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prim-ma-sp01/PM/Public Markets Documents/Market Monitors/"/>
    </mc:Choice>
  </mc:AlternateContent>
  <bookViews>
    <workbookView xWindow="480" yWindow="585" windowWidth="18195" windowHeight="7140" firstSheet="1" activeTab="1"/>
  </bookViews>
  <sheets>
    <sheet name="__FDSCACHE__" sheetId="4" state="veryHidden" r:id="rId1"/>
    <sheet name="Market Summary" sheetId="3" r:id="rId2"/>
    <sheet name="Bloomberg Data" sheetId="5" r:id="rId3"/>
    <sheet name="Sheet1" sheetId="1" r:id="rId4"/>
    <sheet name="Sheet2" sheetId="2" r:id="rId5"/>
    <sheet name="Sheet3" sheetId="6" r:id="rId6"/>
    <sheet name="Sheet4" sheetId="7" r:id="rId7"/>
    <sheet name="Sheet5" sheetId="8" r:id="rId8"/>
  </sheets>
  <definedNames>
    <definedName name="__FDS_HYPERLINK_TOGGLE_STATE__" hidden="1">"ON"</definedName>
    <definedName name="_xlnm._FilterDatabase" localSheetId="2" hidden="1">'Bloomberg Data'!$E$6:$F$459</definedName>
    <definedName name="_xlnm.Print_Area" localSheetId="1">'Market Summary'!$A$1:$AX$76</definedName>
  </definedNames>
  <calcPr calcId="152511"/>
</workbook>
</file>

<file path=xl/calcChain.xml><?xml version="1.0" encoding="utf-8"?>
<calcChain xmlns="http://schemas.openxmlformats.org/spreadsheetml/2006/main">
  <c r="I74" i="3" l="1"/>
  <c r="H74" i="3"/>
  <c r="G74" i="3"/>
  <c r="F74" i="3"/>
  <c r="D74" i="3"/>
  <c r="C74" i="3"/>
  <c r="I73" i="3"/>
  <c r="H73" i="3"/>
  <c r="G73" i="3"/>
  <c r="F73" i="3"/>
  <c r="D73" i="3"/>
  <c r="C73" i="3"/>
  <c r="C1" i="8" l="1" a="1"/>
  <c r="B1" i="8" a="1"/>
  <c r="A1" i="8" a="1"/>
  <c r="A1" i="8" l="1"/>
  <c r="A5" i="8"/>
  <c r="A9" i="8"/>
  <c r="A2" i="8"/>
  <c r="A6" i="8"/>
  <c r="A3" i="8"/>
  <c r="A7" i="8"/>
  <c r="A11" i="8"/>
  <c r="A10" i="8"/>
  <c r="A15" i="8"/>
  <c r="A19" i="8"/>
  <c r="A23" i="8"/>
  <c r="A27" i="8"/>
  <c r="A31" i="8"/>
  <c r="A35" i="8"/>
  <c r="A39" i="8"/>
  <c r="A43" i="8"/>
  <c r="A47" i="8"/>
  <c r="A51" i="8"/>
  <c r="A55" i="8"/>
  <c r="A59" i="8"/>
  <c r="A63" i="8"/>
  <c r="A67" i="8"/>
  <c r="A71" i="8"/>
  <c r="A75" i="8"/>
  <c r="A79" i="8"/>
  <c r="A83" i="8"/>
  <c r="A87" i="8"/>
  <c r="A91" i="8"/>
  <c r="A95" i="8"/>
  <c r="A99" i="8"/>
  <c r="A103" i="8"/>
  <c r="A107" i="8"/>
  <c r="A111" i="8"/>
  <c r="A115" i="8"/>
  <c r="A119" i="8"/>
  <c r="A123" i="8"/>
  <c r="A127" i="8"/>
  <c r="A131" i="8"/>
  <c r="A135" i="8"/>
  <c r="A139" i="8"/>
  <c r="A143" i="8"/>
  <c r="A147" i="8"/>
  <c r="A151" i="8"/>
  <c r="A155" i="8"/>
  <c r="A159" i="8"/>
  <c r="A163" i="8"/>
  <c r="A167" i="8"/>
  <c r="A171" i="8"/>
  <c r="A175" i="8"/>
  <c r="A179" i="8"/>
  <c r="A183" i="8"/>
  <c r="A187" i="8"/>
  <c r="A191" i="8"/>
  <c r="A195" i="8"/>
  <c r="A199" i="8"/>
  <c r="A203" i="8"/>
  <c r="A207" i="8"/>
  <c r="A211" i="8"/>
  <c r="A215" i="8"/>
  <c r="A219" i="8"/>
  <c r="A223" i="8"/>
  <c r="A227" i="8"/>
  <c r="A231" i="8"/>
  <c r="A235" i="8"/>
  <c r="A239" i="8"/>
  <c r="A243" i="8"/>
  <c r="A247" i="8"/>
  <c r="A251" i="8"/>
  <c r="A255" i="8"/>
  <c r="A259" i="8"/>
  <c r="A263" i="8"/>
  <c r="A267" i="8"/>
  <c r="A271" i="8"/>
  <c r="A275" i="8"/>
  <c r="A279" i="8"/>
  <c r="A283" i="8"/>
  <c r="A287" i="8"/>
  <c r="A291" i="8"/>
  <c r="A295" i="8"/>
  <c r="A299" i="8"/>
  <c r="A303" i="8"/>
  <c r="A307" i="8"/>
  <c r="A311" i="8"/>
  <c r="A315" i="8"/>
  <c r="A319" i="8"/>
  <c r="A323" i="8"/>
  <c r="A327" i="8"/>
  <c r="A331" i="8"/>
  <c r="A335" i="8"/>
  <c r="A339" i="8"/>
  <c r="A343" i="8"/>
  <c r="A347" i="8"/>
  <c r="A351" i="8"/>
  <c r="A355" i="8"/>
  <c r="A359" i="8"/>
  <c r="A363" i="8"/>
  <c r="A367" i="8"/>
  <c r="A371" i="8"/>
  <c r="A375" i="8"/>
  <c r="A379" i="8"/>
  <c r="A383" i="8"/>
  <c r="A387" i="8"/>
  <c r="A391" i="8"/>
  <c r="A395" i="8"/>
  <c r="A399" i="8"/>
  <c r="A403" i="8"/>
  <c r="A407" i="8"/>
  <c r="A411" i="8"/>
  <c r="A415" i="8"/>
  <c r="A419" i="8"/>
  <c r="A423" i="8"/>
  <c r="A427" i="8"/>
  <c r="A431" i="8"/>
  <c r="A435" i="8"/>
  <c r="A439" i="8"/>
  <c r="A443" i="8"/>
  <c r="A447" i="8"/>
  <c r="A451" i="8"/>
  <c r="A455" i="8"/>
  <c r="A164" i="8"/>
  <c r="A188" i="8"/>
  <c r="A196" i="8"/>
  <c r="A204" i="8"/>
  <c r="A208" i="8"/>
  <c r="A216" i="8"/>
  <c r="A224" i="8"/>
  <c r="A232" i="8"/>
  <c r="A240" i="8"/>
  <c r="A248" i="8"/>
  <c r="A252" i="8"/>
  <c r="A260" i="8"/>
  <c r="A268" i="8"/>
  <c r="A276" i="8"/>
  <c r="A284" i="8"/>
  <c r="A292" i="8"/>
  <c r="A300" i="8"/>
  <c r="A308" i="8"/>
  <c r="A316" i="8"/>
  <c r="A324" i="8"/>
  <c r="A328" i="8"/>
  <c r="A336" i="8"/>
  <c r="A344" i="8"/>
  <c r="A352" i="8"/>
  <c r="A356" i="8"/>
  <c r="A364" i="8"/>
  <c r="A368" i="8"/>
  <c r="A376" i="8"/>
  <c r="A380" i="8"/>
  <c r="A388" i="8"/>
  <c r="A12" i="8"/>
  <c r="A16" i="8"/>
  <c r="A20" i="8"/>
  <c r="A24" i="8"/>
  <c r="A28" i="8"/>
  <c r="A32" i="8"/>
  <c r="A36" i="8"/>
  <c r="A40" i="8"/>
  <c r="A44" i="8"/>
  <c r="A48" i="8"/>
  <c r="A52" i="8"/>
  <c r="A56" i="8"/>
  <c r="A60" i="8"/>
  <c r="A64" i="8"/>
  <c r="A68" i="8"/>
  <c r="A72" i="8"/>
  <c r="A76" i="8"/>
  <c r="A80" i="8"/>
  <c r="A84" i="8"/>
  <c r="A88" i="8"/>
  <c r="A92" i="8"/>
  <c r="A96" i="8"/>
  <c r="A100" i="8"/>
  <c r="A104" i="8"/>
  <c r="A108" i="8"/>
  <c r="A112" i="8"/>
  <c r="A116" i="8"/>
  <c r="A120" i="8"/>
  <c r="A124" i="8"/>
  <c r="A128" i="8"/>
  <c r="A132" i="8"/>
  <c r="A136" i="8"/>
  <c r="A140" i="8"/>
  <c r="A144" i="8"/>
  <c r="A148" i="8"/>
  <c r="A152" i="8"/>
  <c r="A156" i="8"/>
  <c r="A160" i="8"/>
  <c r="A168" i="8"/>
  <c r="A172" i="8"/>
  <c r="A176" i="8"/>
  <c r="A180" i="8"/>
  <c r="A184" i="8"/>
  <c r="A192" i="8"/>
  <c r="A200" i="8"/>
  <c r="A212" i="8"/>
  <c r="A220" i="8"/>
  <c r="A228" i="8"/>
  <c r="A236" i="8"/>
  <c r="A244" i="8"/>
  <c r="A256" i="8"/>
  <c r="A264" i="8"/>
  <c r="A272" i="8"/>
  <c r="A280" i="8"/>
  <c r="A288" i="8"/>
  <c r="A296" i="8"/>
  <c r="A304" i="8"/>
  <c r="A312" i="8"/>
  <c r="A320" i="8"/>
  <c r="A332" i="8"/>
  <c r="A340" i="8"/>
  <c r="A348" i="8"/>
  <c r="A360" i="8"/>
  <c r="A372" i="8"/>
  <c r="A4" i="8"/>
  <c r="A13" i="8"/>
  <c r="A17" i="8"/>
  <c r="A21" i="8"/>
  <c r="A25" i="8"/>
  <c r="A29" i="8"/>
  <c r="A33" i="8"/>
  <c r="A37" i="8"/>
  <c r="A41" i="8"/>
  <c r="A45" i="8"/>
  <c r="A49" i="8"/>
  <c r="A53" i="8"/>
  <c r="A57" i="8"/>
  <c r="A61" i="8"/>
  <c r="A65" i="8"/>
  <c r="A69" i="8"/>
  <c r="A73" i="8"/>
  <c r="A77" i="8"/>
  <c r="A81" i="8"/>
  <c r="A85" i="8"/>
  <c r="A89" i="8"/>
  <c r="A93" i="8"/>
  <c r="A97" i="8"/>
  <c r="A101" i="8"/>
  <c r="A105" i="8"/>
  <c r="A109" i="8"/>
  <c r="A113" i="8"/>
  <c r="A117" i="8"/>
  <c r="A121" i="8"/>
  <c r="A125" i="8"/>
  <c r="A129" i="8"/>
  <c r="A133" i="8"/>
  <c r="A137" i="8"/>
  <c r="A141" i="8"/>
  <c r="A145" i="8"/>
  <c r="A149" i="8"/>
  <c r="A153" i="8"/>
  <c r="A157" i="8"/>
  <c r="A161" i="8"/>
  <c r="A165" i="8"/>
  <c r="A169" i="8"/>
  <c r="A173" i="8"/>
  <c r="A177" i="8"/>
  <c r="A181" i="8"/>
  <c r="A185" i="8"/>
  <c r="A189" i="8"/>
  <c r="A193" i="8"/>
  <c r="A197" i="8"/>
  <c r="A201" i="8"/>
  <c r="A205" i="8"/>
  <c r="A209" i="8"/>
  <c r="A213" i="8"/>
  <c r="A217" i="8"/>
  <c r="A221" i="8"/>
  <c r="A225" i="8"/>
  <c r="A229" i="8"/>
  <c r="A233" i="8"/>
  <c r="A237" i="8"/>
  <c r="A241" i="8"/>
  <c r="A245" i="8"/>
  <c r="A249" i="8"/>
  <c r="A253" i="8"/>
  <c r="A257" i="8"/>
  <c r="A261" i="8"/>
  <c r="A265" i="8"/>
  <c r="A269" i="8"/>
  <c r="A273" i="8"/>
  <c r="A277" i="8"/>
  <c r="A281" i="8"/>
  <c r="A285" i="8"/>
  <c r="A289" i="8"/>
  <c r="A293" i="8"/>
  <c r="A297" i="8"/>
  <c r="A301" i="8"/>
  <c r="A305" i="8"/>
  <c r="A309" i="8"/>
  <c r="A313" i="8"/>
  <c r="A317" i="8"/>
  <c r="A321" i="8"/>
  <c r="A325" i="8"/>
  <c r="A329" i="8"/>
  <c r="A333" i="8"/>
  <c r="A337" i="8"/>
  <c r="A341" i="8"/>
  <c r="A345" i="8"/>
  <c r="A349" i="8"/>
  <c r="A353" i="8"/>
  <c r="A357" i="8"/>
  <c r="A361" i="8"/>
  <c r="A365" i="8"/>
  <c r="A369" i="8"/>
  <c r="A373" i="8"/>
  <c r="A377" i="8"/>
  <c r="A381" i="8"/>
  <c r="A385" i="8"/>
  <c r="A389" i="8"/>
  <c r="A393" i="8"/>
  <c r="A397" i="8"/>
  <c r="A401" i="8"/>
  <c r="A405" i="8"/>
  <c r="A409" i="8"/>
  <c r="A413" i="8"/>
  <c r="A417" i="8"/>
  <c r="A421" i="8"/>
  <c r="A425" i="8"/>
  <c r="A429" i="8"/>
  <c r="A433" i="8"/>
  <c r="A437" i="8"/>
  <c r="A441" i="8"/>
  <c r="A445" i="8"/>
  <c r="A449" i="8"/>
  <c r="A453" i="8"/>
  <c r="A18" i="8"/>
  <c r="A34" i="8"/>
  <c r="A50" i="8"/>
  <c r="A66" i="8"/>
  <c r="A82" i="8"/>
  <c r="A98" i="8"/>
  <c r="A114" i="8"/>
  <c r="A130" i="8"/>
  <c r="A146" i="8"/>
  <c r="A162" i="8"/>
  <c r="A178" i="8"/>
  <c r="A194" i="8"/>
  <c r="A210" i="8"/>
  <c r="A226" i="8"/>
  <c r="A242" i="8"/>
  <c r="A258" i="8"/>
  <c r="A274" i="8"/>
  <c r="A290" i="8"/>
  <c r="A306" i="8"/>
  <c r="A322" i="8"/>
  <c r="A338" i="8"/>
  <c r="A354" i="8"/>
  <c r="A370" i="8"/>
  <c r="A384" i="8"/>
  <c r="A394" i="8"/>
  <c r="A402" i="8"/>
  <c r="A410" i="8"/>
  <c r="A418" i="8"/>
  <c r="A426" i="8"/>
  <c r="A434" i="8"/>
  <c r="A442" i="8"/>
  <c r="A450" i="8"/>
  <c r="A182" i="8"/>
  <c r="A214" i="8"/>
  <c r="A230" i="8"/>
  <c r="A262" i="8"/>
  <c r="A278" i="8"/>
  <c r="A294" i="8"/>
  <c r="A326" i="8"/>
  <c r="A342" i="8"/>
  <c r="A358" i="8"/>
  <c r="A386" i="8"/>
  <c r="A396" i="8"/>
  <c r="A404" i="8"/>
  <c r="A412" i="8"/>
  <c r="A420" i="8"/>
  <c r="A436" i="8"/>
  <c r="A444" i="8"/>
  <c r="A452" i="8"/>
  <c r="A446" i="8"/>
  <c r="A14" i="8"/>
  <c r="A62" i="8"/>
  <c r="A110" i="8"/>
  <c r="A142" i="8"/>
  <c r="A158" i="8"/>
  <c r="A222" i="8"/>
  <c r="A254" i="8"/>
  <c r="A302" i="8"/>
  <c r="A350" i="8"/>
  <c r="A382" i="8"/>
  <c r="A416" i="8"/>
  <c r="A440" i="8"/>
  <c r="A22" i="8"/>
  <c r="A38" i="8"/>
  <c r="A54" i="8"/>
  <c r="A70" i="8"/>
  <c r="A86" i="8"/>
  <c r="A102" i="8"/>
  <c r="A118" i="8"/>
  <c r="A134" i="8"/>
  <c r="A150" i="8"/>
  <c r="A166" i="8"/>
  <c r="A198" i="8"/>
  <c r="A246" i="8"/>
  <c r="A310" i="8"/>
  <c r="A374" i="8"/>
  <c r="A428" i="8"/>
  <c r="A78" i="8"/>
  <c r="A190" i="8"/>
  <c r="A270" i="8"/>
  <c r="A318" i="8"/>
  <c r="A366" i="8"/>
  <c r="A408" i="8"/>
  <c r="A432" i="8"/>
  <c r="A456" i="8"/>
  <c r="A8" i="8"/>
  <c r="A26" i="8"/>
  <c r="A42" i="8"/>
  <c r="A58" i="8"/>
  <c r="A74" i="8"/>
  <c r="A90" i="8"/>
  <c r="A106" i="8"/>
  <c r="A122" i="8"/>
  <c r="A138" i="8"/>
  <c r="A154" i="8"/>
  <c r="A170" i="8"/>
  <c r="A186" i="8"/>
  <c r="A202" i="8"/>
  <c r="A218" i="8"/>
  <c r="A234" i="8"/>
  <c r="A250" i="8"/>
  <c r="A266" i="8"/>
  <c r="A282" i="8"/>
  <c r="A298" i="8"/>
  <c r="A314" i="8"/>
  <c r="A330" i="8"/>
  <c r="A346" i="8"/>
  <c r="A362" i="8"/>
  <c r="A378" i="8"/>
  <c r="A390" i="8"/>
  <c r="A398" i="8"/>
  <c r="A406" i="8"/>
  <c r="A414" i="8"/>
  <c r="A422" i="8"/>
  <c r="A430" i="8"/>
  <c r="A438" i="8"/>
  <c r="A454" i="8"/>
  <c r="A30" i="8"/>
  <c r="A46" i="8"/>
  <c r="A94" i="8"/>
  <c r="A126" i="8"/>
  <c r="A174" i="8"/>
  <c r="A206" i="8"/>
  <c r="A238" i="8"/>
  <c r="A286" i="8"/>
  <c r="A334" i="8"/>
  <c r="A392" i="8"/>
  <c r="A400" i="8"/>
  <c r="A424" i="8"/>
  <c r="A448" i="8"/>
  <c r="B4" i="8"/>
  <c r="B8" i="8"/>
  <c r="B12" i="8"/>
  <c r="B16" i="8"/>
  <c r="B20" i="8"/>
  <c r="B24" i="8"/>
  <c r="B28" i="8"/>
  <c r="B32" i="8"/>
  <c r="B36" i="8"/>
  <c r="B40" i="8"/>
  <c r="B44" i="8"/>
  <c r="B48" i="8"/>
  <c r="B52" i="8"/>
  <c r="B56" i="8"/>
  <c r="B60" i="8"/>
  <c r="B64" i="8"/>
  <c r="B68" i="8"/>
  <c r="B72" i="8"/>
  <c r="B76" i="8"/>
  <c r="B80" i="8"/>
  <c r="B1" i="8"/>
  <c r="B5" i="8"/>
  <c r="B9" i="8"/>
  <c r="B13" i="8"/>
  <c r="B17" i="8"/>
  <c r="B21" i="8"/>
  <c r="B25" i="8"/>
  <c r="B29" i="8"/>
  <c r="B33" i="8"/>
  <c r="B37" i="8"/>
  <c r="B41" i="8"/>
  <c r="B45" i="8"/>
  <c r="B49" i="8"/>
  <c r="B53" i="8"/>
  <c r="B57" i="8"/>
  <c r="B61" i="8"/>
  <c r="B65" i="8"/>
  <c r="B69" i="8"/>
  <c r="B73" i="8"/>
  <c r="B77" i="8"/>
  <c r="B81" i="8"/>
  <c r="B85" i="8"/>
  <c r="B89" i="8"/>
  <c r="B93" i="8"/>
  <c r="B97" i="8"/>
  <c r="B101" i="8"/>
  <c r="B2" i="8"/>
  <c r="B6" i="8"/>
  <c r="B10" i="8"/>
  <c r="B14" i="8"/>
  <c r="B18" i="8"/>
  <c r="B22" i="8"/>
  <c r="B26" i="8"/>
  <c r="B30" i="8"/>
  <c r="B34" i="8"/>
  <c r="B38" i="8"/>
  <c r="B42" i="8"/>
  <c r="B46" i="8"/>
  <c r="B50" i="8"/>
  <c r="B54" i="8"/>
  <c r="B58" i="8"/>
  <c r="B62" i="8"/>
  <c r="B66" i="8"/>
  <c r="B70" i="8"/>
  <c r="B74" i="8"/>
  <c r="B78" i="8"/>
  <c r="B82" i="8"/>
  <c r="B86" i="8"/>
  <c r="B90" i="8"/>
  <c r="B94" i="8"/>
  <c r="B98" i="8"/>
  <c r="B102" i="8"/>
  <c r="B106" i="8"/>
  <c r="B110" i="8"/>
  <c r="B114" i="8"/>
  <c r="B118" i="8"/>
  <c r="B122" i="8"/>
  <c r="B126" i="8"/>
  <c r="B130" i="8"/>
  <c r="B134" i="8"/>
  <c r="B3" i="8"/>
  <c r="B7" i="8"/>
  <c r="B11" i="8"/>
  <c r="B15" i="8"/>
  <c r="B19" i="8"/>
  <c r="B23" i="8"/>
  <c r="B27" i="8"/>
  <c r="B31" i="8"/>
  <c r="B35" i="8"/>
  <c r="B39" i="8"/>
  <c r="B43" i="8"/>
  <c r="B47" i="8"/>
  <c r="B51" i="8"/>
  <c r="B55" i="8"/>
  <c r="B59" i="8"/>
  <c r="B63" i="8"/>
  <c r="B67" i="8"/>
  <c r="B71" i="8"/>
  <c r="B75" i="8"/>
  <c r="B79" i="8"/>
  <c r="B83" i="8"/>
  <c r="B87" i="8"/>
  <c r="B91" i="8"/>
  <c r="B95" i="8"/>
  <c r="B99" i="8"/>
  <c r="B103" i="8"/>
  <c r="B107" i="8"/>
  <c r="B111" i="8"/>
  <c r="B115" i="8"/>
  <c r="B119" i="8"/>
  <c r="B123" i="8"/>
  <c r="B127" i="8"/>
  <c r="B131" i="8"/>
  <c r="B135" i="8"/>
  <c r="B139" i="8"/>
  <c r="B143" i="8"/>
  <c r="B147" i="8"/>
  <c r="B151" i="8"/>
  <c r="B155" i="8"/>
  <c r="B159" i="8"/>
  <c r="B163" i="8"/>
  <c r="B167" i="8"/>
  <c r="B171" i="8"/>
  <c r="B175" i="8"/>
  <c r="B179" i="8"/>
  <c r="B183" i="8"/>
  <c r="B187" i="8"/>
  <c r="B191" i="8"/>
  <c r="B195" i="8"/>
  <c r="B84" i="8"/>
  <c r="B100" i="8"/>
  <c r="B109" i="8"/>
  <c r="B117" i="8"/>
  <c r="B125" i="8"/>
  <c r="B133" i="8"/>
  <c r="B140" i="8"/>
  <c r="B145" i="8"/>
  <c r="B150" i="8"/>
  <c r="B156" i="8"/>
  <c r="B161" i="8"/>
  <c r="B166" i="8"/>
  <c r="B172" i="8"/>
  <c r="B177" i="8"/>
  <c r="B182" i="8"/>
  <c r="B188" i="8"/>
  <c r="B193" i="8"/>
  <c r="B198" i="8"/>
  <c r="B202" i="8"/>
  <c r="B206" i="8"/>
  <c r="B210" i="8"/>
  <c r="B214" i="8"/>
  <c r="B218" i="8"/>
  <c r="B222" i="8"/>
  <c r="B226" i="8"/>
  <c r="B230" i="8"/>
  <c r="B234" i="8"/>
  <c r="B238" i="8"/>
  <c r="B242" i="8"/>
  <c r="B246" i="8"/>
  <c r="B250" i="8"/>
  <c r="B254" i="8"/>
  <c r="B258" i="8"/>
  <c r="B262" i="8"/>
  <c r="B266" i="8"/>
  <c r="B270" i="8"/>
  <c r="B274" i="8"/>
  <c r="B278" i="8"/>
  <c r="B282" i="8"/>
  <c r="B286" i="8"/>
  <c r="B290" i="8"/>
  <c r="B294" i="8"/>
  <c r="B298" i="8"/>
  <c r="B302" i="8"/>
  <c r="B306" i="8"/>
  <c r="B310" i="8"/>
  <c r="B314" i="8"/>
  <c r="B318" i="8"/>
  <c r="B322" i="8"/>
  <c r="B326" i="8"/>
  <c r="B330" i="8"/>
  <c r="B334" i="8"/>
  <c r="B338" i="8"/>
  <c r="B342" i="8"/>
  <c r="B346" i="8"/>
  <c r="B350" i="8"/>
  <c r="B354" i="8"/>
  <c r="B358" i="8"/>
  <c r="B362" i="8"/>
  <c r="B366" i="8"/>
  <c r="B370" i="8"/>
  <c r="B374" i="8"/>
  <c r="B378" i="8"/>
  <c r="B382" i="8"/>
  <c r="B386" i="8"/>
  <c r="B390" i="8"/>
  <c r="B394" i="8"/>
  <c r="B398" i="8"/>
  <c r="B402" i="8"/>
  <c r="B406" i="8"/>
  <c r="B410" i="8"/>
  <c r="B414" i="8"/>
  <c r="B418" i="8"/>
  <c r="B422" i="8"/>
  <c r="B426" i="8"/>
  <c r="B430" i="8"/>
  <c r="B434" i="8"/>
  <c r="B438" i="8"/>
  <c r="B442" i="8"/>
  <c r="B446" i="8"/>
  <c r="B450" i="8"/>
  <c r="B454" i="8"/>
  <c r="B88" i="8"/>
  <c r="B104" i="8"/>
  <c r="B112" i="8"/>
  <c r="B120" i="8"/>
  <c r="B128" i="8"/>
  <c r="B136" i="8"/>
  <c r="B141" i="8"/>
  <c r="B146" i="8"/>
  <c r="B152" i="8"/>
  <c r="B157" i="8"/>
  <c r="B162" i="8"/>
  <c r="B168" i="8"/>
  <c r="B173" i="8"/>
  <c r="B178" i="8"/>
  <c r="B184" i="8"/>
  <c r="B189" i="8"/>
  <c r="B194" i="8"/>
  <c r="B199" i="8"/>
  <c r="B203" i="8"/>
  <c r="B207" i="8"/>
  <c r="B211" i="8"/>
  <c r="B215" i="8"/>
  <c r="B219" i="8"/>
  <c r="B223" i="8"/>
  <c r="B227" i="8"/>
  <c r="B231" i="8"/>
  <c r="B235" i="8"/>
  <c r="B239" i="8"/>
  <c r="B243" i="8"/>
  <c r="B247" i="8"/>
  <c r="B251" i="8"/>
  <c r="B255" i="8"/>
  <c r="B259" i="8"/>
  <c r="B263" i="8"/>
  <c r="B267" i="8"/>
  <c r="B271" i="8"/>
  <c r="B275" i="8"/>
  <c r="B279" i="8"/>
  <c r="B283" i="8"/>
  <c r="B287" i="8"/>
  <c r="B291" i="8"/>
  <c r="B295" i="8"/>
  <c r="B299" i="8"/>
  <c r="B303" i="8"/>
  <c r="B307" i="8"/>
  <c r="B311" i="8"/>
  <c r="B315" i="8"/>
  <c r="B319" i="8"/>
  <c r="B323" i="8"/>
  <c r="B327" i="8"/>
  <c r="B331" i="8"/>
  <c r="B335" i="8"/>
  <c r="B339" i="8"/>
  <c r="B343" i="8"/>
  <c r="B347" i="8"/>
  <c r="B351" i="8"/>
  <c r="B355" i="8"/>
  <c r="B359" i="8"/>
  <c r="B363" i="8"/>
  <c r="B367" i="8"/>
  <c r="B371" i="8"/>
  <c r="B375" i="8"/>
  <c r="B379" i="8"/>
  <c r="B383" i="8"/>
  <c r="B387" i="8"/>
  <c r="B391" i="8"/>
  <c r="B395" i="8"/>
  <c r="B399" i="8"/>
  <c r="B403" i="8"/>
  <c r="B407" i="8"/>
  <c r="B411" i="8"/>
  <c r="B415" i="8"/>
  <c r="B419" i="8"/>
  <c r="B423" i="8"/>
  <c r="B427" i="8"/>
  <c r="B431" i="8"/>
  <c r="B435" i="8"/>
  <c r="B439" i="8"/>
  <c r="B443" i="8"/>
  <c r="B447" i="8"/>
  <c r="B451" i="8"/>
  <c r="B455" i="8"/>
  <c r="B92" i="8"/>
  <c r="B105" i="8"/>
  <c r="B113" i="8"/>
  <c r="B121" i="8"/>
  <c r="B129" i="8"/>
  <c r="B137" i="8"/>
  <c r="B142" i="8"/>
  <c r="B148" i="8"/>
  <c r="B153" i="8"/>
  <c r="B158" i="8"/>
  <c r="B164" i="8"/>
  <c r="B169" i="8"/>
  <c r="B174" i="8"/>
  <c r="B180" i="8"/>
  <c r="B185" i="8"/>
  <c r="B190" i="8"/>
  <c r="B196" i="8"/>
  <c r="B200" i="8"/>
  <c r="B204" i="8"/>
  <c r="B208" i="8"/>
  <c r="B212" i="8"/>
  <c r="B216" i="8"/>
  <c r="B220" i="8"/>
  <c r="B224" i="8"/>
  <c r="B228" i="8"/>
  <c r="B232" i="8"/>
  <c r="B236" i="8"/>
  <c r="B240" i="8"/>
  <c r="B244" i="8"/>
  <c r="B248" i="8"/>
  <c r="B252" i="8"/>
  <c r="B256" i="8"/>
  <c r="B260" i="8"/>
  <c r="B264" i="8"/>
  <c r="B268" i="8"/>
  <c r="B272" i="8"/>
  <c r="B276" i="8"/>
  <c r="B280" i="8"/>
  <c r="B284" i="8"/>
  <c r="B288" i="8"/>
  <c r="B292" i="8"/>
  <c r="B296" i="8"/>
  <c r="B300" i="8"/>
  <c r="B304" i="8"/>
  <c r="B308" i="8"/>
  <c r="B312" i="8"/>
  <c r="B316" i="8"/>
  <c r="B320" i="8"/>
  <c r="B324" i="8"/>
  <c r="B328" i="8"/>
  <c r="B332" i="8"/>
  <c r="B336" i="8"/>
  <c r="B340" i="8"/>
  <c r="B344" i="8"/>
  <c r="B348" i="8"/>
  <c r="B352" i="8"/>
  <c r="B356" i="8"/>
  <c r="B360" i="8"/>
  <c r="B364" i="8"/>
  <c r="B368" i="8"/>
  <c r="B372" i="8"/>
  <c r="B376" i="8"/>
  <c r="B380" i="8"/>
  <c r="B384" i="8"/>
  <c r="B388" i="8"/>
  <c r="B392" i="8"/>
  <c r="B396" i="8"/>
  <c r="B400" i="8"/>
  <c r="B404" i="8"/>
  <c r="B408" i="8"/>
  <c r="B412" i="8"/>
  <c r="B416" i="8"/>
  <c r="B420" i="8"/>
  <c r="B424" i="8"/>
  <c r="B428" i="8"/>
  <c r="B432" i="8"/>
  <c r="B436" i="8"/>
  <c r="B440" i="8"/>
  <c r="B444" i="8"/>
  <c r="B448" i="8"/>
  <c r="B452" i="8"/>
  <c r="B456" i="8"/>
  <c r="B96" i="8"/>
  <c r="B132" i="8"/>
  <c r="B154" i="8"/>
  <c r="B176" i="8"/>
  <c r="B197" i="8"/>
  <c r="B213" i="8"/>
  <c r="B229" i="8"/>
  <c r="B245" i="8"/>
  <c r="B261" i="8"/>
  <c r="B277" i="8"/>
  <c r="B293" i="8"/>
  <c r="B309" i="8"/>
  <c r="B325" i="8"/>
  <c r="B341" i="8"/>
  <c r="B357" i="8"/>
  <c r="B373" i="8"/>
  <c r="B389" i="8"/>
  <c r="B405" i="8"/>
  <c r="B421" i="8"/>
  <c r="B437" i="8"/>
  <c r="B453" i="8"/>
  <c r="B108" i="8"/>
  <c r="B138" i="8"/>
  <c r="B160" i="8"/>
  <c r="B181" i="8"/>
  <c r="B201" i="8"/>
  <c r="B217" i="8"/>
  <c r="B233" i="8"/>
  <c r="B249" i="8"/>
  <c r="B265" i="8"/>
  <c r="B281" i="8"/>
  <c r="B297" i="8"/>
  <c r="B313" i="8"/>
  <c r="B329" i="8"/>
  <c r="B345" i="8"/>
  <c r="B361" i="8"/>
  <c r="B377" i="8"/>
  <c r="B393" i="8"/>
  <c r="B409" i="8"/>
  <c r="B425" i="8"/>
  <c r="B441" i="8"/>
  <c r="B116" i="8"/>
  <c r="B144" i="8"/>
  <c r="B165" i="8"/>
  <c r="B186" i="8"/>
  <c r="B205" i="8"/>
  <c r="B221" i="8"/>
  <c r="B237" i="8"/>
  <c r="B253" i="8"/>
  <c r="B269" i="8"/>
  <c r="B285" i="8"/>
  <c r="B301" i="8"/>
  <c r="B317" i="8"/>
  <c r="B333" i="8"/>
  <c r="B349" i="8"/>
  <c r="B365" i="8"/>
  <c r="B381" i="8"/>
  <c r="B397" i="8"/>
  <c r="B413" i="8"/>
  <c r="B429" i="8"/>
  <c r="B445" i="8"/>
  <c r="B124" i="8"/>
  <c r="B149" i="8"/>
  <c r="B170" i="8"/>
  <c r="B192" i="8"/>
  <c r="B209" i="8"/>
  <c r="B225" i="8"/>
  <c r="B241" i="8"/>
  <c r="B257" i="8"/>
  <c r="B273" i="8"/>
  <c r="B289" i="8"/>
  <c r="B305" i="8"/>
  <c r="B321" i="8"/>
  <c r="B337" i="8"/>
  <c r="B353" i="8"/>
  <c r="B369" i="8"/>
  <c r="B385" i="8"/>
  <c r="B401" i="8"/>
  <c r="B417" i="8"/>
  <c r="B433" i="8"/>
  <c r="B449" i="8"/>
  <c r="C4" i="8"/>
  <c r="C8" i="8"/>
  <c r="C12" i="8"/>
  <c r="C16" i="8"/>
  <c r="C20" i="8"/>
  <c r="C24" i="8"/>
  <c r="C28" i="8"/>
  <c r="C32" i="8"/>
  <c r="C36" i="8"/>
  <c r="C40" i="8"/>
  <c r="C44" i="8"/>
  <c r="C48" i="8"/>
  <c r="C52" i="8"/>
  <c r="C56" i="8"/>
  <c r="C60" i="8"/>
  <c r="C64" i="8"/>
  <c r="C68" i="8"/>
  <c r="C72" i="8"/>
  <c r="C76" i="8"/>
  <c r="C80" i="8"/>
  <c r="C84" i="8"/>
  <c r="C88" i="8"/>
  <c r="C92" i="8"/>
  <c r="C96" i="8"/>
  <c r="C1" i="8"/>
  <c r="C5" i="8"/>
  <c r="C9" i="8"/>
  <c r="C13" i="8"/>
  <c r="C17" i="8"/>
  <c r="C21" i="8"/>
  <c r="C25" i="8"/>
  <c r="C29" i="8"/>
  <c r="C33" i="8"/>
  <c r="C37" i="8"/>
  <c r="C41" i="8"/>
  <c r="C45" i="8"/>
  <c r="C49" i="8"/>
  <c r="C53" i="8"/>
  <c r="C57" i="8"/>
  <c r="C61" i="8"/>
  <c r="C65" i="8"/>
  <c r="C69" i="8"/>
  <c r="C73" i="8"/>
  <c r="C77" i="8"/>
  <c r="C81" i="8"/>
  <c r="C85" i="8"/>
  <c r="C89" i="8"/>
  <c r="C93" i="8"/>
  <c r="C97" i="8"/>
  <c r="C101" i="8"/>
  <c r="C105" i="8"/>
  <c r="C109" i="8"/>
  <c r="C113" i="8"/>
  <c r="C117" i="8"/>
  <c r="C121" i="8"/>
  <c r="C125" i="8"/>
  <c r="C129" i="8"/>
  <c r="C133" i="8"/>
  <c r="C137" i="8"/>
  <c r="C141" i="8"/>
  <c r="C145" i="8"/>
  <c r="C149" i="8"/>
  <c r="C153" i="8"/>
  <c r="C157" i="8"/>
  <c r="C161" i="8"/>
  <c r="C165" i="8"/>
  <c r="C169" i="8"/>
  <c r="C173" i="8"/>
  <c r="C177" i="8"/>
  <c r="C181" i="8"/>
  <c r="C185" i="8"/>
  <c r="C189" i="8"/>
  <c r="C193" i="8"/>
  <c r="C197" i="8"/>
  <c r="C201" i="8"/>
  <c r="C205" i="8"/>
  <c r="C209" i="8"/>
  <c r="C213" i="8"/>
  <c r="C217" i="8"/>
  <c r="C221" i="8"/>
  <c r="C225" i="8"/>
  <c r="C229" i="8"/>
  <c r="C233" i="8"/>
  <c r="C237" i="8"/>
  <c r="C241" i="8"/>
  <c r="C245" i="8"/>
  <c r="C249" i="8"/>
  <c r="C253" i="8"/>
  <c r="C257" i="8"/>
  <c r="C261" i="8"/>
  <c r="C265" i="8"/>
  <c r="C269" i="8"/>
  <c r="C273" i="8"/>
  <c r="C2" i="8"/>
  <c r="C6" i="8"/>
  <c r="C10" i="8"/>
  <c r="C14" i="8"/>
  <c r="C18" i="8"/>
  <c r="C22" i="8"/>
  <c r="C26" i="8"/>
  <c r="C30" i="8"/>
  <c r="C34" i="8"/>
  <c r="C38" i="8"/>
  <c r="C42" i="8"/>
  <c r="C46" i="8"/>
  <c r="C50" i="8"/>
  <c r="C54" i="8"/>
  <c r="C58" i="8"/>
  <c r="C62" i="8"/>
  <c r="C66" i="8"/>
  <c r="C70" i="8"/>
  <c r="C74" i="8"/>
  <c r="C78" i="8"/>
  <c r="C82" i="8"/>
  <c r="C86" i="8"/>
  <c r="C90" i="8"/>
  <c r="C94" i="8"/>
  <c r="C98" i="8"/>
  <c r="C102" i="8"/>
  <c r="C106" i="8"/>
  <c r="C110" i="8"/>
  <c r="C114" i="8"/>
  <c r="C118" i="8"/>
  <c r="C122" i="8"/>
  <c r="C126" i="8"/>
  <c r="C130" i="8"/>
  <c r="C134" i="8"/>
  <c r="C138" i="8"/>
  <c r="C142" i="8"/>
  <c r="C146" i="8"/>
  <c r="C150" i="8"/>
  <c r="C154" i="8"/>
  <c r="C158" i="8"/>
  <c r="C162" i="8"/>
  <c r="C166" i="8"/>
  <c r="C170" i="8"/>
  <c r="C174" i="8"/>
  <c r="C178" i="8"/>
  <c r="C182" i="8"/>
  <c r="C186" i="8"/>
  <c r="C190" i="8"/>
  <c r="C194" i="8"/>
  <c r="C198" i="8"/>
  <c r="C202" i="8"/>
  <c r="C206" i="8"/>
  <c r="C210" i="8"/>
  <c r="C214" i="8"/>
  <c r="C218" i="8"/>
  <c r="C222" i="8"/>
  <c r="C226" i="8"/>
  <c r="C230" i="8"/>
  <c r="C234" i="8"/>
  <c r="C238" i="8"/>
  <c r="C242" i="8"/>
  <c r="C246" i="8"/>
  <c r="C250" i="8"/>
  <c r="C254" i="8"/>
  <c r="C258" i="8"/>
  <c r="C262" i="8"/>
  <c r="C266" i="8"/>
  <c r="C270" i="8"/>
  <c r="C274" i="8"/>
  <c r="C278" i="8"/>
  <c r="C282" i="8"/>
  <c r="C286" i="8"/>
  <c r="C290" i="8"/>
  <c r="C294" i="8"/>
  <c r="C3" i="8"/>
  <c r="C7" i="8"/>
  <c r="C11" i="8"/>
  <c r="C15" i="8"/>
  <c r="C19" i="8"/>
  <c r="C23" i="8"/>
  <c r="C27" i="8"/>
  <c r="C31" i="8"/>
  <c r="C35" i="8"/>
  <c r="C39" i="8"/>
  <c r="C43" i="8"/>
  <c r="C47" i="8"/>
  <c r="C51" i="8"/>
  <c r="C55" i="8"/>
  <c r="C59" i="8"/>
  <c r="C63" i="8"/>
  <c r="C67" i="8"/>
  <c r="C71" i="8"/>
  <c r="C75" i="8"/>
  <c r="C79" i="8"/>
  <c r="C83" i="8"/>
  <c r="C87" i="8"/>
  <c r="C91" i="8"/>
  <c r="C95" i="8"/>
  <c r="C99" i="8"/>
  <c r="C103" i="8"/>
  <c r="C107" i="8"/>
  <c r="C111" i="8"/>
  <c r="C115" i="8"/>
  <c r="C119" i="8"/>
  <c r="C123" i="8"/>
  <c r="C127" i="8"/>
  <c r="C131" i="8"/>
  <c r="C135" i="8"/>
  <c r="C139" i="8"/>
  <c r="C143" i="8"/>
  <c r="C147" i="8"/>
  <c r="C151" i="8"/>
  <c r="C155" i="8"/>
  <c r="C159" i="8"/>
  <c r="C163" i="8"/>
  <c r="C167" i="8"/>
  <c r="C171" i="8"/>
  <c r="C175" i="8"/>
  <c r="C179" i="8"/>
  <c r="C183" i="8"/>
  <c r="C187" i="8"/>
  <c r="C191" i="8"/>
  <c r="C195" i="8"/>
  <c r="C199" i="8"/>
  <c r="C203" i="8"/>
  <c r="C207" i="8"/>
  <c r="C211" i="8"/>
  <c r="C215" i="8"/>
  <c r="C219" i="8"/>
  <c r="C223" i="8"/>
  <c r="C227" i="8"/>
  <c r="C231" i="8"/>
  <c r="C235" i="8"/>
  <c r="C239" i="8"/>
  <c r="C243" i="8"/>
  <c r="C247" i="8"/>
  <c r="C251" i="8"/>
  <c r="C255" i="8"/>
  <c r="C259" i="8"/>
  <c r="C263" i="8"/>
  <c r="C267" i="8"/>
  <c r="C271" i="8"/>
  <c r="C275" i="8"/>
  <c r="C279" i="8"/>
  <c r="C283" i="8"/>
  <c r="C287" i="8"/>
  <c r="C291" i="8"/>
  <c r="C295" i="8"/>
  <c r="C299" i="8"/>
  <c r="C303" i="8"/>
  <c r="C307" i="8"/>
  <c r="C311" i="8"/>
  <c r="C315" i="8"/>
  <c r="C319" i="8"/>
  <c r="C323" i="8"/>
  <c r="C327" i="8"/>
  <c r="C331" i="8"/>
  <c r="C335" i="8"/>
  <c r="C339" i="8"/>
  <c r="C100" i="8"/>
  <c r="C116" i="8"/>
  <c r="C132" i="8"/>
  <c r="C148" i="8"/>
  <c r="C164" i="8"/>
  <c r="C180" i="8"/>
  <c r="C196" i="8"/>
  <c r="C212" i="8"/>
  <c r="C228" i="8"/>
  <c r="C244" i="8"/>
  <c r="C260" i="8"/>
  <c r="C276" i="8"/>
  <c r="C284" i="8"/>
  <c r="C292" i="8"/>
  <c r="C298" i="8"/>
  <c r="C304" i="8"/>
  <c r="C309" i="8"/>
  <c r="C314" i="8"/>
  <c r="C320" i="8"/>
  <c r="C325" i="8"/>
  <c r="C330" i="8"/>
  <c r="C336" i="8"/>
  <c r="C341" i="8"/>
  <c r="C345" i="8"/>
  <c r="C349" i="8"/>
  <c r="C353" i="8"/>
  <c r="C357" i="8"/>
  <c r="C361" i="8"/>
  <c r="C365" i="8"/>
  <c r="C369" i="8"/>
  <c r="C373" i="8"/>
  <c r="C377" i="8"/>
  <c r="C381" i="8"/>
  <c r="C385" i="8"/>
  <c r="C389" i="8"/>
  <c r="C393" i="8"/>
  <c r="C397" i="8"/>
  <c r="C401" i="8"/>
  <c r="C405" i="8"/>
  <c r="C409" i="8"/>
  <c r="C413" i="8"/>
  <c r="C417" i="8"/>
  <c r="C421" i="8"/>
  <c r="C425" i="8"/>
  <c r="C429" i="8"/>
  <c r="C433" i="8"/>
  <c r="C437" i="8"/>
  <c r="C441" i="8"/>
  <c r="C445" i="8"/>
  <c r="C449" i="8"/>
  <c r="C453" i="8"/>
  <c r="C104" i="8"/>
  <c r="C120" i="8"/>
  <c r="C136" i="8"/>
  <c r="C152" i="8"/>
  <c r="C168" i="8"/>
  <c r="C184" i="8"/>
  <c r="C200" i="8"/>
  <c r="C216" i="8"/>
  <c r="C232" i="8"/>
  <c r="C248" i="8"/>
  <c r="C264" i="8"/>
  <c r="C277" i="8"/>
  <c r="C285" i="8"/>
  <c r="C293" i="8"/>
  <c r="C300" i="8"/>
  <c r="C305" i="8"/>
  <c r="C310" i="8"/>
  <c r="C316" i="8"/>
  <c r="C321" i="8"/>
  <c r="C326" i="8"/>
  <c r="C332" i="8"/>
  <c r="C337" i="8"/>
  <c r="C342" i="8"/>
  <c r="C346" i="8"/>
  <c r="C350" i="8"/>
  <c r="C354" i="8"/>
  <c r="C358" i="8"/>
  <c r="C362" i="8"/>
  <c r="C366" i="8"/>
  <c r="C370" i="8"/>
  <c r="C374" i="8"/>
  <c r="C378" i="8"/>
  <c r="C382" i="8"/>
  <c r="C386" i="8"/>
  <c r="C390" i="8"/>
  <c r="C394" i="8"/>
  <c r="C398" i="8"/>
  <c r="C402" i="8"/>
  <c r="C406" i="8"/>
  <c r="C410" i="8"/>
  <c r="C414" i="8"/>
  <c r="C418" i="8"/>
  <c r="C422" i="8"/>
  <c r="C426" i="8"/>
  <c r="C430" i="8"/>
  <c r="C434" i="8"/>
  <c r="C438" i="8"/>
  <c r="C442" i="8"/>
  <c r="C446" i="8"/>
  <c r="C450" i="8"/>
  <c r="C454" i="8"/>
  <c r="C108" i="8"/>
  <c r="C124" i="8"/>
  <c r="C140" i="8"/>
  <c r="C156" i="8"/>
  <c r="C172" i="8"/>
  <c r="C188" i="8"/>
  <c r="C204" i="8"/>
  <c r="C220" i="8"/>
  <c r="C236" i="8"/>
  <c r="C252" i="8"/>
  <c r="C268" i="8"/>
  <c r="C280" i="8"/>
  <c r="C288" i="8"/>
  <c r="C296" i="8"/>
  <c r="C301" i="8"/>
  <c r="C306" i="8"/>
  <c r="C312" i="8"/>
  <c r="C317" i="8"/>
  <c r="C322" i="8"/>
  <c r="C328" i="8"/>
  <c r="C333" i="8"/>
  <c r="C338" i="8"/>
  <c r="C343" i="8"/>
  <c r="C347" i="8"/>
  <c r="C351" i="8"/>
  <c r="C355" i="8"/>
  <c r="C359" i="8"/>
  <c r="C363" i="8"/>
  <c r="C367" i="8"/>
  <c r="C371" i="8"/>
  <c r="C375" i="8"/>
  <c r="C379" i="8"/>
  <c r="C383" i="8"/>
  <c r="C387" i="8"/>
  <c r="C391" i="8"/>
  <c r="C395" i="8"/>
  <c r="C399" i="8"/>
  <c r="C403" i="8"/>
  <c r="C407" i="8"/>
  <c r="C411" i="8"/>
  <c r="C415" i="8"/>
  <c r="C419" i="8"/>
  <c r="C423" i="8"/>
  <c r="C427" i="8"/>
  <c r="C431" i="8"/>
  <c r="C435" i="8"/>
  <c r="C439" i="8"/>
  <c r="C443" i="8"/>
  <c r="C447" i="8"/>
  <c r="C451" i="8"/>
  <c r="C455" i="8"/>
  <c r="C112" i="8"/>
  <c r="C128" i="8"/>
  <c r="C144" i="8"/>
  <c r="C160" i="8"/>
  <c r="C176" i="8"/>
  <c r="C192" i="8"/>
  <c r="C208" i="8"/>
  <c r="C224" i="8"/>
  <c r="C240" i="8"/>
  <c r="C256" i="8"/>
  <c r="C272" i="8"/>
  <c r="C281" i="8"/>
  <c r="C289" i="8"/>
  <c r="C297" i="8"/>
  <c r="C302" i="8"/>
  <c r="C308" i="8"/>
  <c r="C313" i="8"/>
  <c r="C318" i="8"/>
  <c r="C324" i="8"/>
  <c r="C329" i="8"/>
  <c r="C334" i="8"/>
  <c r="C340" i="8"/>
  <c r="C344" i="8"/>
  <c r="C348" i="8"/>
  <c r="C352" i="8"/>
  <c r="C356" i="8"/>
  <c r="C360" i="8"/>
  <c r="C364" i="8"/>
  <c r="C368" i="8"/>
  <c r="C372" i="8"/>
  <c r="C376" i="8"/>
  <c r="C380" i="8"/>
  <c r="C384" i="8"/>
  <c r="C388" i="8"/>
  <c r="C392" i="8"/>
  <c r="C396" i="8"/>
  <c r="C400" i="8"/>
  <c r="C404" i="8"/>
  <c r="C408" i="8"/>
  <c r="C412" i="8"/>
  <c r="C416" i="8"/>
  <c r="C420" i="8"/>
  <c r="C424" i="8"/>
  <c r="C428" i="8"/>
  <c r="C432" i="8"/>
  <c r="C436" i="8"/>
  <c r="C440" i="8"/>
  <c r="C444" i="8"/>
  <c r="C448" i="8"/>
  <c r="C452" i="8"/>
  <c r="C456" i="8"/>
  <c r="G6" i="8" a="1"/>
  <c r="H6" i="8" a="1"/>
  <c r="G6" i="8" l="1"/>
  <c r="H6" i="8"/>
  <c r="I6" i="8" a="1"/>
  <c r="I6" i="8"/>
  <c r="J6" i="8" a="1"/>
  <c r="J6" i="8"/>
  <c r="G7" i="8"/>
  <c r="H7" i="8"/>
  <c r="I7" i="8"/>
  <c r="J7" i="8"/>
  <c r="G8" i="8"/>
  <c r="H8" i="8"/>
  <c r="I8" i="8"/>
  <c r="J8" i="8"/>
  <c r="G9" i="8"/>
  <c r="H9" i="8"/>
  <c r="I9" i="8"/>
  <c r="J9" i="8"/>
  <c r="G10" i="8"/>
  <c r="H10" i="8"/>
  <c r="I10" i="8"/>
  <c r="J10" i="8"/>
  <c r="G11" i="8"/>
  <c r="H11" i="8"/>
  <c r="I11" i="8"/>
  <c r="J11" i="8"/>
  <c r="G12" i="8"/>
  <c r="H12" i="8"/>
  <c r="I12" i="8"/>
  <c r="J12" i="8"/>
  <c r="G13" i="8"/>
  <c r="H13" i="8"/>
  <c r="I13" i="8"/>
  <c r="J13" i="8"/>
  <c r="G14" i="8"/>
  <c r="H14" i="8"/>
  <c r="I14" i="8"/>
  <c r="J14" i="8"/>
  <c r="G15" i="8"/>
  <c r="H15" i="8"/>
  <c r="I15" i="8"/>
  <c r="J15" i="8"/>
  <c r="G16" i="8"/>
  <c r="H16" i="8"/>
  <c r="I16" i="8"/>
  <c r="J16" i="8"/>
  <c r="G17" i="8"/>
  <c r="H17" i="8"/>
  <c r="I17" i="8"/>
  <c r="J17" i="8"/>
  <c r="G18" i="8"/>
  <c r="H18" i="8"/>
  <c r="I18" i="8"/>
  <c r="J18" i="8"/>
  <c r="G19" i="8"/>
  <c r="H19" i="8"/>
  <c r="I19" i="8"/>
  <c r="J19" i="8"/>
  <c r="G20" i="8"/>
  <c r="H20" i="8"/>
  <c r="I20" i="8"/>
  <c r="J20" i="8"/>
  <c r="G21" i="8"/>
  <c r="H21" i="8"/>
  <c r="I21" i="8"/>
  <c r="J21" i="8"/>
  <c r="G22" i="8"/>
  <c r="H22" i="8"/>
  <c r="I22" i="8"/>
  <c r="J22" i="8"/>
  <c r="G23" i="8"/>
  <c r="H23" i="8"/>
  <c r="I23" i="8"/>
  <c r="J23" i="8"/>
  <c r="G24" i="8"/>
  <c r="H24" i="8"/>
  <c r="I24" i="8"/>
  <c r="J24" i="8"/>
  <c r="G25" i="8"/>
  <c r="H25" i="8"/>
  <c r="I25" i="8"/>
  <c r="J25" i="8"/>
  <c r="G26" i="8"/>
  <c r="H26" i="8"/>
  <c r="I26" i="8"/>
  <c r="J26" i="8"/>
  <c r="G27" i="8"/>
  <c r="H27" i="8"/>
  <c r="I27" i="8"/>
  <c r="J27" i="8"/>
  <c r="G28" i="8"/>
  <c r="H28" i="8"/>
  <c r="I28" i="8"/>
  <c r="J28" i="8"/>
  <c r="G29" i="8"/>
  <c r="H29" i="8"/>
  <c r="I29" i="8"/>
  <c r="J29" i="8"/>
  <c r="G30" i="8"/>
  <c r="H30" i="8"/>
  <c r="I30" i="8"/>
  <c r="J30" i="8"/>
  <c r="G31" i="8"/>
  <c r="H31" i="8"/>
  <c r="I31" i="8"/>
  <c r="J31" i="8"/>
  <c r="G32" i="8"/>
  <c r="H32" i="8"/>
  <c r="I32" i="8"/>
  <c r="J32" i="8"/>
  <c r="G33" i="8"/>
  <c r="H33" i="8"/>
  <c r="I33" i="8"/>
  <c r="J33" i="8"/>
  <c r="G34" i="8"/>
  <c r="H34" i="8"/>
  <c r="I34" i="8"/>
  <c r="J34" i="8"/>
  <c r="G35" i="8"/>
  <c r="H35" i="8"/>
  <c r="I35" i="8"/>
  <c r="J35" i="8"/>
  <c r="G36" i="8"/>
  <c r="H36" i="8"/>
  <c r="I36" i="8"/>
  <c r="J36" i="8"/>
  <c r="G37" i="8"/>
  <c r="H37" i="8"/>
  <c r="I37" i="8"/>
  <c r="J37" i="8"/>
  <c r="G38" i="8"/>
  <c r="H38" i="8"/>
  <c r="I38" i="8"/>
  <c r="J38" i="8"/>
  <c r="G39" i="8"/>
  <c r="H39" i="8"/>
  <c r="I39" i="8"/>
  <c r="J39" i="8"/>
  <c r="G40" i="8"/>
  <c r="H40" i="8"/>
  <c r="I40" i="8"/>
  <c r="J40" i="8"/>
  <c r="G41" i="8"/>
  <c r="H41" i="8"/>
  <c r="I41" i="8"/>
  <c r="J41" i="8"/>
  <c r="G42" i="8"/>
  <c r="H42" i="8"/>
  <c r="I42" i="8"/>
  <c r="J42" i="8"/>
  <c r="G43" i="8"/>
  <c r="H43" i="8"/>
  <c r="I43" i="8"/>
  <c r="J43" i="8"/>
  <c r="G44" i="8"/>
  <c r="H44" i="8"/>
  <c r="I44" i="8"/>
  <c r="J44" i="8"/>
  <c r="G45" i="8"/>
  <c r="H45" i="8"/>
  <c r="I45" i="8"/>
  <c r="J45" i="8"/>
  <c r="G46" i="8"/>
  <c r="H46" i="8"/>
  <c r="I46" i="8"/>
  <c r="J46" i="8"/>
  <c r="G47" i="8"/>
  <c r="H47" i="8"/>
  <c r="I47" i="8"/>
  <c r="J47" i="8"/>
  <c r="G48" i="8"/>
  <c r="H48" i="8"/>
  <c r="I48" i="8"/>
  <c r="J48" i="8"/>
  <c r="G49" i="8"/>
  <c r="H49" i="8"/>
  <c r="I49" i="8"/>
  <c r="J49" i="8"/>
  <c r="G50" i="8"/>
  <c r="H50" i="8"/>
  <c r="I50" i="8"/>
  <c r="J50" i="8"/>
  <c r="G51" i="8"/>
  <c r="H51" i="8"/>
  <c r="I51" i="8"/>
  <c r="J51" i="8"/>
  <c r="G52" i="8"/>
  <c r="H52" i="8"/>
  <c r="I52" i="8"/>
  <c r="J52" i="8"/>
  <c r="G53" i="8"/>
  <c r="H53" i="8"/>
  <c r="I53" i="8"/>
  <c r="J53" i="8"/>
  <c r="G54" i="8"/>
  <c r="H54" i="8"/>
  <c r="I54" i="8"/>
  <c r="J54" i="8"/>
  <c r="G55" i="8"/>
  <c r="H55" i="8"/>
  <c r="I55" i="8"/>
  <c r="J55" i="8"/>
  <c r="G56" i="8"/>
  <c r="H56" i="8"/>
  <c r="I56" i="8"/>
  <c r="J56" i="8"/>
  <c r="G57" i="8"/>
  <c r="H57" i="8"/>
  <c r="I57" i="8"/>
  <c r="J57" i="8"/>
  <c r="G58" i="8"/>
  <c r="H58" i="8"/>
  <c r="I58" i="8"/>
  <c r="J58" i="8"/>
  <c r="G59" i="8"/>
  <c r="H59" i="8"/>
  <c r="I59" i="8"/>
  <c r="J59" i="8"/>
  <c r="G60" i="8"/>
  <c r="H60" i="8"/>
  <c r="I60" i="8"/>
  <c r="J60" i="8"/>
  <c r="G61" i="8"/>
  <c r="H61" i="8"/>
  <c r="I61" i="8"/>
  <c r="J61" i="8"/>
  <c r="G62" i="8"/>
  <c r="H62" i="8"/>
  <c r="I62" i="8"/>
  <c r="J62" i="8"/>
  <c r="G63" i="8"/>
  <c r="H63" i="8"/>
  <c r="I63" i="8"/>
  <c r="J63" i="8"/>
  <c r="G64" i="8"/>
  <c r="H64" i="8"/>
  <c r="I64" i="8"/>
  <c r="J64" i="8"/>
  <c r="G65" i="8"/>
  <c r="H65" i="8"/>
  <c r="I65" i="8"/>
  <c r="J65" i="8"/>
  <c r="G66" i="8"/>
  <c r="H66" i="8"/>
  <c r="I66" i="8"/>
  <c r="J66" i="8"/>
  <c r="G67" i="8"/>
  <c r="H67" i="8"/>
  <c r="I67" i="8"/>
  <c r="J67" i="8"/>
  <c r="G68" i="8"/>
  <c r="H68" i="8"/>
  <c r="I68" i="8"/>
  <c r="J68" i="8"/>
  <c r="G69" i="8"/>
  <c r="H69" i="8"/>
  <c r="I69" i="8"/>
  <c r="J69" i="8"/>
  <c r="G70" i="8"/>
  <c r="H70" i="8"/>
  <c r="I70" i="8"/>
  <c r="J70" i="8"/>
  <c r="G71" i="8"/>
  <c r="H71" i="8"/>
  <c r="I71" i="8"/>
  <c r="J71" i="8"/>
  <c r="G72" i="8"/>
  <c r="H72" i="8"/>
  <c r="I72" i="8"/>
  <c r="J72" i="8"/>
  <c r="G73" i="8"/>
  <c r="H73" i="8"/>
  <c r="I73" i="8"/>
  <c r="J73" i="8"/>
  <c r="G74" i="8"/>
  <c r="H74" i="8"/>
  <c r="I74" i="8"/>
  <c r="J74" i="8"/>
  <c r="G75" i="8"/>
  <c r="H75" i="8"/>
  <c r="I75" i="8"/>
  <c r="J75" i="8"/>
  <c r="G76" i="8"/>
  <c r="H76" i="8"/>
  <c r="I76" i="8"/>
  <c r="J76" i="8"/>
  <c r="G77" i="8"/>
  <c r="H77" i="8"/>
  <c r="I77" i="8"/>
  <c r="J77" i="8"/>
  <c r="G78" i="8"/>
  <c r="H78" i="8"/>
  <c r="I78" i="8"/>
  <c r="J78" i="8"/>
  <c r="G79" i="8"/>
  <c r="H79" i="8"/>
  <c r="I79" i="8"/>
  <c r="J79" i="8"/>
  <c r="G80" i="8"/>
  <c r="H80" i="8"/>
  <c r="I80" i="8"/>
  <c r="J80" i="8"/>
  <c r="G81" i="8"/>
  <c r="H81" i="8"/>
  <c r="I81" i="8"/>
  <c r="J81" i="8"/>
  <c r="G82" i="8"/>
  <c r="H82" i="8"/>
  <c r="I82" i="8"/>
  <c r="J82" i="8"/>
  <c r="G83" i="8"/>
  <c r="H83" i="8"/>
  <c r="I83" i="8"/>
  <c r="J83" i="8"/>
  <c r="G84" i="8"/>
  <c r="H84" i="8"/>
  <c r="I84" i="8"/>
  <c r="J84" i="8"/>
  <c r="G85" i="8"/>
  <c r="H85" i="8"/>
  <c r="I85" i="8"/>
  <c r="J85" i="8"/>
  <c r="G86" i="8"/>
  <c r="H86" i="8"/>
  <c r="I86" i="8"/>
  <c r="J86" i="8"/>
  <c r="G87" i="8"/>
  <c r="H87" i="8"/>
  <c r="I87" i="8"/>
  <c r="J87" i="8"/>
  <c r="G88" i="8"/>
  <c r="H88" i="8"/>
  <c r="I88" i="8"/>
  <c r="J88" i="8"/>
  <c r="G89" i="8"/>
  <c r="H89" i="8"/>
  <c r="I89" i="8"/>
  <c r="J89" i="8"/>
  <c r="G90" i="8"/>
  <c r="H90" i="8"/>
  <c r="I90" i="8"/>
  <c r="J90" i="8"/>
  <c r="G91" i="8"/>
  <c r="H91" i="8"/>
  <c r="I91" i="8"/>
  <c r="J91" i="8"/>
  <c r="G92" i="8"/>
  <c r="H92" i="8"/>
  <c r="I92" i="8"/>
  <c r="J92" i="8"/>
  <c r="G93" i="8"/>
  <c r="H93" i="8"/>
  <c r="I93" i="8"/>
  <c r="J93" i="8"/>
  <c r="G94" i="8"/>
  <c r="H94" i="8"/>
  <c r="I94" i="8"/>
  <c r="J94" i="8"/>
  <c r="G95" i="8"/>
  <c r="H95" i="8"/>
  <c r="I95" i="8"/>
  <c r="J95" i="8"/>
  <c r="G96" i="8"/>
  <c r="H96" i="8"/>
  <c r="I96" i="8"/>
  <c r="J96" i="8"/>
  <c r="G97" i="8"/>
  <c r="H97" i="8"/>
  <c r="I97" i="8"/>
  <c r="J97" i="8"/>
  <c r="G98" i="8"/>
  <c r="H98" i="8"/>
  <c r="I98" i="8"/>
  <c r="J98" i="8"/>
  <c r="G99" i="8"/>
  <c r="H99" i="8"/>
  <c r="I99" i="8"/>
  <c r="J99" i="8"/>
  <c r="G100" i="8"/>
  <c r="H100" i="8"/>
  <c r="I100" i="8"/>
  <c r="J100" i="8"/>
  <c r="G101" i="8"/>
  <c r="H101" i="8"/>
  <c r="I101" i="8"/>
  <c r="J101" i="8"/>
  <c r="G102" i="8"/>
  <c r="H102" i="8"/>
  <c r="I102" i="8"/>
  <c r="J102" i="8"/>
  <c r="G103" i="8"/>
  <c r="H103" i="8"/>
  <c r="I103" i="8"/>
  <c r="J103" i="8"/>
  <c r="G104" i="8"/>
  <c r="H104" i="8"/>
  <c r="I104" i="8"/>
  <c r="J104" i="8"/>
  <c r="G105" i="8"/>
  <c r="H105" i="8"/>
  <c r="I105" i="8"/>
  <c r="J105" i="8"/>
  <c r="G106" i="8"/>
  <c r="H106" i="8"/>
  <c r="I106" i="8"/>
  <c r="J106" i="8"/>
  <c r="G107" i="8"/>
  <c r="H107" i="8"/>
  <c r="I107" i="8"/>
  <c r="J107" i="8"/>
  <c r="G108" i="8"/>
  <c r="H108" i="8"/>
  <c r="I108" i="8"/>
  <c r="J108" i="8"/>
  <c r="G109" i="8"/>
  <c r="H109" i="8"/>
  <c r="I109" i="8"/>
  <c r="J109" i="8"/>
  <c r="G110" i="8"/>
  <c r="H110" i="8"/>
  <c r="I110" i="8"/>
  <c r="J110" i="8"/>
  <c r="G111" i="8"/>
  <c r="H111" i="8"/>
  <c r="I111" i="8"/>
  <c r="J111" i="8"/>
  <c r="G112" i="8"/>
  <c r="H112" i="8"/>
  <c r="I112" i="8"/>
  <c r="J112" i="8"/>
  <c r="G113" i="8"/>
  <c r="H113" i="8"/>
  <c r="I113" i="8"/>
  <c r="J113" i="8"/>
  <c r="G114" i="8"/>
  <c r="H114" i="8"/>
  <c r="I114" i="8"/>
  <c r="J114" i="8"/>
  <c r="G115" i="8"/>
  <c r="H115" i="8"/>
  <c r="I115" i="8"/>
  <c r="J115" i="8"/>
  <c r="G116" i="8"/>
  <c r="H116" i="8"/>
  <c r="I116" i="8"/>
  <c r="J116" i="8"/>
  <c r="G117" i="8"/>
  <c r="H117" i="8"/>
  <c r="I117" i="8"/>
  <c r="J117" i="8"/>
  <c r="G118" i="8"/>
  <c r="H118" i="8"/>
  <c r="I118" i="8"/>
  <c r="J118" i="8"/>
  <c r="G119" i="8"/>
  <c r="H119" i="8"/>
  <c r="I119" i="8"/>
  <c r="J119" i="8"/>
  <c r="G120" i="8"/>
  <c r="H120" i="8"/>
  <c r="I120" i="8"/>
  <c r="J120" i="8"/>
  <c r="G121" i="8"/>
  <c r="H121" i="8"/>
  <c r="I121" i="8"/>
  <c r="J121" i="8"/>
  <c r="G122" i="8"/>
  <c r="H122" i="8"/>
  <c r="I122" i="8"/>
  <c r="J122" i="8"/>
  <c r="G123" i="8"/>
  <c r="H123" i="8"/>
  <c r="I123" i="8"/>
  <c r="J123" i="8"/>
  <c r="G124" i="8"/>
  <c r="H124" i="8"/>
  <c r="I124" i="8"/>
  <c r="J124" i="8"/>
  <c r="G125" i="8"/>
  <c r="H125" i="8"/>
  <c r="I125" i="8"/>
  <c r="J125" i="8"/>
  <c r="G126" i="8"/>
  <c r="H126" i="8"/>
  <c r="I126" i="8"/>
  <c r="J126" i="8"/>
  <c r="G127" i="8"/>
  <c r="H127" i="8"/>
  <c r="I127" i="8"/>
  <c r="J127" i="8"/>
  <c r="G128" i="8"/>
  <c r="H128" i="8"/>
  <c r="I128" i="8"/>
  <c r="J128" i="8"/>
  <c r="G129" i="8"/>
  <c r="H129" i="8"/>
  <c r="I129" i="8"/>
  <c r="J129" i="8"/>
  <c r="G130" i="8"/>
  <c r="H130" i="8"/>
  <c r="I130" i="8"/>
  <c r="J130" i="8"/>
  <c r="G131" i="8"/>
  <c r="H131" i="8"/>
  <c r="I131" i="8"/>
  <c r="J131" i="8"/>
  <c r="G132" i="8"/>
  <c r="H132" i="8"/>
  <c r="I132" i="8"/>
  <c r="J132" i="8"/>
  <c r="G133" i="8"/>
  <c r="H133" i="8"/>
  <c r="I133" i="8"/>
  <c r="J133" i="8"/>
  <c r="G134" i="8"/>
  <c r="H134" i="8"/>
  <c r="I134" i="8"/>
  <c r="J134" i="8"/>
  <c r="G135" i="8"/>
  <c r="H135" i="8"/>
  <c r="I135" i="8"/>
  <c r="J135" i="8"/>
  <c r="G136" i="8"/>
  <c r="H136" i="8"/>
  <c r="I136" i="8"/>
  <c r="J136" i="8"/>
  <c r="G137" i="8"/>
  <c r="H137" i="8"/>
  <c r="I137" i="8"/>
  <c r="J137" i="8"/>
  <c r="G138" i="8"/>
  <c r="H138" i="8"/>
  <c r="I138" i="8"/>
  <c r="J138" i="8"/>
  <c r="G139" i="8"/>
  <c r="H139" i="8"/>
  <c r="I139" i="8"/>
  <c r="J139" i="8"/>
  <c r="G140" i="8"/>
  <c r="H140" i="8"/>
  <c r="I140" i="8"/>
  <c r="J140" i="8"/>
  <c r="G141" i="8"/>
  <c r="H141" i="8"/>
  <c r="I141" i="8"/>
  <c r="J141" i="8"/>
  <c r="G142" i="8"/>
  <c r="H142" i="8"/>
  <c r="I142" i="8"/>
  <c r="J142" i="8"/>
  <c r="G143" i="8"/>
  <c r="H143" i="8"/>
  <c r="I143" i="8"/>
  <c r="J143" i="8"/>
  <c r="G144" i="8"/>
  <c r="H144" i="8"/>
  <c r="I144" i="8"/>
  <c r="J144" i="8"/>
  <c r="G145" i="8"/>
  <c r="H145" i="8"/>
  <c r="I145" i="8"/>
  <c r="J145" i="8"/>
  <c r="G146" i="8"/>
  <c r="H146" i="8"/>
  <c r="I146" i="8"/>
  <c r="J146" i="8"/>
  <c r="G147" i="8"/>
  <c r="H147" i="8"/>
  <c r="I147" i="8"/>
  <c r="J147" i="8"/>
  <c r="G148" i="8"/>
  <c r="H148" i="8"/>
  <c r="I148" i="8"/>
  <c r="J148" i="8"/>
  <c r="G149" i="8"/>
  <c r="H149" i="8"/>
  <c r="I149" i="8"/>
  <c r="J149" i="8"/>
  <c r="G150" i="8"/>
  <c r="H150" i="8"/>
  <c r="I150" i="8"/>
  <c r="J150" i="8"/>
  <c r="G151" i="8"/>
  <c r="H151" i="8"/>
  <c r="I151" i="8"/>
  <c r="J151" i="8"/>
  <c r="G152" i="8"/>
  <c r="H152" i="8"/>
  <c r="I152" i="8"/>
  <c r="J152" i="8"/>
  <c r="G153" i="8"/>
  <c r="H153" i="8"/>
  <c r="I153" i="8"/>
  <c r="J153" i="8"/>
  <c r="G154" i="8"/>
  <c r="H154" i="8"/>
  <c r="I154" i="8"/>
  <c r="J154" i="8"/>
  <c r="G155" i="8"/>
  <c r="H155" i="8"/>
  <c r="I155" i="8"/>
  <c r="J155" i="8"/>
  <c r="G156" i="8"/>
  <c r="H156" i="8"/>
  <c r="I156" i="8"/>
  <c r="J156" i="8"/>
  <c r="G157" i="8"/>
  <c r="H157" i="8"/>
  <c r="I157" i="8"/>
  <c r="J157" i="8"/>
  <c r="G158" i="8"/>
  <c r="H158" i="8"/>
  <c r="I158" i="8"/>
  <c r="J158" i="8"/>
  <c r="G159" i="8"/>
  <c r="H159" i="8"/>
  <c r="I159" i="8"/>
  <c r="J159" i="8"/>
  <c r="G160" i="8"/>
  <c r="H160" i="8"/>
  <c r="I160" i="8"/>
  <c r="J160" i="8"/>
  <c r="G161" i="8"/>
  <c r="H161" i="8"/>
  <c r="I161" i="8"/>
  <c r="J161" i="8"/>
  <c r="G162" i="8"/>
  <c r="H162" i="8"/>
  <c r="I162" i="8"/>
  <c r="J162" i="8"/>
  <c r="G163" i="8"/>
  <c r="H163" i="8"/>
  <c r="I163" i="8"/>
  <c r="J163" i="8"/>
  <c r="G164" i="8"/>
  <c r="H164" i="8"/>
  <c r="I164" i="8"/>
  <c r="J164" i="8"/>
  <c r="G165" i="8"/>
  <c r="H165" i="8"/>
  <c r="I165" i="8"/>
  <c r="J165" i="8"/>
  <c r="G166" i="8"/>
  <c r="H166" i="8"/>
  <c r="I166" i="8"/>
  <c r="J166" i="8"/>
  <c r="G167" i="8"/>
  <c r="H167" i="8"/>
  <c r="I167" i="8"/>
  <c r="J167" i="8"/>
  <c r="G168" i="8"/>
  <c r="H168" i="8"/>
  <c r="I168" i="8"/>
  <c r="J168" i="8"/>
  <c r="G169" i="8"/>
  <c r="H169" i="8"/>
  <c r="I169" i="8"/>
  <c r="J169" i="8"/>
  <c r="G170" i="8"/>
  <c r="H170" i="8"/>
  <c r="I170" i="8"/>
  <c r="J170" i="8"/>
  <c r="G171" i="8"/>
  <c r="H171" i="8"/>
  <c r="I171" i="8"/>
  <c r="J171" i="8"/>
  <c r="G172" i="8"/>
  <c r="H172" i="8"/>
  <c r="I172" i="8"/>
  <c r="J172" i="8"/>
  <c r="G173" i="8"/>
  <c r="H173" i="8"/>
  <c r="I173" i="8"/>
  <c r="J173" i="8"/>
  <c r="G174" i="8"/>
  <c r="H174" i="8"/>
  <c r="I174" i="8"/>
  <c r="J174" i="8"/>
  <c r="G175" i="8"/>
  <c r="H175" i="8"/>
  <c r="I175" i="8"/>
  <c r="J175" i="8"/>
  <c r="G176" i="8"/>
  <c r="H176" i="8"/>
  <c r="I176" i="8"/>
  <c r="J176" i="8"/>
  <c r="G177" i="8"/>
  <c r="H177" i="8"/>
  <c r="I177" i="8"/>
  <c r="J177" i="8"/>
  <c r="G178" i="8"/>
  <c r="H178" i="8"/>
  <c r="I178" i="8"/>
  <c r="J178" i="8"/>
  <c r="G179" i="8"/>
  <c r="H179" i="8"/>
  <c r="I179" i="8"/>
  <c r="J179" i="8"/>
  <c r="B2" i="7"/>
  <c r="C3" i="7" a="1"/>
  <c r="C2" i="7"/>
  <c r="B1" i="7"/>
  <c r="B3" i="7" a="1"/>
  <c r="E8" i="2"/>
  <c r="D9" i="2"/>
  <c r="C10" i="2" a="1"/>
  <c r="E10" i="2" a="1"/>
  <c r="G10" i="2" a="1"/>
  <c r="C1" i="7"/>
  <c r="C8" i="2"/>
  <c r="G8" i="2"/>
  <c r="B10" i="2" a="1"/>
  <c r="D8" i="2"/>
  <c r="C9" i="2"/>
  <c r="G9" i="2"/>
  <c r="A3" i="7" a="1"/>
  <c r="F8" i="2"/>
  <c r="D10" i="2" a="1"/>
  <c r="E9" i="2"/>
  <c r="F10" i="2" a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77" i="1"/>
  <c r="A81" i="1"/>
  <c r="A85" i="1"/>
  <c r="A10" i="3"/>
  <c r="A14" i="3"/>
  <c r="A18" i="3"/>
  <c r="A22" i="3"/>
  <c r="A29" i="3"/>
  <c r="A33" i="3"/>
  <c r="A41" i="3"/>
  <c r="A45" i="3"/>
  <c r="A49" i="3"/>
  <c r="A53" i="3"/>
  <c r="A57" i="3"/>
  <c r="A65" i="3"/>
  <c r="A69" i="3"/>
  <c r="A81" i="3"/>
  <c r="A85" i="3"/>
  <c r="A89" i="3"/>
  <c r="A93" i="3"/>
  <c r="A97" i="3"/>
  <c r="A38" i="3"/>
  <c r="A50" i="3"/>
  <c r="A62" i="3"/>
  <c r="A70" i="3"/>
  <c r="A86" i="3"/>
  <c r="A90" i="3"/>
  <c r="A98" i="3"/>
  <c r="A8" i="1"/>
  <c r="A24" i="1"/>
  <c r="A28" i="1"/>
  <c r="A40" i="1"/>
  <c r="A56" i="1"/>
  <c r="A68" i="1"/>
  <c r="A84" i="1"/>
  <c r="A17" i="3"/>
  <c r="A28" i="3"/>
  <c r="A44" i="3"/>
  <c r="A56" i="3"/>
  <c r="A64" i="3"/>
  <c r="A84" i="3"/>
  <c r="A92" i="3"/>
  <c r="A2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78" i="1"/>
  <c r="A82" i="1"/>
  <c r="A86" i="1"/>
  <c r="A11" i="3"/>
  <c r="A15" i="3"/>
  <c r="A19" i="3"/>
  <c r="A26" i="3"/>
  <c r="A30" i="3"/>
  <c r="A42" i="3"/>
  <c r="A46" i="3"/>
  <c r="A54" i="3"/>
  <c r="A66" i="3"/>
  <c r="A82" i="3"/>
  <c r="A94" i="3"/>
  <c r="A12" i="1"/>
  <c r="A36" i="1"/>
  <c r="A48" i="1"/>
  <c r="A64" i="1"/>
  <c r="A76" i="1"/>
  <c r="A9" i="3"/>
  <c r="A32" i="3"/>
  <c r="A48" i="3"/>
  <c r="A68" i="3"/>
  <c r="A100" i="3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  <c r="A75" i="1"/>
  <c r="A79" i="1"/>
  <c r="A83" i="1"/>
  <c r="A87" i="1"/>
  <c r="A12" i="3"/>
  <c r="A16" i="3"/>
  <c r="A20" i="3"/>
  <c r="A27" i="3"/>
  <c r="A31" i="3"/>
  <c r="A39" i="3"/>
  <c r="A43" i="3"/>
  <c r="A47" i="3"/>
  <c r="A51" i="3"/>
  <c r="A55" i="3"/>
  <c r="A63" i="3"/>
  <c r="A67" i="3"/>
  <c r="A75" i="3"/>
  <c r="A83" i="3"/>
  <c r="A87" i="3"/>
  <c r="A91" i="3"/>
  <c r="A95" i="3"/>
  <c r="A99" i="3"/>
  <c r="F9" i="2"/>
  <c r="A4" i="1"/>
  <c r="A16" i="1"/>
  <c r="A20" i="1"/>
  <c r="A32" i="1"/>
  <c r="A44" i="1"/>
  <c r="A52" i="1"/>
  <c r="A60" i="1"/>
  <c r="A72" i="1"/>
  <c r="A80" i="1"/>
  <c r="A13" i="3"/>
  <c r="A21" i="3"/>
  <c r="A40" i="3"/>
  <c r="A52" i="3"/>
  <c r="A76" i="3"/>
  <c r="A88" i="3"/>
  <c r="A96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6" i="3"/>
  <c r="D26" i="3"/>
  <c r="C27" i="3"/>
  <c r="D27" i="3"/>
  <c r="C28" i="3"/>
  <c r="D28" i="3"/>
  <c r="C29" i="3"/>
  <c r="D29" i="3"/>
  <c r="C30" i="3"/>
  <c r="D30" i="3"/>
  <c r="C31" i="3"/>
  <c r="D31" i="3"/>
  <c r="C32" i="3"/>
  <c r="D32" i="3"/>
  <c r="C33" i="3"/>
  <c r="D33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5" i="3"/>
  <c r="D75" i="3"/>
  <c r="C76" i="3"/>
  <c r="D76" i="3"/>
  <c r="C81" i="3"/>
  <c r="D81" i="3"/>
  <c r="C82" i="3"/>
  <c r="D82" i="3"/>
  <c r="C83" i="3"/>
  <c r="D83" i="3"/>
  <c r="C84" i="3"/>
  <c r="D84" i="3"/>
  <c r="C85" i="3"/>
  <c r="D85" i="3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F9" i="3"/>
  <c r="G9" i="3" a="1"/>
  <c r="F14" i="2" l="1"/>
  <c r="F18" i="2"/>
  <c r="F22" i="2"/>
  <c r="F26" i="2"/>
  <c r="F30" i="2"/>
  <c r="F34" i="2"/>
  <c r="F38" i="2"/>
  <c r="F42" i="2"/>
  <c r="F46" i="2"/>
  <c r="F50" i="2"/>
  <c r="F54" i="2"/>
  <c r="F58" i="2"/>
  <c r="F62" i="2"/>
  <c r="F66" i="2"/>
  <c r="F70" i="2"/>
  <c r="F74" i="2"/>
  <c r="F78" i="2"/>
  <c r="F82" i="2"/>
  <c r="F86" i="2"/>
  <c r="F90" i="2"/>
  <c r="F94" i="2"/>
  <c r="F98" i="2"/>
  <c r="F102" i="2"/>
  <c r="F106" i="2"/>
  <c r="F110" i="2"/>
  <c r="F114" i="2"/>
  <c r="F118" i="2"/>
  <c r="F122" i="2"/>
  <c r="F126" i="2"/>
  <c r="F130" i="2"/>
  <c r="F134" i="2"/>
  <c r="F138" i="2"/>
  <c r="F142" i="2"/>
  <c r="F146" i="2"/>
  <c r="F150" i="2"/>
  <c r="F154" i="2"/>
  <c r="F158" i="2"/>
  <c r="F162" i="2"/>
  <c r="F166" i="2"/>
  <c r="F170" i="2"/>
  <c r="F174" i="2"/>
  <c r="F178" i="2"/>
  <c r="F182" i="2"/>
  <c r="F186" i="2"/>
  <c r="F190" i="2"/>
  <c r="F10" i="2"/>
  <c r="F13" i="2"/>
  <c r="F17" i="2"/>
  <c r="F21" i="2"/>
  <c r="F25" i="2"/>
  <c r="F29" i="2"/>
  <c r="F33" i="2"/>
  <c r="F37" i="2"/>
  <c r="F41" i="2"/>
  <c r="F45" i="2"/>
  <c r="F49" i="2"/>
  <c r="F53" i="2"/>
  <c r="F57" i="2"/>
  <c r="F61" i="2"/>
  <c r="F65" i="2"/>
  <c r="F69" i="2"/>
  <c r="F73" i="2"/>
  <c r="F77" i="2"/>
  <c r="F81" i="2"/>
  <c r="F85" i="2"/>
  <c r="F89" i="2"/>
  <c r="F93" i="2"/>
  <c r="F97" i="2"/>
  <c r="F101" i="2"/>
  <c r="F105" i="2"/>
  <c r="F109" i="2"/>
  <c r="F113" i="2"/>
  <c r="F117" i="2"/>
  <c r="F121" i="2"/>
  <c r="F125" i="2"/>
  <c r="F129" i="2"/>
  <c r="F133" i="2"/>
  <c r="F137" i="2"/>
  <c r="F141" i="2"/>
  <c r="F145" i="2"/>
  <c r="F15" i="2"/>
  <c r="F23" i="2"/>
  <c r="F31" i="2"/>
  <c r="F39" i="2"/>
  <c r="F47" i="2"/>
  <c r="F55" i="2"/>
  <c r="F63" i="2"/>
  <c r="F71" i="2"/>
  <c r="F79" i="2"/>
  <c r="F87" i="2"/>
  <c r="F95" i="2"/>
  <c r="F103" i="2"/>
  <c r="F111" i="2"/>
  <c r="F119" i="2"/>
  <c r="F127" i="2"/>
  <c r="F135" i="2"/>
  <c r="F143" i="2"/>
  <c r="F147" i="2"/>
  <c r="F148" i="2"/>
  <c r="F149" i="2"/>
  <c r="F163" i="2"/>
  <c r="F164" i="2"/>
  <c r="F165" i="2"/>
  <c r="F179" i="2"/>
  <c r="F180" i="2"/>
  <c r="F181" i="2"/>
  <c r="F12" i="2"/>
  <c r="F20" i="2"/>
  <c r="F28" i="2"/>
  <c r="F36" i="2"/>
  <c r="F44" i="2"/>
  <c r="F52" i="2"/>
  <c r="F60" i="2"/>
  <c r="F68" i="2"/>
  <c r="F76" i="2"/>
  <c r="F84" i="2"/>
  <c r="F92" i="2"/>
  <c r="F100" i="2"/>
  <c r="F108" i="2"/>
  <c r="F116" i="2"/>
  <c r="F124" i="2"/>
  <c r="F132" i="2"/>
  <c r="F140" i="2"/>
  <c r="F159" i="2"/>
  <c r="F160" i="2"/>
  <c r="F161" i="2"/>
  <c r="F175" i="2"/>
  <c r="F176" i="2"/>
  <c r="F177" i="2"/>
  <c r="F191" i="2"/>
  <c r="F192" i="2"/>
  <c r="F193" i="2"/>
  <c r="F197" i="2"/>
  <c r="F201" i="2"/>
  <c r="F205" i="2"/>
  <c r="F209" i="2"/>
  <c r="F213" i="2"/>
  <c r="F217" i="2"/>
  <c r="F221" i="2"/>
  <c r="F225" i="2"/>
  <c r="F229" i="2"/>
  <c r="F233" i="2"/>
  <c r="F237" i="2"/>
  <c r="F241" i="2"/>
  <c r="F245" i="2"/>
  <c r="F249" i="2"/>
  <c r="F253" i="2"/>
  <c r="F257" i="2"/>
  <c r="F261" i="2"/>
  <c r="F265" i="2"/>
  <c r="F269" i="2"/>
  <c r="F273" i="2"/>
  <c r="F277" i="2"/>
  <c r="F281" i="2"/>
  <c r="F285" i="2"/>
  <c r="F289" i="2"/>
  <c r="F293" i="2"/>
  <c r="F297" i="2"/>
  <c r="F301" i="2"/>
  <c r="F305" i="2"/>
  <c r="F309" i="2"/>
  <c r="F313" i="2"/>
  <c r="F317" i="2"/>
  <c r="F321" i="2"/>
  <c r="F325" i="2"/>
  <c r="F11" i="2"/>
  <c r="F19" i="2"/>
  <c r="F27" i="2"/>
  <c r="F35" i="2"/>
  <c r="F43" i="2"/>
  <c r="F51" i="2"/>
  <c r="F59" i="2"/>
  <c r="F67" i="2"/>
  <c r="F75" i="2"/>
  <c r="F83" i="2"/>
  <c r="F91" i="2"/>
  <c r="F99" i="2"/>
  <c r="F107" i="2"/>
  <c r="F115" i="2"/>
  <c r="F123" i="2"/>
  <c r="F131" i="2"/>
  <c r="F139" i="2"/>
  <c r="F155" i="2"/>
  <c r="F156" i="2"/>
  <c r="F157" i="2"/>
  <c r="F171" i="2"/>
  <c r="F172" i="2"/>
  <c r="F173" i="2"/>
  <c r="F187" i="2"/>
  <c r="F188" i="2"/>
  <c r="F189" i="2"/>
  <c r="F194" i="2"/>
  <c r="F198" i="2"/>
  <c r="F202" i="2"/>
  <c r="F206" i="2"/>
  <c r="F210" i="2"/>
  <c r="F214" i="2"/>
  <c r="F218" i="2"/>
  <c r="F222" i="2"/>
  <c r="F226" i="2"/>
  <c r="F230" i="2"/>
  <c r="F234" i="2"/>
  <c r="F238" i="2"/>
  <c r="F242" i="2"/>
  <c r="F246" i="2"/>
  <c r="F250" i="2"/>
  <c r="F254" i="2"/>
  <c r="F258" i="2"/>
  <c r="F262" i="2"/>
  <c r="F266" i="2"/>
  <c r="F270" i="2"/>
  <c r="F274" i="2"/>
  <c r="F278" i="2"/>
  <c r="F282" i="2"/>
  <c r="F286" i="2"/>
  <c r="F290" i="2"/>
  <c r="F294" i="2"/>
  <c r="F298" i="2"/>
  <c r="F302" i="2"/>
  <c r="F306" i="2"/>
  <c r="F310" i="2"/>
  <c r="F314" i="2"/>
  <c r="F318" i="2"/>
  <c r="F322" i="2"/>
  <c r="F326" i="2"/>
  <c r="F330" i="2"/>
  <c r="F334" i="2"/>
  <c r="F338" i="2"/>
  <c r="F16" i="2"/>
  <c r="F48" i="2"/>
  <c r="F80" i="2"/>
  <c r="F112" i="2"/>
  <c r="F144" i="2"/>
  <c r="F153" i="2"/>
  <c r="F183" i="2"/>
  <c r="F199" i="2"/>
  <c r="F207" i="2"/>
  <c r="F215" i="2"/>
  <c r="F223" i="2"/>
  <c r="F231" i="2"/>
  <c r="F239" i="2"/>
  <c r="F247" i="2"/>
  <c r="F255" i="2"/>
  <c r="F263" i="2"/>
  <c r="F271" i="2"/>
  <c r="F279" i="2"/>
  <c r="F287" i="2"/>
  <c r="F295" i="2"/>
  <c r="F303" i="2"/>
  <c r="F311" i="2"/>
  <c r="F319" i="2"/>
  <c r="F335" i="2"/>
  <c r="F336" i="2"/>
  <c r="F337" i="2"/>
  <c r="F340" i="2"/>
  <c r="F344" i="2"/>
  <c r="F348" i="2"/>
  <c r="F352" i="2"/>
  <c r="F356" i="2"/>
  <c r="F360" i="2"/>
  <c r="F364" i="2"/>
  <c r="F368" i="2"/>
  <c r="F372" i="2"/>
  <c r="F232" i="2"/>
  <c r="F240" i="2"/>
  <c r="F256" i="2"/>
  <c r="F272" i="2"/>
  <c r="F288" i="2"/>
  <c r="F343" i="2"/>
  <c r="F355" i="2"/>
  <c r="F24" i="2"/>
  <c r="F56" i="2"/>
  <c r="F88" i="2"/>
  <c r="F120" i="2"/>
  <c r="F167" i="2"/>
  <c r="F184" i="2"/>
  <c r="F196" i="2"/>
  <c r="F204" i="2"/>
  <c r="F212" i="2"/>
  <c r="F220" i="2"/>
  <c r="F228" i="2"/>
  <c r="F236" i="2"/>
  <c r="F244" i="2"/>
  <c r="F252" i="2"/>
  <c r="F260" i="2"/>
  <c r="F268" i="2"/>
  <c r="F276" i="2"/>
  <c r="F284" i="2"/>
  <c r="F292" i="2"/>
  <c r="F300" i="2"/>
  <c r="F308" i="2"/>
  <c r="F316" i="2"/>
  <c r="F324" i="2"/>
  <c r="F331" i="2"/>
  <c r="F332" i="2"/>
  <c r="F333" i="2"/>
  <c r="F341" i="2"/>
  <c r="F345" i="2"/>
  <c r="F349" i="2"/>
  <c r="F353" i="2"/>
  <c r="F357" i="2"/>
  <c r="F361" i="2"/>
  <c r="F365" i="2"/>
  <c r="F369" i="2"/>
  <c r="F373" i="2"/>
  <c r="F312" i="2"/>
  <c r="F359" i="2"/>
  <c r="F367" i="2"/>
  <c r="F375" i="2"/>
  <c r="F32" i="2"/>
  <c r="F64" i="2"/>
  <c r="F96" i="2"/>
  <c r="F128" i="2"/>
  <c r="F151" i="2"/>
  <c r="F168" i="2"/>
  <c r="F185" i="2"/>
  <c r="F195" i="2"/>
  <c r="F203" i="2"/>
  <c r="F211" i="2"/>
  <c r="F219" i="2"/>
  <c r="F227" i="2"/>
  <c r="F235" i="2"/>
  <c r="F243" i="2"/>
  <c r="F251" i="2"/>
  <c r="F259" i="2"/>
  <c r="F267" i="2"/>
  <c r="F275" i="2"/>
  <c r="F283" i="2"/>
  <c r="F291" i="2"/>
  <c r="F299" i="2"/>
  <c r="F307" i="2"/>
  <c r="F315" i="2"/>
  <c r="F323" i="2"/>
  <c r="F327" i="2"/>
  <c r="F328" i="2"/>
  <c r="F329" i="2"/>
  <c r="F342" i="2"/>
  <c r="F346" i="2"/>
  <c r="F350" i="2"/>
  <c r="F354" i="2"/>
  <c r="F358" i="2"/>
  <c r="F362" i="2"/>
  <c r="F366" i="2"/>
  <c r="F370" i="2"/>
  <c r="F374" i="2"/>
  <c r="F40" i="2"/>
  <c r="F72" i="2"/>
  <c r="F104" i="2"/>
  <c r="F136" i="2"/>
  <c r="F152" i="2"/>
  <c r="F169" i="2"/>
  <c r="F200" i="2"/>
  <c r="F208" i="2"/>
  <c r="F216" i="2"/>
  <c r="F224" i="2"/>
  <c r="F248" i="2"/>
  <c r="F264" i="2"/>
  <c r="F280" i="2"/>
  <c r="F296" i="2"/>
  <c r="F304" i="2"/>
  <c r="F320" i="2"/>
  <c r="F339" i="2"/>
  <c r="F347" i="2"/>
  <c r="F351" i="2"/>
  <c r="F363" i="2"/>
  <c r="F371" i="2"/>
  <c r="D12" i="2"/>
  <c r="D16" i="2"/>
  <c r="D20" i="2"/>
  <c r="D24" i="2"/>
  <c r="D28" i="2"/>
  <c r="D32" i="2"/>
  <c r="D36" i="2"/>
  <c r="D40" i="2"/>
  <c r="D44" i="2"/>
  <c r="D48" i="2"/>
  <c r="D52" i="2"/>
  <c r="D56" i="2"/>
  <c r="D60" i="2"/>
  <c r="D64" i="2"/>
  <c r="D68" i="2"/>
  <c r="D72" i="2"/>
  <c r="D76" i="2"/>
  <c r="D80" i="2"/>
  <c r="D84" i="2"/>
  <c r="D88" i="2"/>
  <c r="D92" i="2"/>
  <c r="D96" i="2"/>
  <c r="D100" i="2"/>
  <c r="D104" i="2"/>
  <c r="D108" i="2"/>
  <c r="D112" i="2"/>
  <c r="D116" i="2"/>
  <c r="D120" i="2"/>
  <c r="D124" i="2"/>
  <c r="D128" i="2"/>
  <c r="D132" i="2"/>
  <c r="D136" i="2"/>
  <c r="D140" i="2"/>
  <c r="D144" i="2"/>
  <c r="D148" i="2"/>
  <c r="D152" i="2"/>
  <c r="D156" i="2"/>
  <c r="D160" i="2"/>
  <c r="D164" i="2"/>
  <c r="D168" i="2"/>
  <c r="D172" i="2"/>
  <c r="D176" i="2"/>
  <c r="D180" i="2"/>
  <c r="D184" i="2"/>
  <c r="D188" i="2"/>
  <c r="D192" i="2"/>
  <c r="D10" i="2"/>
  <c r="D11" i="2"/>
  <c r="D15" i="2"/>
  <c r="D19" i="2"/>
  <c r="D23" i="2"/>
  <c r="D27" i="2"/>
  <c r="D31" i="2"/>
  <c r="D35" i="2"/>
  <c r="D39" i="2"/>
  <c r="D43" i="2"/>
  <c r="D47" i="2"/>
  <c r="D51" i="2"/>
  <c r="D55" i="2"/>
  <c r="D59" i="2"/>
  <c r="D63" i="2"/>
  <c r="D67" i="2"/>
  <c r="D71" i="2"/>
  <c r="D75" i="2"/>
  <c r="D79" i="2"/>
  <c r="D83" i="2"/>
  <c r="D87" i="2"/>
  <c r="D91" i="2"/>
  <c r="D95" i="2"/>
  <c r="D99" i="2"/>
  <c r="D103" i="2"/>
  <c r="D107" i="2"/>
  <c r="D111" i="2"/>
  <c r="D115" i="2"/>
  <c r="D119" i="2"/>
  <c r="D123" i="2"/>
  <c r="D127" i="2"/>
  <c r="D131" i="2"/>
  <c r="D135" i="2"/>
  <c r="D139" i="2"/>
  <c r="D143" i="2"/>
  <c r="D17" i="2"/>
  <c r="D25" i="2"/>
  <c r="D33" i="2"/>
  <c r="D41" i="2"/>
  <c r="D49" i="2"/>
  <c r="D57" i="2"/>
  <c r="D65" i="2"/>
  <c r="D73" i="2"/>
  <c r="D81" i="2"/>
  <c r="D89" i="2"/>
  <c r="D97" i="2"/>
  <c r="D105" i="2"/>
  <c r="D113" i="2"/>
  <c r="D121" i="2"/>
  <c r="D129" i="2"/>
  <c r="D137" i="2"/>
  <c r="D145" i="2"/>
  <c r="D157" i="2"/>
  <c r="D158" i="2"/>
  <c r="D159" i="2"/>
  <c r="D173" i="2"/>
  <c r="D174" i="2"/>
  <c r="D175" i="2"/>
  <c r="D14" i="2"/>
  <c r="D22" i="2"/>
  <c r="D30" i="2"/>
  <c r="D38" i="2"/>
  <c r="D46" i="2"/>
  <c r="D54" i="2"/>
  <c r="D62" i="2"/>
  <c r="D70" i="2"/>
  <c r="D78" i="2"/>
  <c r="D86" i="2"/>
  <c r="D94" i="2"/>
  <c r="D102" i="2"/>
  <c r="D110" i="2"/>
  <c r="D118" i="2"/>
  <c r="D126" i="2"/>
  <c r="D134" i="2"/>
  <c r="D142" i="2"/>
  <c r="D153" i="2"/>
  <c r="D154" i="2"/>
  <c r="D155" i="2"/>
  <c r="D169" i="2"/>
  <c r="D170" i="2"/>
  <c r="D171" i="2"/>
  <c r="D185" i="2"/>
  <c r="D186" i="2"/>
  <c r="D187" i="2"/>
  <c r="D195" i="2"/>
  <c r="D199" i="2"/>
  <c r="D203" i="2"/>
  <c r="D207" i="2"/>
  <c r="D211" i="2"/>
  <c r="D215" i="2"/>
  <c r="D219" i="2"/>
  <c r="D223" i="2"/>
  <c r="D227" i="2"/>
  <c r="D231" i="2"/>
  <c r="D235" i="2"/>
  <c r="D239" i="2"/>
  <c r="D243" i="2"/>
  <c r="D247" i="2"/>
  <c r="D251" i="2"/>
  <c r="D255" i="2"/>
  <c r="D259" i="2"/>
  <c r="D263" i="2"/>
  <c r="D267" i="2"/>
  <c r="D271" i="2"/>
  <c r="D275" i="2"/>
  <c r="D279" i="2"/>
  <c r="D283" i="2"/>
  <c r="D287" i="2"/>
  <c r="D291" i="2"/>
  <c r="D295" i="2"/>
  <c r="D299" i="2"/>
  <c r="D303" i="2"/>
  <c r="D307" i="2"/>
  <c r="D311" i="2"/>
  <c r="D315" i="2"/>
  <c r="D319" i="2"/>
  <c r="D323" i="2"/>
  <c r="D13" i="2"/>
  <c r="D21" i="2"/>
  <c r="D29" i="2"/>
  <c r="D37" i="2"/>
  <c r="D45" i="2"/>
  <c r="D53" i="2"/>
  <c r="D61" i="2"/>
  <c r="D69" i="2"/>
  <c r="D77" i="2"/>
  <c r="D85" i="2"/>
  <c r="D93" i="2"/>
  <c r="D101" i="2"/>
  <c r="D109" i="2"/>
  <c r="D117" i="2"/>
  <c r="D125" i="2"/>
  <c r="D133" i="2"/>
  <c r="D141" i="2"/>
  <c r="D149" i="2"/>
  <c r="D150" i="2"/>
  <c r="D151" i="2"/>
  <c r="D165" i="2"/>
  <c r="D166" i="2"/>
  <c r="D167" i="2"/>
  <c r="D181" i="2"/>
  <c r="D182" i="2"/>
  <c r="D183" i="2"/>
  <c r="D196" i="2"/>
  <c r="D200" i="2"/>
  <c r="D204" i="2"/>
  <c r="D208" i="2"/>
  <c r="D212" i="2"/>
  <c r="D216" i="2"/>
  <c r="D220" i="2"/>
  <c r="D224" i="2"/>
  <c r="D228" i="2"/>
  <c r="D232" i="2"/>
  <c r="D236" i="2"/>
  <c r="D240" i="2"/>
  <c r="D244" i="2"/>
  <c r="D248" i="2"/>
  <c r="D252" i="2"/>
  <c r="D256" i="2"/>
  <c r="D260" i="2"/>
  <c r="D264" i="2"/>
  <c r="D268" i="2"/>
  <c r="D272" i="2"/>
  <c r="D276" i="2"/>
  <c r="D280" i="2"/>
  <c r="D284" i="2"/>
  <c r="D288" i="2"/>
  <c r="D292" i="2"/>
  <c r="D296" i="2"/>
  <c r="D300" i="2"/>
  <c r="D304" i="2"/>
  <c r="D308" i="2"/>
  <c r="D312" i="2"/>
  <c r="D316" i="2"/>
  <c r="D320" i="2"/>
  <c r="D324" i="2"/>
  <c r="D328" i="2"/>
  <c r="D332" i="2"/>
  <c r="D336" i="2"/>
  <c r="D42" i="2"/>
  <c r="D74" i="2"/>
  <c r="D106" i="2"/>
  <c r="D138" i="2"/>
  <c r="D162" i="2"/>
  <c r="D179" i="2"/>
  <c r="D193" i="2"/>
  <c r="D201" i="2"/>
  <c r="D209" i="2"/>
  <c r="D217" i="2"/>
  <c r="D225" i="2"/>
  <c r="D233" i="2"/>
  <c r="D241" i="2"/>
  <c r="D249" i="2"/>
  <c r="D257" i="2"/>
  <c r="D265" i="2"/>
  <c r="D273" i="2"/>
  <c r="D281" i="2"/>
  <c r="D289" i="2"/>
  <c r="D297" i="2"/>
  <c r="D305" i="2"/>
  <c r="D313" i="2"/>
  <c r="D321" i="2"/>
  <c r="D329" i="2"/>
  <c r="D330" i="2"/>
  <c r="D331" i="2"/>
  <c r="D342" i="2"/>
  <c r="D346" i="2"/>
  <c r="D350" i="2"/>
  <c r="D354" i="2"/>
  <c r="D358" i="2"/>
  <c r="D362" i="2"/>
  <c r="D366" i="2"/>
  <c r="D370" i="2"/>
  <c r="D374" i="2"/>
  <c r="D218" i="2"/>
  <c r="D234" i="2"/>
  <c r="D250" i="2"/>
  <c r="D282" i="2"/>
  <c r="D334" i="2"/>
  <c r="D345" i="2"/>
  <c r="D349" i="2"/>
  <c r="D361" i="2"/>
  <c r="D365" i="2"/>
  <c r="D18" i="2"/>
  <c r="D50" i="2"/>
  <c r="D82" i="2"/>
  <c r="D114" i="2"/>
  <c r="D146" i="2"/>
  <c r="D163" i="2"/>
  <c r="D189" i="2"/>
  <c r="D191" i="2"/>
  <c r="D198" i="2"/>
  <c r="D206" i="2"/>
  <c r="D214" i="2"/>
  <c r="D222" i="2"/>
  <c r="D230" i="2"/>
  <c r="D238" i="2"/>
  <c r="D246" i="2"/>
  <c r="D254" i="2"/>
  <c r="D262" i="2"/>
  <c r="D270" i="2"/>
  <c r="D278" i="2"/>
  <c r="D286" i="2"/>
  <c r="D294" i="2"/>
  <c r="D302" i="2"/>
  <c r="D310" i="2"/>
  <c r="D318" i="2"/>
  <c r="D326" i="2"/>
  <c r="D327" i="2"/>
  <c r="D343" i="2"/>
  <c r="D347" i="2"/>
  <c r="D351" i="2"/>
  <c r="D355" i="2"/>
  <c r="D359" i="2"/>
  <c r="D363" i="2"/>
  <c r="D367" i="2"/>
  <c r="D371" i="2"/>
  <c r="D375" i="2"/>
  <c r="D306" i="2"/>
  <c r="D314" i="2"/>
  <c r="D322" i="2"/>
  <c r="D333" i="2"/>
  <c r="D369" i="2"/>
  <c r="D373" i="2"/>
  <c r="D26" i="2"/>
  <c r="D58" i="2"/>
  <c r="D90" i="2"/>
  <c r="D122" i="2"/>
  <c r="D147" i="2"/>
  <c r="D177" i="2"/>
  <c r="D197" i="2"/>
  <c r="D205" i="2"/>
  <c r="D213" i="2"/>
  <c r="D221" i="2"/>
  <c r="D229" i="2"/>
  <c r="D237" i="2"/>
  <c r="D245" i="2"/>
  <c r="D253" i="2"/>
  <c r="D261" i="2"/>
  <c r="D269" i="2"/>
  <c r="D277" i="2"/>
  <c r="D285" i="2"/>
  <c r="D293" i="2"/>
  <c r="D301" i="2"/>
  <c r="D309" i="2"/>
  <c r="D317" i="2"/>
  <c r="D325" i="2"/>
  <c r="D337" i="2"/>
  <c r="D338" i="2"/>
  <c r="D339" i="2"/>
  <c r="D340" i="2"/>
  <c r="D344" i="2"/>
  <c r="D348" i="2"/>
  <c r="D352" i="2"/>
  <c r="D356" i="2"/>
  <c r="D360" i="2"/>
  <c r="D364" i="2"/>
  <c r="D368" i="2"/>
  <c r="D372" i="2"/>
  <c r="D34" i="2"/>
  <c r="D66" i="2"/>
  <c r="D98" i="2"/>
  <c r="D130" i="2"/>
  <c r="D161" i="2"/>
  <c r="D178" i="2"/>
  <c r="D190" i="2"/>
  <c r="D194" i="2"/>
  <c r="D202" i="2"/>
  <c r="D210" i="2"/>
  <c r="D226" i="2"/>
  <c r="D242" i="2"/>
  <c r="D258" i="2"/>
  <c r="D266" i="2"/>
  <c r="D274" i="2"/>
  <c r="D290" i="2"/>
  <c r="D298" i="2"/>
  <c r="D335" i="2"/>
  <c r="D341" i="2"/>
  <c r="D353" i="2"/>
  <c r="D357" i="2"/>
  <c r="A3" i="7"/>
  <c r="A7" i="7"/>
  <c r="A11" i="7"/>
  <c r="A15" i="7"/>
  <c r="A19" i="7"/>
  <c r="A23" i="7"/>
  <c r="A27" i="7"/>
  <c r="A31" i="7"/>
  <c r="A35" i="7"/>
  <c r="A39" i="7"/>
  <c r="A43" i="7"/>
  <c r="A47" i="7"/>
  <c r="A51" i="7"/>
  <c r="A55" i="7"/>
  <c r="A59" i="7"/>
  <c r="A63" i="7"/>
  <c r="A67" i="7"/>
  <c r="A71" i="7"/>
  <c r="A75" i="7"/>
  <c r="A79" i="7"/>
  <c r="A83" i="7"/>
  <c r="A87" i="7"/>
  <c r="A91" i="7"/>
  <c r="A95" i="7"/>
  <c r="A99" i="7"/>
  <c r="A103" i="7"/>
  <c r="A107" i="7"/>
  <c r="A111" i="7"/>
  <c r="A115" i="7"/>
  <c r="A119" i="7"/>
  <c r="A123" i="7"/>
  <c r="A127" i="7"/>
  <c r="A131" i="7"/>
  <c r="A135" i="7"/>
  <c r="A139" i="7"/>
  <c r="A143" i="7"/>
  <c r="A147" i="7"/>
  <c r="A151" i="7"/>
  <c r="A155" i="7"/>
  <c r="A159" i="7"/>
  <c r="A163" i="7"/>
  <c r="A167" i="7"/>
  <c r="A171" i="7"/>
  <c r="A175" i="7"/>
  <c r="A179" i="7"/>
  <c r="A183" i="7"/>
  <c r="A187" i="7"/>
  <c r="A191" i="7"/>
  <c r="A195" i="7"/>
  <c r="A199" i="7"/>
  <c r="A203" i="7"/>
  <c r="A207" i="7"/>
  <c r="A211" i="7"/>
  <c r="A215" i="7"/>
  <c r="A219" i="7"/>
  <c r="A223" i="7"/>
  <c r="A227" i="7"/>
  <c r="A231" i="7"/>
  <c r="A235" i="7"/>
  <c r="A239" i="7"/>
  <c r="A243" i="7"/>
  <c r="A247" i="7"/>
  <c r="A251" i="7"/>
  <c r="A255" i="7"/>
  <c r="A259" i="7"/>
  <c r="A263" i="7"/>
  <c r="A4" i="7"/>
  <c r="A8" i="7"/>
  <c r="A12" i="7"/>
  <c r="A16" i="7"/>
  <c r="A20" i="7"/>
  <c r="A24" i="7"/>
  <c r="A28" i="7"/>
  <c r="A32" i="7"/>
  <c r="A36" i="7"/>
  <c r="A40" i="7"/>
  <c r="A44" i="7"/>
  <c r="A48" i="7"/>
  <c r="A52" i="7"/>
  <c r="A56" i="7"/>
  <c r="A60" i="7"/>
  <c r="A64" i="7"/>
  <c r="A68" i="7"/>
  <c r="A72" i="7"/>
  <c r="A76" i="7"/>
  <c r="A80" i="7"/>
  <c r="A84" i="7"/>
  <c r="A88" i="7"/>
  <c r="A92" i="7"/>
  <c r="A96" i="7"/>
  <c r="A100" i="7"/>
  <c r="A104" i="7"/>
  <c r="A108" i="7"/>
  <c r="A112" i="7"/>
  <c r="A116" i="7"/>
  <c r="A120" i="7"/>
  <c r="A124" i="7"/>
  <c r="A128" i="7"/>
  <c r="A132" i="7"/>
  <c r="A136" i="7"/>
  <c r="A140" i="7"/>
  <c r="A144" i="7"/>
  <c r="A148" i="7"/>
  <c r="A152" i="7"/>
  <c r="A156" i="7"/>
  <c r="A160" i="7"/>
  <c r="A164" i="7"/>
  <c r="A168" i="7"/>
  <c r="A172" i="7"/>
  <c r="A176" i="7"/>
  <c r="A180" i="7"/>
  <c r="A184" i="7"/>
  <c r="A188" i="7"/>
  <c r="A192" i="7"/>
  <c r="A196" i="7"/>
  <c r="A200" i="7"/>
  <c r="A204" i="7"/>
  <c r="A208" i="7"/>
  <c r="A212" i="7"/>
  <c r="A216" i="7"/>
  <c r="A220" i="7"/>
  <c r="A224" i="7"/>
  <c r="A228" i="7"/>
  <c r="A232" i="7"/>
  <c r="A236" i="7"/>
  <c r="A240" i="7"/>
  <c r="A244" i="7"/>
  <c r="A248" i="7"/>
  <c r="A252" i="7"/>
  <c r="A256" i="7"/>
  <c r="A260" i="7"/>
  <c r="A264" i="7"/>
  <c r="A9" i="7"/>
  <c r="A17" i="7"/>
  <c r="A25" i="7"/>
  <c r="A33" i="7"/>
  <c r="A41" i="7"/>
  <c r="A49" i="7"/>
  <c r="A57" i="7"/>
  <c r="A65" i="7"/>
  <c r="A73" i="7"/>
  <c r="A81" i="7"/>
  <c r="A89" i="7"/>
  <c r="A97" i="7"/>
  <c r="A105" i="7"/>
  <c r="A113" i="7"/>
  <c r="A121" i="7"/>
  <c r="A129" i="7"/>
  <c r="A137" i="7"/>
  <c r="A145" i="7"/>
  <c r="A153" i="7"/>
  <c r="A161" i="7"/>
  <c r="A169" i="7"/>
  <c r="A177" i="7"/>
  <c r="A185" i="7"/>
  <c r="A193" i="7"/>
  <c r="A201" i="7"/>
  <c r="A209" i="7"/>
  <c r="A217" i="7"/>
  <c r="A225" i="7"/>
  <c r="A233" i="7"/>
  <c r="A241" i="7"/>
  <c r="A249" i="7"/>
  <c r="A257" i="7"/>
  <c r="A5" i="7"/>
  <c r="A13" i="7"/>
  <c r="A21" i="7"/>
  <c r="A29" i="7"/>
  <c r="A37" i="7"/>
  <c r="A45" i="7"/>
  <c r="A53" i="7"/>
  <c r="A61" i="7"/>
  <c r="A69" i="7"/>
  <c r="A77" i="7"/>
  <c r="A85" i="7"/>
  <c r="A93" i="7"/>
  <c r="A101" i="7"/>
  <c r="A109" i="7"/>
  <c r="A117" i="7"/>
  <c r="A125" i="7"/>
  <c r="A133" i="7"/>
  <c r="A141" i="7"/>
  <c r="A149" i="7"/>
  <c r="A157" i="7"/>
  <c r="A165" i="7"/>
  <c r="A173" i="7"/>
  <c r="A181" i="7"/>
  <c r="A189" i="7"/>
  <c r="A197" i="7"/>
  <c r="A205" i="7"/>
  <c r="A213" i="7"/>
  <c r="A221" i="7"/>
  <c r="A229" i="7"/>
  <c r="A237" i="7"/>
  <c r="A245" i="7"/>
  <c r="A253" i="7"/>
  <c r="A261" i="7"/>
  <c r="A6" i="7"/>
  <c r="A14" i="7"/>
  <c r="A22" i="7"/>
  <c r="A30" i="7"/>
  <c r="A38" i="7"/>
  <c r="A46" i="7"/>
  <c r="A54" i="7"/>
  <c r="A62" i="7"/>
  <c r="A70" i="7"/>
  <c r="A78" i="7"/>
  <c r="A86" i="7"/>
  <c r="A94" i="7"/>
  <c r="A102" i="7"/>
  <c r="A110" i="7"/>
  <c r="A118" i="7"/>
  <c r="A126" i="7"/>
  <c r="A134" i="7"/>
  <c r="A142" i="7"/>
  <c r="A150" i="7"/>
  <c r="A158" i="7"/>
  <c r="A166" i="7"/>
  <c r="A174" i="7"/>
  <c r="A182" i="7"/>
  <c r="A190" i="7"/>
  <c r="A198" i="7"/>
  <c r="A206" i="7"/>
  <c r="A214" i="7"/>
  <c r="A222" i="7"/>
  <c r="A230" i="7"/>
  <c r="A238" i="7"/>
  <c r="A246" i="7"/>
  <c r="A254" i="7"/>
  <c r="A262" i="7"/>
  <c r="A26" i="7"/>
  <c r="A58" i="7"/>
  <c r="A90" i="7"/>
  <c r="A122" i="7"/>
  <c r="A154" i="7"/>
  <c r="A186" i="7"/>
  <c r="A218" i="7"/>
  <c r="A250" i="7"/>
  <c r="A10" i="7"/>
  <c r="A42" i="7"/>
  <c r="A74" i="7"/>
  <c r="A106" i="7"/>
  <c r="A138" i="7"/>
  <c r="A170" i="7"/>
  <c r="A202" i="7"/>
  <c r="A234" i="7"/>
  <c r="A18" i="7"/>
  <c r="A50" i="7"/>
  <c r="A82" i="7"/>
  <c r="A114" i="7"/>
  <c r="A146" i="7"/>
  <c r="A178" i="7"/>
  <c r="A210" i="7"/>
  <c r="A242" i="7"/>
  <c r="A130" i="7"/>
  <c r="A258" i="7"/>
  <c r="A34" i="7"/>
  <c r="A162" i="7"/>
  <c r="A66" i="7"/>
  <c r="A194" i="7"/>
  <c r="A98" i="7"/>
  <c r="A226" i="7"/>
  <c r="B12" i="2"/>
  <c r="B16" i="2"/>
  <c r="B20" i="2"/>
  <c r="B24" i="2"/>
  <c r="B28" i="2"/>
  <c r="B32" i="2"/>
  <c r="B36" i="2"/>
  <c r="B40" i="2"/>
  <c r="B44" i="2"/>
  <c r="B48" i="2"/>
  <c r="B52" i="2"/>
  <c r="B56" i="2"/>
  <c r="B60" i="2"/>
  <c r="B64" i="2"/>
  <c r="B68" i="2"/>
  <c r="B72" i="2"/>
  <c r="B76" i="2"/>
  <c r="B80" i="2"/>
  <c r="B84" i="2"/>
  <c r="B88" i="2"/>
  <c r="B92" i="2"/>
  <c r="B96" i="2"/>
  <c r="B100" i="2"/>
  <c r="B104" i="2"/>
  <c r="B108" i="2"/>
  <c r="B112" i="2"/>
  <c r="B116" i="2"/>
  <c r="B120" i="2"/>
  <c r="B124" i="2"/>
  <c r="B128" i="2"/>
  <c r="B132" i="2"/>
  <c r="B136" i="2"/>
  <c r="B140" i="2"/>
  <c r="B144" i="2"/>
  <c r="B148" i="2"/>
  <c r="B152" i="2"/>
  <c r="B156" i="2"/>
  <c r="B160" i="2"/>
  <c r="B164" i="2"/>
  <c r="B168" i="2"/>
  <c r="B172" i="2"/>
  <c r="B176" i="2"/>
  <c r="B180" i="2"/>
  <c r="B184" i="2"/>
  <c r="B188" i="2"/>
  <c r="B192" i="2"/>
  <c r="B196" i="2"/>
  <c r="B200" i="2"/>
  <c r="B204" i="2"/>
  <c r="B208" i="2"/>
  <c r="B212" i="2"/>
  <c r="B216" i="2"/>
  <c r="B220" i="2"/>
  <c r="B224" i="2"/>
  <c r="B228" i="2"/>
  <c r="B232" i="2"/>
  <c r="B236" i="2"/>
  <c r="B240" i="2"/>
  <c r="B244" i="2"/>
  <c r="B248" i="2"/>
  <c r="B252" i="2"/>
  <c r="B256" i="2"/>
  <c r="B260" i="2"/>
  <c r="B264" i="2"/>
  <c r="B268" i="2"/>
  <c r="B272" i="2"/>
  <c r="B11" i="2"/>
  <c r="B15" i="2"/>
  <c r="B19" i="2"/>
  <c r="B23" i="2"/>
  <c r="B27" i="2"/>
  <c r="B31" i="2"/>
  <c r="B35" i="2"/>
  <c r="B39" i="2"/>
  <c r="B43" i="2"/>
  <c r="B47" i="2"/>
  <c r="B51" i="2"/>
  <c r="B55" i="2"/>
  <c r="B59" i="2"/>
  <c r="B63" i="2"/>
  <c r="B67" i="2"/>
  <c r="B71" i="2"/>
  <c r="B75" i="2"/>
  <c r="B79" i="2"/>
  <c r="B83" i="2"/>
  <c r="B87" i="2"/>
  <c r="B91" i="2"/>
  <c r="B95" i="2"/>
  <c r="B99" i="2"/>
  <c r="B103" i="2"/>
  <c r="B107" i="2"/>
  <c r="B111" i="2"/>
  <c r="B115" i="2"/>
  <c r="B119" i="2"/>
  <c r="B123" i="2"/>
  <c r="B127" i="2"/>
  <c r="B131" i="2"/>
  <c r="B135" i="2"/>
  <c r="B139" i="2"/>
  <c r="B143" i="2"/>
  <c r="B147" i="2"/>
  <c r="B151" i="2"/>
  <c r="B155" i="2"/>
  <c r="B159" i="2"/>
  <c r="B163" i="2"/>
  <c r="B167" i="2"/>
  <c r="B171" i="2"/>
  <c r="B175" i="2"/>
  <c r="B179" i="2"/>
  <c r="B183" i="2"/>
  <c r="B187" i="2"/>
  <c r="B191" i="2"/>
  <c r="B195" i="2"/>
  <c r="B199" i="2"/>
  <c r="B203" i="2"/>
  <c r="B207" i="2"/>
  <c r="B211" i="2"/>
  <c r="B215" i="2"/>
  <c r="B219" i="2"/>
  <c r="B223" i="2"/>
  <c r="B227" i="2"/>
  <c r="B231" i="2"/>
  <c r="B235" i="2"/>
  <c r="B239" i="2"/>
  <c r="B243" i="2"/>
  <c r="B247" i="2"/>
  <c r="B251" i="2"/>
  <c r="B255" i="2"/>
  <c r="B259" i="2"/>
  <c r="B263" i="2"/>
  <c r="B267" i="2"/>
  <c r="B271" i="2"/>
  <c r="B10" i="2"/>
  <c r="B18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26" i="2"/>
  <c r="B330" i="2"/>
  <c r="B334" i="2"/>
  <c r="B338" i="2"/>
  <c r="B342" i="2"/>
  <c r="B346" i="2"/>
  <c r="B350" i="2"/>
  <c r="B354" i="2"/>
  <c r="B358" i="2"/>
  <c r="B362" i="2"/>
  <c r="B366" i="2"/>
  <c r="B370" i="2"/>
  <c r="B374" i="2"/>
  <c r="B14" i="2"/>
  <c r="B22" i="2"/>
  <c r="B30" i="2"/>
  <c r="B38" i="2"/>
  <c r="B46" i="2"/>
  <c r="B54" i="2"/>
  <c r="B62" i="2"/>
  <c r="B70" i="2"/>
  <c r="B78" i="2"/>
  <c r="B86" i="2"/>
  <c r="B94" i="2"/>
  <c r="B102" i="2"/>
  <c r="B110" i="2"/>
  <c r="B118" i="2"/>
  <c r="B126" i="2"/>
  <c r="B134" i="2"/>
  <c r="B142" i="2"/>
  <c r="B150" i="2"/>
  <c r="B158" i="2"/>
  <c r="B166" i="2"/>
  <c r="B174" i="2"/>
  <c r="B182" i="2"/>
  <c r="B190" i="2"/>
  <c r="B198" i="2"/>
  <c r="B206" i="2"/>
  <c r="B214" i="2"/>
  <c r="B222" i="2"/>
  <c r="B230" i="2"/>
  <c r="B238" i="2"/>
  <c r="B246" i="2"/>
  <c r="B254" i="2"/>
  <c r="B262" i="2"/>
  <c r="B270" i="2"/>
  <c r="B276" i="2"/>
  <c r="B280" i="2"/>
  <c r="B284" i="2"/>
  <c r="B288" i="2"/>
  <c r="B292" i="2"/>
  <c r="B296" i="2"/>
  <c r="B300" i="2"/>
  <c r="B304" i="2"/>
  <c r="B308" i="2"/>
  <c r="B312" i="2"/>
  <c r="B316" i="2"/>
  <c r="B320" i="2"/>
  <c r="B324" i="2"/>
  <c r="B328" i="2"/>
  <c r="B332" i="2"/>
  <c r="B336" i="2"/>
  <c r="B340" i="2"/>
  <c r="B344" i="2"/>
  <c r="B348" i="2"/>
  <c r="B352" i="2"/>
  <c r="B356" i="2"/>
  <c r="B360" i="2"/>
  <c r="B364" i="2"/>
  <c r="B368" i="2"/>
  <c r="B372" i="2"/>
  <c r="B17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77" i="2"/>
  <c r="B281" i="2"/>
  <c r="B285" i="2"/>
  <c r="B289" i="2"/>
  <c r="B293" i="2"/>
  <c r="B297" i="2"/>
  <c r="B301" i="2"/>
  <c r="B305" i="2"/>
  <c r="B309" i="2"/>
  <c r="B313" i="2"/>
  <c r="B317" i="2"/>
  <c r="B321" i="2"/>
  <c r="B325" i="2"/>
  <c r="B329" i="2"/>
  <c r="B333" i="2"/>
  <c r="B337" i="2"/>
  <c r="B341" i="2"/>
  <c r="B345" i="2"/>
  <c r="B349" i="2"/>
  <c r="B353" i="2"/>
  <c r="B357" i="2"/>
  <c r="B361" i="2"/>
  <c r="B365" i="2"/>
  <c r="B369" i="2"/>
  <c r="B373" i="2"/>
  <c r="B29" i="2"/>
  <c r="B61" i="2"/>
  <c r="B93" i="2"/>
  <c r="B125" i="2"/>
  <c r="B157" i="2"/>
  <c r="B189" i="2"/>
  <c r="B221" i="2"/>
  <c r="B253" i="2"/>
  <c r="B279" i="2"/>
  <c r="B295" i="2"/>
  <c r="B311" i="2"/>
  <c r="B327" i="2"/>
  <c r="B343" i="2"/>
  <c r="B359" i="2"/>
  <c r="B375" i="2"/>
  <c r="B37" i="2"/>
  <c r="B69" i="2"/>
  <c r="B101" i="2"/>
  <c r="B133" i="2"/>
  <c r="B165" i="2"/>
  <c r="B197" i="2"/>
  <c r="B229" i="2"/>
  <c r="B261" i="2"/>
  <c r="B283" i="2"/>
  <c r="B299" i="2"/>
  <c r="B315" i="2"/>
  <c r="B331" i="2"/>
  <c r="B347" i="2"/>
  <c r="B363" i="2"/>
  <c r="B13" i="2"/>
  <c r="B45" i="2"/>
  <c r="B77" i="2"/>
  <c r="B109" i="2"/>
  <c r="B141" i="2"/>
  <c r="B173" i="2"/>
  <c r="B205" i="2"/>
  <c r="B237" i="2"/>
  <c r="B269" i="2"/>
  <c r="B287" i="2"/>
  <c r="B303" i="2"/>
  <c r="B319" i="2"/>
  <c r="B335" i="2"/>
  <c r="B351" i="2"/>
  <c r="B367" i="2"/>
  <c r="B21" i="2"/>
  <c r="B149" i="2"/>
  <c r="B275" i="2"/>
  <c r="B339" i="2"/>
  <c r="B53" i="2"/>
  <c r="B181" i="2"/>
  <c r="B291" i="2"/>
  <c r="B355" i="2"/>
  <c r="B85" i="2"/>
  <c r="B213" i="2"/>
  <c r="B307" i="2"/>
  <c r="B371" i="2"/>
  <c r="B117" i="2"/>
  <c r="B245" i="2"/>
  <c r="B323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50" i="2"/>
  <c r="G151" i="2"/>
  <c r="G152" i="2"/>
  <c r="G166" i="2"/>
  <c r="G167" i="2"/>
  <c r="G168" i="2"/>
  <c r="G182" i="2"/>
  <c r="G183" i="2"/>
  <c r="G184" i="2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46" i="2"/>
  <c r="G147" i="2"/>
  <c r="G148" i="2"/>
  <c r="G162" i="2"/>
  <c r="G163" i="2"/>
  <c r="G164" i="2"/>
  <c r="G178" i="2"/>
  <c r="G179" i="2"/>
  <c r="G180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304" i="2"/>
  <c r="G308" i="2"/>
  <c r="G312" i="2"/>
  <c r="G316" i="2"/>
  <c r="G320" i="2"/>
  <c r="G324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8" i="2"/>
  <c r="G159" i="2"/>
  <c r="G160" i="2"/>
  <c r="G174" i="2"/>
  <c r="G175" i="2"/>
  <c r="G176" i="2"/>
  <c r="G190" i="2"/>
  <c r="G191" i="2"/>
  <c r="G192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G301" i="2"/>
  <c r="G305" i="2"/>
  <c r="G309" i="2"/>
  <c r="G313" i="2"/>
  <c r="G317" i="2"/>
  <c r="G321" i="2"/>
  <c r="G325" i="2"/>
  <c r="G329" i="2"/>
  <c r="G333" i="2"/>
  <c r="G337" i="2"/>
  <c r="G35" i="2"/>
  <c r="G67" i="2"/>
  <c r="G99" i="2"/>
  <c r="G131" i="2"/>
  <c r="G170" i="2"/>
  <c r="G186" i="2"/>
  <c r="G188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306" i="2"/>
  <c r="G314" i="2"/>
  <c r="G322" i="2"/>
  <c r="G338" i="2"/>
  <c r="G339" i="2"/>
  <c r="G343" i="2"/>
  <c r="G347" i="2"/>
  <c r="G351" i="2"/>
  <c r="G355" i="2"/>
  <c r="G359" i="2"/>
  <c r="G363" i="2"/>
  <c r="G367" i="2"/>
  <c r="G371" i="2"/>
  <c r="G375" i="2"/>
  <c r="G227" i="2"/>
  <c r="G243" i="2"/>
  <c r="G259" i="2"/>
  <c r="G267" i="2"/>
  <c r="G275" i="2"/>
  <c r="G299" i="2"/>
  <c r="G346" i="2"/>
  <c r="G374" i="2"/>
  <c r="G11" i="2"/>
  <c r="G43" i="2"/>
  <c r="G75" i="2"/>
  <c r="G107" i="2"/>
  <c r="G139" i="2"/>
  <c r="G154" i="2"/>
  <c r="G171" i="2"/>
  <c r="G199" i="2"/>
  <c r="G207" i="2"/>
  <c r="G215" i="2"/>
  <c r="G223" i="2"/>
  <c r="G231" i="2"/>
  <c r="G239" i="2"/>
  <c r="G247" i="2"/>
  <c r="G255" i="2"/>
  <c r="G263" i="2"/>
  <c r="G271" i="2"/>
  <c r="G279" i="2"/>
  <c r="G287" i="2"/>
  <c r="G295" i="2"/>
  <c r="G303" i="2"/>
  <c r="G311" i="2"/>
  <c r="G319" i="2"/>
  <c r="G334" i="2"/>
  <c r="G335" i="2"/>
  <c r="G336" i="2"/>
  <c r="G340" i="2"/>
  <c r="G344" i="2"/>
  <c r="G348" i="2"/>
  <c r="G352" i="2"/>
  <c r="G356" i="2"/>
  <c r="G360" i="2"/>
  <c r="G364" i="2"/>
  <c r="G368" i="2"/>
  <c r="G372" i="2"/>
  <c r="G203" i="2"/>
  <c r="G291" i="2"/>
  <c r="G307" i="2"/>
  <c r="G315" i="2"/>
  <c r="G328" i="2"/>
  <c r="G342" i="2"/>
  <c r="G350" i="2"/>
  <c r="G366" i="2"/>
  <c r="G370" i="2"/>
  <c r="G19" i="2"/>
  <c r="G51" i="2"/>
  <c r="G83" i="2"/>
  <c r="G115" i="2"/>
  <c r="G155" i="2"/>
  <c r="G172" i="2"/>
  <c r="G187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302" i="2"/>
  <c r="G310" i="2"/>
  <c r="G318" i="2"/>
  <c r="G330" i="2"/>
  <c r="G331" i="2"/>
  <c r="G332" i="2"/>
  <c r="G341" i="2"/>
  <c r="G345" i="2"/>
  <c r="G349" i="2"/>
  <c r="G353" i="2"/>
  <c r="G357" i="2"/>
  <c r="G361" i="2"/>
  <c r="G365" i="2"/>
  <c r="G369" i="2"/>
  <c r="G373" i="2"/>
  <c r="G27" i="2"/>
  <c r="G59" i="2"/>
  <c r="G91" i="2"/>
  <c r="G123" i="2"/>
  <c r="G156" i="2"/>
  <c r="G195" i="2"/>
  <c r="G211" i="2"/>
  <c r="G219" i="2"/>
  <c r="G235" i="2"/>
  <c r="G251" i="2"/>
  <c r="G283" i="2"/>
  <c r="G323" i="2"/>
  <c r="G326" i="2"/>
  <c r="G327" i="2"/>
  <c r="G354" i="2"/>
  <c r="G358" i="2"/>
  <c r="G362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E79" i="2"/>
  <c r="E83" i="2"/>
  <c r="E87" i="2"/>
  <c r="E91" i="2"/>
  <c r="E95" i="2"/>
  <c r="E99" i="2"/>
  <c r="E103" i="2"/>
  <c r="E107" i="2"/>
  <c r="E111" i="2"/>
  <c r="E115" i="2"/>
  <c r="E119" i="2"/>
  <c r="E123" i="2"/>
  <c r="E127" i="2"/>
  <c r="E131" i="2"/>
  <c r="E135" i="2"/>
  <c r="E139" i="2"/>
  <c r="E143" i="2"/>
  <c r="E147" i="2"/>
  <c r="E151" i="2"/>
  <c r="E155" i="2"/>
  <c r="E159" i="2"/>
  <c r="E163" i="2"/>
  <c r="E167" i="2"/>
  <c r="E171" i="2"/>
  <c r="E175" i="2"/>
  <c r="E179" i="2"/>
  <c r="E183" i="2"/>
  <c r="E187" i="2"/>
  <c r="E191" i="2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78" i="2"/>
  <c r="E82" i="2"/>
  <c r="E86" i="2"/>
  <c r="E90" i="2"/>
  <c r="E94" i="2"/>
  <c r="E98" i="2"/>
  <c r="E102" i="2"/>
  <c r="E106" i="2"/>
  <c r="E110" i="2"/>
  <c r="E114" i="2"/>
  <c r="E118" i="2"/>
  <c r="E122" i="2"/>
  <c r="E126" i="2"/>
  <c r="E130" i="2"/>
  <c r="E134" i="2"/>
  <c r="E138" i="2"/>
  <c r="E142" i="2"/>
  <c r="E12" i="2"/>
  <c r="E20" i="2"/>
  <c r="E28" i="2"/>
  <c r="E36" i="2"/>
  <c r="E44" i="2"/>
  <c r="E52" i="2"/>
  <c r="E60" i="2"/>
  <c r="E68" i="2"/>
  <c r="E76" i="2"/>
  <c r="E84" i="2"/>
  <c r="E92" i="2"/>
  <c r="E100" i="2"/>
  <c r="E108" i="2"/>
  <c r="E116" i="2"/>
  <c r="E124" i="2"/>
  <c r="E132" i="2"/>
  <c r="E140" i="2"/>
  <c r="E146" i="2"/>
  <c r="E160" i="2"/>
  <c r="E161" i="2"/>
  <c r="E162" i="2"/>
  <c r="E176" i="2"/>
  <c r="E177" i="2"/>
  <c r="E178" i="2"/>
  <c r="E17" i="2"/>
  <c r="E25" i="2"/>
  <c r="E33" i="2"/>
  <c r="E41" i="2"/>
  <c r="E49" i="2"/>
  <c r="E57" i="2"/>
  <c r="E65" i="2"/>
  <c r="E73" i="2"/>
  <c r="E81" i="2"/>
  <c r="E89" i="2"/>
  <c r="E97" i="2"/>
  <c r="E105" i="2"/>
  <c r="E113" i="2"/>
  <c r="E121" i="2"/>
  <c r="E129" i="2"/>
  <c r="E137" i="2"/>
  <c r="E145" i="2"/>
  <c r="E156" i="2"/>
  <c r="E157" i="2"/>
  <c r="E158" i="2"/>
  <c r="E172" i="2"/>
  <c r="E173" i="2"/>
  <c r="E174" i="2"/>
  <c r="E188" i="2"/>
  <c r="E189" i="2"/>
  <c r="E190" i="2"/>
  <c r="E194" i="2"/>
  <c r="E198" i="2"/>
  <c r="E202" i="2"/>
  <c r="E206" i="2"/>
  <c r="E210" i="2"/>
  <c r="E214" i="2"/>
  <c r="E218" i="2"/>
  <c r="E222" i="2"/>
  <c r="E226" i="2"/>
  <c r="E230" i="2"/>
  <c r="E234" i="2"/>
  <c r="E238" i="2"/>
  <c r="E242" i="2"/>
  <c r="E246" i="2"/>
  <c r="E250" i="2"/>
  <c r="E254" i="2"/>
  <c r="E258" i="2"/>
  <c r="E262" i="2"/>
  <c r="E266" i="2"/>
  <c r="E270" i="2"/>
  <c r="E274" i="2"/>
  <c r="E278" i="2"/>
  <c r="E282" i="2"/>
  <c r="E286" i="2"/>
  <c r="E290" i="2"/>
  <c r="E294" i="2"/>
  <c r="E298" i="2"/>
  <c r="E302" i="2"/>
  <c r="E306" i="2"/>
  <c r="E310" i="2"/>
  <c r="E314" i="2"/>
  <c r="E318" i="2"/>
  <c r="E322" i="2"/>
  <c r="E10" i="2"/>
  <c r="E16" i="2"/>
  <c r="E24" i="2"/>
  <c r="E32" i="2"/>
  <c r="E40" i="2"/>
  <c r="E48" i="2"/>
  <c r="E56" i="2"/>
  <c r="E64" i="2"/>
  <c r="E72" i="2"/>
  <c r="E80" i="2"/>
  <c r="E88" i="2"/>
  <c r="E96" i="2"/>
  <c r="E104" i="2"/>
  <c r="E112" i="2"/>
  <c r="E120" i="2"/>
  <c r="E128" i="2"/>
  <c r="E136" i="2"/>
  <c r="E144" i="2"/>
  <c r="E152" i="2"/>
  <c r="E153" i="2"/>
  <c r="E154" i="2"/>
  <c r="E168" i="2"/>
  <c r="E169" i="2"/>
  <c r="E170" i="2"/>
  <c r="E184" i="2"/>
  <c r="E185" i="2"/>
  <c r="E186" i="2"/>
  <c r="E195" i="2"/>
  <c r="E199" i="2"/>
  <c r="E203" i="2"/>
  <c r="E207" i="2"/>
  <c r="E211" i="2"/>
  <c r="E215" i="2"/>
  <c r="E219" i="2"/>
  <c r="E223" i="2"/>
  <c r="E227" i="2"/>
  <c r="E231" i="2"/>
  <c r="E235" i="2"/>
  <c r="E239" i="2"/>
  <c r="E243" i="2"/>
  <c r="E247" i="2"/>
  <c r="E251" i="2"/>
  <c r="E255" i="2"/>
  <c r="E259" i="2"/>
  <c r="E263" i="2"/>
  <c r="E267" i="2"/>
  <c r="E271" i="2"/>
  <c r="E275" i="2"/>
  <c r="E279" i="2"/>
  <c r="E283" i="2"/>
  <c r="E287" i="2"/>
  <c r="E291" i="2"/>
  <c r="E295" i="2"/>
  <c r="E299" i="2"/>
  <c r="E303" i="2"/>
  <c r="E307" i="2"/>
  <c r="E311" i="2"/>
  <c r="E315" i="2"/>
  <c r="E319" i="2"/>
  <c r="E323" i="2"/>
  <c r="E327" i="2"/>
  <c r="E331" i="2"/>
  <c r="E335" i="2"/>
  <c r="E339" i="2"/>
  <c r="E29" i="2"/>
  <c r="E61" i="2"/>
  <c r="E93" i="2"/>
  <c r="E125" i="2"/>
  <c r="E149" i="2"/>
  <c r="E166" i="2"/>
  <c r="E196" i="2"/>
  <c r="E204" i="2"/>
  <c r="E212" i="2"/>
  <c r="E220" i="2"/>
  <c r="E228" i="2"/>
  <c r="E236" i="2"/>
  <c r="E244" i="2"/>
  <c r="E252" i="2"/>
  <c r="E260" i="2"/>
  <c r="E268" i="2"/>
  <c r="E276" i="2"/>
  <c r="E284" i="2"/>
  <c r="E292" i="2"/>
  <c r="E300" i="2"/>
  <c r="E308" i="2"/>
  <c r="E316" i="2"/>
  <c r="E324" i="2"/>
  <c r="E332" i="2"/>
  <c r="E333" i="2"/>
  <c r="E334" i="2"/>
  <c r="E341" i="2"/>
  <c r="E345" i="2"/>
  <c r="E349" i="2"/>
  <c r="E353" i="2"/>
  <c r="E357" i="2"/>
  <c r="E361" i="2"/>
  <c r="E365" i="2"/>
  <c r="E369" i="2"/>
  <c r="E373" i="2"/>
  <c r="E165" i="2"/>
  <c r="E237" i="2"/>
  <c r="E253" i="2"/>
  <c r="E285" i="2"/>
  <c r="E325" i="2"/>
  <c r="E338" i="2"/>
  <c r="E352" i="2"/>
  <c r="E368" i="2"/>
  <c r="E372" i="2"/>
  <c r="E37" i="2"/>
  <c r="E69" i="2"/>
  <c r="E101" i="2"/>
  <c r="E133" i="2"/>
  <c r="E150" i="2"/>
  <c r="E180" i="2"/>
  <c r="E193" i="2"/>
  <c r="E201" i="2"/>
  <c r="E209" i="2"/>
  <c r="E217" i="2"/>
  <c r="E225" i="2"/>
  <c r="E233" i="2"/>
  <c r="E241" i="2"/>
  <c r="E249" i="2"/>
  <c r="E257" i="2"/>
  <c r="E265" i="2"/>
  <c r="E273" i="2"/>
  <c r="E281" i="2"/>
  <c r="E289" i="2"/>
  <c r="E297" i="2"/>
  <c r="E305" i="2"/>
  <c r="E313" i="2"/>
  <c r="E321" i="2"/>
  <c r="E328" i="2"/>
  <c r="E329" i="2"/>
  <c r="E330" i="2"/>
  <c r="E342" i="2"/>
  <c r="E346" i="2"/>
  <c r="E350" i="2"/>
  <c r="E354" i="2"/>
  <c r="E358" i="2"/>
  <c r="E362" i="2"/>
  <c r="E366" i="2"/>
  <c r="E370" i="2"/>
  <c r="E374" i="2"/>
  <c r="E309" i="2"/>
  <c r="E336" i="2"/>
  <c r="E340" i="2"/>
  <c r="E344" i="2"/>
  <c r="E348" i="2"/>
  <c r="E356" i="2"/>
  <c r="E364" i="2"/>
  <c r="E13" i="2"/>
  <c r="E45" i="2"/>
  <c r="E77" i="2"/>
  <c r="E109" i="2"/>
  <c r="E141" i="2"/>
  <c r="E164" i="2"/>
  <c r="E181" i="2"/>
  <c r="E200" i="2"/>
  <c r="E208" i="2"/>
  <c r="E216" i="2"/>
  <c r="E224" i="2"/>
  <c r="E232" i="2"/>
  <c r="E240" i="2"/>
  <c r="E248" i="2"/>
  <c r="E256" i="2"/>
  <c r="E264" i="2"/>
  <c r="E272" i="2"/>
  <c r="E280" i="2"/>
  <c r="E288" i="2"/>
  <c r="E296" i="2"/>
  <c r="E304" i="2"/>
  <c r="E312" i="2"/>
  <c r="E320" i="2"/>
  <c r="E326" i="2"/>
  <c r="E343" i="2"/>
  <c r="E347" i="2"/>
  <c r="E351" i="2"/>
  <c r="E355" i="2"/>
  <c r="E359" i="2"/>
  <c r="E363" i="2"/>
  <c r="E367" i="2"/>
  <c r="E371" i="2"/>
  <c r="E375" i="2"/>
  <c r="E21" i="2"/>
  <c r="E53" i="2"/>
  <c r="E85" i="2"/>
  <c r="E117" i="2"/>
  <c r="E148" i="2"/>
  <c r="E182" i="2"/>
  <c r="E192" i="2"/>
  <c r="E197" i="2"/>
  <c r="E205" i="2"/>
  <c r="E213" i="2"/>
  <c r="E221" i="2"/>
  <c r="E229" i="2"/>
  <c r="E245" i="2"/>
  <c r="E261" i="2"/>
  <c r="E269" i="2"/>
  <c r="E277" i="2"/>
  <c r="E293" i="2"/>
  <c r="E301" i="2"/>
  <c r="E317" i="2"/>
  <c r="E337" i="2"/>
  <c r="E360" i="2"/>
  <c r="C13" i="2"/>
  <c r="C17" i="2"/>
  <c r="C21" i="2"/>
  <c r="C25" i="2"/>
  <c r="C29" i="2"/>
  <c r="C33" i="2"/>
  <c r="C37" i="2"/>
  <c r="C41" i="2"/>
  <c r="C45" i="2"/>
  <c r="C49" i="2"/>
  <c r="C53" i="2"/>
  <c r="C57" i="2"/>
  <c r="C61" i="2"/>
  <c r="C65" i="2"/>
  <c r="C69" i="2"/>
  <c r="C73" i="2"/>
  <c r="C77" i="2"/>
  <c r="C81" i="2"/>
  <c r="C85" i="2"/>
  <c r="C89" i="2"/>
  <c r="C93" i="2"/>
  <c r="C97" i="2"/>
  <c r="C101" i="2"/>
  <c r="C105" i="2"/>
  <c r="C109" i="2"/>
  <c r="C113" i="2"/>
  <c r="C117" i="2"/>
  <c r="C121" i="2"/>
  <c r="C125" i="2"/>
  <c r="C129" i="2"/>
  <c r="C133" i="2"/>
  <c r="C137" i="2"/>
  <c r="C141" i="2"/>
  <c r="C145" i="2"/>
  <c r="C149" i="2"/>
  <c r="C153" i="2"/>
  <c r="C157" i="2"/>
  <c r="C161" i="2"/>
  <c r="C165" i="2"/>
  <c r="C169" i="2"/>
  <c r="C173" i="2"/>
  <c r="C177" i="2"/>
  <c r="C181" i="2"/>
  <c r="C185" i="2"/>
  <c r="C189" i="2"/>
  <c r="C193" i="2"/>
  <c r="C12" i="2"/>
  <c r="C16" i="2"/>
  <c r="C20" i="2"/>
  <c r="C24" i="2"/>
  <c r="C28" i="2"/>
  <c r="C32" i="2"/>
  <c r="C36" i="2"/>
  <c r="C40" i="2"/>
  <c r="C44" i="2"/>
  <c r="C48" i="2"/>
  <c r="C52" i="2"/>
  <c r="C56" i="2"/>
  <c r="C60" i="2"/>
  <c r="C64" i="2"/>
  <c r="C68" i="2"/>
  <c r="C72" i="2"/>
  <c r="C76" i="2"/>
  <c r="C80" i="2"/>
  <c r="C84" i="2"/>
  <c r="C88" i="2"/>
  <c r="C92" i="2"/>
  <c r="C96" i="2"/>
  <c r="C100" i="2"/>
  <c r="C104" i="2"/>
  <c r="C108" i="2"/>
  <c r="C112" i="2"/>
  <c r="C116" i="2"/>
  <c r="C120" i="2"/>
  <c r="C124" i="2"/>
  <c r="C128" i="2"/>
  <c r="C132" i="2"/>
  <c r="C136" i="2"/>
  <c r="C140" i="2"/>
  <c r="C144" i="2"/>
  <c r="C10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4" i="2"/>
  <c r="C155" i="2"/>
  <c r="C156" i="2"/>
  <c r="C170" i="2"/>
  <c r="C171" i="2"/>
  <c r="C172" i="2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50" i="2"/>
  <c r="C151" i="2"/>
  <c r="C152" i="2"/>
  <c r="C166" i="2"/>
  <c r="C167" i="2"/>
  <c r="C168" i="2"/>
  <c r="C182" i="2"/>
  <c r="C183" i="2"/>
  <c r="C184" i="2"/>
  <c r="C196" i="2"/>
  <c r="C200" i="2"/>
  <c r="C204" i="2"/>
  <c r="C208" i="2"/>
  <c r="C212" i="2"/>
  <c r="C216" i="2"/>
  <c r="C220" i="2"/>
  <c r="C224" i="2"/>
  <c r="C228" i="2"/>
  <c r="C232" i="2"/>
  <c r="C236" i="2"/>
  <c r="C240" i="2"/>
  <c r="C244" i="2"/>
  <c r="C248" i="2"/>
  <c r="C252" i="2"/>
  <c r="C256" i="2"/>
  <c r="C260" i="2"/>
  <c r="C264" i="2"/>
  <c r="C268" i="2"/>
  <c r="C272" i="2"/>
  <c r="C276" i="2"/>
  <c r="C280" i="2"/>
  <c r="C284" i="2"/>
  <c r="C288" i="2"/>
  <c r="C292" i="2"/>
  <c r="C296" i="2"/>
  <c r="C300" i="2"/>
  <c r="C304" i="2"/>
  <c r="C308" i="2"/>
  <c r="C312" i="2"/>
  <c r="C316" i="2"/>
  <c r="C320" i="2"/>
  <c r="C324" i="2"/>
  <c r="C18" i="2"/>
  <c r="C26" i="2"/>
  <c r="C34" i="2"/>
  <c r="C42" i="2"/>
  <c r="C50" i="2"/>
  <c r="C58" i="2"/>
  <c r="C66" i="2"/>
  <c r="C74" i="2"/>
  <c r="C82" i="2"/>
  <c r="C90" i="2"/>
  <c r="C98" i="2"/>
  <c r="C106" i="2"/>
  <c r="C114" i="2"/>
  <c r="C122" i="2"/>
  <c r="C130" i="2"/>
  <c r="C138" i="2"/>
  <c r="C146" i="2"/>
  <c r="C147" i="2"/>
  <c r="C148" i="2"/>
  <c r="C162" i="2"/>
  <c r="C163" i="2"/>
  <c r="C164" i="2"/>
  <c r="C178" i="2"/>
  <c r="C179" i="2"/>
  <c r="C180" i="2"/>
  <c r="C197" i="2"/>
  <c r="C201" i="2"/>
  <c r="C205" i="2"/>
  <c r="C209" i="2"/>
  <c r="C213" i="2"/>
  <c r="C217" i="2"/>
  <c r="C221" i="2"/>
  <c r="C225" i="2"/>
  <c r="C229" i="2"/>
  <c r="C233" i="2"/>
  <c r="C237" i="2"/>
  <c r="C241" i="2"/>
  <c r="C245" i="2"/>
  <c r="C249" i="2"/>
  <c r="C253" i="2"/>
  <c r="C257" i="2"/>
  <c r="C261" i="2"/>
  <c r="C265" i="2"/>
  <c r="C269" i="2"/>
  <c r="C273" i="2"/>
  <c r="C277" i="2"/>
  <c r="C281" i="2"/>
  <c r="C285" i="2"/>
  <c r="C289" i="2"/>
  <c r="C293" i="2"/>
  <c r="C297" i="2"/>
  <c r="C301" i="2"/>
  <c r="C305" i="2"/>
  <c r="C309" i="2"/>
  <c r="C313" i="2"/>
  <c r="C317" i="2"/>
  <c r="C321" i="2"/>
  <c r="C325" i="2"/>
  <c r="C329" i="2"/>
  <c r="C333" i="2"/>
  <c r="C337" i="2"/>
  <c r="C23" i="2"/>
  <c r="C55" i="2"/>
  <c r="C87" i="2"/>
  <c r="C119" i="2"/>
  <c r="C158" i="2"/>
  <c r="C175" i="2"/>
  <c r="C191" i="2"/>
  <c r="C198" i="2"/>
  <c r="C206" i="2"/>
  <c r="C214" i="2"/>
  <c r="C222" i="2"/>
  <c r="C230" i="2"/>
  <c r="C238" i="2"/>
  <c r="C246" i="2"/>
  <c r="C254" i="2"/>
  <c r="C262" i="2"/>
  <c r="C270" i="2"/>
  <c r="C278" i="2"/>
  <c r="C286" i="2"/>
  <c r="C294" i="2"/>
  <c r="C302" i="2"/>
  <c r="C310" i="2"/>
  <c r="C318" i="2"/>
  <c r="C326" i="2"/>
  <c r="C327" i="2"/>
  <c r="C328" i="2"/>
  <c r="C343" i="2"/>
  <c r="C347" i="2"/>
  <c r="C351" i="2"/>
  <c r="C355" i="2"/>
  <c r="C359" i="2"/>
  <c r="C363" i="2"/>
  <c r="C367" i="2"/>
  <c r="C371" i="2"/>
  <c r="C375" i="2"/>
  <c r="C247" i="2"/>
  <c r="C263" i="2"/>
  <c r="C279" i="2"/>
  <c r="C295" i="2"/>
  <c r="C303" i="2"/>
  <c r="C331" i="2"/>
  <c r="C342" i="2"/>
  <c r="C358" i="2"/>
  <c r="C370" i="2"/>
  <c r="C31" i="2"/>
  <c r="C63" i="2"/>
  <c r="C95" i="2"/>
  <c r="C127" i="2"/>
  <c r="C159" i="2"/>
  <c r="C176" i="2"/>
  <c r="C187" i="2"/>
  <c r="C195" i="2"/>
  <c r="C203" i="2"/>
  <c r="C211" i="2"/>
  <c r="C219" i="2"/>
  <c r="C227" i="2"/>
  <c r="C235" i="2"/>
  <c r="C243" i="2"/>
  <c r="C251" i="2"/>
  <c r="C259" i="2"/>
  <c r="C267" i="2"/>
  <c r="C275" i="2"/>
  <c r="C283" i="2"/>
  <c r="C291" i="2"/>
  <c r="C299" i="2"/>
  <c r="C307" i="2"/>
  <c r="C315" i="2"/>
  <c r="C323" i="2"/>
  <c r="C338" i="2"/>
  <c r="C339" i="2"/>
  <c r="C340" i="2"/>
  <c r="C344" i="2"/>
  <c r="C348" i="2"/>
  <c r="C352" i="2"/>
  <c r="C356" i="2"/>
  <c r="C360" i="2"/>
  <c r="C364" i="2"/>
  <c r="C368" i="2"/>
  <c r="C372" i="2"/>
  <c r="C311" i="2"/>
  <c r="C319" i="2"/>
  <c r="C346" i="2"/>
  <c r="C354" i="2"/>
  <c r="C362" i="2"/>
  <c r="C39" i="2"/>
  <c r="C71" i="2"/>
  <c r="C103" i="2"/>
  <c r="C135" i="2"/>
  <c r="C160" i="2"/>
  <c r="C190" i="2"/>
  <c r="C192" i="2"/>
  <c r="C194" i="2"/>
  <c r="C202" i="2"/>
  <c r="C210" i="2"/>
  <c r="C218" i="2"/>
  <c r="C226" i="2"/>
  <c r="C234" i="2"/>
  <c r="C242" i="2"/>
  <c r="C250" i="2"/>
  <c r="C258" i="2"/>
  <c r="C266" i="2"/>
  <c r="C274" i="2"/>
  <c r="C282" i="2"/>
  <c r="C290" i="2"/>
  <c r="C298" i="2"/>
  <c r="C306" i="2"/>
  <c r="C314" i="2"/>
  <c r="C322" i="2"/>
  <c r="C334" i="2"/>
  <c r="C335" i="2"/>
  <c r="C336" i="2"/>
  <c r="C341" i="2"/>
  <c r="C345" i="2"/>
  <c r="C349" i="2"/>
  <c r="C353" i="2"/>
  <c r="C357" i="2"/>
  <c r="C361" i="2"/>
  <c r="C365" i="2"/>
  <c r="C369" i="2"/>
  <c r="C373" i="2"/>
  <c r="C15" i="2"/>
  <c r="C47" i="2"/>
  <c r="C79" i="2"/>
  <c r="C111" i="2"/>
  <c r="C143" i="2"/>
  <c r="C174" i="2"/>
  <c r="C186" i="2"/>
  <c r="C188" i="2"/>
  <c r="C199" i="2"/>
  <c r="C207" i="2"/>
  <c r="C215" i="2"/>
  <c r="C223" i="2"/>
  <c r="C231" i="2"/>
  <c r="C239" i="2"/>
  <c r="C255" i="2"/>
  <c r="C271" i="2"/>
  <c r="C287" i="2"/>
  <c r="C330" i="2"/>
  <c r="C332" i="2"/>
  <c r="C350" i="2"/>
  <c r="C366" i="2"/>
  <c r="C374" i="2"/>
  <c r="B5" i="7"/>
  <c r="B7" i="7"/>
  <c r="B9" i="7"/>
  <c r="B11" i="7"/>
  <c r="B13" i="7"/>
  <c r="B15" i="7"/>
  <c r="B17" i="7"/>
  <c r="B19" i="7"/>
  <c r="B21" i="7"/>
  <c r="B23" i="7"/>
  <c r="B25" i="7"/>
  <c r="B27" i="7"/>
  <c r="B29" i="7"/>
  <c r="B31" i="7"/>
  <c r="B33" i="7"/>
  <c r="B35" i="7"/>
  <c r="B37" i="7"/>
  <c r="B39" i="7"/>
  <c r="B41" i="7"/>
  <c r="B43" i="7"/>
  <c r="B45" i="7"/>
  <c r="B47" i="7"/>
  <c r="B49" i="7"/>
  <c r="B51" i="7"/>
  <c r="B53" i="7"/>
  <c r="B55" i="7"/>
  <c r="B57" i="7"/>
  <c r="B59" i="7"/>
  <c r="B61" i="7"/>
  <c r="B4" i="7"/>
  <c r="B8" i="7"/>
  <c r="B12" i="7"/>
  <c r="B16" i="7"/>
  <c r="B20" i="7"/>
  <c r="B24" i="7"/>
  <c r="B28" i="7"/>
  <c r="B32" i="7"/>
  <c r="B36" i="7"/>
  <c r="B40" i="7"/>
  <c r="B44" i="7"/>
  <c r="B48" i="7"/>
  <c r="B52" i="7"/>
  <c r="B56" i="7"/>
  <c r="B60" i="7"/>
  <c r="B6" i="7"/>
  <c r="B10" i="7"/>
  <c r="B14" i="7"/>
  <c r="B18" i="7"/>
  <c r="B22" i="7"/>
  <c r="B26" i="7"/>
  <c r="B30" i="7"/>
  <c r="B34" i="7"/>
  <c r="B38" i="7"/>
  <c r="B42" i="7"/>
  <c r="B46" i="7"/>
  <c r="B50" i="7"/>
  <c r="B54" i="7"/>
  <c r="B58" i="7"/>
  <c r="B3" i="7"/>
  <c r="B62" i="7"/>
  <c r="B64" i="7"/>
  <c r="B66" i="7"/>
  <c r="B68" i="7"/>
  <c r="B70" i="7"/>
  <c r="B72" i="7"/>
  <c r="B74" i="7"/>
  <c r="B76" i="7"/>
  <c r="B78" i="7"/>
  <c r="B80" i="7"/>
  <c r="B82" i="7"/>
  <c r="B84" i="7"/>
  <c r="B86" i="7"/>
  <c r="B88" i="7"/>
  <c r="B90" i="7"/>
  <c r="B92" i="7"/>
  <c r="B94" i="7"/>
  <c r="B96" i="7"/>
  <c r="B98" i="7"/>
  <c r="B100" i="7"/>
  <c r="B102" i="7"/>
  <c r="B104" i="7"/>
  <c r="B106" i="7"/>
  <c r="B108" i="7"/>
  <c r="B110" i="7"/>
  <c r="B112" i="7"/>
  <c r="B114" i="7"/>
  <c r="B116" i="7"/>
  <c r="B118" i="7"/>
  <c r="B120" i="7"/>
  <c r="B122" i="7"/>
  <c r="B124" i="7"/>
  <c r="B126" i="7"/>
  <c r="B128" i="7"/>
  <c r="B130" i="7"/>
  <c r="B132" i="7"/>
  <c r="B134" i="7"/>
  <c r="B136" i="7"/>
  <c r="B138" i="7"/>
  <c r="B140" i="7"/>
  <c r="B142" i="7"/>
  <c r="B144" i="7"/>
  <c r="B146" i="7"/>
  <c r="B148" i="7"/>
  <c r="B150" i="7"/>
  <c r="B152" i="7"/>
  <c r="B154" i="7"/>
  <c r="B156" i="7"/>
  <c r="B158" i="7"/>
  <c r="B160" i="7"/>
  <c r="B162" i="7"/>
  <c r="B164" i="7"/>
  <c r="B166" i="7"/>
  <c r="B168" i="7"/>
  <c r="B170" i="7"/>
  <c r="B172" i="7"/>
  <c r="B174" i="7"/>
  <c r="B176" i="7"/>
  <c r="B178" i="7"/>
  <c r="B180" i="7"/>
  <c r="B182" i="7"/>
  <c r="B184" i="7"/>
  <c r="B186" i="7"/>
  <c r="B188" i="7"/>
  <c r="B190" i="7"/>
  <c r="B192" i="7"/>
  <c r="B194" i="7"/>
  <c r="B196" i="7"/>
  <c r="B198" i="7"/>
  <c r="B200" i="7"/>
  <c r="B202" i="7"/>
  <c r="B204" i="7"/>
  <c r="B206" i="7"/>
  <c r="B208" i="7"/>
  <c r="B210" i="7"/>
  <c r="B212" i="7"/>
  <c r="B214" i="7"/>
  <c r="B216" i="7"/>
  <c r="B218" i="7"/>
  <c r="B220" i="7"/>
  <c r="B222" i="7"/>
  <c r="B224" i="7"/>
  <c r="B226" i="7"/>
  <c r="B228" i="7"/>
  <c r="B230" i="7"/>
  <c r="B232" i="7"/>
  <c r="B234" i="7"/>
  <c r="B236" i="7"/>
  <c r="B238" i="7"/>
  <c r="B240" i="7"/>
  <c r="B242" i="7"/>
  <c r="B244" i="7"/>
  <c r="B246" i="7"/>
  <c r="B248" i="7"/>
  <c r="B250" i="7"/>
  <c r="B252" i="7"/>
  <c r="B254" i="7"/>
  <c r="B256" i="7"/>
  <c r="B258" i="7"/>
  <c r="B260" i="7"/>
  <c r="B262" i="7"/>
  <c r="B264" i="7"/>
  <c r="B67" i="7"/>
  <c r="B75" i="7"/>
  <c r="B83" i="7"/>
  <c r="B91" i="7"/>
  <c r="B99" i="7"/>
  <c r="B107" i="7"/>
  <c r="B115" i="7"/>
  <c r="B123" i="7"/>
  <c r="B131" i="7"/>
  <c r="B139" i="7"/>
  <c r="B147" i="7"/>
  <c r="B155" i="7"/>
  <c r="B163" i="7"/>
  <c r="B171" i="7"/>
  <c r="B179" i="7"/>
  <c r="B187" i="7"/>
  <c r="B195" i="7"/>
  <c r="B203" i="7"/>
  <c r="B211" i="7"/>
  <c r="B219" i="7"/>
  <c r="B227" i="7"/>
  <c r="B63" i="7"/>
  <c r="B71" i="7"/>
  <c r="B79" i="7"/>
  <c r="B87" i="7"/>
  <c r="B95" i="7"/>
  <c r="B103" i="7"/>
  <c r="B111" i="7"/>
  <c r="B119" i="7"/>
  <c r="B127" i="7"/>
  <c r="B135" i="7"/>
  <c r="B143" i="7"/>
  <c r="B151" i="7"/>
  <c r="B159" i="7"/>
  <c r="B167" i="7"/>
  <c r="B175" i="7"/>
  <c r="B183" i="7"/>
  <c r="B191" i="7"/>
  <c r="B199" i="7"/>
  <c r="B207" i="7"/>
  <c r="B215" i="7"/>
  <c r="B223" i="7"/>
  <c r="B231" i="7"/>
  <c r="B65" i="7"/>
  <c r="B73" i="7"/>
  <c r="B81" i="7"/>
  <c r="B89" i="7"/>
  <c r="B97" i="7"/>
  <c r="B105" i="7"/>
  <c r="B113" i="7"/>
  <c r="B121" i="7"/>
  <c r="B129" i="7"/>
  <c r="B137" i="7"/>
  <c r="B145" i="7"/>
  <c r="B153" i="7"/>
  <c r="B161" i="7"/>
  <c r="B169" i="7"/>
  <c r="B177" i="7"/>
  <c r="B185" i="7"/>
  <c r="B193" i="7"/>
  <c r="B201" i="7"/>
  <c r="B209" i="7"/>
  <c r="B217" i="7"/>
  <c r="B225" i="7"/>
  <c r="B233" i="7"/>
  <c r="B237" i="7"/>
  <c r="B241" i="7"/>
  <c r="B245" i="7"/>
  <c r="B249" i="7"/>
  <c r="B253" i="7"/>
  <c r="B257" i="7"/>
  <c r="B261" i="7"/>
  <c r="B93" i="7"/>
  <c r="B125" i="7"/>
  <c r="B157" i="7"/>
  <c r="B189" i="7"/>
  <c r="B221" i="7"/>
  <c r="B243" i="7"/>
  <c r="B259" i="7"/>
  <c r="B69" i="7"/>
  <c r="B101" i="7"/>
  <c r="B133" i="7"/>
  <c r="B165" i="7"/>
  <c r="B197" i="7"/>
  <c r="B229" i="7"/>
  <c r="B247" i="7"/>
  <c r="B263" i="7"/>
  <c r="B77" i="7"/>
  <c r="B109" i="7"/>
  <c r="B141" i="7"/>
  <c r="B173" i="7"/>
  <c r="B205" i="7"/>
  <c r="B235" i="7"/>
  <c r="B251" i="7"/>
  <c r="B181" i="7"/>
  <c r="B85" i="7"/>
  <c r="B213" i="7"/>
  <c r="B117" i="7"/>
  <c r="B239" i="7"/>
  <c r="B149" i="7"/>
  <c r="B255" i="7"/>
  <c r="C3" i="7"/>
  <c r="C5" i="7"/>
  <c r="C7" i="7"/>
  <c r="C9" i="7"/>
  <c r="C11" i="7"/>
  <c r="C13" i="7"/>
  <c r="C15" i="7"/>
  <c r="C17" i="7"/>
  <c r="C19" i="7"/>
  <c r="C21" i="7"/>
  <c r="C23" i="7"/>
  <c r="C25" i="7"/>
  <c r="C27" i="7"/>
  <c r="C29" i="7"/>
  <c r="C31" i="7"/>
  <c r="C33" i="7"/>
  <c r="C35" i="7"/>
  <c r="C37" i="7"/>
  <c r="C39" i="7"/>
  <c r="C41" i="7"/>
  <c r="C43" i="7"/>
  <c r="C45" i="7"/>
  <c r="C47" i="7"/>
  <c r="C49" i="7"/>
  <c r="C51" i="7"/>
  <c r="C53" i="7"/>
  <c r="C55" i="7"/>
  <c r="C57" i="7"/>
  <c r="C59" i="7"/>
  <c r="C62" i="7"/>
  <c r="C64" i="7"/>
  <c r="C66" i="7"/>
  <c r="C68" i="7"/>
  <c r="C70" i="7"/>
  <c r="C72" i="7"/>
  <c r="C74" i="7"/>
  <c r="C76" i="7"/>
  <c r="C78" i="7"/>
  <c r="C80" i="7"/>
  <c r="C82" i="7"/>
  <c r="C84" i="7"/>
  <c r="C86" i="7"/>
  <c r="C88" i="7"/>
  <c r="C90" i="7"/>
  <c r="C92" i="7"/>
  <c r="C94" i="7"/>
  <c r="C96" i="7"/>
  <c r="C98" i="7"/>
  <c r="C100" i="7"/>
  <c r="C102" i="7"/>
  <c r="C104" i="7"/>
  <c r="C106" i="7"/>
  <c r="C108" i="7"/>
  <c r="C110" i="7"/>
  <c r="C112" i="7"/>
  <c r="C114" i="7"/>
  <c r="C116" i="7"/>
  <c r="C118" i="7"/>
  <c r="C120" i="7"/>
  <c r="C122" i="7"/>
  <c r="C124" i="7"/>
  <c r="C126" i="7"/>
  <c r="C128" i="7"/>
  <c r="C130" i="7"/>
  <c r="C132" i="7"/>
  <c r="C134" i="7"/>
  <c r="C136" i="7"/>
  <c r="C138" i="7"/>
  <c r="C140" i="7"/>
  <c r="C142" i="7"/>
  <c r="C144" i="7"/>
  <c r="C146" i="7"/>
  <c r="C148" i="7"/>
  <c r="C150" i="7"/>
  <c r="C152" i="7"/>
  <c r="C154" i="7"/>
  <c r="C156" i="7"/>
  <c r="C158" i="7"/>
  <c r="C160" i="7"/>
  <c r="C162" i="7"/>
  <c r="C164" i="7"/>
  <c r="C166" i="7"/>
  <c r="C168" i="7"/>
  <c r="C170" i="7"/>
  <c r="C172" i="7"/>
  <c r="C174" i="7"/>
  <c r="C176" i="7"/>
  <c r="C178" i="7"/>
  <c r="C180" i="7"/>
  <c r="C182" i="7"/>
  <c r="C184" i="7"/>
  <c r="C186" i="7"/>
  <c r="C188" i="7"/>
  <c r="C190" i="7"/>
  <c r="C192" i="7"/>
  <c r="C194" i="7"/>
  <c r="C196" i="7"/>
  <c r="C198" i="7"/>
  <c r="C200" i="7"/>
  <c r="C202" i="7"/>
  <c r="C204" i="7"/>
  <c r="C206" i="7"/>
  <c r="C208" i="7"/>
  <c r="C210" i="7"/>
  <c r="C212" i="7"/>
  <c r="C214" i="7"/>
  <c r="C216" i="7"/>
  <c r="C218" i="7"/>
  <c r="C220" i="7"/>
  <c r="C222" i="7"/>
  <c r="C224" i="7"/>
  <c r="C226" i="7"/>
  <c r="C228" i="7"/>
  <c r="C230" i="7"/>
  <c r="C232" i="7"/>
  <c r="C234" i="7"/>
  <c r="C236" i="7"/>
  <c r="C238" i="7"/>
  <c r="C240" i="7"/>
  <c r="C242" i="7"/>
  <c r="C244" i="7"/>
  <c r="C246" i="7"/>
  <c r="C248" i="7"/>
  <c r="C250" i="7"/>
  <c r="C252" i="7"/>
  <c r="C254" i="7"/>
  <c r="C256" i="7"/>
  <c r="C258" i="7"/>
  <c r="C260" i="7"/>
  <c r="C262" i="7"/>
  <c r="C264" i="7"/>
  <c r="C61" i="7"/>
  <c r="C63" i="7"/>
  <c r="C65" i="7"/>
  <c r="C67" i="7"/>
  <c r="C69" i="7"/>
  <c r="C71" i="7"/>
  <c r="C73" i="7"/>
  <c r="C75" i="7"/>
  <c r="C77" i="7"/>
  <c r="C79" i="7"/>
  <c r="C81" i="7"/>
  <c r="C83" i="7"/>
  <c r="C85" i="7"/>
  <c r="C87" i="7"/>
  <c r="C89" i="7"/>
  <c r="C91" i="7"/>
  <c r="C93" i="7"/>
  <c r="C95" i="7"/>
  <c r="C97" i="7"/>
  <c r="C99" i="7"/>
  <c r="C101" i="7"/>
  <c r="C103" i="7"/>
  <c r="C105" i="7"/>
  <c r="C107" i="7"/>
  <c r="C109" i="7"/>
  <c r="C111" i="7"/>
  <c r="C113" i="7"/>
  <c r="C115" i="7"/>
  <c r="C117" i="7"/>
  <c r="C119" i="7"/>
  <c r="C121" i="7"/>
  <c r="C123" i="7"/>
  <c r="C125" i="7"/>
  <c r="C127" i="7"/>
  <c r="C129" i="7"/>
  <c r="C131" i="7"/>
  <c r="C133" i="7"/>
  <c r="C135" i="7"/>
  <c r="C137" i="7"/>
  <c r="C139" i="7"/>
  <c r="C141" i="7"/>
  <c r="C143" i="7"/>
  <c r="C145" i="7"/>
  <c r="C147" i="7"/>
  <c r="C149" i="7"/>
  <c r="C151" i="7"/>
  <c r="C153" i="7"/>
  <c r="C155" i="7"/>
  <c r="C157" i="7"/>
  <c r="C159" i="7"/>
  <c r="C161" i="7"/>
  <c r="C163" i="7"/>
  <c r="C165" i="7"/>
  <c r="C167" i="7"/>
  <c r="C169" i="7"/>
  <c r="C171" i="7"/>
  <c r="C173" i="7"/>
  <c r="C175" i="7"/>
  <c r="C177" i="7"/>
  <c r="C179" i="7"/>
  <c r="C181" i="7"/>
  <c r="C183" i="7"/>
  <c r="C185" i="7"/>
  <c r="C187" i="7"/>
  <c r="C189" i="7"/>
  <c r="C191" i="7"/>
  <c r="C193" i="7"/>
  <c r="C195" i="7"/>
  <c r="C197" i="7"/>
  <c r="C199" i="7"/>
  <c r="C201" i="7"/>
  <c r="C203" i="7"/>
  <c r="C205" i="7"/>
  <c r="C207" i="7"/>
  <c r="C209" i="7"/>
  <c r="C211" i="7"/>
  <c r="C213" i="7"/>
  <c r="C215" i="7"/>
  <c r="C217" i="7"/>
  <c r="C219" i="7"/>
  <c r="C221" i="7"/>
  <c r="C223" i="7"/>
  <c r="C225" i="7"/>
  <c r="C227" i="7"/>
  <c r="C229" i="7"/>
  <c r="C231" i="7"/>
  <c r="C6" i="7"/>
  <c r="C10" i="7"/>
  <c r="C14" i="7"/>
  <c r="C18" i="7"/>
  <c r="C22" i="7"/>
  <c r="C26" i="7"/>
  <c r="C30" i="7"/>
  <c r="C34" i="7"/>
  <c r="C38" i="7"/>
  <c r="C42" i="7"/>
  <c r="C46" i="7"/>
  <c r="C50" i="7"/>
  <c r="C54" i="7"/>
  <c r="C58" i="7"/>
  <c r="C8" i="7"/>
  <c r="C24" i="7"/>
  <c r="C40" i="7"/>
  <c r="C56" i="7"/>
  <c r="C233" i="7"/>
  <c r="C237" i="7"/>
  <c r="C241" i="7"/>
  <c r="C245" i="7"/>
  <c r="C249" i="7"/>
  <c r="C253" i="7"/>
  <c r="C257" i="7"/>
  <c r="C261" i="7"/>
  <c r="C16" i="7"/>
  <c r="C32" i="7"/>
  <c r="C48" i="7"/>
  <c r="C235" i="7"/>
  <c r="C239" i="7"/>
  <c r="C243" i="7"/>
  <c r="C247" i="7"/>
  <c r="C251" i="7"/>
  <c r="C255" i="7"/>
  <c r="C259" i="7"/>
  <c r="C263" i="7"/>
  <c r="C4" i="7"/>
  <c r="C20" i="7"/>
  <c r="C36" i="7"/>
  <c r="C52" i="7"/>
  <c r="C60" i="7"/>
  <c r="C12" i="7"/>
  <c r="C28" i="7"/>
  <c r="C44" i="7"/>
  <c r="G9" i="3"/>
  <c r="H9" i="3"/>
  <c r="I9" i="3"/>
  <c r="F10" i="3"/>
  <c r="G10" i="3" a="1"/>
  <c r="G10" i="3" l="1"/>
  <c r="H10" i="3"/>
  <c r="I10" i="3"/>
  <c r="F11" i="3"/>
  <c r="G11" i="3" a="1"/>
  <c r="G11" i="3" l="1"/>
  <c r="H11" i="3"/>
  <c r="I11" i="3"/>
  <c r="F12" i="3"/>
  <c r="G12" i="3" a="1"/>
  <c r="G12" i="3"/>
  <c r="H12" i="3"/>
  <c r="I12" i="3"/>
  <c r="F13" i="3"/>
  <c r="G13" i="3" a="1"/>
  <c r="G13" i="3"/>
  <c r="H13" i="3"/>
  <c r="I13" i="3"/>
  <c r="F14" i="3"/>
  <c r="G14" i="3" a="1"/>
  <c r="G14" i="3"/>
  <c r="H14" i="3"/>
  <c r="I14" i="3"/>
  <c r="F15" i="3"/>
  <c r="G15" i="3" a="1"/>
  <c r="G15" i="3"/>
  <c r="H15" i="3"/>
  <c r="I15" i="3"/>
  <c r="F16" i="3"/>
  <c r="G16" i="3" a="1"/>
  <c r="G16" i="3"/>
  <c r="H16" i="3"/>
  <c r="I16" i="3"/>
  <c r="F17" i="3"/>
  <c r="G17" i="3" a="1"/>
  <c r="G17" i="3"/>
  <c r="H17" i="3"/>
  <c r="I17" i="3"/>
  <c r="F18" i="3"/>
  <c r="G18" i="3" a="1"/>
  <c r="G18" i="3"/>
  <c r="H18" i="3"/>
  <c r="I18" i="3"/>
  <c r="F19" i="3"/>
  <c r="G19" i="3" a="1"/>
  <c r="G19" i="3"/>
  <c r="H19" i="3"/>
  <c r="I19" i="3"/>
  <c r="F20" i="3"/>
  <c r="G20" i="3" a="1"/>
  <c r="G20" i="3"/>
  <c r="H20" i="3"/>
  <c r="I20" i="3"/>
  <c r="F21" i="3"/>
  <c r="G21" i="3" a="1"/>
  <c r="G21" i="3"/>
  <c r="H21" i="3"/>
  <c r="I21" i="3"/>
  <c r="F22" i="3"/>
  <c r="G22" i="3"/>
  <c r="H22" i="3"/>
  <c r="I22" i="3"/>
  <c r="F26" i="3"/>
  <c r="G26" i="3"/>
  <c r="H26" i="3"/>
  <c r="I26" i="3"/>
  <c r="F27" i="3"/>
  <c r="G27" i="3"/>
  <c r="H27" i="3"/>
  <c r="I27" i="3"/>
  <c r="F28" i="3"/>
  <c r="G28" i="3"/>
  <c r="H28" i="3"/>
  <c r="I28" i="3"/>
  <c r="F29" i="3"/>
  <c r="G29" i="3"/>
  <c r="H29" i="3"/>
  <c r="I29" i="3"/>
  <c r="F30" i="3"/>
  <c r="G30" i="3"/>
  <c r="H30" i="3"/>
  <c r="I30" i="3"/>
  <c r="F31" i="3"/>
  <c r="G31" i="3"/>
  <c r="H31" i="3"/>
  <c r="I31" i="3"/>
  <c r="F32" i="3"/>
  <c r="G32" i="3"/>
  <c r="H32" i="3"/>
  <c r="I32" i="3"/>
  <c r="F33" i="3"/>
  <c r="G33" i="3"/>
  <c r="H33" i="3"/>
  <c r="I33" i="3"/>
  <c r="F38" i="3"/>
  <c r="G38" i="3"/>
  <c r="H38" i="3"/>
  <c r="I38" i="3"/>
  <c r="F39" i="3"/>
  <c r="G39" i="3"/>
  <c r="H39" i="3"/>
  <c r="I39" i="3"/>
  <c r="F40" i="3"/>
  <c r="G40" i="3"/>
  <c r="H40" i="3"/>
  <c r="I40" i="3"/>
  <c r="F41" i="3"/>
  <c r="G41" i="3"/>
  <c r="H41" i="3"/>
  <c r="I41" i="3"/>
  <c r="F42" i="3"/>
  <c r="G42" i="3"/>
  <c r="H42" i="3"/>
  <c r="I42" i="3"/>
  <c r="F43" i="3"/>
  <c r="G43" i="3"/>
  <c r="H43" i="3"/>
  <c r="I43" i="3"/>
  <c r="F44" i="3"/>
  <c r="G44" i="3"/>
  <c r="H44" i="3"/>
  <c r="I44" i="3"/>
  <c r="F45" i="3"/>
  <c r="G45" i="3"/>
  <c r="H45" i="3"/>
  <c r="I45" i="3"/>
  <c r="F46" i="3"/>
  <c r="G46" i="3"/>
  <c r="H46" i="3"/>
  <c r="I46" i="3"/>
  <c r="F47" i="3"/>
  <c r="G47" i="3"/>
  <c r="H47" i="3"/>
  <c r="I47" i="3"/>
  <c r="F48" i="3"/>
  <c r="G48" i="3"/>
  <c r="H48" i="3"/>
  <c r="I48" i="3"/>
  <c r="F49" i="3"/>
  <c r="G49" i="3"/>
  <c r="H49" i="3"/>
  <c r="I49" i="3"/>
  <c r="F50" i="3"/>
  <c r="G50" i="3"/>
  <c r="H50" i="3"/>
  <c r="I50" i="3"/>
  <c r="F51" i="3"/>
  <c r="G51" i="3"/>
  <c r="H51" i="3"/>
  <c r="I51" i="3"/>
  <c r="F52" i="3"/>
  <c r="G52" i="3"/>
  <c r="H52" i="3"/>
  <c r="I52" i="3"/>
  <c r="F53" i="3"/>
  <c r="G53" i="3"/>
  <c r="H53" i="3"/>
  <c r="I53" i="3"/>
  <c r="F54" i="3"/>
  <c r="G54" i="3"/>
  <c r="H54" i="3"/>
  <c r="I54" i="3"/>
  <c r="F55" i="3"/>
  <c r="G55" i="3"/>
  <c r="H55" i="3"/>
  <c r="I55" i="3"/>
  <c r="F56" i="3"/>
  <c r="G56" i="3"/>
  <c r="H56" i="3"/>
  <c r="I56" i="3"/>
  <c r="F57" i="3"/>
  <c r="G57" i="3"/>
  <c r="H57" i="3"/>
  <c r="I57" i="3"/>
  <c r="F62" i="3"/>
  <c r="G62" i="3"/>
  <c r="H62" i="3"/>
  <c r="I62" i="3"/>
  <c r="F63" i="3"/>
  <c r="G63" i="3"/>
  <c r="H63" i="3"/>
  <c r="I63" i="3"/>
  <c r="F64" i="3"/>
  <c r="G64" i="3"/>
  <c r="H64" i="3"/>
  <c r="I64" i="3"/>
  <c r="F65" i="3"/>
  <c r="G65" i="3"/>
  <c r="H65" i="3"/>
  <c r="I65" i="3"/>
  <c r="F66" i="3"/>
  <c r="G66" i="3"/>
  <c r="H66" i="3"/>
  <c r="I66" i="3"/>
  <c r="F67" i="3"/>
  <c r="G67" i="3"/>
  <c r="H67" i="3"/>
  <c r="I67" i="3"/>
  <c r="F68" i="3"/>
  <c r="G68" i="3"/>
  <c r="H68" i="3"/>
  <c r="I68" i="3"/>
  <c r="F69" i="3"/>
  <c r="G69" i="3"/>
  <c r="H69" i="3"/>
  <c r="I69" i="3"/>
  <c r="F70" i="3"/>
  <c r="G70" i="3"/>
  <c r="H70" i="3"/>
  <c r="I70" i="3"/>
  <c r="F75" i="3"/>
  <c r="G75" i="3"/>
  <c r="H75" i="3"/>
  <c r="I75" i="3"/>
  <c r="F76" i="3"/>
  <c r="G76" i="3"/>
  <c r="H76" i="3"/>
  <c r="I76" i="3"/>
  <c r="F81" i="3"/>
  <c r="G81" i="3"/>
  <c r="H81" i="3"/>
  <c r="I81" i="3"/>
  <c r="F82" i="3"/>
  <c r="G82" i="3"/>
  <c r="H82" i="3"/>
  <c r="I82" i="3"/>
  <c r="F83" i="3"/>
  <c r="G83" i="3"/>
  <c r="H83" i="3"/>
  <c r="I83" i="3"/>
  <c r="F84" i="3"/>
  <c r="G84" i="3"/>
  <c r="H84" i="3"/>
  <c r="I84" i="3"/>
  <c r="F85" i="3"/>
  <c r="G85" i="3"/>
  <c r="H85" i="3"/>
  <c r="I85" i="3"/>
  <c r="F86" i="3"/>
  <c r="G86" i="3"/>
  <c r="H86" i="3"/>
  <c r="I86" i="3"/>
  <c r="F87" i="3"/>
  <c r="G87" i="3"/>
  <c r="H87" i="3"/>
  <c r="I87" i="3"/>
  <c r="F88" i="3"/>
  <c r="G88" i="3"/>
  <c r="H88" i="3"/>
  <c r="I88" i="3"/>
  <c r="F89" i="3"/>
  <c r="G89" i="3"/>
  <c r="H89" i="3"/>
  <c r="I89" i="3"/>
  <c r="F90" i="3"/>
  <c r="G90" i="3"/>
  <c r="H90" i="3"/>
  <c r="I90" i="3"/>
  <c r="F91" i="3"/>
  <c r="G91" i="3"/>
  <c r="H91" i="3"/>
  <c r="I91" i="3"/>
  <c r="F92" i="3"/>
  <c r="G92" i="3"/>
  <c r="H92" i="3"/>
  <c r="I92" i="3"/>
  <c r="F93" i="3"/>
  <c r="G93" i="3"/>
  <c r="H93" i="3"/>
  <c r="I93" i="3"/>
  <c r="F94" i="3"/>
  <c r="G94" i="3"/>
  <c r="H94" i="3"/>
  <c r="I94" i="3"/>
  <c r="F95" i="3"/>
  <c r="G95" i="3"/>
  <c r="H95" i="3"/>
  <c r="I95" i="3"/>
  <c r="F96" i="3"/>
  <c r="G96" i="3"/>
  <c r="H96" i="3"/>
  <c r="I96" i="3"/>
  <c r="F97" i="3"/>
  <c r="G97" i="3"/>
  <c r="H97" i="3"/>
  <c r="I97" i="3"/>
  <c r="F98" i="3"/>
  <c r="G98" i="3"/>
  <c r="H98" i="3"/>
  <c r="I98" i="3"/>
  <c r="F99" i="3"/>
  <c r="G99" i="3"/>
  <c r="H99" i="3"/>
  <c r="I99" i="3"/>
  <c r="F100" i="3"/>
  <c r="G100" i="3"/>
  <c r="H100" i="3"/>
  <c r="I100" i="3"/>
  <c r="K9" i="3"/>
  <c r="K13" i="3"/>
  <c r="K17" i="3"/>
  <c r="K21" i="3"/>
  <c r="K28" i="3"/>
  <c r="K32" i="3"/>
  <c r="K40" i="3"/>
  <c r="K44" i="3"/>
  <c r="K48" i="3"/>
  <c r="K52" i="3"/>
  <c r="K56" i="3"/>
  <c r="K15" i="3"/>
  <c r="K30" i="3"/>
  <c r="K46" i="3"/>
  <c r="K10" i="3"/>
  <c r="K14" i="3"/>
  <c r="K18" i="3"/>
  <c r="K22" i="3"/>
  <c r="K29" i="3"/>
  <c r="K33" i="3"/>
  <c r="K41" i="3"/>
  <c r="K45" i="3"/>
  <c r="K49" i="3"/>
  <c r="K53" i="3"/>
  <c r="K57" i="3"/>
  <c r="K19" i="3"/>
  <c r="K26" i="3"/>
  <c r="K42" i="3"/>
  <c r="K54" i="3"/>
  <c r="K12" i="3"/>
  <c r="K16" i="3"/>
  <c r="K20" i="3"/>
  <c r="K27" i="3"/>
  <c r="K31" i="3"/>
  <c r="K39" i="3"/>
  <c r="K43" i="3"/>
  <c r="K47" i="3"/>
  <c r="K51" i="3"/>
  <c r="K55" i="3"/>
  <c r="K11" i="3"/>
  <c r="K38" i="3"/>
  <c r="K50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8" i="3"/>
  <c r="M29" i="3"/>
  <c r="M30" i="3"/>
  <c r="M31" i="3"/>
  <c r="M32" i="3"/>
  <c r="M33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6" i="3"/>
  <c r="N30" i="3"/>
  <c r="N32" i="3"/>
  <c r="N27" i="3"/>
  <c r="N31" i="3"/>
  <c r="N28" i="3"/>
  <c r="N29" i="3"/>
  <c r="N33" i="3"/>
  <c r="M38" i="3"/>
  <c r="N38" i="3"/>
  <c r="M39" i="3"/>
  <c r="N39" i="3"/>
  <c r="M40" i="3"/>
  <c r="N40" i="3"/>
  <c r="M41" i="3"/>
  <c r="N41" i="3"/>
  <c r="M42" i="3"/>
  <c r="N42" i="3"/>
  <c r="M43" i="3"/>
  <c r="N43" i="3"/>
  <c r="M44" i="3"/>
  <c r="N44" i="3"/>
  <c r="M45" i="3"/>
  <c r="N45" i="3"/>
  <c r="M46" i="3"/>
  <c r="N46" i="3"/>
  <c r="M47" i="3"/>
  <c r="N47" i="3"/>
  <c r="M48" i="3"/>
  <c r="N48" i="3"/>
  <c r="M49" i="3"/>
  <c r="N49" i="3"/>
  <c r="M50" i="3"/>
  <c r="N50" i="3"/>
  <c r="M51" i="3"/>
  <c r="N51" i="3"/>
  <c r="M52" i="3"/>
  <c r="N52" i="3"/>
  <c r="M53" i="3"/>
  <c r="N53" i="3"/>
  <c r="M54" i="3"/>
  <c r="N54" i="3"/>
  <c r="M55" i="3"/>
  <c r="N55" i="3"/>
  <c r="M56" i="3"/>
  <c r="N56" i="3"/>
  <c r="M57" i="3"/>
  <c r="N57" i="3"/>
  <c r="P9" i="3"/>
  <c r="Q9" i="3"/>
  <c r="R9" i="3"/>
  <c r="S9" i="3"/>
  <c r="P10" i="3"/>
  <c r="Q10" i="3"/>
  <c r="R10" i="3"/>
  <c r="S10" i="3"/>
  <c r="P11" i="3"/>
  <c r="Q11" i="3"/>
  <c r="R11" i="3"/>
  <c r="S11" i="3"/>
  <c r="P12" i="3"/>
  <c r="Q12" i="3"/>
  <c r="R12" i="3"/>
  <c r="S12" i="3"/>
  <c r="P13" i="3"/>
  <c r="Q13" i="3"/>
  <c r="R13" i="3"/>
  <c r="S13" i="3"/>
  <c r="P14" i="3"/>
  <c r="Q14" i="3"/>
  <c r="R14" i="3"/>
  <c r="S14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P19" i="3"/>
  <c r="Q19" i="3"/>
  <c r="R19" i="3"/>
  <c r="S19" i="3"/>
  <c r="P20" i="3"/>
  <c r="Q20" i="3"/>
  <c r="R20" i="3"/>
  <c r="S20" i="3"/>
  <c r="P21" i="3"/>
  <c r="Q21" i="3"/>
  <c r="R21" i="3"/>
  <c r="S21" i="3"/>
  <c r="P22" i="3"/>
  <c r="Q22" i="3"/>
  <c r="R22" i="3"/>
  <c r="S22" i="3"/>
  <c r="P26" i="3"/>
  <c r="Q26" i="3"/>
  <c r="R26" i="3"/>
  <c r="S26" i="3"/>
  <c r="P27" i="3"/>
  <c r="Q27" i="3"/>
  <c r="R27" i="3"/>
  <c r="S27" i="3"/>
  <c r="P28" i="3"/>
  <c r="Q28" i="3"/>
  <c r="R28" i="3"/>
  <c r="S28" i="3"/>
  <c r="P29" i="3"/>
  <c r="Q29" i="3"/>
  <c r="R29" i="3"/>
  <c r="S29" i="3"/>
  <c r="P30" i="3"/>
  <c r="Q30" i="3"/>
  <c r="R30" i="3"/>
  <c r="S30" i="3"/>
  <c r="P31" i="3"/>
  <c r="Q31" i="3"/>
  <c r="R31" i="3"/>
  <c r="S31" i="3"/>
  <c r="P32" i="3"/>
  <c r="Q32" i="3"/>
  <c r="R32" i="3"/>
  <c r="S32" i="3"/>
  <c r="P33" i="3"/>
  <c r="Q33" i="3"/>
  <c r="R33" i="3"/>
  <c r="S33" i="3"/>
  <c r="P38" i="3"/>
  <c r="Q38" i="3"/>
  <c r="R38" i="3"/>
  <c r="S38" i="3"/>
  <c r="P39" i="3"/>
  <c r="Q39" i="3"/>
  <c r="R39" i="3"/>
  <c r="S39" i="3"/>
  <c r="P40" i="3"/>
  <c r="Q40" i="3"/>
  <c r="R40" i="3"/>
  <c r="S40" i="3"/>
  <c r="P41" i="3"/>
  <c r="Q41" i="3"/>
  <c r="R41" i="3"/>
  <c r="S41" i="3"/>
  <c r="P42" i="3"/>
  <c r="Q42" i="3"/>
  <c r="R42" i="3"/>
  <c r="S42" i="3"/>
  <c r="P43" i="3"/>
  <c r="Q43" i="3"/>
  <c r="R43" i="3"/>
  <c r="S43" i="3"/>
  <c r="P44" i="3"/>
  <c r="Q44" i="3"/>
  <c r="R44" i="3"/>
  <c r="S44" i="3"/>
  <c r="P45" i="3"/>
  <c r="Q45" i="3"/>
  <c r="R45" i="3"/>
  <c r="S45" i="3"/>
  <c r="P46" i="3"/>
  <c r="Q46" i="3"/>
  <c r="R46" i="3"/>
  <c r="S46" i="3"/>
  <c r="P47" i="3"/>
  <c r="Q47" i="3"/>
  <c r="R47" i="3"/>
  <c r="S47" i="3"/>
  <c r="P48" i="3"/>
  <c r="Q48" i="3"/>
  <c r="R48" i="3"/>
  <c r="S48" i="3"/>
  <c r="P49" i="3"/>
  <c r="Q49" i="3"/>
  <c r="R49" i="3"/>
  <c r="S49" i="3"/>
  <c r="P50" i="3"/>
  <c r="Q50" i="3"/>
  <c r="R50" i="3"/>
  <c r="S50" i="3"/>
  <c r="P51" i="3"/>
  <c r="Q51" i="3"/>
  <c r="R51" i="3"/>
  <c r="S51" i="3"/>
  <c r="P52" i="3"/>
  <c r="Q52" i="3"/>
  <c r="R52" i="3"/>
  <c r="S52" i="3"/>
  <c r="P53" i="3"/>
  <c r="Q53" i="3"/>
  <c r="R53" i="3"/>
  <c r="S53" i="3"/>
  <c r="P54" i="3"/>
  <c r="Q54" i="3"/>
  <c r="R54" i="3"/>
  <c r="S54" i="3"/>
  <c r="P55" i="3"/>
  <c r="Q55" i="3"/>
  <c r="R55" i="3"/>
  <c r="S55" i="3"/>
  <c r="P56" i="3"/>
  <c r="Q56" i="3"/>
  <c r="R56" i="3"/>
  <c r="S56" i="3"/>
  <c r="P57" i="3"/>
  <c r="Q57" i="3"/>
  <c r="R57" i="3"/>
  <c r="S57" i="3"/>
  <c r="U9" i="3"/>
  <c r="U13" i="3"/>
  <c r="U17" i="3"/>
  <c r="U21" i="3"/>
  <c r="U28" i="3"/>
  <c r="U32" i="3"/>
  <c r="U40" i="3"/>
  <c r="U44" i="3"/>
  <c r="U48" i="3"/>
  <c r="U52" i="3"/>
  <c r="U56" i="3"/>
  <c r="U64" i="3"/>
  <c r="U68" i="3"/>
  <c r="U72" i="3"/>
  <c r="U82" i="3"/>
  <c r="U86" i="3"/>
  <c r="U90" i="3"/>
  <c r="U94" i="3"/>
  <c r="U19" i="3"/>
  <c r="U38" i="3"/>
  <c r="U50" i="3"/>
  <c r="U66" i="3"/>
  <c r="U84" i="3"/>
  <c r="U96" i="3"/>
  <c r="U10" i="3"/>
  <c r="U14" i="3"/>
  <c r="U18" i="3"/>
  <c r="U22" i="3"/>
  <c r="U29" i="3"/>
  <c r="U33" i="3"/>
  <c r="U41" i="3"/>
  <c r="U45" i="3"/>
  <c r="U49" i="3"/>
  <c r="U53" i="3"/>
  <c r="U57" i="3"/>
  <c r="U65" i="3"/>
  <c r="U69" i="3"/>
  <c r="U75" i="3"/>
  <c r="U83" i="3"/>
  <c r="U87" i="3"/>
  <c r="U91" i="3"/>
  <c r="U95" i="3"/>
  <c r="U99" i="3"/>
  <c r="U11" i="3"/>
  <c r="U30" i="3"/>
  <c r="U46" i="3"/>
  <c r="U62" i="3"/>
  <c r="U76" i="3"/>
  <c r="U92" i="3"/>
  <c r="U12" i="3"/>
  <c r="U16" i="3"/>
  <c r="U20" i="3"/>
  <c r="U27" i="3"/>
  <c r="U31" i="3"/>
  <c r="U39" i="3"/>
  <c r="U43" i="3"/>
  <c r="U47" i="3"/>
  <c r="U51" i="3"/>
  <c r="U55" i="3"/>
  <c r="U63" i="3"/>
  <c r="U67" i="3"/>
  <c r="U71" i="3"/>
  <c r="U81" i="3"/>
  <c r="U85" i="3"/>
  <c r="U89" i="3"/>
  <c r="U93" i="3"/>
  <c r="U97" i="3"/>
  <c r="U98" i="3"/>
  <c r="U15" i="3"/>
  <c r="U26" i="3"/>
  <c r="U42" i="3"/>
  <c r="U54" i="3"/>
  <c r="U70" i="3"/>
  <c r="U88" i="3"/>
  <c r="U100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8" i="3"/>
  <c r="W29" i="3"/>
  <c r="W30" i="3"/>
  <c r="W31" i="3"/>
  <c r="W32" i="3"/>
  <c r="W33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6" i="3"/>
  <c r="X30" i="3"/>
  <c r="X38" i="3"/>
  <c r="X42" i="3"/>
  <c r="X46" i="3"/>
  <c r="X50" i="3"/>
  <c r="X54" i="3"/>
  <c r="X27" i="3"/>
  <c r="X31" i="3"/>
  <c r="X39" i="3"/>
  <c r="X43" i="3"/>
  <c r="X47" i="3"/>
  <c r="X51" i="3"/>
  <c r="X55" i="3"/>
  <c r="X28" i="3"/>
  <c r="X32" i="3"/>
  <c r="X40" i="3"/>
  <c r="X44" i="3"/>
  <c r="X48" i="3"/>
  <c r="X52" i="3"/>
  <c r="X56" i="3"/>
  <c r="X29" i="3"/>
  <c r="X33" i="3"/>
  <c r="X41" i="3"/>
  <c r="X45" i="3"/>
  <c r="X49" i="3"/>
  <c r="X53" i="3"/>
  <c r="X57" i="3"/>
  <c r="Z9" i="3"/>
  <c r="AA9" i="3"/>
  <c r="AB9" i="3"/>
  <c r="AC9" i="3"/>
  <c r="Z10" i="3"/>
  <c r="AA10" i="3"/>
  <c r="AB10" i="3"/>
  <c r="AC10" i="3"/>
  <c r="Z11" i="3"/>
  <c r="AA11" i="3"/>
  <c r="AB11" i="3"/>
  <c r="AC11" i="3"/>
  <c r="Z12" i="3"/>
  <c r="AA12" i="3"/>
  <c r="AB12" i="3"/>
  <c r="AC12" i="3"/>
  <c r="Z13" i="3"/>
  <c r="AA13" i="3"/>
  <c r="AB13" i="3"/>
  <c r="AC13" i="3"/>
  <c r="Z14" i="3"/>
  <c r="AA14" i="3"/>
  <c r="AB14" i="3"/>
  <c r="AC14" i="3"/>
  <c r="Z15" i="3"/>
  <c r="AA15" i="3"/>
  <c r="AB15" i="3"/>
  <c r="AC15" i="3"/>
  <c r="Z16" i="3"/>
  <c r="AA16" i="3"/>
  <c r="AB16" i="3"/>
  <c r="AC16" i="3"/>
  <c r="Z17" i="3"/>
  <c r="AA17" i="3"/>
  <c r="AB17" i="3"/>
  <c r="AC17" i="3"/>
  <c r="Z18" i="3"/>
  <c r="AA18" i="3"/>
  <c r="AB18" i="3"/>
  <c r="AC18" i="3"/>
  <c r="Z19" i="3"/>
  <c r="AA19" i="3"/>
  <c r="AB19" i="3"/>
  <c r="AC19" i="3"/>
  <c r="Z20" i="3"/>
  <c r="AA20" i="3"/>
  <c r="AB20" i="3"/>
  <c r="AC20" i="3"/>
  <c r="Z21" i="3"/>
  <c r="AA21" i="3"/>
  <c r="AB21" i="3"/>
  <c r="AC21" i="3"/>
  <c r="Z22" i="3"/>
  <c r="AA22" i="3"/>
  <c r="AB22" i="3"/>
  <c r="AC22" i="3"/>
  <c r="Z26" i="3"/>
  <c r="AA26" i="3"/>
  <c r="AB26" i="3"/>
  <c r="AC26" i="3"/>
  <c r="Z27" i="3"/>
  <c r="AA27" i="3"/>
  <c r="AB27" i="3"/>
  <c r="AC27" i="3"/>
  <c r="Z28" i="3"/>
  <c r="AA28" i="3"/>
  <c r="AB28" i="3"/>
  <c r="AC28" i="3"/>
  <c r="Z29" i="3"/>
  <c r="AA29" i="3"/>
  <c r="AB29" i="3"/>
  <c r="AC29" i="3"/>
  <c r="Z30" i="3"/>
  <c r="AA30" i="3"/>
  <c r="AB30" i="3"/>
  <c r="AC30" i="3"/>
  <c r="Z31" i="3"/>
  <c r="AA31" i="3"/>
  <c r="AB31" i="3"/>
  <c r="AC31" i="3"/>
  <c r="Z32" i="3"/>
  <c r="AA32" i="3"/>
  <c r="AB32" i="3"/>
  <c r="AC32" i="3"/>
  <c r="Z33" i="3"/>
  <c r="AA33" i="3"/>
  <c r="AB33" i="3"/>
  <c r="AC33" i="3"/>
  <c r="Z38" i="3"/>
  <c r="AA38" i="3"/>
  <c r="AB38" i="3"/>
  <c r="AC38" i="3"/>
  <c r="Z39" i="3"/>
  <c r="AA39" i="3"/>
  <c r="AB39" i="3"/>
  <c r="AC39" i="3"/>
  <c r="Z40" i="3"/>
  <c r="AA40" i="3"/>
  <c r="AB40" i="3"/>
  <c r="AC40" i="3"/>
  <c r="Z41" i="3"/>
  <c r="AA41" i="3"/>
  <c r="AB41" i="3"/>
  <c r="AC41" i="3"/>
  <c r="Z42" i="3"/>
  <c r="AA42" i="3"/>
  <c r="AB42" i="3"/>
  <c r="AC42" i="3"/>
  <c r="Z43" i="3"/>
  <c r="AA43" i="3"/>
  <c r="AB43" i="3"/>
  <c r="AC43" i="3"/>
  <c r="Z44" i="3"/>
  <c r="AA44" i="3"/>
  <c r="AB44" i="3"/>
  <c r="AC44" i="3"/>
  <c r="Z45" i="3"/>
  <c r="AA45" i="3"/>
  <c r="AB45" i="3"/>
  <c r="AC45" i="3"/>
  <c r="Z46" i="3"/>
  <c r="AA46" i="3"/>
  <c r="AB46" i="3"/>
  <c r="AC46" i="3"/>
  <c r="Z47" i="3"/>
  <c r="AA47" i="3"/>
  <c r="AB47" i="3"/>
  <c r="AC47" i="3"/>
  <c r="Z48" i="3"/>
  <c r="AA48" i="3"/>
  <c r="AB48" i="3"/>
  <c r="AC48" i="3"/>
  <c r="Z49" i="3"/>
  <c r="AA49" i="3"/>
  <c r="AB49" i="3"/>
  <c r="AC49" i="3"/>
  <c r="Z50" i="3"/>
  <c r="AA50" i="3"/>
  <c r="AB50" i="3"/>
  <c r="AC50" i="3"/>
  <c r="Z51" i="3"/>
  <c r="AA51" i="3"/>
  <c r="AB51" i="3"/>
  <c r="AC51" i="3"/>
  <c r="Z52" i="3"/>
  <c r="AA52" i="3"/>
  <c r="AB52" i="3"/>
  <c r="AC52" i="3"/>
  <c r="Z53" i="3"/>
  <c r="AA53" i="3"/>
  <c r="AB53" i="3"/>
  <c r="AC53" i="3"/>
  <c r="Z54" i="3"/>
  <c r="AA54" i="3"/>
  <c r="AB54" i="3"/>
  <c r="AC54" i="3"/>
  <c r="Z55" i="3"/>
  <c r="AA55" i="3"/>
  <c r="AB55" i="3"/>
  <c r="AC55" i="3"/>
  <c r="Z56" i="3"/>
  <c r="AA56" i="3"/>
  <c r="AB56" i="3"/>
  <c r="AC56" i="3"/>
  <c r="Z57" i="3"/>
  <c r="AA57" i="3"/>
  <c r="AB57" i="3"/>
  <c r="AC57" i="3"/>
  <c r="AE9" i="3"/>
  <c r="AE13" i="3"/>
  <c r="AE17" i="3"/>
  <c r="AE21" i="3"/>
  <c r="AE28" i="3"/>
  <c r="AE32" i="3"/>
  <c r="AE40" i="3"/>
  <c r="AE44" i="3"/>
  <c r="AE48" i="3"/>
  <c r="AE52" i="3"/>
  <c r="AE56" i="3"/>
  <c r="AE12" i="3"/>
  <c r="AE20" i="3"/>
  <c r="AE31" i="3"/>
  <c r="AE43" i="3"/>
  <c r="AE55" i="3"/>
  <c r="AE10" i="3"/>
  <c r="AE14" i="3"/>
  <c r="AE18" i="3"/>
  <c r="AE22" i="3"/>
  <c r="AE29" i="3"/>
  <c r="AE33" i="3"/>
  <c r="AE41" i="3"/>
  <c r="AE45" i="3"/>
  <c r="AE49" i="3"/>
  <c r="AE53" i="3"/>
  <c r="AE57" i="3"/>
  <c r="AE27" i="3"/>
  <c r="AE47" i="3"/>
  <c r="AE11" i="3"/>
  <c r="AE15" i="3"/>
  <c r="AE19" i="3"/>
  <c r="AE26" i="3"/>
  <c r="AE30" i="3"/>
  <c r="AE38" i="3"/>
  <c r="AE42" i="3"/>
  <c r="AE46" i="3"/>
  <c r="AE50" i="3"/>
  <c r="AE54" i="3"/>
  <c r="AE16" i="3"/>
  <c r="AE39" i="3"/>
  <c r="AE51" i="3"/>
  <c r="AG9" i="3"/>
  <c r="AH9" i="3"/>
  <c r="AG10" i="3"/>
  <c r="AH10" i="3"/>
  <c r="AG11" i="3"/>
  <c r="AH11" i="3"/>
  <c r="AG12" i="3"/>
  <c r="AH12" i="3"/>
  <c r="AG13" i="3"/>
  <c r="AH13" i="3"/>
  <c r="AG14" i="3"/>
  <c r="AH14" i="3"/>
  <c r="AG15" i="3"/>
  <c r="AH15" i="3"/>
  <c r="AG16" i="3"/>
  <c r="AH16" i="3"/>
  <c r="AG17" i="3"/>
  <c r="AH17" i="3"/>
  <c r="AG18" i="3"/>
  <c r="AH18" i="3"/>
  <c r="AG19" i="3"/>
  <c r="AH19" i="3"/>
  <c r="AG20" i="3"/>
  <c r="AH20" i="3"/>
  <c r="AG21" i="3"/>
  <c r="AH21" i="3"/>
  <c r="AG22" i="3"/>
  <c r="AH22" i="3"/>
  <c r="AG26" i="3"/>
  <c r="AH26" i="3"/>
  <c r="AG27" i="3"/>
  <c r="AH27" i="3"/>
  <c r="AG28" i="3"/>
  <c r="AH28" i="3"/>
  <c r="AG29" i="3"/>
  <c r="AH29" i="3"/>
  <c r="AG30" i="3"/>
  <c r="AH30" i="3"/>
  <c r="AG31" i="3"/>
  <c r="AH31" i="3"/>
  <c r="AG32" i="3"/>
  <c r="AH32" i="3"/>
  <c r="AG33" i="3"/>
  <c r="AH33" i="3"/>
  <c r="AG38" i="3"/>
  <c r="AH38" i="3"/>
  <c r="AG39" i="3"/>
  <c r="AH39" i="3"/>
  <c r="AG40" i="3"/>
  <c r="AH40" i="3"/>
  <c r="AG41" i="3"/>
  <c r="AH41" i="3"/>
  <c r="AG42" i="3"/>
  <c r="AH42" i="3"/>
  <c r="AG43" i="3"/>
  <c r="AH43" i="3"/>
  <c r="AG44" i="3"/>
  <c r="AH44" i="3"/>
  <c r="AG45" i="3"/>
  <c r="AH45" i="3"/>
  <c r="AG46" i="3"/>
  <c r="AH46" i="3"/>
  <c r="AG47" i="3"/>
  <c r="AH47" i="3"/>
  <c r="AG48" i="3"/>
  <c r="AH48" i="3"/>
  <c r="AG49" i="3"/>
  <c r="AH49" i="3"/>
  <c r="AG50" i="3"/>
  <c r="AH50" i="3"/>
  <c r="AG51" i="3"/>
  <c r="AH51" i="3"/>
  <c r="AG52" i="3"/>
  <c r="AH52" i="3"/>
  <c r="AG53" i="3"/>
  <c r="AH53" i="3"/>
  <c r="AG54" i="3"/>
  <c r="AH54" i="3"/>
  <c r="AG55" i="3"/>
  <c r="AH55" i="3"/>
  <c r="AG56" i="3"/>
  <c r="AH56" i="3"/>
  <c r="AG57" i="3"/>
  <c r="AH57" i="3"/>
  <c r="AJ9" i="3"/>
  <c r="AK9" i="3"/>
  <c r="AL9" i="3"/>
  <c r="AM9" i="3"/>
  <c r="AJ10" i="3"/>
  <c r="AK10" i="3"/>
  <c r="AL10" i="3"/>
  <c r="AM10" i="3"/>
  <c r="AJ11" i="3"/>
  <c r="AK11" i="3"/>
  <c r="AL11" i="3"/>
  <c r="AM11" i="3"/>
  <c r="AJ12" i="3"/>
  <c r="AK12" i="3"/>
  <c r="AL12" i="3"/>
  <c r="AM12" i="3"/>
  <c r="AJ13" i="3"/>
  <c r="AK13" i="3"/>
  <c r="AL13" i="3"/>
  <c r="AM13" i="3"/>
  <c r="AJ14" i="3"/>
  <c r="AK14" i="3"/>
  <c r="AL14" i="3"/>
  <c r="AM14" i="3"/>
  <c r="AJ15" i="3"/>
  <c r="AK15" i="3"/>
  <c r="AL15" i="3"/>
  <c r="AM15" i="3"/>
  <c r="AJ16" i="3"/>
  <c r="AK16" i="3"/>
  <c r="AL16" i="3"/>
  <c r="AM16" i="3"/>
  <c r="AJ17" i="3"/>
  <c r="AK17" i="3"/>
  <c r="AL17" i="3"/>
  <c r="AM17" i="3"/>
  <c r="AJ18" i="3"/>
  <c r="AK18" i="3"/>
  <c r="AL18" i="3"/>
  <c r="AM18" i="3"/>
  <c r="AJ19" i="3"/>
  <c r="AK19" i="3"/>
  <c r="AL19" i="3"/>
  <c r="AM19" i="3"/>
  <c r="AJ20" i="3"/>
  <c r="AK20" i="3"/>
  <c r="AL20" i="3"/>
  <c r="AM20" i="3"/>
  <c r="AJ21" i="3"/>
  <c r="AK21" i="3"/>
  <c r="AL21" i="3"/>
  <c r="AM21" i="3"/>
  <c r="AJ22" i="3"/>
  <c r="AK22" i="3"/>
  <c r="AL22" i="3"/>
  <c r="AM22" i="3"/>
  <c r="AJ26" i="3"/>
  <c r="AK26" i="3"/>
  <c r="AL26" i="3"/>
  <c r="AM26" i="3"/>
  <c r="AJ27" i="3"/>
  <c r="AK27" i="3"/>
  <c r="AL27" i="3"/>
  <c r="AM27" i="3"/>
  <c r="AJ28" i="3"/>
  <c r="AK28" i="3"/>
  <c r="AL28" i="3"/>
  <c r="AM28" i="3"/>
  <c r="AJ29" i="3"/>
  <c r="AK29" i="3"/>
  <c r="AL29" i="3"/>
  <c r="AM29" i="3"/>
  <c r="AJ30" i="3"/>
  <c r="AK30" i="3"/>
  <c r="AL30" i="3"/>
  <c r="AM30" i="3"/>
  <c r="AJ31" i="3"/>
  <c r="AK31" i="3"/>
  <c r="AL31" i="3"/>
  <c r="AM31" i="3"/>
  <c r="AJ32" i="3"/>
  <c r="AK32" i="3"/>
  <c r="AL32" i="3"/>
  <c r="AM32" i="3"/>
  <c r="AJ33" i="3"/>
  <c r="AK33" i="3"/>
  <c r="AL33" i="3"/>
  <c r="AM33" i="3"/>
  <c r="AJ38" i="3"/>
  <c r="AK38" i="3"/>
  <c r="AL38" i="3"/>
  <c r="AM38" i="3"/>
  <c r="AJ39" i="3"/>
  <c r="AK39" i="3"/>
  <c r="AL39" i="3"/>
  <c r="AM39" i="3"/>
  <c r="AJ40" i="3"/>
  <c r="AK40" i="3"/>
  <c r="AL40" i="3"/>
  <c r="AM40" i="3"/>
  <c r="AJ41" i="3"/>
  <c r="AK41" i="3"/>
  <c r="AL41" i="3"/>
  <c r="AM41" i="3"/>
  <c r="AJ42" i="3"/>
  <c r="AK42" i="3"/>
  <c r="AL42" i="3"/>
  <c r="AM42" i="3"/>
  <c r="AJ43" i="3"/>
  <c r="AK43" i="3"/>
  <c r="AL43" i="3"/>
  <c r="AM43" i="3"/>
  <c r="AJ44" i="3"/>
  <c r="AK44" i="3"/>
  <c r="AL44" i="3"/>
  <c r="AM44" i="3"/>
  <c r="AJ45" i="3"/>
  <c r="AK45" i="3"/>
  <c r="AL45" i="3"/>
  <c r="AM45" i="3"/>
  <c r="AJ46" i="3"/>
  <c r="AK46" i="3"/>
  <c r="AL46" i="3"/>
  <c r="AM46" i="3"/>
  <c r="AJ47" i="3"/>
  <c r="AK47" i="3"/>
  <c r="AL47" i="3"/>
  <c r="AM47" i="3"/>
  <c r="AJ48" i="3"/>
  <c r="AK48" i="3"/>
  <c r="AL48" i="3"/>
  <c r="AM48" i="3"/>
  <c r="AJ49" i="3"/>
  <c r="AK49" i="3"/>
  <c r="AL49" i="3"/>
  <c r="AM49" i="3"/>
  <c r="AJ50" i="3"/>
  <c r="AK50" i="3"/>
  <c r="AL50" i="3"/>
  <c r="AM50" i="3"/>
  <c r="AJ51" i="3"/>
  <c r="AK51" i="3"/>
  <c r="AL51" i="3"/>
  <c r="AM51" i="3"/>
  <c r="AJ52" i="3"/>
  <c r="AK52" i="3"/>
  <c r="AL52" i="3"/>
  <c r="AM52" i="3"/>
  <c r="AJ53" i="3"/>
  <c r="AK53" i="3"/>
  <c r="AL53" i="3"/>
  <c r="AM53" i="3"/>
  <c r="AJ54" i="3"/>
  <c r="AK54" i="3"/>
  <c r="AL54" i="3"/>
  <c r="AM54" i="3"/>
  <c r="AJ55" i="3"/>
  <c r="AK55" i="3"/>
  <c r="AL55" i="3"/>
  <c r="AM55" i="3"/>
  <c r="AJ56" i="3"/>
  <c r="AK56" i="3"/>
  <c r="AL56" i="3"/>
  <c r="AM56" i="3"/>
  <c r="AJ57" i="3"/>
  <c r="AK57" i="3"/>
  <c r="AL57" i="3"/>
  <c r="AM57" i="3"/>
  <c r="AO9" i="3"/>
  <c r="AO13" i="3"/>
  <c r="AO17" i="3"/>
  <c r="AO21" i="3"/>
  <c r="AO28" i="3"/>
  <c r="AO32" i="3"/>
  <c r="AO40" i="3"/>
  <c r="AO44" i="3"/>
  <c r="AO48" i="3"/>
  <c r="AO52" i="3"/>
  <c r="AO15" i="3"/>
  <c r="AO38" i="3"/>
  <c r="AO50" i="3"/>
  <c r="AO10" i="3"/>
  <c r="AO14" i="3"/>
  <c r="AO18" i="3"/>
  <c r="AO22" i="3"/>
  <c r="AO29" i="3"/>
  <c r="AO33" i="3"/>
  <c r="AO41" i="3"/>
  <c r="AO45" i="3"/>
  <c r="AO49" i="3"/>
  <c r="AO53" i="3"/>
  <c r="AO57" i="3"/>
  <c r="AO11" i="3"/>
  <c r="AO26" i="3"/>
  <c r="AO46" i="3"/>
  <c r="AO12" i="3"/>
  <c r="AO16" i="3"/>
  <c r="AO20" i="3"/>
  <c r="AO27" i="3"/>
  <c r="AO31" i="3"/>
  <c r="AO39" i="3"/>
  <c r="AO43" i="3"/>
  <c r="AO47" i="3"/>
  <c r="AO51" i="3"/>
  <c r="AO55" i="3"/>
  <c r="AO56" i="3"/>
  <c r="AO19" i="3"/>
  <c r="AO30" i="3"/>
  <c r="AO42" i="3"/>
  <c r="AO54" i="3"/>
  <c r="AQ9" i="3"/>
  <c r="AR9" i="3"/>
  <c r="AQ10" i="3"/>
  <c r="AR10" i="3"/>
  <c r="AQ11" i="3"/>
  <c r="AR11" i="3"/>
  <c r="AQ12" i="3"/>
  <c r="AR12" i="3"/>
  <c r="AQ13" i="3"/>
  <c r="AR13" i="3"/>
  <c r="AQ14" i="3"/>
  <c r="AR14" i="3"/>
  <c r="AQ15" i="3"/>
  <c r="AR15" i="3"/>
  <c r="AQ16" i="3"/>
  <c r="AR16" i="3"/>
  <c r="AQ17" i="3"/>
  <c r="AR17" i="3"/>
  <c r="AQ18" i="3"/>
  <c r="AR18" i="3"/>
  <c r="AQ19" i="3"/>
  <c r="AR19" i="3"/>
  <c r="AQ20" i="3"/>
  <c r="AR20" i="3"/>
  <c r="AQ21" i="3"/>
  <c r="AR21" i="3"/>
  <c r="AQ22" i="3"/>
  <c r="AR22" i="3"/>
  <c r="AQ26" i="3"/>
  <c r="AR26" i="3"/>
  <c r="AQ28" i="3"/>
  <c r="AR28" i="3"/>
  <c r="AQ29" i="3"/>
  <c r="AR29" i="3"/>
  <c r="AQ30" i="3"/>
  <c r="AR30" i="3"/>
  <c r="AQ31" i="3"/>
  <c r="AR31" i="3"/>
  <c r="AQ32" i="3"/>
  <c r="AR32" i="3"/>
  <c r="AQ33" i="3"/>
  <c r="AR33" i="3"/>
  <c r="AT9" i="3"/>
  <c r="AU9" i="3"/>
  <c r="AV9" i="3"/>
  <c r="AW9" i="3"/>
  <c r="AT10" i="3"/>
  <c r="AU10" i="3"/>
  <c r="AV10" i="3"/>
  <c r="AW10" i="3"/>
  <c r="AT11" i="3"/>
  <c r="AU11" i="3"/>
  <c r="AV11" i="3"/>
  <c r="AW11" i="3"/>
  <c r="AT12" i="3"/>
  <c r="AU12" i="3"/>
  <c r="AV12" i="3"/>
  <c r="AW12" i="3"/>
  <c r="AT13" i="3"/>
  <c r="AU13" i="3"/>
  <c r="AV13" i="3"/>
  <c r="AW13" i="3"/>
  <c r="AT14" i="3"/>
  <c r="AU14" i="3"/>
  <c r="AV14" i="3"/>
  <c r="AW14" i="3"/>
  <c r="AT15" i="3"/>
  <c r="AU15" i="3"/>
  <c r="AV15" i="3"/>
  <c r="AW15" i="3"/>
  <c r="AT16" i="3"/>
  <c r="AU16" i="3"/>
  <c r="AV16" i="3"/>
  <c r="AW16" i="3"/>
  <c r="AT17" i="3"/>
  <c r="AU17" i="3"/>
  <c r="AV17" i="3"/>
  <c r="AW17" i="3"/>
  <c r="AT18" i="3"/>
  <c r="AU18" i="3"/>
  <c r="AV18" i="3"/>
  <c r="AW18" i="3"/>
  <c r="AT19" i="3"/>
  <c r="AU19" i="3"/>
  <c r="AV19" i="3"/>
  <c r="AW19" i="3"/>
  <c r="AT20" i="3"/>
  <c r="AU20" i="3"/>
  <c r="AV20" i="3"/>
  <c r="AW20" i="3"/>
  <c r="AT21" i="3"/>
  <c r="AU21" i="3"/>
  <c r="AV21" i="3"/>
  <c r="AW21" i="3"/>
  <c r="AT22" i="3"/>
  <c r="AU22" i="3"/>
  <c r="AV22" i="3"/>
  <c r="AW22" i="3"/>
  <c r="AT26" i="3"/>
  <c r="AU26" i="3"/>
  <c r="AV26" i="3"/>
  <c r="AW26" i="3"/>
  <c r="AT28" i="3"/>
  <c r="AU28" i="3"/>
  <c r="AV28" i="3"/>
  <c r="AW28" i="3"/>
  <c r="AT29" i="3"/>
  <c r="AU29" i="3"/>
  <c r="AV29" i="3"/>
  <c r="AW29" i="3"/>
  <c r="AT30" i="3"/>
  <c r="AU30" i="3"/>
  <c r="AV30" i="3"/>
  <c r="AW30" i="3"/>
  <c r="AT31" i="3"/>
  <c r="AU31" i="3"/>
  <c r="AV31" i="3"/>
  <c r="AW31" i="3"/>
  <c r="AT32" i="3"/>
  <c r="AU32" i="3"/>
  <c r="AV32" i="3"/>
  <c r="AW32" i="3"/>
  <c r="AT33" i="3"/>
  <c r="AU33" i="3"/>
  <c r="AV33" i="3"/>
  <c r="AW33" i="3"/>
  <c r="AV34" i="3" l="1"/>
  <c r="AT34" i="3" l="1"/>
  <c r="AQ34" i="3"/>
  <c r="AU34" i="3"/>
  <c r="AS34" i="3" s="1"/>
  <c r="AY34" i="3" s="1"/>
  <c r="AR34" i="3"/>
  <c r="AW34" i="3"/>
  <c r="E28" i="3" l="1"/>
  <c r="O28" i="3"/>
  <c r="Y28" i="3"/>
  <c r="AI28" i="3"/>
  <c r="AS28" i="3"/>
  <c r="AY28" i="3" s="1"/>
  <c r="D1" i="2"/>
  <c r="E1" i="2"/>
  <c r="F1" i="2" s="1"/>
  <c r="G1" i="2" s="1"/>
  <c r="C2" i="2" l="1"/>
  <c r="D152" i="8"/>
  <c r="E152" i="8"/>
  <c r="D2" i="2" l="1"/>
  <c r="K179" i="8" l="1"/>
  <c r="L179" i="8"/>
  <c r="E2" i="2"/>
  <c r="F2" i="2" l="1"/>
  <c r="G2" i="2" l="1"/>
  <c r="C5" i="2"/>
  <c r="D5" i="2"/>
  <c r="E5" i="2"/>
  <c r="F5" i="2"/>
  <c r="G5" i="2"/>
  <c r="C6" i="2" l="1"/>
  <c r="C4" i="2"/>
  <c r="D4" i="2"/>
  <c r="E4" i="2"/>
  <c r="F4" i="2"/>
  <c r="G4" i="2"/>
  <c r="C3" i="2"/>
  <c r="D3" i="2"/>
  <c r="E3" i="2"/>
  <c r="F3" i="2"/>
  <c r="G3" i="2"/>
  <c r="C3" i="3"/>
  <c r="V38" i="3"/>
  <c r="AF38" i="3"/>
  <c r="AP38" i="3"/>
  <c r="V39" i="3"/>
  <c r="AF39" i="3"/>
  <c r="AP39" i="3"/>
  <c r="V40" i="3"/>
  <c r="AF40" i="3"/>
  <c r="AP40" i="3"/>
  <c r="V41" i="3"/>
  <c r="AF41" i="3"/>
  <c r="AP41" i="3"/>
  <c r="V42" i="3"/>
  <c r="AF42" i="3"/>
  <c r="AP42" i="3"/>
  <c r="V43" i="3"/>
  <c r="AF43" i="3"/>
  <c r="AP43" i="3"/>
  <c r="V44" i="3"/>
  <c r="AF44" i="3"/>
  <c r="AP44" i="3"/>
  <c r="V45" i="3"/>
  <c r="AF45" i="3"/>
  <c r="AP45" i="3"/>
  <c r="V46" i="3"/>
  <c r="AF46" i="3"/>
  <c r="AP46" i="3"/>
  <c r="V47" i="3"/>
  <c r="AF47" i="3"/>
  <c r="AP47" i="3"/>
  <c r="V48" i="3"/>
  <c r="AF48" i="3"/>
  <c r="AP48" i="3"/>
  <c r="V49" i="3"/>
  <c r="AF49" i="3"/>
  <c r="AP49" i="3"/>
  <c r="V50" i="3"/>
  <c r="AF50" i="3"/>
  <c r="AP50" i="3"/>
  <c r="V51" i="3"/>
  <c r="AF51" i="3"/>
  <c r="AP51" i="3"/>
  <c r="V52" i="3"/>
  <c r="AF52" i="3"/>
  <c r="AP52" i="3"/>
  <c r="V53" i="3"/>
  <c r="AF53" i="3"/>
  <c r="AP53" i="3"/>
  <c r="V54" i="3"/>
  <c r="AF54" i="3"/>
  <c r="AP54" i="3"/>
  <c r="V55" i="3"/>
  <c r="AF55" i="3"/>
  <c r="AP55" i="3"/>
  <c r="V56" i="3"/>
  <c r="AF56" i="3"/>
  <c r="AP56" i="3"/>
  <c r="V57" i="3"/>
  <c r="AF57" i="3"/>
  <c r="AP57" i="3"/>
  <c r="L62" i="3"/>
  <c r="L63" i="3"/>
  <c r="I3" i="3" l="1"/>
  <c r="D3" i="3"/>
  <c r="AX62" i="3"/>
  <c r="E62" i="3"/>
  <c r="Y57" i="3"/>
  <c r="O57" i="3"/>
  <c r="E57" i="3"/>
  <c r="Y56" i="3"/>
  <c r="O56" i="3"/>
  <c r="E56" i="3"/>
  <c r="Y55" i="3"/>
  <c r="O55" i="3"/>
  <c r="E55" i="3"/>
  <c r="Y54" i="3"/>
  <c r="O54" i="3"/>
  <c r="E54" i="3"/>
  <c r="Y53" i="3"/>
  <c r="O53" i="3"/>
  <c r="E53" i="3"/>
  <c r="Y52" i="3"/>
  <c r="O52" i="3"/>
  <c r="E52" i="3"/>
  <c r="Y51" i="3"/>
  <c r="O51" i="3"/>
  <c r="E51" i="3"/>
  <c r="Y50" i="3"/>
  <c r="O50" i="3"/>
  <c r="E50" i="3"/>
  <c r="Y49" i="3"/>
  <c r="O49" i="3"/>
  <c r="E49" i="3"/>
  <c r="Y48" i="3"/>
  <c r="O48" i="3"/>
  <c r="E48" i="3"/>
  <c r="Y47" i="3"/>
  <c r="O47" i="3"/>
  <c r="E47" i="3"/>
  <c r="Y46" i="3"/>
  <c r="O46" i="3"/>
  <c r="E46" i="3"/>
  <c r="Y45" i="3"/>
  <c r="O45" i="3"/>
  <c r="E45" i="3"/>
  <c r="Y44" i="3"/>
  <c r="O44" i="3"/>
  <c r="E44" i="3"/>
  <c r="Y43" i="3"/>
  <c r="O43" i="3"/>
  <c r="E43" i="3"/>
  <c r="Y42" i="3"/>
  <c r="O42" i="3"/>
  <c r="E42" i="3"/>
  <c r="Y41" i="3"/>
  <c r="O41" i="3"/>
  <c r="E41" i="3"/>
  <c r="Y40" i="3"/>
  <c r="AS39" i="3"/>
  <c r="AQ39" i="3"/>
  <c r="AV39" i="3"/>
  <c r="AR39" i="3"/>
  <c r="AU39" i="3"/>
  <c r="AI33" i="3"/>
  <c r="AX63" i="3"/>
  <c r="E75" i="3"/>
  <c r="AK63" i="3"/>
  <c r="AR62" i="3"/>
  <c r="AW63" i="3"/>
  <c r="AU63" i="3"/>
  <c r="AR57" i="3"/>
  <c r="AS57" i="3"/>
  <c r="AU57" i="3"/>
  <c r="AQ57" i="3"/>
  <c r="AV57" i="3"/>
  <c r="AR56" i="3"/>
  <c r="AS56" i="3"/>
  <c r="AU56" i="3"/>
  <c r="AQ56" i="3"/>
  <c r="AV56" i="3"/>
  <c r="AR55" i="3"/>
  <c r="AS55" i="3"/>
  <c r="AU55" i="3"/>
  <c r="AQ55" i="3"/>
  <c r="AV55" i="3"/>
  <c r="AR54" i="3"/>
  <c r="AS54" i="3"/>
  <c r="AU54" i="3"/>
  <c r="AQ54" i="3"/>
  <c r="AV54" i="3"/>
  <c r="AR53" i="3"/>
  <c r="AS53" i="3"/>
  <c r="AU53" i="3"/>
  <c r="AQ53" i="3"/>
  <c r="AV53" i="3"/>
  <c r="AR52" i="3"/>
  <c r="AS52" i="3"/>
  <c r="AU52" i="3"/>
  <c r="AQ52" i="3"/>
  <c r="AV52" i="3"/>
  <c r="AR51" i="3"/>
  <c r="AS51" i="3"/>
  <c r="AU51" i="3"/>
  <c r="AQ51" i="3"/>
  <c r="AV51" i="3"/>
  <c r="AR50" i="3"/>
  <c r="AS50" i="3"/>
  <c r="AU50" i="3"/>
  <c r="AQ50" i="3"/>
  <c r="AV50" i="3"/>
  <c r="AR49" i="3"/>
  <c r="AS49" i="3"/>
  <c r="AU49" i="3"/>
  <c r="AQ49" i="3"/>
  <c r="AV49" i="3"/>
  <c r="AR48" i="3"/>
  <c r="AS48" i="3"/>
  <c r="AU48" i="3"/>
  <c r="AQ48" i="3"/>
  <c r="AV48" i="3"/>
  <c r="AR47" i="3"/>
  <c r="AS47" i="3"/>
  <c r="AU47" i="3"/>
  <c r="AQ47" i="3"/>
  <c r="AV47" i="3"/>
  <c r="AR46" i="3"/>
  <c r="AS46" i="3"/>
  <c r="AU46" i="3"/>
  <c r="AQ46" i="3"/>
  <c r="AV46" i="3"/>
  <c r="AR45" i="3"/>
  <c r="AS45" i="3"/>
  <c r="AU45" i="3"/>
  <c r="AQ45" i="3"/>
  <c r="AV45" i="3"/>
  <c r="AR44" i="3"/>
  <c r="AS44" i="3"/>
  <c r="AU44" i="3"/>
  <c r="AQ44" i="3"/>
  <c r="AV44" i="3"/>
  <c r="AR43" i="3"/>
  <c r="AS43" i="3"/>
  <c r="AU43" i="3"/>
  <c r="AQ43" i="3"/>
  <c r="AV43" i="3"/>
  <c r="AR42" i="3"/>
  <c r="AS42" i="3"/>
  <c r="AU42" i="3"/>
  <c r="AQ42" i="3"/>
  <c r="AV42" i="3"/>
  <c r="AR41" i="3"/>
  <c r="AS41" i="3"/>
  <c r="AU41" i="3"/>
  <c r="AQ41" i="3"/>
  <c r="AV41" i="3"/>
  <c r="AR40" i="3"/>
  <c r="AS40" i="3"/>
  <c r="AU40" i="3"/>
  <c r="AQ40" i="3"/>
  <c r="AV40" i="3"/>
  <c r="AI38" i="3"/>
  <c r="AG63" i="3"/>
  <c r="AU62" i="3"/>
  <c r="Q62" i="3"/>
  <c r="S62" i="3"/>
  <c r="AR63" i="3"/>
  <c r="N62" i="3"/>
  <c r="R62" i="3"/>
  <c r="M62" i="3"/>
  <c r="P62" i="3"/>
  <c r="AS38" i="3"/>
  <c r="AQ38" i="3"/>
  <c r="AV38" i="3"/>
  <c r="AR38" i="3"/>
  <c r="AU38" i="3"/>
  <c r="AS33" i="3"/>
  <c r="AH63" i="3"/>
  <c r="AL63" i="3"/>
  <c r="K63" i="3"/>
  <c r="AM63" i="3"/>
  <c r="AW62" i="3"/>
  <c r="E76" i="3"/>
  <c r="K62" i="3"/>
  <c r="AI57" i="3"/>
  <c r="AI56" i="3"/>
  <c r="AI55" i="3"/>
  <c r="AI54" i="3"/>
  <c r="AI53" i="3"/>
  <c r="AI52" i="3"/>
  <c r="AI51" i="3"/>
  <c r="AI50" i="3"/>
  <c r="AI49" i="3"/>
  <c r="AI48" i="3"/>
  <c r="AI47" i="3"/>
  <c r="AI46" i="3"/>
  <c r="AI45" i="3"/>
  <c r="AI44" i="3"/>
  <c r="AI43" i="3"/>
  <c r="AI42" i="3"/>
  <c r="AI41" i="3"/>
  <c r="AI40" i="3"/>
  <c r="AI39" i="3"/>
  <c r="Y33" i="3"/>
  <c r="O33" i="3"/>
  <c r="E33" i="3"/>
  <c r="AS32" i="3"/>
  <c r="AY32" i="3" s="1"/>
  <c r="AI32" i="3"/>
  <c r="Y32" i="3"/>
  <c r="O32" i="3"/>
  <c r="E32" i="3"/>
  <c r="AS31" i="3"/>
  <c r="AY31" i="3" s="1"/>
  <c r="AI31" i="3"/>
  <c r="Y31" i="3"/>
  <c r="O31" i="3"/>
  <c r="E31" i="3"/>
  <c r="AS30" i="3"/>
  <c r="AY30" i="3" s="1"/>
  <c r="AI30" i="3"/>
  <c r="Y30" i="3"/>
  <c r="O30" i="3"/>
  <c r="E30" i="3"/>
  <c r="AS29" i="3"/>
  <c r="AY29" i="3" s="1"/>
  <c r="AM34" i="3"/>
  <c r="AI29" i="3"/>
  <c r="AK34" i="3"/>
  <c r="AC34" i="3"/>
  <c r="Y29" i="3"/>
  <c r="AA34" i="3"/>
  <c r="S34" i="3"/>
  <c r="O29" i="3"/>
  <c r="Q34" i="3"/>
  <c r="I34" i="3"/>
  <c r="E29" i="3"/>
  <c r="E63" i="3"/>
  <c r="N63" i="3"/>
  <c r="R63" i="3"/>
  <c r="S63" i="3"/>
  <c r="Q63" i="3"/>
  <c r="M63" i="3"/>
  <c r="P63" i="3"/>
  <c r="AT27" i="3"/>
  <c r="AQ27" i="3"/>
  <c r="E27" i="3"/>
  <c r="AS26" i="3"/>
  <c r="AY26" i="3" s="1"/>
  <c r="AI26" i="3"/>
  <c r="Y26" i="3"/>
  <c r="E22" i="3"/>
  <c r="AS21" i="3"/>
  <c r="AI21" i="3"/>
  <c r="Y21" i="3"/>
  <c r="O21" i="3"/>
  <c r="O18" i="3"/>
  <c r="O40" i="3"/>
  <c r="E40" i="3"/>
  <c r="Y39" i="3"/>
  <c r="O39" i="3"/>
  <c r="E39" i="3"/>
  <c r="Y38" i="3"/>
  <c r="O38" i="3"/>
  <c r="E38" i="3"/>
  <c r="AL34" i="3"/>
  <c r="AH34" i="3"/>
  <c r="AB34" i="3"/>
  <c r="X34" i="3"/>
  <c r="R34" i="3"/>
  <c r="N34" i="3"/>
  <c r="H34" i="3"/>
  <c r="D34" i="3"/>
  <c r="O27" i="3"/>
  <c r="O22" i="3"/>
  <c r="E21" i="3"/>
  <c r="AS20" i="3"/>
  <c r="AI20" i="3"/>
  <c r="Y20" i="3"/>
  <c r="O20" i="3"/>
  <c r="AJ34" i="3"/>
  <c r="AG34" i="3"/>
  <c r="Z34" i="3"/>
  <c r="P34" i="3"/>
  <c r="F34" i="3"/>
  <c r="AW27" i="3"/>
  <c r="AI27" i="3"/>
  <c r="AU27" i="3"/>
  <c r="Y27" i="3"/>
  <c r="E26" i="3"/>
  <c r="AS22" i="3"/>
  <c r="AI22" i="3"/>
  <c r="Y22" i="3"/>
  <c r="E20" i="3"/>
  <c r="AS19" i="3"/>
  <c r="AI19" i="3"/>
  <c r="Y19" i="3"/>
  <c r="O19" i="3"/>
  <c r="Y18" i="3"/>
  <c r="E18" i="3"/>
  <c r="AS17" i="3"/>
  <c r="AI17" i="3"/>
  <c r="Y17" i="3"/>
  <c r="O17" i="3"/>
  <c r="E17" i="3"/>
  <c r="AS16" i="3"/>
  <c r="AV27" i="3"/>
  <c r="AR27" i="3"/>
  <c r="O26" i="3"/>
  <c r="E19" i="3"/>
  <c r="AS18" i="3"/>
  <c r="AI18" i="3"/>
  <c r="E14" i="3"/>
  <c r="AS13" i="3"/>
  <c r="AI13" i="3"/>
  <c r="Y13" i="3"/>
  <c r="O13" i="3"/>
  <c r="E13" i="3"/>
  <c r="AS12" i="3"/>
  <c r="AI12" i="3"/>
  <c r="Y12" i="3"/>
  <c r="O12" i="3"/>
  <c r="E12" i="3"/>
  <c r="AS11" i="3"/>
  <c r="AI11" i="3"/>
  <c r="Y11" i="3"/>
  <c r="O11" i="3"/>
  <c r="E11" i="3"/>
  <c r="AS10" i="3"/>
  <c r="AI10" i="3"/>
  <c r="Y10" i="3"/>
  <c r="O10" i="3"/>
  <c r="E10" i="3"/>
  <c r="AS9" i="3"/>
  <c r="AI9" i="3"/>
  <c r="Y9" i="3"/>
  <c r="O9" i="3"/>
  <c r="E9" i="3"/>
  <c r="F6" i="2"/>
  <c r="D6" i="2"/>
  <c r="AI16" i="3"/>
  <c r="Y16" i="3"/>
  <c r="O16" i="3"/>
  <c r="E16" i="3"/>
  <c r="AS15" i="3"/>
  <c r="AI15" i="3"/>
  <c r="Y15" i="3"/>
  <c r="O15" i="3"/>
  <c r="G6" i="2"/>
  <c r="E6" i="2"/>
  <c r="E15" i="3"/>
  <c r="AS14" i="3"/>
  <c r="AI14" i="3"/>
  <c r="Y14" i="3"/>
  <c r="O14" i="3"/>
  <c r="E64" i="3"/>
  <c r="AV64" i="3" s="1"/>
  <c r="K64" i="3"/>
  <c r="L64" i="3"/>
  <c r="M64" i="3"/>
  <c r="N64" i="3"/>
  <c r="Q64" i="3"/>
  <c r="AG64" i="3"/>
  <c r="AH64" i="3"/>
  <c r="AK64" i="3"/>
  <c r="AL64" i="3"/>
  <c r="AM64" i="3"/>
  <c r="AR64" i="3"/>
  <c r="AU64" i="3"/>
  <c r="O63" i="3" l="1"/>
  <c r="BA63" i="3"/>
  <c r="O34" i="3"/>
  <c r="O62" i="3"/>
  <c r="AI34" i="3"/>
  <c r="Y34" i="3"/>
  <c r="AX64" i="3"/>
  <c r="BA64" i="3" s="1"/>
  <c r="S64" i="3"/>
  <c r="R64" i="3"/>
  <c r="AW64" i="3"/>
  <c r="AZ64" i="3" s="1"/>
  <c r="P64" i="3"/>
  <c r="O64" i="3" s="1"/>
  <c r="AS27" i="3"/>
  <c r="AY27" i="3" s="1"/>
  <c r="AZ62" i="3"/>
  <c r="AZ63" i="3"/>
  <c r="G34" i="3"/>
  <c r="E34" i="3" s="1"/>
  <c r="AV62" i="3"/>
  <c r="AY62" i="3" s="1"/>
  <c r="AV63" i="3"/>
  <c r="AY63" i="3" s="1"/>
  <c r="BA62" i="3"/>
  <c r="AY64" i="3"/>
  <c r="E65" i="3"/>
  <c r="AV65" i="3" s="1"/>
  <c r="K65" i="3"/>
  <c r="L65" i="3"/>
  <c r="M65" i="3"/>
  <c r="N65" i="3"/>
  <c r="Q65" i="3"/>
  <c r="AG65" i="3"/>
  <c r="AH65" i="3"/>
  <c r="AK65" i="3"/>
  <c r="AL65" i="3"/>
  <c r="AM65" i="3"/>
  <c r="AR65" i="3"/>
  <c r="AU65" i="3"/>
  <c r="S65" i="3" l="1"/>
  <c r="AX65" i="3"/>
  <c r="BA65" i="3" s="1"/>
  <c r="AW65" i="3"/>
  <c r="AZ65" i="3" s="1"/>
  <c r="R65" i="3"/>
  <c r="P65" i="3"/>
  <c r="O65" i="3" s="1"/>
  <c r="AY65" i="3"/>
  <c r="E66" i="3"/>
  <c r="K66" i="3"/>
  <c r="L66" i="3"/>
  <c r="M66" i="3"/>
  <c r="N66" i="3"/>
  <c r="Q66" i="3"/>
  <c r="AG66" i="3"/>
  <c r="AH66" i="3"/>
  <c r="AK66" i="3"/>
  <c r="AL66" i="3"/>
  <c r="AM66" i="3"/>
  <c r="L67" i="3"/>
  <c r="AG67" i="3"/>
  <c r="AH67" i="3"/>
  <c r="AK67" i="3"/>
  <c r="AL67" i="3"/>
  <c r="AM67" i="3"/>
  <c r="L68" i="3"/>
  <c r="AG68" i="3"/>
  <c r="AH68" i="3"/>
  <c r="AK68" i="3"/>
  <c r="AL68" i="3"/>
  <c r="AM68" i="3"/>
  <c r="L69" i="3"/>
  <c r="L70" i="3"/>
  <c r="C71" i="3"/>
  <c r="D71" i="3"/>
  <c r="G71" i="3"/>
  <c r="K71" i="3"/>
  <c r="L71" i="3"/>
  <c r="K70" i="3" l="1"/>
  <c r="M68" i="3"/>
  <c r="P68" i="3"/>
  <c r="N68" i="3"/>
  <c r="R68" i="3"/>
  <c r="Q68" i="3"/>
  <c r="S68" i="3"/>
  <c r="K67" i="3"/>
  <c r="S66" i="3"/>
  <c r="I71" i="3"/>
  <c r="S71" i="3" s="1"/>
  <c r="E70" i="3"/>
  <c r="N69" i="3"/>
  <c r="R69" i="3"/>
  <c r="Q69" i="3"/>
  <c r="S69" i="3"/>
  <c r="M69" i="3"/>
  <c r="P69" i="3"/>
  <c r="K68" i="3"/>
  <c r="E67" i="3"/>
  <c r="H71" i="3"/>
  <c r="R71" i="3" s="1"/>
  <c r="R66" i="3"/>
  <c r="K69" i="3"/>
  <c r="E68" i="3"/>
  <c r="F71" i="3"/>
  <c r="P71" i="3" s="1"/>
  <c r="P66" i="3"/>
  <c r="O66" i="3" s="1"/>
  <c r="N70" i="3"/>
  <c r="R70" i="3"/>
  <c r="Q70" i="3"/>
  <c r="S70" i="3"/>
  <c r="M70" i="3"/>
  <c r="P70" i="3"/>
  <c r="E69" i="3"/>
  <c r="M67" i="3"/>
  <c r="P67" i="3"/>
  <c r="N67" i="3"/>
  <c r="R67" i="3"/>
  <c r="Q67" i="3"/>
  <c r="S67" i="3"/>
  <c r="M71" i="3"/>
  <c r="N71" i="3"/>
  <c r="Q71" i="3"/>
  <c r="C72" i="3"/>
  <c r="D72" i="3"/>
  <c r="G72" i="3"/>
  <c r="F72" i="3"/>
  <c r="H72" i="3"/>
  <c r="I72" i="3"/>
  <c r="K72" i="3"/>
  <c r="L72" i="3"/>
  <c r="O69" i="3" l="1"/>
  <c r="O71" i="3"/>
  <c r="O70" i="3"/>
  <c r="O68" i="3"/>
  <c r="E72" i="3"/>
  <c r="O67" i="3"/>
  <c r="E71" i="3"/>
  <c r="Q72" i="3"/>
  <c r="N72" i="3"/>
  <c r="S72" i="3"/>
  <c r="P72" i="3"/>
  <c r="M72" i="3"/>
  <c r="R72" i="3"/>
  <c r="E74" i="3" l="1"/>
  <c r="O72" i="3"/>
  <c r="N73" i="3"/>
  <c r="Q73" i="3"/>
  <c r="S73" i="3"/>
  <c r="E73" i="3"/>
  <c r="R73" i="3"/>
  <c r="R74" i="3"/>
  <c r="P74" i="3"/>
  <c r="P73" i="3"/>
  <c r="Q74" i="3"/>
  <c r="N74" i="3"/>
  <c r="S74" i="3"/>
  <c r="K75" i="3"/>
  <c r="L75" i="3"/>
  <c r="M75" i="3"/>
  <c r="N75" i="3"/>
  <c r="Q75" i="3"/>
  <c r="O75" i="3" s="1"/>
  <c r="P75" i="3"/>
  <c r="R75" i="3"/>
  <c r="S75" i="3"/>
  <c r="L76" i="3"/>
  <c r="M76" i="3"/>
  <c r="N76" i="3"/>
  <c r="Q76" i="3"/>
  <c r="R76" i="3"/>
  <c r="S76" i="3"/>
  <c r="L81" i="3"/>
  <c r="AG81" i="3"/>
  <c r="L82" i="3"/>
  <c r="AG82" i="3"/>
  <c r="L83" i="3"/>
  <c r="AG83" i="3"/>
  <c r="L84" i="3"/>
  <c r="AG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O73" i="3" l="1"/>
  <c r="O74" i="3"/>
  <c r="K100" i="3"/>
  <c r="E97" i="3"/>
  <c r="E93" i="3"/>
  <c r="E89" i="3"/>
  <c r="E83" i="3"/>
  <c r="E81" i="3"/>
  <c r="N98" i="3"/>
  <c r="S98" i="3"/>
  <c r="P98" i="3"/>
  <c r="Q98" i="3"/>
  <c r="M98" i="3"/>
  <c r="R98" i="3"/>
  <c r="E96" i="3"/>
  <c r="K95" i="3"/>
  <c r="N94" i="3"/>
  <c r="S94" i="3"/>
  <c r="P94" i="3"/>
  <c r="M94" i="3"/>
  <c r="R94" i="3"/>
  <c r="Q94" i="3"/>
  <c r="E92" i="3"/>
  <c r="K91" i="3"/>
  <c r="N90" i="3"/>
  <c r="S90" i="3"/>
  <c r="P90" i="3"/>
  <c r="R90" i="3"/>
  <c r="Q90" i="3"/>
  <c r="M90" i="3"/>
  <c r="E88" i="3"/>
  <c r="K87" i="3"/>
  <c r="N86" i="3"/>
  <c r="S86" i="3"/>
  <c r="M86" i="3"/>
  <c r="P86" i="3"/>
  <c r="Q86" i="3"/>
  <c r="R86" i="3"/>
  <c r="K84" i="3"/>
  <c r="K82" i="3"/>
  <c r="M99" i="3"/>
  <c r="R99" i="3"/>
  <c r="N99" i="3"/>
  <c r="S99" i="3"/>
  <c r="P99" i="3"/>
  <c r="Q99" i="3"/>
  <c r="M95" i="3"/>
  <c r="R95" i="3"/>
  <c r="N95" i="3"/>
  <c r="S95" i="3"/>
  <c r="Q95" i="3"/>
  <c r="P95" i="3"/>
  <c r="K92" i="3"/>
  <c r="E85" i="3"/>
  <c r="M84" i="3"/>
  <c r="R84" i="3"/>
  <c r="N84" i="3"/>
  <c r="S84" i="3"/>
  <c r="P84" i="3"/>
  <c r="Q84" i="3"/>
  <c r="E100" i="3"/>
  <c r="K99" i="3"/>
  <c r="E95" i="3"/>
  <c r="K94" i="3"/>
  <c r="P93" i="3"/>
  <c r="Q93" i="3"/>
  <c r="N93" i="3"/>
  <c r="S93" i="3"/>
  <c r="M93" i="3"/>
  <c r="R93" i="3"/>
  <c r="E91" i="3"/>
  <c r="K90" i="3"/>
  <c r="P89" i="3"/>
  <c r="Q89" i="3"/>
  <c r="N89" i="3"/>
  <c r="S89" i="3"/>
  <c r="M89" i="3"/>
  <c r="R89" i="3"/>
  <c r="E87" i="3"/>
  <c r="K86" i="3"/>
  <c r="P85" i="3"/>
  <c r="N85" i="3"/>
  <c r="S85" i="3"/>
  <c r="Q85" i="3"/>
  <c r="M85" i="3"/>
  <c r="R85" i="3"/>
  <c r="E84" i="3"/>
  <c r="P83" i="3"/>
  <c r="Q83" i="3"/>
  <c r="N83" i="3"/>
  <c r="S83" i="3"/>
  <c r="M83" i="3"/>
  <c r="R83" i="3"/>
  <c r="E82" i="3"/>
  <c r="P81" i="3"/>
  <c r="N81" i="3"/>
  <c r="S81" i="3"/>
  <c r="Q81" i="3"/>
  <c r="M81" i="3"/>
  <c r="R81" i="3"/>
  <c r="P76" i="3"/>
  <c r="O76" i="3" s="1"/>
  <c r="K96" i="3"/>
  <c r="M91" i="3"/>
  <c r="R91" i="3"/>
  <c r="N91" i="3"/>
  <c r="S91" i="3"/>
  <c r="Q91" i="3"/>
  <c r="P91" i="3"/>
  <c r="K88" i="3"/>
  <c r="M87" i="3"/>
  <c r="R87" i="3"/>
  <c r="N87" i="3"/>
  <c r="S87" i="3"/>
  <c r="Q87" i="3"/>
  <c r="P87" i="3"/>
  <c r="M82" i="3"/>
  <c r="R82" i="3"/>
  <c r="N82" i="3"/>
  <c r="S82" i="3"/>
  <c r="Q82" i="3"/>
  <c r="P82" i="3"/>
  <c r="E99" i="3"/>
  <c r="K98" i="3"/>
  <c r="P97" i="3"/>
  <c r="Q97" i="3"/>
  <c r="N97" i="3"/>
  <c r="S97" i="3"/>
  <c r="M97" i="3"/>
  <c r="R97" i="3"/>
  <c r="Q100" i="3"/>
  <c r="R100" i="3"/>
  <c r="M100" i="3"/>
  <c r="P100" i="3"/>
  <c r="N100" i="3"/>
  <c r="S100" i="3"/>
  <c r="E98" i="3"/>
  <c r="K97" i="3"/>
  <c r="Q96" i="3"/>
  <c r="M96" i="3"/>
  <c r="R96" i="3"/>
  <c r="P96" i="3"/>
  <c r="N96" i="3"/>
  <c r="S96" i="3"/>
  <c r="E94" i="3"/>
  <c r="K93" i="3"/>
  <c r="Q92" i="3"/>
  <c r="M92" i="3"/>
  <c r="R92" i="3"/>
  <c r="P92" i="3"/>
  <c r="N92" i="3"/>
  <c r="S92" i="3"/>
  <c r="E90" i="3"/>
  <c r="K89" i="3"/>
  <c r="Q88" i="3"/>
  <c r="P88" i="3"/>
  <c r="M88" i="3"/>
  <c r="R88" i="3"/>
  <c r="N88" i="3"/>
  <c r="S88" i="3"/>
  <c r="E86" i="3"/>
  <c r="K85" i="3"/>
  <c r="K83" i="3"/>
  <c r="K81" i="3"/>
  <c r="K76" i="3"/>
</calcChain>
</file>

<file path=xl/comments1.xml><?xml version="1.0" encoding="utf-8"?>
<comments xmlns="http://schemas.openxmlformats.org/spreadsheetml/2006/main">
  <authors>
    <author>Chuck LaPosta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Version="1"&gt;&lt;FQL&gt;&lt;Q&gt;LHMN14685^JULIAN(FG_TOTAL_RET_IDX(3/3/2014,0,D).DATES)&lt;/Q&gt;&lt;R&gt;456&lt;/R&gt;&lt;C&gt;1&lt;/C&gt;&lt;D xsi:type="xsd:int"&gt;41701&lt;/D&gt;&lt;D xsi:type="xsd:int"&gt;41702&lt;/D&gt;&lt;D xsi:type="xsd:int"&gt;41703&lt;/D&gt;&lt;D xsi:type="xsd:int"&gt;41704&lt;/D&gt;&lt;D xsi:type="xsd:int"&gt;41705&lt;/D&gt;&lt;D xsi:type="xsd:int"&gt;41708&lt;/D&gt;&lt;D xsi:type="xsd:int"&gt;41709&lt;/D&gt;&lt;D xsi:type="xsd:int"&gt;41710&lt;/D&gt;&lt;D xsi:type="xsd:int"&gt;41711&lt;/D&gt;&lt;D xsi:type="xsd:int"&gt;41712&lt;/D&gt;&lt;D xsi:type="xsd:int"&gt;41715&lt;/D&gt;&lt;D xsi:type="xsd:int"&gt;41716&lt;/D&gt;&lt;D xsi:type="xsd:int"&gt;41717&lt;/D&gt;&lt;D xsi:type="xsd:int"&gt;41718&lt;/D&gt;&lt;D xsi:type="xsd:int"&gt;41719&lt;/D&gt;&lt;D xsi:type="xsd:int"&gt;41722&lt;/D&gt;&lt;D xsi:type="xsd:int"&gt;41723&lt;/D&gt;&lt;D xsi:type="xsd:int"&gt;41724&lt;/D&gt;&lt;D xsi:type="xsd:int"&gt;41725&lt;/D&gt;&lt;D xsi:type="xsd:int"&gt;41726&lt;/D&gt;&lt;D xsi:type="xsd:int"&gt;41729&lt;/D&gt;&lt;D xsi:type="xsd:int"&gt;41730&lt;/D&gt;&lt;D xsi:type="xsd:int"&gt;41731&lt;/D&gt;&lt;D xsi:type="xsd:int"&gt;41732&lt;/D&gt;&lt;D xsi:type="xsd:int"&gt;41733&lt;/D&gt;&lt;D xsi:type="xsd:int"&gt;41736&lt;/D&gt;&lt;D xsi:type="xsd:int"&gt;41737&lt;/D&gt;&lt;D xsi:type="xsd:int"&gt;41738&lt;/D&gt;&lt;D xsi:type="xsd:int"&gt;41739&lt;/D&gt;&lt;D xsi:type="xsd:int"&gt;41740&lt;/D&gt;&lt;D xsi:type="xsd:int"&gt;41743&lt;/D&gt;&lt;D xsi:type="xsd:int"&gt;41744&lt;/D&gt;&lt;D xsi:type="xsd:int"&gt;41745&lt;/D&gt;&lt;D xsi:type="xsd:int"&gt;41746&lt;/D&gt;&lt;D xsi:type="xsd:int"&gt;41747&lt;/D&gt;&lt;D xsi:type="xsd:int"&gt;41750&lt;/D&gt;&lt;D xsi:type="xsd:int"&gt;41751&lt;/D&gt;&lt;D xsi:type="xsd:int"&gt;41752&lt;/D&gt;&lt;D xsi:type="xsd:int"&gt;41753&lt;/D&gt;&lt;D xsi:type="xsd:int"&gt;41754&lt;/D&gt;&lt;D xsi:type="xsd:int"&gt;41757&lt;/D&gt;&lt;D xsi:type="xsd:int"&gt;41758&lt;/D&gt;&lt;D xsi:type="xsd:int"&gt;41759&lt;/D&gt;&lt;D xsi:type="xsd:int"&gt;41760&lt;/D&gt;&lt;D xsi:type="xsd:int"&gt;41761&lt;/D&gt;&lt;D xsi:type="xsd:int"&gt;41764&lt;/D&gt;&lt;D xsi:type="xsd:int"&gt;41765&lt;/D&gt;&lt;D xsi:type="xsd:int"&gt;41766&lt;/D&gt;&lt;D xsi:type="xsd:int"&gt;41767&lt;/D&gt;&lt;D xsi:type="xsd:int"&gt;41768&lt;/D&gt;&lt;D xsi:type="xsd:int"&gt;41771&lt;/D&gt;&lt;D xsi:type="xsd:int"&gt;41772&lt;/D&gt;&lt;D xsi:type="xsd:int"&gt;41773&lt;/D&gt;&lt;D xsi:type="xsd:int"&gt;41774&lt;/D&gt;&lt;D xsi:type="xsd:int"&gt;41775&lt;/D&gt;&lt;D xsi:type="xsd:int"&gt;41778&lt;/D&gt;&lt;D xsi:type="xsd:int"&gt;41779&lt;/D&gt;&lt;D xsi:type="xsd:int"&gt;41780&lt;/D&gt;&lt;D xsi:type="xsd:int"&gt;41781&lt;/D&gt;&lt;D xsi:type="xsd:int"&gt;41782&lt;/D&gt;&lt;D xsi:type="xsd:int"&gt;41785&lt;/D&gt;&lt;D xsi:type="xsd:int"&gt;41786&lt;/D&gt;&lt;D xsi:type="xsd:int"&gt;41787&lt;/D&gt;&lt;D xsi:type="xsd:int"&gt;41788&lt;/D&gt;&lt;D xsi:type="xsd:int"&gt;41789&lt;/D&gt;&lt;D xsi:type="xsd:int"&gt;41792&lt;/D&gt;&lt;D xsi:type="xsd:int"&gt;41793&lt;/D&gt;&lt;D xsi:type="xsd:int"&gt;41794&lt;/D&gt;&lt;D xsi:type="xsd:int"&gt;41795&lt;/D&gt;&lt;D xsi:type="xsd:int"&gt;41796&lt;/D&gt;&lt;D xsi:type="xsd:int"&gt;41799&lt;/D&gt;&lt;D xsi:type="xsd:int"&gt;41800&lt;/D&gt;&lt;D xsi:type="xsd:int"&gt;41801&lt;/D&gt;&lt;D xsi:type="xsd:int"&gt;41802&lt;/D&gt;&lt;D xsi:type="xsd:int"&gt;41803&lt;/D&gt;&lt;D xsi:type="xsd:int"&gt;41806&lt;/D&gt;&lt;D xsi:type="xsd:int"&gt;41807&lt;/D&gt;&lt;D xsi:type="xsd:int"&gt;41808&lt;/D&gt;&lt;D xsi:type="xsd:int"&gt;41809&lt;/D&gt;&lt;D xsi:type="xsd:int"&gt;41810&lt;/D&gt;&lt;D xsi:type="xsd:int"&gt;41813&lt;/D&gt;&lt;D xsi:type="xsd:int"&gt;41814&lt;/D&gt;&lt;D xsi:type="xsd:int"&gt;41815&lt;/D&gt;&lt;D xsi:type="xsd:int"&gt;41816&lt;/D&gt;&lt;D xsi:type="xsd:int"&gt;41817&lt;/D&gt;&lt;D xsi:type="xsd:int"&gt;41820&lt;/D&gt;&lt;D xsi:type="xsd:int"&gt;41821&lt;/D&gt;&lt;D xsi:type="xsd:int"&gt;41822&lt;/D&gt;&lt;D xsi:type="xsd:int"&gt;41823&lt;/D&gt;&lt;D xsi:type="xsd:int"&gt;41824&lt;/D&gt;&lt;D xsi:type="xsd:int"&gt;41827&lt;/D&gt;&lt;D xsi:type="xsd:int"&gt;41828&lt;/D&gt;&lt;D xsi:type="xsd:int"&gt;41829&lt;/D&gt;&lt;D xsi:type="xsd:int"&gt;41830&lt;/D&gt;&lt;D xsi:type="xsd:int"&gt;41831&lt;/D&gt;&lt;D xsi:type="xsd:int"&gt;41834&lt;/D&gt;&lt;D xsi:type="xsd:int"&gt;41835&lt;/D&gt;&lt;D xsi:type="xsd:int"&gt;41836&lt;/D&gt;&lt;D xsi:type="xsd:int"&gt;41837&lt;/D&gt;&lt;D xsi:type="xsd:int"&gt;41838&lt;/D&gt;&lt;D xsi:type="xsd:int"&gt;41841&lt;/D&gt;&lt;D xsi:type="xsd:int"&gt;41842&lt;/D&gt;&lt;D xsi:type="xsd:int"&gt;41843&lt;/D&gt;&lt;D xsi:type="xsd:int"&gt;41844&lt;/D&gt;&lt;D xsi:type="xsd:int"&gt;41845&lt;/D&gt;&lt;D xsi:type="xsd:int"&gt;41848&lt;/D&gt;&lt;D xsi:type="xsd:int"&gt;41849&lt;/D&gt;&lt;D xsi:type="xsd:int"&gt;41850&lt;/D&gt;&lt;D xsi:type="xsd:int"&gt;41851&lt;/D&gt;&lt;D xsi:type="xsd:int"&gt;41852&lt;/D&gt;&lt;D xsi:type="xsd:int"&gt;41855&lt;/D&gt;&lt;D xsi:type="xsd:int"&gt;41856&lt;/D&gt;&lt;D xsi:type="xsd:int"&gt;41857&lt;/D&gt;&lt;D xsi:type="xsd:int"&gt;41858&lt;/D&gt;&lt;D xsi:type="xsd:int"&gt;41859&lt;/D&gt;&lt;D xsi:type="xsd:int"&gt;41862&lt;/D&gt;&lt;D xsi:type="xsd:int"&gt;41863&lt;/D&gt;&lt;D xsi:type="xsd:int"&gt;41864&lt;/D&gt;&lt;D xsi:type="xsd:int"&gt;41865&lt;/D&gt;&lt;D xsi:type="xsd:int"&gt;41866&lt;/D&gt;&lt;D xsi:type="xsd:int"&gt;41869&lt;/D&gt;&lt;D xsi:type="xsd:int"&gt;41870&lt;/D&gt;&lt;D xsi:type="xsd:int"&gt;41871&lt;/D&gt;&lt;D xsi:type="xsd:int"&gt;41872&lt;/D&gt;&lt;D xsi:type="xsd:int"&gt;41873&lt;/D&gt;&lt;D xsi:type="xsd:int"&gt;41876&lt;/D&gt;&lt;D xsi:type="xsd:int"&gt;41877&lt;/D&gt;&lt;D xsi:type="xsd:int"&gt;41878&lt;/D&gt;&lt;D xsi:type="xsd:int"&gt;41879&lt;/D&gt;&lt;D xsi:type="xsd:int"&gt;41880&lt;/D&gt;&lt;D xsi:type="xsd:int"&gt;41883&lt;/D&gt;&lt;D xsi:type="xsd:int"&gt;41884&lt;/D&gt;&lt;D xsi:type="xsd:int"&gt;41885&lt;/D&gt;&lt;D xsi:type="xsd:int"&gt;41886&lt;/D&gt;&lt;D xsi:type="xsd:int"&gt;41887&lt;/D&gt;&lt;D xsi:type="xsd:int"&gt;41890&lt;/D&gt;&lt;D xsi:type="xsd:int"&gt;41891&lt;/D&gt;&lt;D xsi:type="xsd:int"&gt;41892&lt;/D&gt;&lt;D xsi:type="xsd:int"&gt;41893&lt;/D&gt;&lt;D xsi:type="xsd:int"&gt;41894&lt;/D&gt;&lt;D xsi:type="xsd:int"&gt;41897&lt;/D&gt;&lt;D xsi:type="xsd:int"&gt;41898&lt;/D&gt;&lt;D xsi:type="xsd:int"&gt;41899&lt;/D&gt;&lt;D xsi:type="xsd:int"&gt;41900&lt;/D&gt;&lt;D xsi:type="xsd:int"&gt;41901&lt;/D&gt;&lt;D xsi:type="xsd:int"&gt;41904&lt;/D&gt;&lt;D xsi:type="xsd:int"&gt;41905&lt;/D&gt;&lt;D xsi:type="xsd:int"&gt;41906&lt;/D&gt;&lt;D xsi:type="xsd:int"&gt;41907&lt;/D&gt;&lt;D xsi:type="xsd:int"&gt;41908&lt;/D&gt;&lt;D xsi:type="xsd:int"&gt;41911&lt;/D&gt;&lt;D xsi:type="xsd:int"&gt;41912&lt;/D&gt;&lt;D xsi:type="xsd:int"&gt;41913&lt;/D&gt;&lt;D xsi:type="xsd:int"&gt;41914&lt;/D&gt;&lt;D xsi:type="xsd:int"&gt;41915&lt;/D&gt;&lt;D xsi:type="xsd:int"&gt;41918&lt;/D&gt;&lt;D xsi:type="xsd:int"&gt;41919&lt;/D&gt;&lt;D xsi:type="xsd:int"&gt;41920&lt;/D&gt;&lt;D xsi:type="xsd:int"&gt;41921&lt;/D&gt;&lt;D xsi:type="xsd:int"&gt;41922&lt;/D&gt;&lt;D xsi:type="xsd:int"&gt;41925&lt;/D&gt;&lt;D xsi:type="xsd:int"&gt;41926&lt;/D&gt;&lt;D xsi:type="xsd:int"&gt;41927&lt;/D&gt;&lt;D xsi:type="xsd:int"&gt;41928&lt;/D&gt;&lt;D xsi:type="xsd:int"&gt;41929&lt;/D&gt;&lt;D xsi:type="xsd:int"&gt;41932&lt;/D&gt;&lt;D xsi:type="xsd:int"&gt;41933&lt;/D&gt;&lt;D xsi:type="xsd:int"&gt;41934&lt;/D&gt;&lt;D xsi:type="xsd:int"&gt;41935&lt;/D&gt;&lt;D xsi:type="xsd:int"&gt;41936&lt;/D&gt;&lt;D xsi:type="xsd:int"&gt;41939&lt;/D&gt;&lt;D xsi:type="xsd:int"&gt;41940&lt;/D&gt;&lt;D xsi:type="xsd:int"&gt;41941&lt;/D&gt;&lt;D xsi:type="xsd:int"&gt;41942&lt;/D&gt;&lt;D xsi:type="xsd:int"&gt;41943&lt;/D&gt;&lt;D xsi:type="xsd:int"&gt;41946&lt;/D&gt;&lt;D xsi:type="xsd:int"&gt;41947&lt;/D&gt;&lt;D xsi:type="xsd:int"&gt;41948&lt;/D&gt;&lt;D xsi:type="xsd:int"&gt;41949&lt;/D&gt;&lt;D xsi:type="xsd:int"&gt;41950&lt;/D&gt;&lt;D xsi:type="xsd:int"&gt;41953&lt;/D&gt;&lt;D xsi:type="xsd:int"&gt;41954&lt;/D&gt;&lt;D xsi:type="xsd:int"&gt;41955&lt;/D&gt;&lt;D xsi:type="xsd:int"&gt;41956&lt;/D&gt;&lt;D xsi:type="xsd:int"&gt;41957&lt;/D&gt;&lt;D xsi:type="xsd:int"&gt;41960&lt;/D&gt;&lt;D xsi:type="xsd:int"&gt;41961&lt;/D&gt;&lt;D xsi:type="xsd:int"&gt;41962&lt;/D&gt;&lt;D xsi:type="xsd:int"&gt;41963&lt;/D&gt;&lt;D xsi:type="xsd:int"&gt;41964&lt;/D&gt;&lt;D xsi:type="xsd:int"&gt;41967&lt;/D&gt;&lt;D xsi:type="xsd:int"&gt;41968&lt;/D&gt;&lt;D xsi:type="xsd:int"&gt;41969&lt;/D&gt;&lt;D xsi:type="xsd:int"&gt;41970&lt;/D&gt;&lt;D xsi:type="xsd:int"&gt;41971&lt;/D&gt;&lt;D xsi:type="xsd:int"&gt;41974&lt;/D&gt;&lt;D xsi:type="xsd:int"&gt;41975&lt;/D&gt;&lt;D xsi:type="xsd:int"&gt;41976&lt;/D&gt;&lt;D xsi:type="xsd:int"&gt;41977&lt;/D&gt;&lt;D xsi:type="xsd:int"&gt;41978&lt;/D&gt;&lt;D xsi:type="xsd:int"&gt;41981&lt;/D&gt;&lt;D xsi:type="xsd:int"&gt;41982&lt;/D&gt;&lt;D xsi:type="xsd:int"&gt;41983&lt;/D&gt;&lt;D xsi:type="xsd:int"&gt;41984&lt;/D&gt;&lt;D xsi:type="xsd:int"&gt;41985&lt;/D&gt;&lt;D xsi:type="xsd:int"&gt;41988&lt;/D&gt;&lt;D xsi:type="xsd:int"&gt;41989&lt;/D&gt;&lt;D xsi:type="xsd:int"&gt;41990&lt;/D&gt;&lt;D xsi:type="xsd:int"&gt;41991&lt;/D&gt;&lt;D xsi:type="xsd:int"&gt;41992&lt;/D&gt;&lt;D xsi:type="xsd:int"&gt;41995&lt;/D&gt;&lt;D xsi:type="xsd:int"&gt;41996&lt;/D&gt;&lt;D xsi:type="xsd:int"&gt;41997&lt;/D&gt;&lt;D xsi:type="xsd:int"&gt;41998&lt;/D&gt;&lt;D xsi:type="xsd:int"&gt;41999&lt;/D&gt;&lt;D xsi:type="xsd:int"&gt;42002&lt;/D&gt;&lt;D xsi:type="xsd:int"&gt;42003&lt;/D&gt;&lt;D xsi:type="xsd:int"&gt;42004&lt;/D&gt;&lt;D xsi:type="xsd:int"&gt;42005&lt;/D&gt;&lt;D xsi:type="xsd:int"&gt;42006&lt;/D&gt;&lt;D xsi:type="xsd:int"&gt;42009&lt;/D&gt;&lt;D xsi:type="xsd:int"&gt;42010&lt;/D&gt;&lt;D xsi:type="xsd:int"&gt;42011&lt;/D&gt;&lt;D xsi:type="xsd:int"&gt;42012&lt;/D&gt;&lt;D xsi:type="xsd:int"&gt;42013&lt;/D&gt;&lt;D xsi:type="xsd:int"&gt;42016&lt;/D&gt;&lt;D xsi:type="xsd:int"&gt;42017&lt;/D&gt;&lt;D xsi:type="xsd:int"&gt;42018&lt;/D&gt;&lt;D xsi:type="xsd:int"&gt;42019&lt;/D&gt;&lt;D xsi:type="xsd:int"&gt;42020&lt;/D&gt;&lt;D xsi:type="xsd:int"&gt;42023&lt;/D&gt;&lt;D xsi:type="xsd:int"&gt;42024&lt;/D&gt;&lt;D xsi:type="xsd:int"&gt;42025&lt;/D&gt;&lt;D xsi:type="xsd:int"&gt;42026&lt;/D&gt;&lt;D xsi:type="xsd:int"&gt;42027&lt;/D&gt;&lt;D xsi:type="xsd:int"&gt;42030&lt;/D&gt;&lt;D xsi:type="xsd:int"&gt;42031&lt;/D&gt;&lt;D xsi:type="xsd:int"&gt;42032&lt;/D&gt;&lt;D xsi:type="xsd:int"&gt;42033&lt;/D&gt;&lt;D xsi:type="xsd:int"&gt;42034&lt;/D&gt;&lt;D xsi:type="xsd:int"&gt;42037&lt;/D&gt;&lt;D xsi:type="xsd:int"&gt;42038&lt;/D&gt;&lt;D xsi:type="xsd:int"&gt;42039&lt;/D&gt;&lt;D xsi:type="xsd:int"&gt;42040&lt;/D&gt;&lt;D xsi:type="xsd:int"&gt;42041&lt;/D&gt;&lt;D xsi:type="xsd:int"&gt;42044&lt;/D&gt;&lt;D xsi:type="xsd:int"&gt;42045&lt;/D&gt;&lt;D xsi:type="xsd:int"&gt;42046&lt;/D&gt;&lt;D xsi:type="xsd:int"&gt;42047&lt;/D&gt;&lt;D xsi:type="xsd:int"&gt;42048&lt;/D&gt;&lt;D xsi:type="xsd:int"&gt;42051&lt;/D&gt;&lt;D xsi:type="xsd:int"&gt;42052&lt;/D&gt;&lt;D xsi:type="xsd:int"&gt;42053&lt;/D&gt;&lt;D xsi:type="xsd:int"&gt;42054&lt;/D&gt;&lt;D xsi:type="xsd:int"&gt;42055&lt;/D&gt;&lt;D xsi:type="xsd:int"&gt;42058&lt;/D&gt;&lt;D xsi:type="xsd:int"&gt;42059&lt;/D&gt;&lt;D xsi:type="xsd:int"&gt;42060&lt;/D&gt;&lt;D xsi:type="xsd:int"&gt;42061&lt;/D&gt;&lt;D xsi:type="xsd:int"&gt;42062&lt;/D&gt;&lt;D xsi:type="xsd:int"&gt;42065&lt;/D&gt;&lt;D xsi:type="xsd:int"&gt;42066&lt;/D&gt;&lt;D xsi:type="xsd:int"&gt;42067&lt;/D&gt;&lt;D xsi:type="xsd:int"&gt;42068&lt;/D&gt;&lt;D xsi:type="xsd:int"&gt;42069&lt;/D&gt;&lt;D xsi:type="xsd:int"&gt;42072&lt;/D&gt;&lt;D xsi:type="xsd:int"&gt;42073&lt;/D&gt;&lt;D xsi:type="xsd:int"&gt;42074&lt;/D&gt;&lt;D xsi:type="xsd:int"&gt;42075&lt;/D&gt;&lt;D xsi:type="xsd:int"&gt;42076&lt;/D&gt;&lt;D xsi:type="xsd:int"&gt;42079&lt;/D&gt;&lt;D xsi:type="xsd:int"&gt;42080&lt;/D&gt;&lt;D xsi:type="xsd:int"&gt;42081&lt;/D&gt;&lt;D xsi:type="xsd:int"&gt;42082&lt;/D&gt;&lt;D xsi:type="xsd:int"&gt;42083&lt;/D&gt;&lt;D xsi:type="xsd:int"&gt;42086&lt;/D&gt;&lt;D xsi:type="xsd:int"&gt;42087&lt;/D&gt;&lt;D xsi:type="xsd:int"&gt;42088&lt;/D&gt;&lt;D xsi:type="xsd:int"&gt;42089&lt;/D&gt;&lt;D xsi:type="xsd:int"&gt;42090&lt;/D&gt;&lt;D xsi:type="xsd:int"&gt;42093&lt;/D&gt;&lt;D xsi:type="xsd:int"&gt;42094&lt;/D&gt;&lt;D xsi:type="xsd:int"&gt;42095&lt;/D&gt;&lt;D xsi:type="xsd:int"&gt;42096&lt;/D&gt;&lt;D xsi:type="xsd:int"&gt;42097&lt;/D&gt;&lt;D xsi:type="xsd:int"&gt;42100&lt;/D&gt;&lt;D xsi:type="xsd:int"&gt;42101&lt;/D&gt;&lt;D xsi:type="xsd:int"&gt;42102&lt;/D&gt;&lt;D xsi:type="xsd:int"&gt;42103&lt;/D&gt;&lt;D xsi:type="xsd:int"&gt;42104&lt;/D&gt;&lt;D xsi:type="xsd:int"&gt;42107&lt;/D&gt;&lt;D xsi:type="xsd:int"&gt;42108&lt;/D&gt;&lt;D xsi:type="xsd:int"&gt;42109&lt;/D&gt;&lt;D xsi:type="xsd:int"&gt;42110&lt;/D&gt;&lt;D xsi:type="xsd:int"&gt;42111&lt;/D&gt;&lt;D xsi:type="xsd:int"&gt;42114&lt;/D&gt;&lt;D xsi:type="xsd:int"&gt;42115&lt;/D&gt;&lt;D xsi:type="xsd:int"&gt;42116&lt;/D&gt;&lt;D xsi:type="xsd:int"&gt;42117&lt;/D&gt;&lt;D xsi:type="xsd:int"&gt;42118&lt;/D&gt;&lt;D xsi:type="xsd:int"&gt;42121&lt;/D&gt;&lt;D xsi:type="xsd:int"&gt;42122&lt;/D&gt;&lt;D xsi:type="xsd:int"&gt;42123&lt;/D&gt;&lt;D xsi:type="xsd:int"&gt;42124&lt;/D&gt;&lt;D xsi:type="xsd:int"&gt;42125&lt;/D&gt;&lt;D xsi:type="xsd:int"&gt;42128&lt;/D&gt;&lt;D xsi:type="xsd:int"&gt;42129&lt;/D&gt;&lt;D xsi:type="xsd:int"&gt;42130&lt;/D&gt;&lt;D xsi:type="xsd:int"&gt;42131&lt;/D&gt;&lt;D xsi:type="xsd:int"&gt;42132&lt;/D&gt;&lt;D xsi:type="xsd:int"&gt;42135&lt;/D&gt;&lt;D xsi:type="xsd:int"&gt;42136&lt;/D&gt;&lt;D xsi:type="xsd:int"&gt;42137&lt;/D&gt;&lt;D xsi:type="xsd:int"&gt;42138&lt;/D&gt;&lt;D xsi:type="xsd:int"&gt;42139&lt;/D&gt;&lt;D xsi:type="xsd:int"&gt;42142&lt;/D&gt;&lt;D xsi:type="xsd:int"&gt;42143&lt;/D&gt;&lt;D xsi:type="xsd:int"&gt;42144&lt;/D&gt;&lt;D xsi:type="xsd:int"&gt;42145&lt;/D&gt;&lt;D xsi:type="xsd:int"&gt;42146&lt;/D&gt;&lt;D xsi:type="xsd:int"&gt;42149&lt;/D&gt;&lt;D xsi:type="xsd:int"&gt;42150&lt;/D&gt;&lt;D xsi:type="xsd:int"&gt;42151&lt;/D&gt;&lt;D xsi:type="xsd:int"&gt;42152&lt;/D&gt;&lt;D xsi:type="xsd:int"&gt;42153&lt;/D&gt;&lt;D xsi:type="xsd:int"&gt;42156&lt;/D&gt;&lt;D xsi:type="xsd:int"&gt;42157&lt;/D&gt;&lt;D xsi:type="xsd:int"&gt;42158&lt;/D&gt;&lt;D xsi:type="xsd:int"&gt;42159&lt;/D&gt;&lt;D xsi:type="xsd:int"&gt;42160&lt;/D&gt;&lt;D xsi:type="xsd:int"&gt;42163&lt;/D&gt;&lt;D xsi:type="xsd:int"&gt;42164&lt;/D&gt;&lt;D xsi:type="xsd:int"&gt;42165&lt;/D&gt;&lt;D xsi:type="xsd:int"&gt;42166&lt;/D&gt;&lt;D xsi:type="xsd:int"&gt;42167&lt;/D&gt;&lt;D xsi:type="xsd:int"&gt;42170&lt;/D&gt;&lt;D xsi:type="xsd:int"&gt;42171&lt;/D&gt;&lt;D xsi:type="xsd:int"&gt;42172&lt;/D&gt;&lt;D xsi:type="xsd:int"&gt;42173&lt;/D&gt;&lt;D xsi:type="xsd:int"&gt;42174&lt;/D&gt;&lt;D xsi:type="xsd:int"&gt;42177&lt;/D&gt;&lt;D xsi:type="xsd:int"&gt;42178&lt;/D&gt;&lt;D xsi:type="xsd:int"&gt;42179&lt;/D&gt;&lt;D xsi:type="xsd:int"&gt;42180&lt;/D&gt;&lt;D xsi:type="xsd:int"&gt;42181&lt;/D&gt;&lt;D xsi:type="xsd:int"&gt;42184&lt;/D&gt;&lt;D xsi:type="xsd:int"&gt;42185&lt;/D&gt;&lt;D xsi:type="xsd:int"&gt;42186&lt;/D&gt;&lt;D xsi:type="xsd:int"&gt;42187&lt;/D&gt;&lt;D xsi:type="xsd:int"&gt;42188&lt;/D&gt;&lt;D xsi:type="xsd:int"&gt;42191&lt;/D&gt;&lt;D xsi:type="xsd:int"&gt;42192&lt;/D&gt;&lt;D xsi:type="xsd:int"&gt;42193&lt;/D&gt;&lt;D xsi:type="xsd:int"&gt;42194&lt;/D&gt;&lt;D xsi:type="xsd:int"&gt;42195&lt;/D&gt;&lt;D xsi:type="xsd:int"&gt;42198&lt;/D&gt;&lt;D xsi:type="xsd:int"&gt;42199&lt;/D&gt;&lt;D xsi:type="xsd:int"&gt;42200&lt;/D&gt;&lt;D xsi:type="xsd:int"&gt;42201&lt;/D&gt;&lt;D xsi:type="xsd:int"&gt;42202&lt;/D&gt;&lt;D xsi:type="xsd:int"&gt;42205&lt;/D&gt;&lt;D xsi:type="xsd:int"&gt;42206&lt;/D&gt;&lt;D xsi:type="xsd:int"&gt;42207&lt;/D&gt;&lt;D xsi:type="xsd:int"&gt;42208&lt;/D&gt;&lt;D xsi:type="xsd:int"&gt;42209&lt;/D&gt;&lt;D xsi:type="xsd:int"&gt;42212&lt;/D&gt;&lt;D xsi:type="xsd:int"&gt;42213&lt;/D&gt;&lt;D xsi:type="xsd:int"&gt;42214&lt;/D&gt;&lt;D xsi:type="xsd:int"&gt;42215&lt;/D&gt;&lt;D xsi:type="xsd:int"&gt;42216&lt;/D&gt;&lt;D xsi:type="xsd:int"&gt;42219&lt;/D&gt;&lt;D xsi:type="xsd:int"&gt;42220&lt;/D&gt;&lt;D xsi:type="xsd:int"&gt;42221&lt;/D&gt;&lt;D xsi:type="xsd:int"&gt;42222&lt;/D&gt;&lt;D xsi:type="xsd:int"&gt;42223&lt;/D&gt;&lt;D xsi:type="xsd:int"&gt;42226&lt;/D&gt;&lt;D xsi:type="xsd:int"&gt;42227&lt;/D&gt;&lt;D xsi:type="xsd:int"&gt;42228&lt;/D&gt;&lt;D xsi:type="xsd:int"&gt;42229&lt;/D&gt;&lt;D xsi:type="xsd:int"&gt;42230&lt;/D&gt;&lt;D xsi:type="xsd:int"&gt;42233&lt;/D&gt;&lt;D xsi:type="xsd:int"&gt;42234&lt;/D&gt;&lt;D xsi:type="xsd:int"&gt;42235&lt;/D&gt;&lt;D xsi:type="xsd:int"&gt;42236&lt;/D&gt;&lt;D xsi:type="xsd:int"&gt;42237&lt;/D&gt;&lt;D xsi:type="xsd:int"&gt;42240&lt;/D&gt;&lt;D xsi:type="xsd:int"&gt;42241&lt;/D&gt;&lt;D xsi:type="xsd:int"&gt;42242&lt;/D&gt;&lt;D xsi:type="xsd:int"&gt;42243&lt;/D&gt;&lt;D xsi:type="xsd:int"&gt;42244&lt;/D&gt;&lt;D xsi:type="xsd:int"&gt;42247&lt;/D&gt;&lt;D xsi:type="xsd:int"&gt;42248&lt;/D&gt;&lt;D xsi:type="xsd:int"&gt;42249&lt;/D&gt;&lt;D xsi:type="xsd:int"&gt;42250&lt;/D&gt;&lt;D xsi:type="xsd:int"&gt;42251&lt;/D&gt;&lt;D xsi:type="xsd:int"&gt;42254&lt;/D&gt;&lt;D xsi:type="xsd:int"&gt;42255&lt;/D&gt;&lt;D xsi:type="xsd:int"&gt;42256&lt;/D&gt;&lt;D xsi:type="xsd:int"&gt;42257&lt;/D&gt;&lt;D xsi:type="xsd:int"&gt;42258&lt;/D&gt;&lt;D xsi:type="xsd:int"&gt;42261&lt;/D&gt;&lt;D xsi:type="xsd:int"&gt;42262&lt;/D&gt;&lt;D xsi:type="xsd:int"&gt;42263&lt;/D&gt;&lt;D xsi:type="xsd:int"&gt;42264&lt;/D&gt;&lt;D xsi:type="xsd:int"&gt;42265&lt;/D&gt;&lt;D xsi:type="xsd:int"&gt;42268&lt;/D&gt;&lt;D xsi:type="xsd:int"&gt;42269&lt;/D&gt;&lt;D xsi:type="xsd:int"&gt;42270&lt;/D&gt;&lt;D xsi:type="xsd:int"&gt;42271&lt;/D&gt;&lt;D xsi:type="xsd:int"&gt;42272&lt;/D&gt;&lt;D xsi:type="xsd:int"&gt;42275&lt;/D&gt;&lt;D xsi:type="xsd:int"&gt;42276&lt;/D&gt;&lt;D xsi:type="xsd:int"&gt;42277&lt;/D&gt;&lt;D xsi:type="xsd:int"&gt;42278&lt;/D&gt;&lt;D xsi:type="xsd:int"&gt;42279&lt;/D&gt;&lt;D xsi:type="xsd:int"&gt;42282&lt;/D&gt;&lt;D xsi:type="xsd:int"&gt;42283&lt;/D&gt;&lt;D xsi:type="xsd:int"&gt;42284&lt;/D&gt;&lt;D xsi:type="xsd:int"&gt;42285&lt;/D&gt;&lt;D xsi:type="xsd:int"&gt;42286&lt;/D&gt;&lt;D xsi:type="xsd:int"&gt;42289&lt;/D&gt;&lt;D xsi:type="xsd:int"&gt;42290&lt;/D&gt;&lt;D xsi:type="xsd:int"&gt;42291&lt;/D&gt;&lt;D xsi:type="xsd:int"&gt;42292&lt;/D&gt;&lt;D xsi:type="xsd:int"&gt;42293&lt;/D&gt;&lt;D xsi:type="xsd:int"&gt;42296&lt;/D&gt;&lt;D xsi:type="xsd:int"&gt;42297&lt;/D&gt;&lt;D xsi:type="xsd:int"&gt;42298&lt;/D&gt;&lt;D xsi:type="xsd:int"&gt;42299&lt;/D&gt;&lt;D xsi:type="xsd:int"&gt;42300&lt;/D&gt;&lt;D xsi:type="xsd:int"&gt;42303&lt;/D&gt;&lt;D xsi:type="xsd:int"&gt;42304&lt;/D&gt;&lt;D xsi:type="xsd:int"&gt;42305&lt;/D&gt;&lt;D xsi:type="xsd:int"&gt;42306&lt;/D&gt;&lt;D xsi:type="xsd:int"&gt;42307&lt;/D&gt;&lt;D xsi:type="xsd:int"&gt;42310&lt;/D&gt;&lt;D xsi:type="xsd:int"&gt;42311&lt;/D&gt;&lt;D xsi:type="xsd:int"&gt;42312&lt;/D&gt;&lt;D xsi:type="xsd:int"&gt;42313&lt;/D&gt;&lt;D xsi:type="xsd:int"&gt;42314&lt;/D&gt;&lt;D xsi:type="xsd:int"&gt;42317&lt;/D&gt;&lt;D xsi:type="xsd:int"&gt;42318&lt;/D&gt;&lt;D xsi:type="xsd:int"&gt;42319&lt;/D&gt;&lt;D xsi:type="xsd:int"&gt;42320&lt;/D&gt;&lt;D xsi:type="xsd:int"&gt;42321&lt;/D&gt;&lt;D xsi:type="xsd:int"&gt;42324&lt;/D&gt;&lt;D xsi:type="xsd:int"&gt;42325&lt;/D&gt;&lt;D xsi:type="xsd:int"&gt;42326&lt;/D&gt;&lt;D xsi:type="xsd:int"&gt;42327&lt;/D&gt;&lt;D xsi:type="xsd:int"&gt;42328&lt;/D&gt;&lt;D xsi:type="xsd:int"&gt;42331&lt;/D&gt;&lt;D xsi:type="xsd:int"&gt;42332&lt;/D&gt;&lt;D xsi:type="xsd:int"&gt;42333&lt;/D&gt;&lt;D xsi:type="xsd:int"&gt;42334&lt;/D&gt;&lt;D xsi:type="xsd:int"&gt;42335&lt;/D&gt;&lt;D xsi:type="xsd:int"&gt;42338&lt;/D&gt;&lt;/FQL&gt;&lt;FQL&gt;&lt;Q&gt;LHMN14685^FG_TOTAL_RET_IDX(3/3/2014,0,D)&lt;/Q&gt;&lt;R&gt;456&lt;/R&gt;&lt;C&gt;1&lt;/C&gt;&lt;D xsi:type="xsd:double"&gt;179.152042&lt;/D&gt;&lt;D xsi:type="xsd:double"&gt;175.367993&lt;/D&gt;&lt;D xsi:type="xsd:double"&gt;175.033707&lt;/D&gt;&lt;D xsi:type="xsd:double"&gt;173.047389&lt;/D&gt;&lt;D xsi:type="xsd:double"&gt;171.560907&lt;/D&gt;&lt;D xsi:type="xsd:double"&gt;171.24386199999998&lt;/D&gt;&lt;D xsi:type="xsd:double"&gt;172.234251&lt;/D&gt;&lt;D xsi:type="xsd:double"&gt;174.159414&lt;/D&gt;&lt;D xsi:type="xsd:double"&gt;177.180129&lt;/D&gt;&lt;D xsi:type="xsd:double"&gt;177.889208&lt;/D&gt;&lt;D xsi:type="xsd:double"&gt;176.127037&lt;/D&gt;&lt;D xsi:type="xsd:double"&gt;176.14606600000002&lt;/D&gt;&lt;D xsi:type="xsd:double"&gt;174.635482&lt;/D&gt;&lt;D xsi:type="xsd:double"&gt;175.237908&lt;/D&gt;&lt;D xsi:type="xsd:double"&gt;177.99339600000002&lt;/D&gt;&lt;D xsi:type="xsd:double"&gt;179.993783&lt;/D&gt;&lt;D xsi:type="xsd:double"&gt;179.65804300000002&lt;/D&gt;&lt;D xsi:type="xsd:double"&gt;180.910568&lt;/D&gt;&lt;D xsi:type="xsd:double"&gt;183.032432&lt;/D&gt;&lt;D xsi:type="xsd:double"&gt;181.492899&lt;/D&gt;&lt;D xsi:type="xsd:double"&gt;180.60259000000002&lt;/D&gt;&lt;D xsi:type="xsd:double"&gt;178.504258&lt;/D&gt;&lt;D xsi:type="xsd:double"&gt;176.475322&lt;/D&gt;&lt;D xsi:type="xsd:double"&gt;177.83085&lt;/D&gt;&lt;D xsi:type="xsd:double"&gt;179.46912700000001&lt;/D&gt;&lt;D xsi:type="xsd:double"&gt;180.876887&lt;/D&gt;&lt;D xsi:type="xsd:double"&gt;181.695352&lt;/D&gt;&lt;D xsi:type="xsd:double"&gt;180.452694&lt;/D&gt;&lt;D xsi:type="xsd:double"&gt;183.586007&lt;/D&gt;&lt;D xsi:type="xsd:double"&gt;185.072591&lt;/D&gt;&lt;D xsi:type="xsd:double"&gt;184.851387&lt;/D&gt;&lt;D xsi:type="xsd:double"&gt;186.22656999999998&lt;/D&gt;&lt;D xsi:type="xsd:double"&gt;186.819933&lt;/D&gt;&lt;D xsi:type="xsd:double"&gt;184.15080799999998&lt;/D&gt;&lt;D xsi:type="xsd:double"&gt;184.15080799999998&lt;/D&gt;&lt;D xsi:type="xsd:double"&gt;183.483483&lt;/D&gt;&lt;D xsi:type="xsd:double"&gt;184.916598&lt;/D&gt;&lt;D xsi:type="xsd:double"&gt;186.596398&lt;/D&gt;&lt;D xsi:type="xsd:double"&gt;186.874451&lt;/D&gt;&lt;D xsi:type="xsd:double"&gt;188.208765&lt;/D&gt;&lt;D xsi:type="xsd:double"&gt;187.006246&lt;/D&gt;&lt;D xsi:type="xsd:double"&gt;185.363438&lt;/D&gt;&lt;D xsi:type="xsd:double"&gt;186.960271&lt;/D&gt;&lt;D xsi:type="xsd:double"&gt;189.738121&lt;/D&gt;&lt;D xsi:type="xsd:double"&gt;191.947644&lt;/D&gt;&lt;D xsi:type="xsd:double"&gt;189.641264&lt;/D&gt;&lt;D xsi:type="xsd:double"&gt;191.262791&lt;/D&gt;&lt;D xsi:type="xsd:double"&gt;189.725371&lt;/D&gt;&lt;D xsi:type="xsd:double"&gt;188.87798800000002&lt;/D&gt;&lt;D xsi:type="xsd:double"&gt;186.92508800000002&lt;/D&gt;&lt;D xsi:type="xsd:double"&gt;185.720269&lt;/D&gt;&lt;D xsi:type="xsd:double"&gt;187.683918&lt;/D&gt;&lt;D xsi:type="xsd:double"&gt;191.661203&lt;/D&gt;&lt;D xsi:type="xsd:double"&gt;193.597574&lt;/D&gt;&lt;D xsi:type="xsd:double"&gt;193.222632&lt;/D&gt;&lt;D xsi:type="xsd:double"&gt;191.071687&lt;/D&gt;&lt;D xsi:type="xsd:double"&gt;191.387923&lt;/D&gt;&lt;D xsi:type="xsd:double"&gt;189.20591000000002&lt;/D&gt;&lt;D xsi:type="xsd:double"&gt;188.58047&lt;/D&gt;&lt;D xsi:type="xsd:double"&gt;190.29479700000002&lt;/D&gt;&lt;D xsi:type="xsd:double"&gt;190.29479700000002&lt;/D&gt;&lt;D xsi:type="xsd:double"&gt;192.181815&lt;/D&gt;&lt;D xsi:type="xsd:double"&gt;196.163413&lt;/D&gt;&lt;D xsi:type="xsd:double"&gt;195.285415&lt;/D&gt;&lt;D xsi:type="xsd:double"&gt;194.902558&lt;/D&gt;&lt;D xsi:type="xsd:double"&gt;191.833568&lt;/D&gt;&lt;D xsi:type="xsd:double"&gt;188.973495&lt;/D&gt;&lt;D xsi:type="xsd:double"&gt;188.53821299999999&lt;/D&gt;&lt;D xsi:type="xsd:double"&gt;189.07095800000002&lt;/D&gt;&lt;D xsi:type="xsd:double"&gt;188.943184&lt;/D&gt;&lt;D xsi:type="xsd:double"&gt;188.384634&lt;/D&gt;&lt;D xsi:type="xsd:double"&gt;187.638707&lt;/D&gt;&lt;D xsi:type="xsd:double"&gt;187.625851&lt;/D&gt;&lt;D xsi:type="xsd:double"&gt;190.654289&lt;/D&gt;&lt;D xsi:type="xsd:double"&gt;190.727349&lt;/D&gt;&lt;D xsi:type="xsd:double"&gt;191.599293&lt;/D&gt;&lt;D xsi:type="xsd:double"&gt;189.283094&lt;/D&gt;&lt;D xsi:type="xsd:double"&gt;190.478012&lt;/D&gt;&lt;D xsi:type="xsd:double"&gt;188.10961500000002&lt;/D&gt;&lt;D xsi:type="xsd:double"&gt;188.817621&lt;/D&gt;&lt;D xsi:type="xsd:double"&gt;189.00018699999998&lt;/D&gt;&lt;D xsi:type="xsd:double"&gt;191.18519600000002&lt;/D&gt;&lt;D xsi:type="xsd:double"&gt;192.38284299999998&lt;/D&gt;&lt;D xsi:type="xsd:double"&gt;194.307844&lt;/D&gt;&lt;D xsi:type="xsd:double"&gt;193.267871&lt;/D&gt;&lt;D xsi:type="xsd:double"&gt;194.73943400000002&lt;/D&gt;&lt;D xsi:type="xsd:double"&gt;191.604435&lt;/D&gt;&lt;D xsi:type="xsd:double"&gt;188.004951&lt;/D&gt;&lt;D xsi:type="xsd:double"&gt;187.43657000000002&lt;/D&gt;&lt;D xsi:type="xsd:double"&gt;187.43657000000002&lt;/D&gt;&lt;D xsi:type="xsd:double"&gt;189.823748&lt;/D&gt;&lt;D xsi:type="xsd:double"&gt;192.849044&lt;/D&gt;&lt;D xsi:type="xsd:double"&gt;193.908736&lt;/D&gt;&lt;D xsi:type="xsd:double"&gt;193.498824&lt;/D&gt;&lt;D xsi:type="xsd:double"&gt;194.692456&lt;/D&gt;&lt;D xsi:type="xsd:double"&gt;193.450297&lt;/D&gt;&lt;D xsi:type="xsd:double"&gt;193.693398&lt;/D&gt;&lt;D xsi:type="xsd:double"&gt;194.747693&lt;/D&gt;&lt;D xsi:type="xsd:double"&gt;197.88935800000002&lt;/D&gt;&lt;D xsi:type="xsd:double"&gt;197.77527700000002&lt;/D&gt;&lt;D xsi:type="xsd:double"&gt;199.548718&lt;/D&gt;&lt;D xsi:type="xsd:double"&gt;200.167232&lt;/D&gt;&lt;D xsi:type="xsd:double"&gt;199.808257&lt;/D&gt;&lt;D xsi:type="xsd:double"&gt;197.67963&lt;/D&gt;&lt;D xsi:type="xsd:double"&gt;200.839472&lt;/D&gt;&lt;D xsi:type="xsd:double"&gt;199.96874400000002&lt;/D&gt;&lt;D xsi:type="xsd:double"&gt;202.128264&lt;/D&gt;&lt;D xsi:type="xsd:double"&gt;197.541311&lt;/D&gt;&lt;D xsi:type="xsd:double"&gt;197.479064&lt;/D&gt;&lt;D xsi:type="xsd:double"&gt;197.99845399999998&lt;/D&gt;&lt;D xsi:type="xsd:double"&gt;197.949401&lt;/D&gt;&lt;D xsi:type="xsd:double"&gt;198.889149&lt;/D&gt;&lt;D xsi:type="xsd:double"&gt;198.743709&lt;/D&gt;&lt;D xsi:type="xsd:double"&gt;200.799453&lt;/D&gt;&lt;D xsi:type="xsd:double"&gt;201.350382&lt;/D&gt;&lt;D xsi:type="xsd:double"&gt;200.910503&lt;/D&gt;&lt;D xsi:type="xsd:double"&gt;198.955509&lt;/D&gt;&lt;D xsi:type="xsd:double"&gt;200.255376&lt;/D&gt;&lt;D xsi:type="xsd:double"&gt;203.275711&lt;/D&gt;&lt;D xsi:type="xsd:double"&gt;206.91391299999998&lt;/D&gt;&lt;D xsi:type="xsd:double"&gt;203.383535&lt;/D&gt;&lt;D xsi:type="xsd:double"&gt;202.008138&lt;/D&gt;&lt;D xsi:type="xsd:double"&gt;202.246049&lt;/D&gt;&lt;D xsi:type="xsd:double"&gt;203.88539&lt;/D&gt;&lt;D xsi:type="xsd:double"&gt;206.178882&lt;/D&gt;&lt;D xsi:type="xsd:double"&gt;207.45225&lt;/D&gt;&lt;D xsi:type="xsd:double"&gt;206.379612&lt;/D&gt;&lt;D xsi:type="xsd:double"&gt;208.94173&lt;/D&gt;&lt;D xsi:type="xsd:double"&gt;211.27396&lt;/D&gt;&lt;D xsi:type="xsd:double"&gt;211.471848&lt;/D&gt;&lt;D xsi:type="xsd:double"&gt;211.471848&lt;/D&gt;&lt;D xsi:type="xsd:double"&gt;205.532927&lt;/D&gt;&lt;D xsi:type="xsd:double"&gt;206.027494&lt;/D&gt;&lt;D xsi:type="xsd:double"&gt;203.844009&lt;/D&gt;&lt;D xsi:type="xsd:double"&gt;201.835916&lt;/D&gt;&lt;D xsi:type="xsd:double"&gt;202.88465&lt;/D&gt;&lt;D xsi:type="xsd:double"&gt;202.665538&lt;/D&gt;&lt;D xsi:type="xsd:double"&gt;200.590465&lt;/D&gt;&lt;D xsi:type="xsd:double"&gt;201.541326&lt;/D&gt;&lt;D xsi:type="xsd:double"&gt;196.24880100000001&lt;/D&gt;&lt;D xsi:type="xsd:double"&gt;196.74327&lt;/D&gt;&lt;D xsi:type="xsd:double"&gt;195.98258800000002&lt;/D&gt;&lt;D xsi:type="xsd:double"&gt;195.490567&lt;/D&gt;&lt;D xsi:type="xsd:double"&gt;196.05194&lt;/D&gt;&lt;D xsi:type="xsd:double"&gt;199.430051&lt;/D&gt;&lt;D xsi:type="xsd:double"&gt;199.914253&lt;/D&gt;&lt;D xsi:type="xsd:double"&gt;201.984919&lt;/D&gt;&lt;D xsi:type="xsd:double"&gt;200.43250799999998&lt;/D&gt;&lt;D xsi:type="xsd:double"&gt;203.87230399999999&lt;/D&gt;&lt;D xsi:type="xsd:double"&gt;204.388001&lt;/D&gt;&lt;D xsi:type="xsd:double"&gt;206.361779&lt;/D&gt;&lt;D xsi:type="xsd:double"&gt;204.66709&lt;/D&gt;&lt;D xsi:type="xsd:double"&gt;209.922853&lt;/D&gt;&lt;D xsi:type="xsd:double"&gt;207.758285&lt;/D&gt;&lt;D xsi:type="xsd:double"&gt;209.118093&lt;/D&gt;&lt;D xsi:type="xsd:double"&gt;209.1977&lt;/D&gt;&lt;D xsi:type="xsd:double"&gt;213.315666&lt;/D&gt;&lt;D xsi:type="xsd:double"&gt;212.657961&lt;/D&gt;&lt;D xsi:type="xsd:double"&gt;212.50575700000002&lt;/D&gt;&lt;D xsi:type="xsd:double"&gt;214.24586399999998&lt;/D&gt;&lt;D xsi:type="xsd:double"&gt;214.24586399999998&lt;/D&gt;&lt;D xsi:type="xsd:double"&gt;218.539589&lt;/D&gt;&lt;D xsi:type="xsd:double"&gt;222.851095&lt;/D&gt;&lt;D xsi:type="xsd:double"&gt;219.31428&lt;/D&gt;&lt;D xsi:type="xsd:double"&gt;217.703022&lt;/D&gt;&lt;D xsi:type="xsd:double"&gt;218.16353900000001&lt;/D&gt;&lt;D xsi:type="xsd:double"&gt;216.70873&lt;/D&gt;&lt;D xsi:type="xsd:double"&gt;215.87373100000002&lt;/D&gt;&lt;D xsi:type="xsd:double"&gt;213.283182&lt;/D&gt;&lt;D xsi:type="xsd:double"&gt;213.030827&lt;/D&gt;&lt;D xsi:type="xsd:double"&gt;214.062383&lt;/D&gt;&lt;D xsi:type="xsd:double"&gt;212.73217699999998&lt;/D&gt;&lt;D xsi:type="xsd:double"&gt;213.813788&lt;/D&gt;&lt;D xsi:type="xsd:double"&gt;214.421337&lt;/D&gt;&lt;D xsi:type="xsd:double"&gt;213.348592&lt;/D&gt;&lt;D xsi:type="xsd:double"&gt;213.077382&lt;/D&gt;&lt;D xsi:type="xsd:double"&gt;214.06008300000002&lt;/D&gt;&lt;D xsi:type="xsd:double"&gt;213.38865199999998&lt;/D&gt;&lt;D xsi:type="xsd:double"&gt;211.805155&lt;/D&gt;&lt;D xsi:type="xsd:double"&gt;214.13625100000002&lt;/D&gt;&lt;D xsi:type="xsd:double"&gt;211.947979&lt;/D&gt;&lt;D xsi:type="xsd:double"&gt;211.947979&lt;/D&gt;&lt;D xsi:type="xsd:double"&gt;212.491343&lt;/D&gt;&lt;D xsi:type="xsd:double"&gt;212.685772&lt;/D&gt;&lt;D xsi:type="xsd:double"&gt;214.424828&lt;/D&gt;&lt;D xsi:type="xsd:double"&gt;213.56463300000002&lt;/D&gt;&lt;D xsi:type="xsd:double"&gt;214.340616&lt;/D&gt;&lt;D xsi:type="xsd:double"&gt;213.196711&lt;/D&gt;&lt;D xsi:type="xsd:double"&gt;213.87604299999998&lt;/D&gt;&lt;D xsi:type="xsd:double"&gt;215.824978&lt;/D&gt;&lt;D xsi:type="xsd:double"&gt;215.940418&lt;/D&gt;&lt;D xsi:type="xsd:double"&gt;219.025534&lt;/D&gt;&lt;D xsi:type="xsd:double"&gt;220.48609299999998&lt;/D&gt;&lt;D xsi:type="xsd:double"&gt;220.48609299999998&lt;/D&gt;&lt;D xsi:type="xsd:double"&gt;222.418937&lt;/D&gt;&lt;D xsi:type="xsd:double"&gt;220.569729&lt;/D&gt;&lt;D xsi:type="xsd:double"&gt;217.37841&lt;/D&gt;&lt;D xsi:type="xsd:double"&gt;218.23704700000002&lt;/D&gt;&lt;D xsi:type="xsd:double"&gt;220.20018399999998&lt;/D&gt;&lt;D xsi:type="xsd:double"&gt;220.364789&lt;/D&gt;&lt;D xsi:type="xsd:double"&gt;224.200049&lt;/D&gt;&lt;D xsi:type="xsd:double"&gt;225.576449&lt;/D&gt;&lt;D xsi:type="xsd:double"&gt;227.653325&lt;/D&gt;&lt;D xsi:type="xsd:double"&gt;228.332375&lt;/D&gt;&lt;D xsi:type="xsd:double"&gt;232.665559&lt;/D&gt;&lt;D xsi:type="xsd:double"&gt;233.839698&lt;/D&gt;&lt;D xsi:type="xsd:double"&gt;236.55778&lt;/D&gt;&lt;D xsi:type="xsd:double"&gt;234.056685&lt;/D&gt;&lt;D xsi:type="xsd:double"&gt;230.0518&lt;/D&gt;&lt;D xsi:type="xsd:double"&gt;232.644961&lt;/D&gt;&lt;D xsi:type="xsd:double"&gt;234.31828&lt;/D&gt;&lt;D xsi:type="xsd:double"&gt;228.049151&lt;/D&gt;&lt;D xsi:type="xsd:double"&gt;229.647684&lt;/D&gt;&lt;D xsi:type="xsd:double"&gt;229.647684&lt;/D&gt;&lt;D xsi:type="xsd:double"&gt;230.816281&lt;/D&gt;&lt;D xsi:type="xsd:double"&gt;232.969723&lt;/D&gt;&lt;D xsi:type="xsd:double"&gt;234.10728&lt;/D&gt;&lt;D xsi:type="xsd:double"&gt;234.608104&lt;/D&gt;&lt;D xsi:type="xsd:double"&gt;234.608104&lt;/D&gt;&lt;D xsi:type="xsd:double"&gt;238.162913&lt;/D&gt;&lt;D xsi:type="xsd:double"&gt;243.938017&lt;/D&gt;&lt;D xsi:type="xsd:double"&gt;249.609696&lt;/D&gt;&lt;D xsi:type="xsd:double"&gt;250.366838&lt;/D&gt;&lt;D xsi:type="xsd:double"&gt;245.000659&lt;/D&gt;&lt;D xsi:type="xsd:double"&gt;247.425865&lt;/D&gt;&lt;D xsi:type="xsd:double"&gt;251.540785&lt;/D&gt;&lt;D xsi:type="xsd:double"&gt;252.041697&lt;/D&gt;&lt;D xsi:type="xsd:double"&gt;253.882771&lt;/D&gt;&lt;D xsi:type="xsd:double"&gt;256.284532&lt;/D&gt;&lt;D xsi:type="xsd:double"&gt;254.74687&lt;/D&gt;&lt;D xsi:type="xsd:double"&gt;254.74687&lt;/D&gt;&lt;D xsi:type="xsd:double"&gt;257.730827&lt;/D&gt;&lt;D xsi:type="xsd:double"&gt;255.11496&lt;/D&gt;&lt;D xsi:type="xsd:double"&gt;253.01792&lt;/D&gt;&lt;D xsi:type="xsd:double"&gt;257.963336&lt;/D&gt;&lt;D xsi:type="xsd:double"&gt;257.712992&lt;/D&gt;&lt;D xsi:type="xsd:double"&gt;257.430793&lt;/D&gt;&lt;D xsi:type="xsd:double"&gt;264.405278&lt;/D&gt;&lt;D xsi:type="xsd:double"&gt;262.923552&lt;/D&gt;&lt;D xsi:type="xsd:double"&gt;267.055798&lt;/D&gt;&lt;D xsi:type="xsd:double"&gt;267.254278&lt;/D&gt;&lt;D xsi:type="xsd:double"&gt;258.630358&lt;/D&gt;&lt;D xsi:type="xsd:double"&gt;257.68280300000004&lt;/D&gt;&lt;D xsi:type="xsd:double"&gt;255.269602&lt;/D&gt;&lt;D xsi:type="xsd:double"&gt;248.972323&lt;/D&gt;&lt;D xsi:type="xsd:double"&gt;248.881421&lt;/D&gt;&lt;D xsi:type="xsd:double"&gt;245.430915&lt;/D&gt;&lt;D xsi:type="xsd:double"&gt;245.980674&lt;/D&gt;&lt;D xsi:type="xsd:double"&gt;245.447492&lt;/D&gt;&lt;D xsi:type="xsd:double"&gt;242.172921&lt;/D&gt;&lt;D xsi:type="xsd:double"&gt;242.172921&lt;/D&gt;&lt;D xsi:type="xsd:double"&gt;235.311076&lt;/D&gt;&lt;D xsi:type="xsd:double"&gt;238.086298&lt;/D&gt;&lt;D xsi:type="xsd:double"&gt;235.870253&lt;/D&gt;&lt;D xsi:type="xsd:double"&gt;235.680345&lt;/D&gt;&lt;D xsi:type="xsd:double"&gt;241.015603&lt;/D&gt;&lt;D xsi:type="xsd:double"&gt;244.465204&lt;/D&gt;&lt;D xsi:type="xsd:double"&gt;246.083339&lt;/D&gt;&lt;D xsi:type="xsd:double"&gt;243.45301&lt;/D&gt;&lt;D xsi:type="xsd:double"&gt;244.24687&lt;/D&gt;&lt;D xsi:type="xsd:double"&gt;238.571683&lt;/D&gt;&lt;D xsi:type="xsd:double"&gt;237.120446&lt;/D&gt;&lt;D xsi:type="xsd:double"&gt;236.376478&lt;/D&gt;&lt;D xsi:type="xsd:double"&gt;236.725382&lt;/D&gt;&lt;D xsi:type="xsd:double"&gt;229.156727&lt;/D&gt;&lt;D xsi:type="xsd:double"&gt;231.552745&lt;/D&gt;&lt;D xsi:type="xsd:double"&gt;236.523503&lt;/D&gt;&lt;D xsi:type="xsd:double"&gt;239.097475&lt;/D&gt;&lt;D xsi:type="xsd:double"&gt;239.438493&lt;/D&gt;&lt;D xsi:type="xsd:double"&gt;238.516317&lt;/D&gt;&lt;D xsi:type="xsd:double"&gt;239.598155&lt;/D&gt;&lt;D xsi:type="xsd:double"&gt;243.574708&lt;/D&gt;&lt;D xsi:type="xsd:double"&gt;248.469628&lt;/D&gt;&lt;D xsi:type="xsd:double"&gt;248.54474&lt;/D&gt;&lt;D xsi:type="xsd:double"&gt;250.563749&lt;/D&gt;&lt;D xsi:type="xsd:double"&gt;250.032555&lt;/D&gt;&lt;D xsi:type="xsd:double"&gt;253.055134&lt;/D&gt;&lt;D xsi:type="xsd:double"&gt;250.675508&lt;/D&gt;&lt;D xsi:type="xsd:double"&gt;244.031556&lt;/D&gt;&lt;D xsi:type="xsd:double"&gt;248.995358&lt;/D&gt;&lt;D xsi:type="xsd:double"&gt;247.017623&lt;/D&gt;&lt;D xsi:type="xsd:double"&gt;247.607651&lt;/D&gt;&lt;D xsi:type="xsd:double"&gt;252.102146&lt;/D&gt;&lt;D xsi:type="xsd:double"&gt;248.800326&lt;/D&gt;&lt;D xsi:type="xsd:double"&gt;251.1744&lt;/D&gt;&lt;D xsi:type="xsd:double"&gt;245.695766&lt;/D&gt;&lt;D xsi:type="xsd:double"&gt;248.508938&lt;/D&gt;&lt;D xsi:type="xsd:double"&gt;249.26922&lt;/D&gt;&lt;D xsi:type="xsd:double"&gt;244.330431&lt;/D&gt;&lt;D xsi:type="xsd:double"&gt;245.510641&lt;/D&gt;&lt;D xsi:type="xsd:double"&gt;245.4994&lt;/D&gt;&lt;D xsi:type="xsd:double"&gt;247.665997&lt;/D&gt;&lt;D xsi:type="xsd:double"&gt;247.080814&lt;/D&gt;&lt;D xsi:type="xsd:double"&gt;246.729079&lt;/D&gt;&lt;D xsi:type="xsd:double"&gt;250.521848&lt;/D&gt;&lt;D xsi:type="xsd:double"&gt;245.907867&lt;/D&gt;&lt;D xsi:type="xsd:double"&gt;244.834448&lt;/D&gt;&lt;D xsi:type="xsd:double"&gt;240.473453&lt;/D&gt;&lt;D xsi:type="xsd:double"&gt;241.4834&lt;/D&gt;&lt;D xsi:type="xsd:double"&gt;242.518778&lt;/D&gt;&lt;D xsi:type="xsd:double"&gt;242.970637&lt;/D&gt;&lt;D xsi:type="xsd:double"&gt;239.109653&lt;/D&gt;&lt;D xsi:type="xsd:double"&gt;234.23648&lt;/D&gt;&lt;D xsi:type="xsd:double"&gt;233.730214&lt;/D&gt;&lt;D xsi:type="xsd:double"&gt;229.319864&lt;/D&gt;&lt;D xsi:type="xsd:double"&gt;226.44381900000002&lt;/D&gt;&lt;D xsi:type="xsd:double"&gt;224.314548&lt;/D&gt;&lt;D xsi:type="xsd:double"&gt;219.25959899999998&lt;/D&gt;&lt;D xsi:type="xsd:double"&gt;224.23564299999998&lt;/D&gt;&lt;D xsi:type="xsd:double"&gt;224.460197&lt;/D&gt;&lt;D xsi:type="xsd:double"&gt;216.54848800000002&lt;/D&gt;&lt;D xsi:type="xsd:double"&gt;217.604403&lt;/D&gt;&lt;D xsi:type="xsd:double"&gt;214.107155&lt;/D&gt;&lt;D xsi:type="xsd:double"&gt;214.42488500000002&lt;/D&gt;&lt;D xsi:type="xsd:double"&gt;221.849862&lt;/D&gt;&lt;D xsi:type="xsd:double"&gt;216.123246&lt;/D&gt;&lt;D xsi:type="xsd:double"&gt;215.108559&lt;/D&gt;&lt;D xsi:type="xsd:double"&gt;214.09161799999998&lt;/D&gt;&lt;D xsi:type="xsd:double"&gt;218.38134200000002&lt;/D&gt;&lt;D xsi:type="xsd:double"&gt;217.355252&lt;/D&gt;&lt;D xsi:type="xsd:double"&gt;217.355252&lt;/D&gt;&lt;D xsi:type="xsd:double"&gt;224.058555&lt;/D&gt;&lt;D xsi:type="xsd:double"&gt;225.036427&lt;/D&gt;&lt;D xsi:type="xsd:double"&gt;224.32931000000002&lt;/D&gt;&lt;D xsi:type="xsd:double"&gt;226.69241499999998&lt;/D&gt;&lt;D xsi:type="xsd:double"&gt;220.42652099999998&lt;/D&gt;&lt;D xsi:type="xsd:double"&gt;216.504899&lt;/D&gt;&lt;D xsi:type="xsd:double"&gt;211.70765&lt;/D&gt;&lt;D xsi:type="xsd:double"&gt;215.852255&lt;/D&gt;&lt;D xsi:type="xsd:double"&gt;211.912676&lt;/D&gt;&lt;D xsi:type="xsd:double"&gt;212.03346399999998&lt;/D&gt;&lt;D xsi:type="xsd:double"&gt;209.300626&lt;/D&gt;&lt;D xsi:type="xsd:double"&gt;206.262325&lt;/D&gt;&lt;D xsi:type="xsd:double"&gt;212.295857&lt;/D&gt;&lt;D xsi:type="xsd:double"&gt;212.735934&lt;/D&gt;&lt;D xsi:type="xsd:double"&gt;213.002477&lt;/D&gt;&lt;D xsi:type="xsd:double"&gt;215.070405&lt;/D&gt;&lt;D xsi:type="xsd:double"&gt;213.627658&lt;/D&gt;&lt;D xsi:type="xsd:double"&gt;209.556312&lt;/D&gt;&lt;D xsi:type="xsd:double"&gt;214.389862&lt;/D&gt;&lt;D xsi:type="xsd:double"&gt;208.791034&lt;/D&gt;&lt;D xsi:type="xsd:double"&gt;206.32976100000002&lt;/D&gt;&lt;D xsi:type="xsd:double"&gt;209.618271&lt;/D&gt;&lt;D xsi:type="xsd:double"&gt;209.193281&lt;/D&gt;&lt;D xsi:type="xsd:double"&gt;204.105944&lt;/D&gt;&lt;D xsi:type="xsd:double"&gt;212.469616&lt;/D&gt;&lt;D xsi:type="xsd:double"&gt;212.158954&lt;/D&gt;&lt;D xsi:type="xsd:double"&gt;207.154811&lt;/D&gt;&lt;D xsi:type="xsd:double"&gt;207.10205200000002&lt;/D&gt;&lt;D xsi:type="xsd:double"&gt;207.10205200000002&lt;/D&gt;&lt;D xsi:type="xsd:double"&gt;213.906965&lt;/D&gt;&lt;D xsi:type="xsd:double"&gt;217.192214&lt;/D&gt;&lt;D xsi:type="xsd:double"&gt;218.920257&lt;/D&gt;&lt;D xsi:type="xsd:double"&gt;212.386239&lt;/D&gt;&lt;D xsi:type="xsd:double"&gt;206.468601&lt;/D&gt;&lt;D xsi:type="xsd:double"&gt;206.89605&lt;/D&gt;&lt;D xsi:type="xsd:double"&gt;207.48920900000002&lt;/D&gt;&lt;D xsi:type="xsd:double"&gt;210.837157&lt;/D&gt;&lt;D xsi:type="xsd:double"&gt;212.377272&lt;/D&gt;&lt;D xsi:type="xsd:double"&gt;214.831537&lt;/D&gt;&lt;D xsi:type="xsd:double"&gt;213.446124&lt;/D&gt;&lt;D xsi:type="xsd:double"&gt;214.781665&lt;/D&gt;&lt;D xsi:type="xsd:double"&gt;217.648316&lt;/D&gt;&lt;D xsi:type="xsd:double"&gt;221.138743&lt;/D&gt;&lt;D xsi:type="xsd:double"&gt;222.013826&lt;/D&gt;&lt;D xsi:type="xsd:double"&gt;223.418853&lt;/D&gt;&lt;D xsi:type="xsd:double"&gt;222.35808&lt;/D&gt;&lt;D xsi:type="xsd:double"&gt;221.05864400000002&lt;/D&gt;&lt;D xsi:type="xsd:double"&gt;223.45451400000002&lt;/D&gt;&lt;D xsi:type="xsd:double"&gt;224.572048&lt;/D&gt;&lt;D xsi:type="xsd:double"&gt;228.757262&lt;/D&gt;&lt;D xsi:type="xsd:double"&gt;227.510758&lt;/D&gt;&lt;D xsi:type="xsd:double"&gt;224.44093700000002&lt;/D&gt;&lt;D xsi:type="xsd:double"&gt;226.752773&lt;/D&gt;&lt;D xsi:type="xsd:double"&gt;232.118099&lt;/D&gt;&lt;D xsi:type="xsd:double"&gt;227.418823&lt;/D&gt;&lt;D xsi:type="xsd:double"&gt;233.08503&lt;/D&gt;&lt;D xsi:type="xsd:double"&gt;232.028625&lt;/D&gt;&lt;D xsi:type="xsd:double"&gt;230.133789&lt;/D&gt;&lt;D xsi:type="xsd:double"&gt;231.244105&lt;/D&gt;&lt;D xsi:type="xsd:double"&gt;233.782935&lt;/D&gt;&lt;D xsi:type="xsd:double"&gt;229.982912&lt;/D&gt;&lt;D xsi:type="xsd:double"&gt;232.454286&lt;/D&gt;&lt;D xsi:type="xsd:double"&gt;236.828437&lt;/D&gt;&lt;D xsi:type="xsd:double"&gt;237.063359&lt;/D&gt;&lt;D xsi:type="xsd:double"&gt;238.370053&lt;/D&gt;&lt;D xsi:type="xsd:double"&gt;229.790103&lt;/D&gt;&lt;D xsi:type="xsd:double"&gt;224.730751&lt;/D&gt;&lt;D xsi:type="xsd:double"&gt;226.848612&lt;/D&gt;&lt;D xsi:type="xsd:double"&gt;226.691596&lt;/D&gt;&lt;D xsi:type="xsd:double"&gt;224.851216&lt;/D&gt;&lt;D xsi:type="xsd:double"&gt;224.39764&lt;/D&gt;&lt;D xsi:type="xsd:double"&gt;222.297073&lt;/D&gt;&lt;D xsi:type="xsd:double"&gt;223.323399&lt;/D&gt;&lt;D xsi:type="xsd:double"&gt;227.21821599999998&lt;/D&gt;&lt;D xsi:type="xsd:double"&gt;227.21821599999998&lt;/D&gt;&lt;D xsi:type="xsd:double"&gt;222.22930200000002&lt;/D&gt;&lt;D xsi:type="xsd:double"&gt;224.01459&lt;/D&gt;&lt;D xsi:type="xsd:double"&gt;221.50338399999998&lt;/D&gt;&lt;D xsi:type="xsd:double"&gt;224.356271&lt;/D&gt;&lt;D xsi:type="xsd:double"&gt;224.56037600000002&lt;/D&gt;&lt;D xsi:type="xsd:double"&gt;217.42654199999998&lt;/D&gt;&lt;D xsi:type="xsd:double"&gt;215.716284&lt;/D&gt;&lt;D xsi:type="xsd:double"&gt;218.48773799999998&lt;/D&gt;&lt;D xsi:type="xsd:double"&gt;225.14885700000002&lt;/D&gt;&lt;D xsi:type="xsd:double"&gt;218.781252&lt;/D&gt;&lt;D xsi:type="xsd:double"&gt;225.006436&lt;/D&gt;&lt;D xsi:type="xsd:double"&gt;224.52787999999998&lt;/D&gt;&lt;D xsi:type="xsd:double"&gt;227.05199&lt;/D&gt;&lt;D xsi:type="xsd:double"&gt;223.81215500000002&lt;/D&gt;&lt;D xsi:type="xsd:double"&gt;229.269383&lt;/D&gt;&lt;D xsi:type="xsd:double"&gt;230.00625&lt;/D&gt;&lt;D xsi:type="xsd:double"&gt;228.285519&lt;/D&gt;&lt;D xsi:type="xsd:double"&gt;229.98465&lt;/D&gt;&lt;D xsi:type="xsd:double"&gt;231.535826&lt;/D&gt;&lt;D xsi:type="xsd:double"&gt;227.177708&lt;/D&gt;&lt;D xsi:type="xsd:double"&gt;228.899048&lt;/D&gt;&lt;D xsi:type="xsd:double"&gt;228.361772&lt;/D&gt;&lt;D xsi:type="xsd:double"&gt;224.65040199999999&lt;/D&gt;&lt;D xsi:type="xsd:double"&gt;225.971995&lt;/D&gt;&lt;D xsi:type="xsd:double"&gt;225.971995&lt;/D&gt;&lt;D xsi:type="xsd:double"&gt;227.810316&lt;/D&gt;&lt;D xsi:type="xsd:double"&gt;231.376412&lt;/D&gt;&lt;D xsi:type="xsd:double"&gt;229.883323&lt;/D&gt;&lt;D xsi:type="xsd:double"&gt;230.703312&lt;/D&gt;&lt;D xsi:type="xsd:double"&gt;229.410963&lt;/D&gt;&lt;D xsi:type="xsd:double"&gt;226.971657&lt;/D&gt;&lt;D xsi:type="xsd:double"&gt;230.547766&lt;/D&gt;&lt;D xsi:type="xsd:double"&gt;231.181265&lt;/D&gt;&lt;D xsi:type="xsd:double"&gt;229.062937&lt;/D&gt;&lt;D xsi:type="xsd:double"&gt;231.128617&lt;/D&gt;&lt;D xsi:type="xsd:double"&gt;231.879973&lt;/D&gt;&lt;D xsi:type="xsd:double"&gt;231.627985&lt;/D&gt;&lt;D xsi:type="xsd:double"&gt;225.235678&lt;/D&gt;&lt;D xsi:type="xsd:double"&gt;227.544612&lt;/D&gt;&lt;D xsi:type="xsd:double"&gt;226.58697999999998&lt;/D&gt;&lt;D xsi:type="xsd:double"&gt;223.92003599999998&lt;/D&gt;&lt;D xsi:type="xsd:double"&gt;224.613643&lt;/D&gt;&lt;D xsi:type="xsd:double"&gt;223.423645&lt;/D&gt;&lt;D xsi:type="xsd:double"&gt;218.97362099999998&lt;/D&gt;&lt;D xsi:type="xsd:double"&gt;217.897234&lt;/D&gt;&lt;D xsi:type="xsd:double"&gt;218.659352&lt;/D&gt;&lt;D xsi:type="xsd:double"&gt;218.659352&lt;/D&gt;&lt;D xsi:type="xsd:double"&gt;218.911063&lt;/D&gt;&lt;D xsi:type="xsd:double"&gt;220.257949&lt;/D&gt;&lt;D xsi:type="xsd:double"&gt;219.222263&lt;/D&gt;&lt;D xsi:type="xsd:double"&gt;220.883375&lt;/D&gt;&lt;D xsi:type="xsd:double"&gt;221.489003&lt;/D&gt;&lt;D xsi:type="xsd:double"&gt;223.956429&lt;/D&gt;&lt;D xsi:type="xsd:double"&gt;222.925689&lt;/D&gt;&lt;D xsi:type="xsd:double"&gt;223.707032&lt;/D&gt;&lt;D xsi:type="xsd:double"&gt;223.783857&lt;/D&gt;&lt;D xsi:type="xsd:double"&gt;224.539477&lt;/D&gt;&lt;D xsi:type="xsd:double"&gt;224.539477&lt;/D&gt;&lt;D xsi:type=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"xsd:double"&gt;224.120949&lt;/D&gt;&lt;D xsi:type="xsd:double"&gt;224.979278&lt;/D&gt;&lt;/FQL&gt;&lt;FQL&gt;&lt;Q&gt;LHMN0001^FG_TOTAL_RET_IDX(3/3/2014,0,D)&lt;/Q&gt;&lt;R&gt;456&lt;/R&gt;&lt;C&gt;1&lt;/C&gt;&lt;D xsi:type="xsd:double"&gt;1847.069142&lt;/D&gt;&lt;D xsi:type="xsd:double"&gt;1840.774707&lt;/D&gt;&lt;D xsi:type="xsd:double"&gt;1840.609536&lt;/D&gt;&lt;D xsi:type="xsd:double"&gt;1837.474356&lt;/D&gt;&lt;D xsi:type="xsd:double"&gt;1832.952036&lt;/D&gt;&lt;D xsi:type="xsd:double"&gt;1833.754036&lt;/D&gt;&lt;D xsi:type="xsd:double"&gt;1834.788734&lt;/D&gt;&lt;D xsi:type="xsd:double"&gt;1837.66494&lt;/D&gt;&lt;D xsi:type="xsd:double"&gt;1843.633445&lt;/D&gt;&lt;D xsi:type="xsd:double"&gt;1843.305652&lt;/D&gt;&lt;D xsi:type="xsd:double"&gt;1839.369541&lt;/D&gt;&lt;D xsi:type="xsd:double"&gt;1841.273737&lt;/D&gt;&lt;D xsi:type="xsd:double"&gt;1833.437848&lt;/D&gt;&lt;D xsi:type="xsd:double"&gt;1832.82626&lt;/D&gt;&lt;D xsi:type="xsd:double"&gt;1836.044712&lt;/D&gt;&lt;D xsi:type="xsd:double"&gt;1837.229456&lt;/D&gt;&lt;D xsi:type="xsd:double"&gt;1837.80053&lt;/D&gt;&lt;D xsi:type="xsd:double"&gt;1841.436109&lt;/D&gt;&lt;D xsi:type="xsd:double"&gt;1843.678274&lt;/D&gt;&lt;D xsi:type="xsd:double"&gt;1840.831551&lt;/D&gt;&lt;D xsi:type="xsd:double"&gt;1840.367775&lt;/D&gt;&lt;D xsi:type="xsd:double"&gt;1838.390501&lt;/D&gt;&lt;D xsi:type="xsd:double"&gt;1834.71317&lt;/D&gt;&lt;D xsi:type="xsd:double"&gt;1836.553327&lt;/D&gt;&lt;D xsi:type="xsd:double"&gt;1842.680496&lt;/D&gt;&lt;D xsi:type="xsd:double"&gt;1846.088078&lt;/D&gt;&lt;D xsi:type="xsd:double"&gt;1847.319194&lt;/D&gt;&lt;D xsi:type="xsd:double"&gt;1848.101027&lt;/D&gt;&lt;D xsi:type="xsd:double"&gt;1854.003352&lt;/D&gt;&lt;D xsi:type="xsd:double"&gt;1854.746128&lt;/D&gt;&lt;D xsi:type="xsd:double"&gt;1853.059485&lt;/D&gt;&lt;D xsi:type="xsd:double"&gt;1853.715167&lt;/D&gt;&lt;D xsi:type="xsd:double"&gt;1852.907987&lt;/D&gt;&lt;D xsi:type="xsd:double"&gt;1847.057148&lt;/D&gt;&lt;D xsi:type="xsd:double"&gt;1847.057148&lt;/D&gt;&lt;D xsi:type="xsd:double"&gt;1847.029105&lt;/D&gt;&lt;D xsi:type="xsd:double"&gt;1847.465029&lt;/D&gt;&lt;D xsi:type="xsd:double"&gt;1851.316786&lt;/D&gt;&lt;D xsi:type="xsd:double"&gt;1851.712025&lt;/D&gt;&lt;D xsi:type="xsd:double"&gt;1853.675195&lt;/D&gt;&lt;D xsi:type="xsd:double"&gt;1853.121158&lt;/D&gt;&lt;D xsi:type="xsd:double"&gt;1851.396047&lt;/D&gt;&lt;D xsi:type="xsd:double"&gt;1855.902789&lt;/D&gt;&lt;D xsi:type="xsd:double"&gt;1860.069209&lt;/D&gt;&lt;D xsi:type="xsd:double"&gt;1861.060314&lt;/D&gt;&lt;D xsi:type="xsd:double"&gt;1859.670518&lt;/D&gt;&lt;D xsi:type="xsd:double"&gt;1861.577443&lt;/D&gt;&lt;D xsi:type="xsd:double"&gt;1862.908308&lt;/D&gt;&lt;D xsi:type="xsd:double"&gt;1863.942182&lt;/D&gt;&lt;D xsi:type="xsd:double"&gt;1861.568551&lt;/D&gt;&lt;D xsi:type="xsd:double"&gt;1859.378444&lt;/D&gt;&lt;D xsi:type="xsd:double"&gt;1862.518315&lt;/D&gt;&lt;D xsi:type="xsd:double"&gt;1869.321979&lt;/D&gt;&lt;D xsi:type="xsd:double"&gt;1871.7687&lt;/D&gt;&lt;D xsi:type="xsd:double"&gt;1870.018869&lt;/D&gt;&lt;D xsi:type="xsd:double"&gt;1868.989076&lt;/D&gt;&lt;D xsi:type="xsd:double"&gt;1871.664242&lt;/D&gt;&lt;D xsi:type="xsd:double"&gt;1869.617075&lt;/D&gt;&lt;D xsi:type="xsd:double"&gt;1868.192958&lt;/D&gt;&lt;D xsi:type="xsd:double"&gt;1870.099385&lt;/D&gt;&lt;D xsi:type="xsd:double"&gt;1870.099385&lt;/D&gt;&lt;D xsi:type="xsd:double"&gt;1872.427964&lt;/D&gt;&lt;D xsi:type="xsd:double"&gt;1879.328643&lt;/D&gt;&lt;D xsi:type="xsd:double"&gt;1877.644996&lt;/D&gt;&lt;D xsi:type="xsd:double"&gt;1877.027505&lt;/D&gt;&lt;D xsi:type="xsd:double"&gt;1871.035395&lt;/D&gt;&lt;D xsi:type="xsd:double"&gt;1866.40973&lt;/D&gt;&lt;D xsi:type="xsd:double"&gt;1865.825307&lt;/D&gt;&lt;D xsi:type="xsd:double"&gt;1868.215049&lt;/D&gt;&lt;D xsi:type="xsd:double"&gt;1867.387755&lt;/D&gt;&lt;D xsi:type="xsd:double"&gt;1866.295922&lt;/D&gt;&lt;D xsi:type="xsd:double"&gt;1864.321254&lt;/D&gt;&lt;D xsi:type="xsd:double"&gt;1864.429078&lt;/D&gt;&lt;D xsi:type="xsd:double"&gt;1869.1338&lt;/D&gt;&lt;D xsi:type="xsd:double"&gt;1867.453476&lt;/D&gt;&lt;D xsi:type="xsd:double"&gt;1868.52057&lt;/D&gt;&lt;D xsi:type="xsd:double"&gt;1863.639388&lt;/D&gt;&lt;D xsi:type="xsd:double"&gt;1866.970595&lt;/D&gt;&lt;D xsi:type="xsd:double"&gt;1867.681689&lt;/D&gt;&lt;D xsi:type="xsd:double"&gt;1868.131585&lt;/D&gt;&lt;D xsi:type="xsd:double"&gt;1868.610005&lt;/D&gt;&lt;D xsi:type="xsd:double"&gt;1871.280132&lt;/D&gt;&lt;D xsi:type="xsd:double"&gt;1873.725986&lt;/D&gt;&lt;D xsi:type="xsd:double"&gt;1876.842492&lt;/D&gt;&lt;D xsi:type="xsd:double"&gt;1876.15754&lt;/D&gt;&lt;D xsi:type="xsd:double"&gt;1877.997176&lt;/D&gt;&lt;D xsi:type="xsd:double"&gt;1873.829977&lt;/D&gt;&lt;D xsi:type="xsd:double"&gt;1868.482825&lt;/D&gt;&lt;D xsi:type="xsd:double"&gt;1866.314845&lt;/D&gt;&lt;D xsi:type="xsd:double"&gt;1866.314845&lt;/D&gt;&lt;D xsi:type="xsd:double"&gt;1868.81009&lt;/D&gt;&lt;D xsi:type="xsd:double"&gt;1872.737454&lt;/D&gt;&lt;D xsi:type="xsd:double"&gt;1874.430331&lt;/D&gt;&lt;D xsi:type="xsd:double"&gt;1875.471402&lt;/D&gt;&lt;D xsi:type="xsd:double"&gt;1877.000054&lt;/D&gt;&lt;D xsi:type="xsd:double"&gt;1874.455644&lt;/D&gt;&lt;D xsi:type="xsd:double"&gt;1873.840724&lt;/D&gt;&lt;D xsi:type="xsd:double"&gt;1874.150884&lt;/D&gt;&lt;D xsi:type="xsd:double"&gt;1879.039095&lt;/D&gt;&lt;D xsi:type="xsd:double"&gt;1878.245398&lt;/D&gt;&lt;D xsi:type="xsd:double"&gt;1878.919522&lt;/D&gt;&lt;D xsi:type="xsd:double"&gt;1880.490349&lt;/D&gt;&lt;D xsi:type="xsd:double"&gt;1880.429629&lt;/D&gt;&lt;D xsi:type="xsd:double"&gt;1876.331787&lt;/D&gt;&lt;D xsi:type="xsd:double"&gt;1879.942623&lt;/D&gt;&lt;D xsi:type="xsd:double"&gt;1878.501015&lt;/D&gt;&lt;D xsi:type="xsd:double"&gt;1881.055894&lt;/D&gt;&lt;D xsi:type="xsd:double"&gt;1873.527003&lt;/D&gt;&lt;D xsi:type="xsd:double"&gt;1873.286018&lt;/D&gt;&lt;D xsi:type="xsd:double"&gt;1877.74851&lt;/D&gt;&lt;D xsi:type="xsd:double"&gt;1878.978038&lt;/D&gt;&lt;D xsi:type="xsd:double"&gt;1879.296356&lt;/D&gt;&lt;D xsi:type="xsd:double"&gt;1879.193982&lt;/D&gt;&lt;D xsi:type="xsd:double"&gt;1883.121956&lt;/D&gt;&lt;D xsi:type="xsd:double"&gt;1882.942906&lt;/D&gt;&lt;D xsi:type="xsd:double"&gt;1882.786935&lt;/D&gt;&lt;D xsi:type="xsd:double"&gt;1881.369769&lt;/D&gt;&lt;D xsi:type="xsd:double"&gt;1884.465357&lt;/D&gt;&lt;D xsi:type="xsd:double"&gt;1887.23745&lt;/D&gt;&lt;D xsi:type="xsd:double"&gt;1891.331029&lt;/D&gt;&lt;D xsi:type="xsd:double"&gt;1887.482061&lt;/D&gt;&lt;D xsi:type="xsd:double"&gt;1885.96001&lt;/D&gt;&lt;D xsi:type="xsd:double"&gt;1884.248101&lt;/D&gt;&lt;D xsi:type="xsd:double"&gt;1886.674919&lt;/D&gt;&lt;D xsi:type="xsd:double"&gt;1887.137134&lt;/D&gt;&lt;D xsi:type="xsd:double"&gt;1888.380924&lt;/D&gt;&lt;D xsi:type="xsd:double"&gt;1888.461613&lt;/D&gt;&lt;D xsi:type="xsd:double"&gt;1891.47258&lt;/D&gt;&lt;D xsi:type="xsd:double"&gt;1893.884424&lt;/D&gt;&lt;D xsi:type="xsd:double"&gt;1893.967603&lt;/D&gt;&lt;D xsi:type="xsd:double"&gt;1893.967603&lt;/D&gt;&lt;D xsi:type="xsd:double"&gt;1888.089225&lt;/D&gt;&lt;D xsi:type="xsd:double"&gt;1889.234112&lt;/D&gt;&lt;D xsi:type="xsd:double"&gt;1885.987385&lt;/D&gt;&lt;D xsi:type="xsd:double"&gt;1885.183945&lt;/D&gt;&lt;D xsi:type="xsd:double"&gt;1885.069804&lt;/D&gt;&lt;D xsi:type="xsd:double"&gt;1882.16732&lt;/D&gt;&lt;D xsi:type="xsd:double"&gt;1878.904014&lt;/D&gt;&lt;D xsi:type="xsd:double"&gt;1879.462356&lt;/D&gt;&lt;D xsi:type="xsd:double"&gt;1873.044411&lt;/D&gt;&lt;D xsi:type="xsd:double"&gt;1874.772511&lt;/D&gt;&lt;D xsi:type="xsd:double"&gt;1874.98387&lt;/D&gt;&lt;D xsi:type="xsd:double"&gt;1873.617648&lt;/D&gt;&lt;D xsi:type="xsd:double"&gt;1872.430567&lt;/D&gt;&lt;D xsi:type="xsd:double"&gt;1876.237389&lt;/D&gt;&lt;D xsi:type="xsd:double"&gt;1878.518789&lt;/D&gt;&lt;D xsi:type="xsd:double"&gt;1881.088657&lt;/D&gt;&lt;D xsi:type="xsd:double"&gt;1878.216892&lt;/D&gt;&lt;D xsi:type="xsd:double"&gt;1882.768832&lt;/D&gt;&lt;D xsi:type="xsd:double"&gt;1880.399856&lt;/D&gt;&lt;D xsi:type="xsd:double"&gt;1882.73512&lt;/D&gt;&lt;D xsi:type="xsd:double"&gt;1881.113849&lt;/D&gt;&lt;D xsi:type="xsd:double"&gt;1890.440442&lt;/D&gt;&lt;D xsi:type="xsd:double"&gt;1888.144193&lt;/D&gt;&lt;D xsi:type="xsd:double"&gt;1888.076332&lt;/D&gt;&lt;D xsi:type="xsd:double"&gt;1890.986035&lt;/D&gt;&lt;D xsi:type="xsd:double"&gt;1896.806325&lt;/D&gt;&lt;D xsi:type="xsd:double"&gt;1899.325728&lt;/D&gt;&lt;D xsi:type="xsd:double"&gt;1899.125149&lt;/D&gt;&lt;D xsi:type="xsd:double"&gt;1899.955023&lt;/D&gt;&lt;D xsi:type="xsd:double"&gt;1899.955023&lt;/D&gt;&lt;D xsi:type="xsd:double"&gt;1907.91283&lt;/D&gt;&lt;D xsi:type="xsd:double"&gt;1916.873799&lt;/D&gt;&lt;D xsi:type="xsd:double"&gt;1910.395754&lt;/D&gt;&lt;D xsi:type="xsd:double"&gt;1908.514538&lt;/D&gt;&lt;D xsi:type="xsd:double"&gt;1910.58389&lt;/D&gt;&lt;D xsi:type="xsd:double"&gt;1909.341616&lt;/D&gt;&lt;D xsi:type="xsd:double"&gt;1907.627446&lt;/D&gt;&lt;D xsi:type="xsd:double"&gt;1903.536245&lt;/D&gt;&lt;D xsi:type="xsd:double"&gt;1903.641362&lt;/D&gt;&lt;D xsi:type="xsd:double"&gt;1905.431322&lt;/D&gt;&lt;D xsi:type="xsd:double"&gt;1903.454141&lt;/D&gt;&lt;D xsi:type="xsd:double"&gt;1900.150368&lt;/D&gt;&lt;D xsi:type="xsd:double"&gt;1901.672068&lt;/D&gt;&lt;D xsi:type="xsd:double"&gt;1899.600568&lt;/D&gt;&lt;D xsi:type="xsd:double"&gt;1898.277959&lt;/D&gt;&lt;D xsi:type="xsd:double"&gt;1898.523994&lt;/D&gt;&lt;D xsi:type="xsd:double"&gt;1898.047709&lt;/D&gt;&lt;D xsi:type="xsd:double"&gt;1896.044669&lt;/D&gt;&lt;D xsi:type="xsd:double"&gt;1901.059573&lt;/D&gt;&lt;D xsi:type="xsd:double"&gt;1897.277061&lt;/D&gt;&lt;D xsi:type="xsd:double"&gt;1897.277061&lt;/D&gt;&lt;D xsi:type="xsd:double"&gt;1897.985236&lt;/D&gt;&lt;D xsi:type="xsd:double"&gt;1898.877023&lt;/D&gt;&lt;D xsi:type="xsd:double"&gt;1900.817905&lt;/D&gt;&lt;D xsi:type="xsd:double"&gt;1899.767742&lt;/D&gt;&lt;D xsi:type="xsd:double"&gt;1900.27909&lt;/D&gt;&lt;D xsi:type="xsd:double"&gt;1897.793599&lt;/D&gt;&lt;D xsi:type="xsd:double"&gt;1899.747438&lt;/D&gt;&lt;D xsi:type="xsd:double"&gt;1902.569115&lt;/D&gt;&lt;D xsi:type="xsd:double"&gt;1904.109812&lt;/D&gt;&lt;D xsi:type="xsd:double"&gt;1908.265175&lt;/D&gt;&lt;D xsi:type="xsd:double"&gt;1909.998496&lt;/D&gt;&lt;D xsi:type="xsd:double"&gt;1909.998496&lt;/D&gt;&lt;D xsi:type="xsd:double"&gt;1913.076308&lt;/D&gt;&lt;D xsi:type="xsd:double"&gt;1910.93062&lt;/D&gt;&lt;D xsi:type="xsd:double"&gt;1905.146683&lt;/D&gt;&lt;D xsi:type="xsd:double"&gt;1905.09727&lt;/D&gt;&lt;D xsi:type="xsd:double"&gt;1907.686885&lt;/D&gt;&lt;D xsi:type="xsd:double"&gt;1902.918885&lt;/D&gt;&lt;D xsi:type="xsd:double"&gt;1907.036588&lt;/D&gt;&lt;D xsi:type="xsd:double"&gt;1908.974039&lt;/D&gt;&lt;D xsi:type="xsd:double"&gt;1912.455264&lt;/D&gt;&lt;D xsi:type="xsd:double"&gt;1911.123039&lt;/D&gt;&lt;D xsi:type="xsd:double"&gt;1916.646679&lt;/D&gt;&lt;D xsi:type="xsd:double"&gt;1913.75927&lt;/D&gt;&lt;D xsi:type="xsd:double"&gt;1915.902494&lt;/D&gt;&lt;D xsi:type="xsd:double"&gt;1911.281259&lt;/D&gt;&lt;D xsi:type="xsd:double"&gt;1908.922056&lt;/D&gt;&lt;D xsi:type="xsd:double"&gt;1911.416783&lt;/D&gt;&lt;D xsi:type="xsd:double"&gt;1913.103195&lt;/D&gt;&lt;D xsi:type="xsd:double"&gt;1905.803743&lt;/D&gt;&lt;D xsi:type="xsd:double"&gt;1906.381432&lt;/D&gt;&lt;D xsi:type="xsd:double"&gt;1906.381432&lt;/D&gt;&lt;D xsi:type="xsd:double"&gt;1907.873029&lt;/D&gt;&lt;D xsi:type="xsd:double"&gt;1911.698993&lt;/D&gt;&lt;D xsi:type="xsd:double"&gt;1913.339322&lt;/D&gt;&lt;D xsi:type="xsd:double"&gt;1914.865538&lt;/D&gt;&lt;D xsi:type="xsd:double"&gt;1914.865538&lt;/D&gt;&lt;D xsi:type="xsd:double"&gt;1919.314851&lt;/D&gt;&lt;D xsi:type="xsd:double"&gt;1925.400924&lt;/D&gt;&lt;D xsi:type="xsd:double"&gt;1931.52215&lt;/D&gt;&lt;D xsi:type="xsd:double"&gt;1931.912601&lt;/D&gt;&lt;D xsi:type="xsd:double"&gt;1927.795928&lt;/D&gt;&lt;D xsi:type="xsd:double"&gt;1931.538538&lt;/D&gt;&lt;D xsi:type="xsd:double"&gt;1936.140738&lt;/D&gt;&lt;D xsi:type="xsd:double"&gt;1937.673937&lt;/D&gt;&lt;D xsi:type="xsd:double"&gt;1941.077231&lt;/D&gt;&lt;D xsi:type="xsd:double"&gt;1945.933686&lt;/D&gt;&lt;D xsi:type="xsd:double"&gt;1940.794814&lt;/D&gt;&lt;D xsi:type="xsd:double"&gt;1940.794814&lt;/D&gt;&lt;D xsi:type="xsd:double"&gt;1942.186378&lt;/D&gt;&lt;D xsi:type="xsd:double"&gt;1938.801075&lt;/D&gt;&lt;D xsi:type="xsd:double"&gt;1937.127728&lt;/D&gt;&lt;D xsi:type="xsd:double"&gt;1943.591073&lt;/D&gt;&lt;D xsi:type="xsd:double"&gt;1942.38635&lt;/D&gt;&lt;D xsi:type="xsd:double"&gt;1943.097234&lt;/D&gt;&lt;D xsi:type="xsd:double"&gt;1951.072687&lt;/D&gt;&lt;D xsi:type="xsd:double"&gt;1948.509425&lt;/D&gt;&lt;D xsi:type="xsd:double"&gt;1955.018747&lt;/D&gt;&lt;D xsi:type="xsd:double"&gt;1955.546273&lt;/D&gt;&lt;D xsi:type="xsd:double"&gt;1947.34146&lt;/D&gt;&lt;D xsi:type="xsd:double"&gt;1946.4557&lt;/D&gt;&lt;D xsi:type="xsd:double"&gt;1945.440941&lt;/D&gt;&lt;D xsi:type="xsd:double"&gt;1935.381396&lt;/D&gt;&lt;D xsi:type="xsd:double"&gt;1935.217481&lt;/D&gt;&lt;D xsi:type="xsd:double"&gt;1931.738457&lt;/D&gt;&lt;D xsi:type="xsd:double"&gt;1932.002744&lt;/D&gt;&lt;D xsi:type="xsd:double"&gt;1933.370693&lt;/D&gt;&lt;D xsi:type="xsd:double"&gt;1930.836157&lt;/D&gt;&lt;D xsi:type="xsd:double"&gt;1930.836157&lt;/D&gt;&lt;D xsi:type="xsd:double"&gt;1921.307587&lt;/D&gt;&lt;D xsi:type="xsd:double"&gt;1928.289149&lt;/D&gt;&lt;D xsi:type="xsd:double"&gt;1925.435349&lt;/D&gt;&lt;D xsi:type="xsd:double"&gt;1924.094503&lt;/D&gt;&lt;D xsi:type="xsd:double"&gt;1930.342372&lt;/D&gt;&lt;D xsi:type="xsd:double"&gt;1937.096539&lt;/D&gt;&lt;D xsi:type="xsd:double"&gt;1938.473304&lt;/D&gt;&lt;D xsi:type="xsd:double"&gt;1934.576805&lt;/D&gt;&lt;D xsi:type="xsd:double"&gt;1936.636913&lt;/D&gt;&lt;D xsi:type="xsd:double"&gt;1929.911546&lt;/D&gt;&lt;D xsi:type="xsd:double"&gt;1926.967821&lt;/D&gt;&lt;D xsi:type="xsd:double"&gt;1927.500776&lt;/D&gt;&lt;D xsi:type="xsd:double"&gt;1929.054332&lt;/D&gt;&lt;D xsi:type="xsd:double"&gt;1917.724207&lt;/D&gt;&lt;D xsi:type="xsd:double"&gt;1921.585284&lt;/D&gt;&lt;D xsi:type="xsd:double"&gt;1926.588887&lt;/D&gt;&lt;D xsi:type="xsd:double"&gt;1928.086828&lt;/D&gt;&lt;D xsi:type="xsd:double"&gt;1929.46323&lt;/D&gt;&lt;D xsi:type="xsd:double"&gt;1927.999592&lt;/D&gt;&lt;D xsi:type="xsd:double"&gt;1928.777587&lt;/D&gt;&lt;D xsi:type="xsd:double"&gt;1931.264417&lt;/D&gt;&lt;D xsi:type="xsd:double"&gt;1941.301779&lt;/D&gt;&lt;D xsi:type="xsd:double"&gt;1939.220343&lt;/D&gt;&lt;D xsi:type="xsd:double"&gt;1943.290086&lt;/D&gt;&lt;D xsi:type="xsd:double"&gt;1944.735714&lt;/D&gt;&lt;D xsi:type="xsd:double"&gt;1948.105284&lt;/D&gt;&lt;D xsi:type="xsd:double"&gt;1944.654769&lt;/D&gt;&lt;D xsi:type="xsd:double"&gt;1937.229203&lt;/D&gt;&lt;D xsi:type="xsd:double"&gt;1943.392241&lt;/D&gt;&lt;D xsi:type="xsd:double"&gt;1942.62427&lt;/D&gt;&lt;D xsi:type="xsd:double"&gt;1945.629761&lt;/D&gt;&lt;D xsi:type="xsd:double"&gt;1951.562342&lt;/D&gt;&lt;D xsi:type="xsd:double"&gt;1948.319709&lt;/D&gt;&lt;D xsi:type="xsd:double"&gt;1954.20637&lt;/D&gt;&lt;D xsi:type="xsd:double"&gt;1949.236128&lt;/D&gt;&lt;D xsi:type="xsd:double"&gt;1950.824882&lt;/D&gt;&lt;D xsi:type="xsd:double"&gt;1951.437072&lt;/D&gt;&lt;D xsi:type="xsd:double"&gt;1946.068245&lt;/D&gt;&lt;D xsi:type="xsd:double"&gt;1946.449925&lt;/D&gt;&lt;D xsi:type="xsd:double"&gt;1948.461272&lt;/D&gt;&lt;D xsi:type="xsd:double"&gt;1951.456825&lt;/D&gt;&lt;D xsi:type="xsd:double"&gt;1951.673721&lt;/D&gt;&lt;D xsi:type="xsd:double"&gt;1953.075305&lt;/D&gt;&lt;D xsi:type="xsd:double"&gt;1954.954794&lt;/D&gt;&lt;D xsi:type="xsd:double"&gt;1951.120226&lt;/D&gt;&lt;D xsi:type="xsd:double"&gt;1950.36108&lt;/D&gt;&lt;D xsi:type="xsd:double"&gt;1945.363602&lt;/D&gt;&lt;D xsi:type="xsd:double"&gt;1947.654174&lt;/D&gt;&lt;D xsi:type="xsd:double"&gt;1950.266212&lt;/D&gt;&lt;D xsi:type="xsd:double"&gt;1949.916661&lt;/D&gt;&lt;D xsi:type="xsd:double"&gt;1945.109201&lt;/D&gt;&lt;D xsi:type="xsd:double"&gt;1939.824551&lt;/D&gt;&lt;D xsi:type="xsd:double"&gt;1938.648606&lt;/D&gt;&lt;D xsi:type="xsd:double"&gt;1932.339667&lt;/D&gt;&lt;D xsi:type="xsd:double"&gt;1930.500182&lt;/D&gt;&lt;D xsi:type="xsd:double"&gt;1927.109658&lt;/D&gt;&lt;D xsi:type="xsd:double"&gt;1921.994371&lt;/D&gt;&lt;D xsi:type="xsd:double"&gt;1926.750202&lt;/D&gt;&lt;D xsi:type="xsd:double"&gt;1930.664591&lt;/D&gt;&lt;D xsi:type="xsd:double"&gt;1919.934233&lt;/D&gt;&lt;D xsi:type="xsd:double"&gt;1920.978378&lt;/D&gt;&lt;D xsi:type="xsd:double"&gt;1919.49277&lt;/D&gt;&lt;D xsi:type="xsd:double"&gt;1923.000056&lt;/D&gt;&lt;D xsi:type="xsd:double"&gt;1931.331399&lt;/D&gt;&lt;D xsi:type="xsd:double"&gt;1924.261523&lt;/D&gt;&lt;D xsi:type="xsd:double"&gt;1920.845822&lt;/D&gt;&lt;D xsi:type="xsd:double"&gt;1921.335865&lt;/D&gt;&lt;D xsi:type="xsd:double"&gt;1926.318665&lt;/D&gt;&lt;D xsi:type="xsd:double"&gt;1922.145809&lt;/D&gt;&lt;D xsi:type="xsd:double"&gt;1922.145809&lt;/D&gt;&lt;D xsi:type="xsd:double"&gt;1929.895086&lt;/D&gt;&lt;D xsi:type="xsd:double"&gt;1930.218613&lt;/D&gt;&lt;D xsi:type="xsd:double"&gt;1930.8903&lt;/D&gt;&lt;D xsi:type="xsd:double"&gt;1933.979756&lt;/D&gt;&lt;D xsi:type="xsd:double"&gt;1924.799765&lt;/D&gt;&lt;D xsi:type="xsd:double"&gt;1918.636333&lt;/D&gt;&lt;D xsi:type="xsd:double"&gt;1910.672785&lt;/D&gt;&lt;D xsi:type="xsd:double"&gt;1916.278789&lt;/D&gt;&lt;D xsi:type="xsd:double"&gt;1907.795697&lt;/D&gt;&lt;D xsi:type="xsd:double"&gt;1910.412561&lt;/D&gt;&lt;D xsi:type="xsd:double"&gt;1906.419095&lt;/D&gt;&lt;D xsi:type="xsd:double"&gt;1900.869997&lt;/D&gt;&lt;D xsi:type="xsd:double"&gt;1909.441136&lt;/D&gt;&lt;D xsi:type="xsd:double"&gt;1908.69624&lt;/D&gt;&lt;D xsi:type="xsd:double"&gt;1910.105553&lt;/D&gt;&lt;D xsi:type="xsd:double"&gt;1913.021585&lt;/D&gt;&lt;D xsi:type="xsd:double"&gt;1914.366897&lt;/D&gt;&lt;D xsi:type="xsd:double"&gt;1911.332947&lt;/D&gt;&lt;D xsi:type="xsd:double"&gt;1918.286618&lt;/D&gt;&lt;D xsi:type="xsd:double"&gt;1910.283817&lt;/D&gt;&lt;D xsi:type="xsd:double"&gt;1906.359404&lt;/D&gt;&lt;D xsi:type="xsd:double"&gt;1910.157847&lt;/D&gt;&lt;D xsi:type="xsd:double"&gt;1908.443025&lt;/D&gt;&lt;D xsi:type="xsd:double"&gt;1900.969836&lt;/D&gt;&lt;D xsi:type="xsd:double"&gt;1912.237878&lt;/D&gt;&lt;D xsi:type="xsd:double"&gt;1912.892401&lt;/D&gt;&lt;D xsi:type="xsd:double"&gt;1905.570518&lt;/D&gt;&lt;D xsi:type="xsd:double"&gt;1908.837176&lt;/D&gt;&lt;D xsi:type="xsd:double"&gt;1908.837176&lt;/D&gt;&lt;D xsi:type="xsd:double"&gt;1918.654412&lt;/D&gt;&lt;D xsi:type="xsd:double"&gt;1922.33977&lt;/D&gt;&lt;D xsi:type="xsd:double"&gt;1925.011364&lt;/D&gt;&lt;D xsi:type="xsd:double"&gt;1916.492335&lt;/D&gt;&lt;D xsi:type="xsd:double"&gt;1906.792919&lt;/D&gt;&lt;D xsi:type="xsd:double"&gt;1906.608524&lt;/D&gt;&lt;D xsi:type="xsd:double"&gt;1909.48177&lt;/D&gt;&lt;D xsi:type="xsd:double"&gt;1913.812681&lt;/D&gt;&lt;D xsi:type="xsd:double"&gt;1913.664528&lt;/D&gt;&lt;D xsi:type="xsd:double"&gt;1914.742238&lt;/D&gt;&lt;D xsi:type="xsd:double"&gt;1912.241099&lt;/D&gt;&lt;D xsi:type="xsd:double"&gt;1915.159116&lt;/D&gt;&lt;D xsi:type="xsd:double"&gt;1916.706763&lt;/D&gt;&lt;D xsi:type="xsd:double"&gt;1920.105727&lt;/D&gt;&lt;D xsi:type="xsd:double"&gt;1919.995813&lt;/D&gt;&lt;D xsi:type="xsd:double"&gt;1922.898208&lt;/D&gt;&lt;D xsi:type="xsd:double"&gt;1921.70469&lt;/D&gt;&lt;D xsi:type="xsd:double"&gt;1919.736794&lt;/D&gt;&lt;D xsi:type="xsd:double"&gt;1920.95789&lt;/D&gt;&lt;D xsi:type="xsd:double"&gt;1926.189184&lt;/D&gt;&lt;D xsi:type="xsd:double"&gt;1930.783703&lt;/D&gt;&lt;D xsi:type="xsd:double"&gt;1924.895388&lt;/D&gt;&lt;D xsi:type="xsd:double"&gt;1920.101442&lt;/D&gt;&lt;D xsi:type="xsd:double"&gt;1923.002621&lt;/D&gt;&lt;D xsi:type="xsd:double"&gt;1927.354169&lt;/D&gt;&lt;D xsi:type="xsd:double"&gt;1922.3819&lt;/D&gt;&lt;D xsi:type="xsd:double"&gt;1930.915478&lt;/D&gt;&lt;D xsi:type="xsd:double"&gt;1930.584463&lt;/D&gt;&lt;D xsi:type="xsd:double"&gt;1925.411327&lt;/D&gt;&lt;D xsi:type="xsd:double"&gt;1924.639855&lt;/D&gt;&lt;D xsi:type="xsd:double"&gt;1928.714671&lt;/D&gt;&lt;D xsi:type="xsd:double"&gt;1924.935739&lt;/D&gt;&lt;D xsi:type="xsd:double"&gt;1930.955756&lt;/D&gt;&lt;D xsi:type="xsd:double"&gt;1933.728856&lt;/D&gt;&lt;D xsi:type="xsd:double"&gt;1935.920179&lt;/D&gt;&lt;D xsi:type="xsd:double"&gt;1938.833248&lt;/D&gt;&lt;D xsi:type="xsd:double"&gt;1927.044558&lt;/D&gt;&lt;D xsi:type="xsd:double"&gt;1923.974872&lt;/D&gt;&lt;D xsi:type="xsd:double"&gt;1926.167556&lt;/D&gt;&lt;D xsi:type="xsd:double"&gt;1924.576803&lt;/D&gt;&lt;D xsi:type="xsd:double"&gt;1923.423111&lt;/D&gt;&lt;D xsi:type="xsd:double"&gt;1925.134935&lt;/D&gt;&lt;D xsi:type="xsd:double"&gt;1923.089547&lt;/D&gt;&lt;D xsi:type="xsd:double"&gt;1926.280362&lt;/D&gt;&lt;D xsi:type="xsd:double"&gt;1929.860832&lt;/D&gt;&lt;D xsi:type="xsd:double"&gt;1929.860832&lt;/D&gt;&lt;D xsi:type="xsd:double"&gt;1924.734336&lt;/D&gt;&lt;D xsi:type="xsd:double"&gt;1927.567634&lt;/D&gt;&lt;D xsi:type="xsd:double"&gt;1924.27969&lt;/D&gt;&lt;D xsi:type="xsd:double"&gt;1927.605173&lt;/D&gt;&lt;D xsi:type="xsd:double"&gt;1927.798554&lt;/D&gt;&lt;D xsi:type="xsd:double"&gt;1918.231114&lt;/D&gt;&lt;D xsi:type="xsd:double"&gt;1917.207505&lt;/D&gt;&lt;D xsi:type="xsd:double"&gt;1926.62487&lt;/D&gt;&lt;D xsi:type="xsd:double"&gt;1934.259923&lt;/D&gt;&lt;D xsi:type="xsd:double"&gt;1926.406804&lt;/D&gt;&lt;D xsi:type="xsd:double"&gt;1933.772943&lt;/D&gt;&lt;D xsi:type="xsd:double"&gt;1932.317746&lt;/D&gt;&lt;D xsi:type="xsd:double"&gt;1933.781414&lt;/D&gt;&lt;D xsi:type="xsd:double"&gt;1929.59459&lt;/D&gt;&lt;D xsi:type="xsd:double"&gt;1934.716203&lt;/D&gt;&lt;D xsi:type="xsd:double"&gt;1936.705471&lt;/D&gt;&lt;D xsi:type="xsd:double"&gt;1936.433656&lt;/D&gt;&lt;D xsi:type="xsd:double"&gt;1937.674319&lt;/D&gt;&lt;D xsi:type="xsd:double"&gt;1942.758999&lt;/D&gt;&lt;D xsi:type="xsd:double"&gt;1938.19953&lt;/D&gt;&lt;D xsi:type="xsd:double"&gt;1941.083942&lt;/D&gt;&lt;D xsi:type="xsd:double"&gt;1940.332537&lt;/D&gt;&lt;D xsi:type="xsd:double"&gt;1936.251012&lt;/D&gt;&lt;D xsi:type="xsd:double"&gt;1937.493379&lt;/D&gt;&lt;D xsi:type="xsd:double"&gt;1937.493379&lt;/D&gt;&lt;D xsi:type="xsd:double"&gt;1941.205925&lt;/D&gt;&lt;D xsi:type="xsd:double"&gt;1948.194543&lt;/D&gt;&lt;D xsi:type="xsd:double"&gt;1944.425682&lt;/D&gt;&lt;D xsi:type="xsd:double"&gt;1944.739035&lt;/D&gt;&lt;D xsi:type="xsd:double"&gt;1944.637418&lt;/D&gt;&lt;D xsi:type="xsd:double"&gt;1940.965098&lt;/D&gt;&lt;D xsi:type="xsd:double"&gt;1945.173677&lt;/D&gt;&lt;D xsi:type="xsd:double"&gt;1947.125737&lt;/D&gt;&lt;D xsi:type="xsd:double"&gt;1942.97476&lt;/D&gt;&lt;D xsi:type="xsd:double"&gt;1945.835655&lt;/D&gt;&lt;D xsi:type="xsd:double"&gt;1948.214073&lt;/D&gt;&lt;D xsi:type="xsd:double"&gt;1942.147656&lt;/D&gt;&lt;D xsi:type="xsd:double"&gt;1934.590373&lt;/D&gt;&lt;D xsi:type="xsd:double"&gt;1936.755209&lt;/D&gt;&lt;D xsi:type="xsd:double"&gt;1934.627283&lt;/D&gt;&lt;D xsi:type="xsd:double"&gt;1931.727061&lt;/D&gt;&lt;D xsi:type="xsd:double"&gt;1930.296237&lt;/D&gt;&lt;D xsi:type="xsd:double"&gt;1929.330662&lt;/D&gt;&lt;D xsi:type="xsd:double"&gt;1921.294927&lt;/D&gt;&lt;D xsi:type="xsd:double"&gt;1920.35684&lt;/D&gt;&lt;D xsi:type="xsd:double"&gt;1922.347633&lt;/D&gt;&lt;D xsi:type="xsd:double"&gt;1922.347633&lt;/D&gt;&lt;D xsi:type="xsd:double"&gt;1921.665014&lt;/D&gt;&lt;D xsi:type="xsd:double"&gt;1924.936867&lt;/D&gt;&lt;D xsi:type="xsd:double"&gt;1925.506808&lt;/D&gt;&lt;D xsi:type="xsd:double"&gt;1927.248892&lt;/D&gt;&lt;D xsi:type="xsd:double"&gt;1926.997097&lt;/D&gt;&lt;D xsi:type="xsd:double"&gt;1929.540807&lt;/D&gt;&lt;D xsi:type="xsd:double"&gt;1927.842948&lt;/D&gt;&lt;D xsi:type="xsd:double"&gt;1928.673413&lt;/D&gt;&lt;D xsi:type="xsd:double"&gt;1929.15636&lt;/D&gt;&lt;D xsi:type="xsd:double"&gt;1929.936213&lt;/D&gt;&lt;D xsi:type="xsd:double"&gt;1929.936213&lt;/D&gt;&lt;D xsi:type="xsd:double"&gt;1930.55273&lt;/D&gt;&lt;D xsi:type="xsd:double"&gt;1931.63877&lt;/D&gt;&lt;/FQL&gt;&lt;FQL&gt;&lt;Q&gt;LHMN0001^FORMULA_DESCRIPTION("LB_EXCESS_RET_MTD")&lt;/Q&gt;&lt;R&gt;1&lt;/R&gt;&lt;C&gt;1&lt;/C&gt;&lt;D xsi:type="xsd:string"&gt;Excess Return - Month to Date - Unhedged&lt;/D&gt;&lt;/FQL&gt;&lt;FQL&gt;&lt;Q&gt;LHMN0011^LB_EXCESS_RET_MTD(0,-1AY,D)&lt;/Q&gt;&lt;R&gt;262&lt;/R&gt;&lt;C&gt;1&lt;/C&gt;&lt;D xsi:type="xsd:double"&gt;0.22&lt;/D&gt;&lt;D xsi:type="xsd:double"&gt;0.21&lt;/D&gt;&lt;D xsi:type="xsd:double"&gt;0.21&lt;/D&gt;&lt;D xsi:type="xsd:double"&gt;0.21&lt;/D&gt;&lt;D xsi:type="xsd:double"&gt;0.21&lt;/D&gt;&lt;D xsi:type="xsd:double"&gt;0.24&lt;/D&gt;&lt;D xsi:type="xsd:double"&gt;0.27&lt;/D&gt;&lt;D xsi:type="xsd:double"&gt;0.24&lt;/D&gt;&lt;D xsi:type="xsd:double"&gt;0.2&lt;/D&gt;&lt;D xsi:type="xsd:double"&gt;0.19&lt;/D&gt;&lt;D xsi:type="xsd:double"&gt;0.12&lt;/D&gt;&lt;D xsi:type="xsd:double"&gt;0.16&lt;/D&gt;&lt;D xsi:type="xsd:double"&gt;0.22&lt;/D&gt;&lt;D xsi:type="xsd:double"&gt;0.25&lt;/D&gt;&lt;D xsi:type="xsd:double"&gt;0.25&lt;/D&gt;&lt;D xsi:type="xsd:double"&gt;0.30000000000000004&lt;/D&gt;&lt;D xsi:type="xsd:double"&gt;0.27&lt;/D&gt;&lt;D xsi:type="xsd:double"&gt;0.25&lt;/D&gt;&lt;D xsi:type="xsd:double"&gt;0.24&lt;/D&gt;&lt;D xsi:type="xsd:double"&gt;0.15&lt;/D&gt;&lt;D xsi:type="xsd:double"&gt;0.05&lt;/D&gt;&lt;D xsi:type="xsd:double"&gt;0.9&lt;/D&gt;&lt;D xsi:type="xsd:double"&gt;0.92&lt;/D&gt;&lt;D xsi:type="xsd:double"&gt;0.92&lt;/D&gt;&lt;D xsi:type="xsd:double"&gt;0.92&lt;/D&gt;&lt;D xsi:type="xsd:double"&gt;1.01&lt;/D&gt;&lt;D xsi:type="xsd:double"&gt;0.93&lt;/D&gt;&lt;D xsi:type="xsd:double"&gt;0.76&lt;/D&gt;&lt;D xsi:type="xsd:double"&gt;0.66&lt;/D&gt;&lt;D xsi:type="xsd:double"&gt;0.60000000000000009&lt;/D&gt;&lt;D xsi:type="xsd:double"&gt;0.54&lt;/D&gt;&lt;D xsi:type="xsd:double"&gt;0.49&lt;/D&gt;&lt;D xsi:type="xsd:double"&gt;0.42&lt;/D&gt;&lt;D xsi:type="xsd:double"&gt;0.43&lt;/D&gt;&lt;D xsi:type="xsd:double"&gt;0.49&lt;/D&gt;&lt;D xsi:type="xsd:double"&gt;0.57000000000000006&lt;/D&gt;&lt;D xsi:type="xsd:double"&gt;0.57000000000000006&lt;/D&gt;&lt;D xsi:type="xsd:double"&gt;0.42&lt;/D&gt;&lt;D xsi:type="xsd:double"&gt;0.37&lt;/D&gt;&lt;D xsi:type="xsd:double"&gt;0.21&lt;/D&gt;&lt;D xsi:type="xsd:double"&gt;0.05&lt;/D&gt;&lt;D xsi:type="xsd:double"&gt;-0.12&lt;/D&gt;&lt;D xsi:type="xsd:double"&gt;-0.06&lt;/D&gt;&lt;D xsi:type="xsd:double"&gt;-0.55&lt;/D&gt;&lt;D xsi:type="xsd:double"&gt;-0.63&lt;/D&gt;&lt;D xsi:type="xsd:double"&gt;-0.37&lt;/D&gt;&lt;D xsi:type="xsd:double"&gt;-0.07&lt;/D&gt;&lt;D xsi:type="xsd:double"&gt;-0.05&lt;/D&gt;&lt;D xsi:type="xsd:double"&gt;0.12&lt;/D&gt;&lt;D xsi:type="xsd:double"&gt;0.16&lt;/D&gt;&lt;D xsi:type="xsd:double"&gt;0.28&lt;/D&gt;&lt;D xsi:type="xsd:double"&gt;0.30000000000000004&lt;/D&gt;&lt;D xsi:type="xsd:double"&gt;0.35000000000000003&lt;/D&gt;&lt;D xsi:type="xsd:double"&gt;0.29&lt;/D&gt;&lt;D xsi:type="xsd:double"&gt;0.18&lt;/D&gt;&lt;D xsi:type="xsd:double"&gt;0.11&lt;/D&gt;&lt;D xsi:type="xsd:double"&gt;0.14&lt;/D&gt;&lt;D xsi:type="xsd:double"&gt;0.22&lt;/D&gt;&lt;D xsi:type="xsd:double"&gt;0.26&lt;/D&gt;&lt;D xsi:type="xsd:double"&gt;0.13&lt;/D&gt;&lt;D xsi:type="xsd:double"&gt;0.05&lt;/D&gt;&lt;D xsi:type="xsd:double"&gt;0.05&lt;/D&gt;&lt;D xsi:type="xsd:double"&gt;0.06&lt;/D&gt;&lt;D xsi:type="xsd:double"&gt;0&lt;/D&gt;&lt;D xsi:type="xsd:double"&gt;-0.05&lt;/D&gt;&lt;D xsi:type="xsd:double"&gt;-0.61&lt;/D&gt;&lt;D xsi:type="xsd:double"&gt;-0.72&lt;/D&gt;&lt;D xsi:type="xsd:double"&gt;-0.77&lt;/D&gt;&lt;D xsi:type="xsd:double"&gt;-0.96&lt;/D&gt;&lt;D xsi:type="xsd:double"&gt;-0.94000000000000006&lt;/D&gt;&lt;D xsi:type="xsd:double"&gt;-1.05&lt;/D&gt;&lt;D xsi:type="xsd:double"&gt;-0.74&lt;/D&gt;&lt;D xsi:type="xsd:double"&gt;-0.65&lt;/D&gt;&lt;D xsi:type="xsd:double"&gt;-0.54&lt;/D&gt;&lt;D xsi:type="xsd:double"&gt;-0.42&lt;/D&gt;&lt;D xsi:type="xsd:double"&gt;-0.42&lt;/D&gt;&lt;D xsi:type="xsd:double"&gt;-0.45&lt;/D&gt;&lt;D xsi:type="xsd:double"&gt;-0.5&lt;/D&gt;&lt;D xsi:type="xsd:double"&gt;-0.53&lt;/D&gt;&lt;D xsi:type="xsd:double"&gt;-0.36&lt;/D&gt;&lt;D xsi:type="xsd:double"&gt;-0.26&lt;/D&gt;&lt;D xsi:type="xsd:double"&gt;-0.27&lt;/D&gt;&lt;D xsi:type="xsd:double"&gt;-0.17&lt;/D&gt;&lt;D xsi:type="xsd:double"&gt;-0.04&lt;/D&gt;&lt;D xsi:type="xsd:double"&gt;-0.03&lt;/D&gt;&lt;D xsi:type="xsd:double"&gt;-0.06&lt;/D&gt;&lt;D xsi:type="xsd:double"&gt;-0.53&lt;/D&gt;&lt;D xsi:type="xsd:double"&gt;-0.46&lt;/D&gt;&lt;D xsi:type="xsd:double"&gt;-0.52&lt;/D&gt;&lt;D xsi:type="xsd:double"&gt;-0.56&lt;/D&gt;&lt;D xsi:type="xsd:double"&gt;-0.59&lt;/D&gt;&lt;D xsi:type="xsd:double"&gt;-0.43&lt;/D&gt;&lt;D xsi:type="xsd:double"&gt;-0.31&lt;/D&gt;&lt;D xsi:type="xsd:double"&gt;-0.24&lt;/D&gt;&lt;D xsi:type="xsd:double"&gt;-0.18&lt;/D&gt;&lt;D xsi:type="xsd:double"&gt;-0.12&lt;/D&gt;&lt;D xsi:type="xsd:double"&gt;-0.08&lt;/D&gt;&lt;D xsi:type="xsd:double"&gt;-0.1&lt;/D&gt;&lt;D xsi:type="xsd:double"&gt;-0.12&lt;/D&gt;&lt;D xsi:type="xsd:double"&gt;0&lt;/D&gt;&lt;D xsi:type="xsd:double"&gt;0.09&lt;/D&gt;&lt;D xsi:type="xsd:double"&gt;0.05&lt;/D&gt;&lt;D xsi:type="xsd:double"&gt;-0.04&lt;/D&gt;&lt;D xsi:type="xsd:double"&gt;-0.08&lt;/D&gt;&lt;D xsi:type="xsd:double"&gt;-0.01&lt;/D&gt;&lt;D xsi:type="xsd:double"&gt;0.05&lt;/D&gt;&lt;D xsi:type="xsd:double"&gt;0.18&lt;/D&gt;&lt;D xsi:type="xsd:double"&gt;0.18&lt;/D&gt;&lt;D xsi:type="xsd:double"&gt;0.17&lt;/D&gt;&lt;D xsi:type="xsd:double"&gt;-0.55&lt;/D&gt;&lt;D xsi:type="xsd:double"&gt;-0.62&lt;/D&gt;&lt;D xsi:type="xsd:double"&gt;-0.26&lt;/D&gt;&lt;D xsi:type="xsd:double"&gt;-0.30000000000000004&lt;/D&gt;&lt;D xsi:type="xsd:double"&gt;-0.28&lt;/D&gt;&lt;D xsi:type="xsd:double"&gt;-0.26&lt;/D&gt;&lt;D xsi:type="xsd:double"&gt;-0.30000000000000004&lt;/D&gt;&lt;D xsi:type="xsd:double"&gt;-0.37&lt;/D&gt;&lt;D xsi:type="xsd:double"&gt;-0.33&lt;/D&gt;&lt;D xsi:type="xsd:double"&gt;-0.34&lt;/D&gt;&lt;D xsi:type="xsd:double"&gt;-0.32&lt;/D&gt;&lt;D xsi:type="xsd:double"&gt;-0.24&lt;/D&gt;&lt;D xsi:type="xsd:double"&gt;-0.14&lt;/D&gt;&lt;D xsi:type="xsd:double"&gt;-0.11&lt;/D&gt;&lt;D xsi:type="xsd:double"&gt;-0.11&lt;/D&gt;&lt;D xsi:type="xsd:double"&gt;-0.06&lt;/D&gt;&lt;D xsi:type="xsd:double"&gt;0.02&lt;/D&gt;&lt;D xsi:type="xsd:double"&gt;0.06&lt;/D&gt;&lt;D xsi:type="xsd:double"&gt;0.01&lt;/D&gt;&lt;D xsi:type="xsd:double"&gt;0.02&lt;/D&gt;&lt;D xsi:type="xsd:double"&gt;-0.08&lt;/D&gt;&lt;D xsi:type="xsd:double"&gt;-0.09&lt;/D&gt;&lt;D xsi:type="xsd:double"&gt;-0.30000000000000004&lt;/D&gt;&lt;D xsi:type="xsd:double"&gt;-0.22&lt;/D&gt;&lt;D xsi:type="xsd:double"&gt;-0.17&lt;/D&gt;&lt;D xsi:type="xsd:double"&gt;-0.14&lt;/D&gt;&lt;D xsi:type="xsd:double"&gt;-0.11&lt;/D&gt;&lt;D xsi:type="xsd:double"&gt;-0.11&lt;/D&gt;&lt;D xsi:type="xsd:double"&gt;-0.1&lt;/D&gt;&lt;D xsi:type="xsd:double"&gt;-0.05&lt;/D&gt;&lt;D xsi:type="xsd:double"&gt;0.06&lt;/D&gt;&lt;D xsi:type="xsd:double"&gt;0.08&lt;/D&gt;&lt;D xsi:type="xsd:double"&gt;0.03&lt;/D&gt;&lt;D xsi:type="xsd:double"&gt;-0.01&lt;/D&gt;&lt;D xsi:type="xsd:double"&gt;-0.01&lt;/D&gt;&lt;D xsi:type="xsd:double"&gt;-0.05&lt;/D&gt;&lt;D xsi:type="xsd:double"&gt;0.01&lt;/D&gt;&lt;D xsi:type="xsd:double"&gt;-0.01&lt;/D&gt;&lt;D xsi:type="xsd:double"&gt;-0.02&lt;/D&gt;&lt;D xsi:type="xsd:double"&gt;0.05&lt;/D&gt;&lt;D xsi:type="xsd:double"&gt;0.04&lt;/D&gt;&lt;D xsi:type="xsd:double"&gt;0&lt;/D&gt;&lt;D xsi:type="xsd:double"&gt;0.02&lt;/D&gt;&lt;D xsi:type="xsd:double"&gt;0.17&lt;/D&gt;&lt;D xsi:type="xsd:double"&gt;0.22&lt;/D&gt;&lt;D xsi:type="xsd:double"&gt;0.33&lt;/D&gt;&lt;D xsi:type="xsd:double"&gt;0.39&lt;/D&gt;&lt;D xsi:type="xsd:double"&gt;0.39&lt;/D&gt;&lt;D xsi:type="xsd:double"&gt;0.39&lt;/D&gt;&lt;D xsi:type="xsd:double"&gt;0.38&lt;/D&gt;&lt;D xsi:type="xsd:double"&gt;0.30000000000000004&lt;/D&gt;&lt;D xsi:type="xsd:double"&gt;0.26&lt;/D&gt;&lt;D xsi:type="xsd:double"&gt;0.21&lt;/D&gt;&lt;D xsi:type="xsd:double"&gt;0.24&lt;/D&gt;&lt;D xsi:type="xsd:double"&gt;0.26&lt;/D&gt;&lt;D xsi:type="xsd:double"&gt;0.29&lt;/D&gt;&lt;D xsi:type="xsd:double"&gt;0.34&lt;/D&gt;&lt;D xsi:type="xsd:double"&gt;0.37&lt;/D&gt;&lt;D xsi:type="xsd:double"&gt;0.33&lt;/D&gt;&lt;D xsi:type="xsd:double"&gt;0.29&lt;/D&gt;&lt;D xsi:type="xsd:double"&gt;0.23&lt;/D&gt;&lt;D xsi:type="xsd:double"&gt;0.1&lt;/D&gt;&lt;D xsi:type="xsd:double"&gt;0.02&lt;/D&gt;&lt;D xsi:type="xsd:double"&gt;0.08&lt;/D&gt;&lt;D xsi:type="xsd:double"&gt;0&lt;/D&gt;&lt;D xsi:type="xsd:double"&gt;-0.39&lt;/D&gt;&lt;D xsi:type="xsd:double"&gt;-0.39&lt;/D&gt;&lt;D xsi:type="xsd:double"&gt;-0.45&lt;/D&gt;&lt;D xsi:type="xsd:double"&gt;-0.46&lt;/D&gt;&lt;D xsi:type="xsd:double"&gt;-0.47000000000000003&lt;/D&gt;&lt;D xsi:type="xsd:double"&gt;-0.46&lt;/D&gt;&lt;D xsi:type="xsd:double"&gt;-0.45&lt;/D&gt;&lt;D xsi:type="xsd:double"&gt;-0.5&lt;/D&gt;&lt;D xsi:type="xsd:double"&gt;-0.5&lt;/D&gt;&lt;D xsi:type="xsd:double"&gt;-0.57000000000000006&lt;/D&gt;&lt;D xsi:type="xsd:double"&gt;-0.53&lt;/D&gt;&lt;D xsi:type="xsd:double"&gt;-0.41000000000000003&lt;/D&gt;&lt;D xsi:type="xsd:double"&gt;-0.27&lt;/D&gt;&lt;D xsi:type="xsd:double"&gt;-0.17&lt;/D&gt;&lt;D xsi:type="xsd:double"&gt;-0.13&lt;/D&gt;&lt;D xsi:type="xsd:double"&gt;-0.08&lt;/D&gt;&lt;D xsi:type="xsd:double"&gt;0.06&lt;/D&gt;&lt;D xsi:type="xsd:double"&gt;0.12&lt;/D&gt;&lt;D xsi:type="xsd:double"&gt;0.05&lt;/D&gt;&lt;D xsi:type="xsd:double"&gt;0.06&lt;/D&gt;&lt;D xsi:type="xsd:double"&gt;0.1&lt;/D&gt;&lt;D xsi:type="xsd:double"&gt;0.05&lt;/D&gt;&lt;D xsi:type="xsd:double"&gt;0.97&lt;/D&gt;&lt;D xsi:type="xsd:double"&gt;1.01&lt;/D&gt;&lt;D xsi:type="xsd:double"&gt;0.98&lt;/D&gt;&lt;D xsi:type="xsd:double"&gt;0.97&lt;/D&gt;&lt;D xsi:type="xsd:double"&gt;0.95000000000000007&lt;/D&gt;&lt;D xsi:type="xsd:double"&gt;0.98&lt;/D&gt;&lt;D xsi:type="xsd:double"&gt;0.9&lt;/D&gt;&lt;D xsi:type="xsd:double"&gt;0.8&lt;/D&gt;&lt;D xsi:type="xsd:double"&gt;0.71&lt;/D&gt;&lt;D xsi:type="xsd:double"&gt;0.62&lt;/D&gt;&lt;D xsi:type="xsd:double"&gt;0.62&lt;/D&gt;&lt;D xsi:type="xsd:double"&gt;0.56&lt;/D&gt;&lt;D xsi:type="xsd:double"&gt;0.49&lt;/D&gt;&lt;D xsi:type="xsd:double"&gt;0.5&lt;/D&gt;&lt;D xsi:type="xsd:double"&gt;0.46&lt;/D&gt;&lt;D xsi:type="xsd:double"&gt;0.44&lt;/D&gt;&lt;D xsi:type="xsd:double"&gt;0.26&lt;/D&gt;&lt;D xsi:type="xsd:double"&gt;0.2&lt;/D&gt;&lt;D xsi:type="xsd:double"&gt;0.17&lt;/D&gt;&lt;D xsi:type="xsd:double"&gt;0.03&lt;/D&gt;&lt;D xsi:type="xsd:double"&gt;-0.44&lt;/D&gt;&lt;D xsi:type="xsd:double"&gt;-0.39&lt;/D&gt;&lt;D xsi:type="xsd:double"&gt;-0.36&lt;/D&gt;&lt;D xsi:type="xsd:double"&gt;-0.30000000000000004&lt;/D&gt;&lt;D xsi:type="xsd:double"&gt;-0.31&lt;/D&gt;&lt;D xsi:type="xsd:double"&gt;-0.34&lt;/D&gt;&lt;D xsi:type="xsd:double"&gt;-0.43&lt;/D&gt;&lt;D xsi:type="xsd:double"&gt;-0.56&lt;/D&gt;&lt;D xsi:type="xsd:double"&gt;-0.61&lt;/D&gt;&lt;D xsi:type="xsd:double"&gt;-0.67&lt;/D&gt;&lt;D xsi:type="xsd:double"&gt;-0.67&lt;/D&gt;&lt;D xsi:type="xsd:double"&gt;-0.60000000000000009&lt;/D&gt;&lt;D xsi:type="xsd:double"&gt;-0.55&lt;/D&gt;&lt;D xsi:type="xsd:double"&gt;-0.37&lt;/D&gt;&lt;D xsi:type="xsd:double"&gt;-0.31&lt;/D&gt;&lt;D xsi:type="xsd:double"&gt;-0.22&lt;/D&gt;&lt;D xsi:type="xsd:double"&gt;-0.18&lt;/D&gt;&lt;D xsi:type="xsd:double"&gt;-0.29&lt;/D&gt;&lt;D xsi:type="xsd:double"&gt;-0.32&lt;/D&gt;&lt;D xsi:type="xsd:double"&gt;-0.18&lt;/D&gt;&lt;D xsi:type="xsd:double"&gt;-0.01&lt;/D&gt;&lt;D xsi:type="xsd:double"&gt;-0.41000000000000003&lt;/D&gt;&lt;D xsi:type="xsd:double"&gt;-0.41000000000000003&lt;/D&gt;&lt;D xsi:type="xsd:double"&gt;-0.36&lt;/D&gt;&lt;D xsi:type="xsd:double"&gt;-0.31&lt;/D&gt;&lt;D xsi:type="xsd:double"&gt;-0.30000000000000004&lt;/D&gt;&lt;D xsi:type="xsd:double"&gt;-0.33&lt;/D&gt;&lt;D xsi:type="xsd:double"&gt;-0.33&lt;/D&gt;&lt;D xsi:type="xsd:double"&gt;-0.35000000000000003&lt;/D&gt;&lt;D xsi:type="xsd:double"&gt;-0.42&lt;/D&gt;&lt;D xsi:type="xsd:double"&gt;-0.52&lt;/D&gt;&lt;D xsi:type="xsd:double"&gt;-0.61&lt;/D&gt;&lt;D xsi:type="xsd:double"&gt;-0.93&lt;/D&gt;&lt;D xsi:type="xsd:double"&gt;-1.16&lt;/D&gt;&lt;D xsi:type="xsd:double"&gt;-0.82000000000000006&lt;/D&gt;&lt;D xsi:type="xsd:double"&gt;-0.68&lt;/D&gt;&lt;D xsi:type="xsd:double"&gt;-0.48&lt;/D&gt;&lt;D xsi:type="xsd:double"&gt;-0.42&lt;/D&gt;&lt;D xsi:type="xsd:double"&gt;-0.26&lt;/D&gt;&lt;D xsi:type="xsd:double"&gt;-0.12&lt;/D&gt;&lt;D xsi:type="xsd:double"&gt;-0.07&lt;/D&gt;&lt;D xsi:type="xsd:double"&gt;-0.1&lt;/D&gt;&lt;D xsi:type="xsd:double"&gt;-0.08&lt;/D&gt;&lt;D xsi:type="xsd:double"&gt;-0.09&lt;/D&gt;&lt;D xsi:type="xsd:double"&gt;-0.09&lt;/D&gt;&lt;D xsi:type="xsd:double"&gt;-0.43&lt;/D&gt;&lt;/FQL&gt;&lt;FQL&gt;&lt;Q&gt;LHMN0011^FORMULA_DESCRIPTION("LB_EXCESS_RET_MTD")&lt;/Q&gt;&lt;R&gt;1&lt;/R&gt;&lt;C&gt;1&lt;/C&gt;&lt;D xsi:type="xsd:string"&gt;Excess Return - Month to Date - Unhedged&lt;/D&gt;&lt;/FQL&gt;&lt;FQL&gt;&lt;Q&gt;LHMN0001^FG_COMPANY_NAME()&lt;/Q&gt;&lt;R&gt;1&lt;/R&gt;&lt;C&gt;1&lt;/C&gt;&lt;D xsi:type="xsd:string"&gt;Barclays US Aggregate&lt;/D&gt;&lt;/FQL&gt;&lt;FQL&gt;&lt;Q&gt;LHMN0001^LB_EXCESS_RET_MTD(0,-1AY,D)&lt;/Q&gt;&lt;R&gt;262&lt;/R&gt;&lt;C&gt;1&lt;/C&gt;&lt;D xsi:type="xsd:double"&gt;0.11&lt;/D&gt;&lt;D xsi:type="xsd:double"&gt;0.09&lt;/D&gt;&lt;D xsi:type="xsd:double"&gt;0.08&lt;/D&gt;&lt;D xsi:type="xsd:double"&gt;0.08&lt;/D&gt;&lt;D xsi:type="xsd:double"&gt;0.09&lt;/D&gt;&lt;D xsi:type="xsd:double"&gt;0.1&lt;/D&gt;&lt;D xsi:type="xsd:double"&gt;0.12&lt;/D&gt;&lt;D xsi:type="xsd:double"&gt;0.13&lt;/D&gt;&lt;D xsi:type="xsd:double"&gt;0.11&lt;/D&gt;&lt;D xsi:type="xsd:double"&gt;0.1&lt;/D&gt;&lt;D xsi:type="xsd:double"&gt;0.08&lt;/D&gt;&lt;D xsi:type="xsd:double"&gt;0.09&lt;/D&gt;&lt;D xsi:type="xsd:double"&gt;0.1&lt;/D&gt;&lt;D xsi:type="xsd:double"&gt;0.12&lt;/D&gt;&lt;D xsi:type="xsd:double"&gt;0.12&lt;/D&gt;&lt;D xsi:type="xsd:double"&gt;0.14&lt;/D&gt;&lt;D xsi:type="xsd:double"&gt;0.16&lt;/D&gt;&lt;D xsi:type="xsd:double"&gt;0.13&lt;/D&gt;&lt;D xsi:type="xsd:double"&gt;0.11&lt;/D&gt;&lt;D xsi:type="xsd:double"&gt;0.09&lt;/D&gt;&lt;D xsi:type="xsd:double"&gt;0.05&lt;/D&gt;&lt;D xsi:type="xsd:double"&gt;0.38&lt;/D&gt;&lt;D xsi:type="xsd:double"&gt;0.36&lt;/D&gt;&lt;D xsi:type="xsd:double"&gt;0.35000000000000003&lt;/D&gt;&lt;D xsi:type="xsd:double"&gt;0.35000000000000003&lt;/D&gt;&lt;D xsi:type="xsd:double"&gt;0.38&lt;/D&gt;&lt;D xsi:type="xsd:double"&gt;0.37&lt;/D&gt;&lt;D xsi:type="xsd:double"&gt;0.29&lt;/D&gt;&lt;D xsi:type="xsd:double"&gt;0.25&lt;/D&gt;&lt;D xsi:type="xsd:double"&gt;0.24&lt;/D&gt;&lt;D xsi:type="xsd:double"&gt;0.21&lt;/D&gt;&lt;D xsi:type="xsd:double"&gt;0.18&lt;/D&gt;&lt;D xsi:type="xsd:double"&gt;0.15&lt;/D&gt;&lt;D xsi:type="xsd:double"&gt;0.12&lt;/D&gt;&lt;D xsi:type="xsd:double"&gt;0.16&lt;/D&gt;&lt;D xsi:type="xsd:double"&gt;0.21&lt;/D&gt;&lt;D xsi:type="xsd:double"&gt;0.21&lt;/D&gt;&lt;D xsi:type="xsd:double"&gt;0.16&lt;/D&gt;&lt;D xsi:type="xsd:double"&gt;0.14&lt;/D&gt;&lt;D xsi:type="xsd:double"&gt;0.07&lt;/D&gt;&lt;D xsi:type="xsd:double"&gt;0.04&lt;/D&gt;&lt;D xsi:type="xsd:double"&gt;-0.05&lt;/D&gt;&lt;D xsi:type="xsd:double"&gt;-0.01&lt;/D&gt;&lt;D xsi:type="xsd:double"&gt;-0.22&lt;/D&gt;&lt;D xsi:type="xsd:double"&gt;-0.26&lt;/D&gt;&lt;D xsi:type="xsd:double"&gt;-0.18&lt;/D&gt;&lt;D xsi:type="xsd:double"&gt;-0.04&lt;/D&gt;&lt;D xsi:type="xsd:double"&gt;-0.05&lt;/D&gt;&lt;D xsi:type="xsd:double"&gt;0.03&lt;/D&gt;&lt;D xsi:type="xsd:double"&gt;0.05&lt;/D&gt;&lt;D xsi:type="xsd:double"&gt;0.12&lt;/D&gt;&lt;D xsi:type="xsd:double"&gt;0.11&lt;/D&gt;&lt;D xsi:type="xsd:double"&gt;0.17&lt;/D&gt;&lt;D xsi:type="xsd:double"&gt;0.14&lt;/D&gt;&lt;D xsi:type="xsd:double"&gt;0.08&lt;/D&gt;&lt;D xsi:type="xsd:double"&gt;0.03&lt;/D&gt;&lt;D xsi:type="xsd:double"&gt;0.04&lt;/D&gt;&lt;D xsi:type="xsd:double"&gt;0.08&lt;/D&gt;&lt;D xsi:type="xsd:double"&gt;0.09&lt;/D&gt;&lt;D xsi:type="xsd:double"&gt;0.05&lt;/D&gt;&lt;D xsi:type="xsd:double"&gt;-0.02&lt;/D&gt;&lt;D xsi:type="xsd:double"&gt;-0.02&lt;/D&gt;&lt;D xsi:type="xsd:double"&gt;0.01&lt;/D&gt;&lt;D xsi:type="xsd:double"&gt;-0.01&lt;/D&gt;&lt;D xsi:type="xsd:double"&gt;-0.02&lt;/D&gt;&lt;D xsi:type="xsd:double"&gt;-0.16&lt;/D&gt;&lt;D xsi:type="xsd:double"&gt;-0.21&lt;/D&gt;&lt;D xsi:type="xsd:double"&gt;-0.25&lt;/D&gt;&lt;D xsi:type="xsd:double"&gt;-0.30000000000000004&lt;/D&gt;&lt;D xsi:type="xsd:double"&gt;-0.34&lt;/D&gt;&lt;D xsi:type="xsd:double"&gt;-0.42&lt;/D&gt;&lt;D xsi:type="xsd:double"&gt;-0.30000000000000004&lt;/D&gt;&lt;D xsi:type="xsd:double"&gt;-0.26&lt;/D&gt;&lt;D xsi:type="xsd:double"&gt;-0.21&lt;/D&gt;&lt;D xsi:type="xsd:double"&gt;-0.18&lt;/D&gt;&lt;D xsi:type="xsd:double"&gt;-0.21&lt;/D&gt;&lt;D xsi:type="xsd:double"&gt;-0.2&lt;/D&gt;&lt;D xsi:type="xsd:double"&gt;-0.2&lt;/D&gt;&lt;D xsi:type="xsd:double"&gt;-0.21&lt;/D&gt;&lt;D xsi:type="xsd:double"&gt;-0.16&lt;/D&gt;&lt;D xsi:type="xsd:double"&gt;-0.11&lt;/D&gt;&lt;D xsi:type="xsd:double"&gt;-0.13&lt;/D&gt;&lt;D xsi:type="xsd:double"&gt;-0.08&lt;/D&gt;&lt;D xsi:type="xsd:double"&gt;-0.05&lt;/D&gt;&lt;D xsi:type="xsd:double"&gt;-0.06&lt;/D&gt;&lt;D xsi:type="xsd:double"&gt;-0.04&lt;/D&gt;&lt;D xsi:type="xsd:double"&gt;-0.18&lt;/D&gt;&lt;D xsi:type="xsd:double"&gt;-0.18&lt;/D&gt;&lt;D xsi:type="xsd:double"&gt;-0.19&lt;/D&gt;&lt;D xsi:type="xsd:double"&gt;-0.2&lt;/D&gt;&lt;D xsi:type="xsd:double"&gt;-0.23&lt;/D&gt;&lt;D xsi:type="xsd:double"&gt;-0.17&lt;/D&gt;&lt;D xsi:type="xsd:double"&gt;-0.11&lt;/D&gt;&lt;D xsi:type="xsd:double"&gt;-0.06&lt;/D&gt;&lt;D xsi:type="xsd:double"&gt;-0.03&lt;/D&gt;&lt;D xsi:type="xsd:double"&gt;-0.01&lt;/D&gt;&lt;D xsi:type="xsd:double"&gt;0&lt;/D&gt;&lt;D xsi:type="xsd:double"&gt;-0.02&lt;/D&gt;&lt;D xsi:type="xsd:double"&gt;-0.03&lt;/D&gt;&lt;D xsi:type="xsd:double"&gt;0.02&lt;/D&gt;&lt;D xsi:type="xsd:double"&gt;0.03&lt;/D&gt;&lt;D xsi:type="xsd:double"&gt;0&lt;/D&gt;&lt;D xsi:type="xsd:double"&gt;-0.06&lt;/D&gt;&lt;D xsi:type="xsd:double"&gt;-0.11&lt;/D&gt;&lt;D xsi:type="xsd:double"&gt;-0.08&lt;/D&gt;&lt;D xsi:type="xsd:double"&gt;-0.03&lt;/D&gt;&lt;D xsi:type="xsd:double"&gt;0.05&lt;/D&gt;&lt;D xsi:type="xsd:double"&gt;0.05&lt;/D&gt;&lt;D xsi:type="xsd:double"&gt;0.05&lt;/D&gt;&lt;D xsi:type="xsd:double"&gt;-0.24&lt;/D&gt;&lt;D xsi:type="xsd:double"&gt;-0.29&lt;/D&gt;&lt;D xsi:type="xsd:double"&gt;-0.16&lt;/D&gt;&lt;D xsi:type="xsd:double"&gt;-0.15&lt;/D&gt;&lt;D xsi:type="xsd:double"&gt;-0.13&lt;/D&gt;&lt;D xsi:type="xsd:double"&gt;-0.13&lt;/D&gt;&lt;D xsi:type="xsd:double"&gt;-0.13&lt;/D&gt;&lt;D xsi:type="xsd:double"&gt;-0.15&lt;/D&gt;&lt;D xsi:type="xsd:double"&gt;-0.13&lt;/D&gt;&lt;D xsi:type="xsd:double"&gt;-0.15&lt;/D&gt;&lt;D xsi:type="xsd:double"&gt;-0.16&lt;/D&gt;&lt;D xsi:type="xsd:double"&gt;-0.14&lt;/D&gt;&lt;D xsi:type="xsd:double"&gt;-0.08&lt;/D&gt;&lt;D xsi:type="xsd:double"&gt;-0.05&lt;/D&gt;&lt;D xsi:type="xsd:double"&gt;-0.07&lt;/D&gt;&lt;D xsi:type="xsd:double"&gt;-0.04&lt;/D&gt;&lt;D xsi:type="xsd:double"&gt;-0.01&lt;/D&gt;&lt;D xsi:type="xsd:double"&gt;-0.01&lt;/D&gt;&lt;D xsi:type="xsd:double"&gt;-0.02&lt;/D&gt;&lt;D xsi:type="xsd:double"&gt;-0.01&lt;/D&gt;&lt;D xsi:type="xsd:double"&gt;-0.01&lt;/D&gt;&lt;D xsi:type="xsd:double"&gt;-0.01&lt;/D&gt;&lt;D xsi:type="xsd:double"&gt;-0.08&lt;/D&gt;&lt;D xsi:type="xsd:double"&gt;-0.05&lt;/D&gt;&lt;D xsi:type="xsd:double"&gt;-0.03&lt;/D&gt;&lt;D xsi:type="xsd:double"&gt;-0.03&lt;/D&gt;&lt;D xsi:type="xsd:double"&gt;0.01&lt;/D&gt;&lt;D xsi:type="xsd:double"&gt;0.01&lt;/D&gt;&lt;D xsi:type="xsd:double"&gt;0&lt;/D&gt;&lt;D xsi:type="xsd:double"&gt;0.03&lt;/D&gt;&lt;D xsi:type="xsd:double"&gt;0.07&lt;/D&gt;&lt;D xsi:type="xsd:double"&gt;0.07&lt;/D&gt;&lt;D xsi:type="xsd:dou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ble"&gt;0.05&lt;/D&gt;&lt;D xsi:type="xsd:double"&gt;0.04&lt;/D&gt;&lt;D xsi:type="xsd:double"&gt;0.02&lt;/D&gt;&lt;D xsi:type="xsd:double"&gt;0.01&lt;/D&gt;&lt;D xsi:type="xsd:double"&gt;0.05&lt;/D&gt;&lt;D xsi:type="xsd:double"&gt;0.05&lt;/D&gt;&lt;D xsi:type="xsd:double"&gt;0.04&lt;/D&gt;&lt;D xsi:type="xsd:double"&gt;0.05&lt;/D&gt;&lt;D xsi:type="xsd:double"&gt;0.03&lt;/D&gt;&lt;D xsi:type="xsd:double"&gt;0.01&lt;/D&gt;&lt;D xsi:type="xsd:double"&gt;0.03&lt;/D&gt;&lt;D xsi:type="xsd:double"&gt;0.12&lt;/D&gt;&lt;D xsi:type="xsd:double"&gt;0.12&lt;/D&gt;&lt;D xsi:type="xsd:double"&gt;0.14&lt;/D&gt;&lt;D xsi:type="xsd:double"&gt;0.16&lt;/D&gt;&lt;D xsi:type="xsd:double"&gt;0.16&lt;/D&gt;&lt;D xsi:type="xsd:double"&gt;0.16&lt;/D&gt;&lt;D xsi:type="xsd:double"&gt;0.17&lt;/D&gt;&lt;D xsi:type="xsd:double"&gt;0.13&lt;/D&gt;&lt;D xsi:type="xsd:double"&gt;0.11&lt;/D&gt;&lt;D xsi:type="xsd:double"&gt;0.07&lt;/D&gt;&lt;D xsi:type="xsd:double"&gt;0.1&lt;/D&gt;&lt;D xsi:type="xsd:double"&gt;0.11&lt;/D&gt;&lt;D xsi:type="xsd:double"&gt;0.13&lt;/D&gt;&lt;D xsi:type="xsd:double"&gt;0.15&lt;/D&gt;&lt;D xsi:type="xsd:double"&gt;0.14&lt;/D&gt;&lt;D xsi:type="xsd:double"&gt;0.13&lt;/D&gt;&lt;D xsi:type="xsd:double"&gt;0.09&lt;/D&gt;&lt;D xsi:type="xsd:double"&gt;0.07&lt;/D&gt;&lt;D xsi:type="xsd:double"&gt;0.02&lt;/D&gt;&lt;D xsi:type="xsd:double"&gt;-0.03&lt;/D&gt;&lt;D xsi:type="xsd:double"&gt;0.01&lt;/D&gt;&lt;D xsi:type="xsd:double"&gt;0&lt;/D&gt;&lt;D xsi:type="xsd:double"&gt;-0.13&lt;/D&gt;&lt;D xsi:type="xsd:double"&gt;-0.14&lt;/D&gt;&lt;D xsi:type="xsd:double"&gt;-0.18&lt;/D&gt;&lt;D xsi:type="xsd:double"&gt;-0.16&lt;/D&gt;&lt;D xsi:type="xsd:double"&gt;-0.17&lt;/D&gt;&lt;D xsi:type="xsd:double"&gt;-0.18&lt;/D&gt;&lt;D xsi:type="xsd:double"&gt;-0.16&lt;/D&gt;&lt;D xsi:type="xsd:double"&gt;-0.18&lt;/D&gt;&lt;D xsi:type="xsd:double"&gt;-0.16&lt;/D&gt;&lt;D xsi:type="xsd:double"&gt;-0.2&lt;/D&gt;&lt;D xsi:type="xsd:double"&gt;-0.16&lt;/D&gt;&lt;D xsi:type="xsd:double"&gt;-0.11&lt;/D&gt;&lt;D xsi:type="xsd:double"&gt;-0.07&lt;/D&gt;&lt;D xsi:type="xsd:double"&gt;-0.04&lt;/D&gt;&lt;D xsi:type="xsd:double"&gt;-0.02&lt;/D&gt;&lt;D xsi:type="xsd:double"&gt;0&lt;/D&gt;&lt;D xsi:type="xsd:double"&gt;0.05&lt;/D&gt;&lt;D xsi:type="xsd:double"&gt;0.09&lt;/D&gt;&lt;D xsi:type="xsd:double"&gt;0.04&lt;/D&gt;&lt;D xsi:type="xsd:double"&gt;0.04&lt;/D&gt;&lt;D xsi:type="xsd:double"&gt;0.05&lt;/D&gt;&lt;D xsi:type="xsd:double"&gt;0.04&lt;/D&gt;&lt;D xsi:type="xsd:double"&gt;0.46&lt;/D&gt;&lt;D xsi:type="xsd:double"&gt;0.44&lt;/D&gt;&lt;D xsi:type="xsd:double"&gt;0.43&lt;/D&gt;&lt;D xsi:type="xsd:double"&gt;0.43&lt;/D&gt;&lt;D xsi:type="xsd:double"&gt;0.41000000000000003&lt;/D&gt;&lt;D xsi:type="xsd:double"&gt;0.45&lt;/D&gt;&lt;D xsi:type="xsd:double"&gt;0.42&lt;/D&gt;&lt;D xsi:type="xsd:double"&gt;0.38&lt;/D&gt;&lt;D xsi:type="xsd:double"&gt;0.36&lt;/D&gt;&lt;D xsi:type="xsd:double"&gt;0.35000000000000003&lt;/D&gt;&lt;D xsi:type="xsd:double"&gt;0.35000000000000003&lt;/D&gt;&lt;D xsi:type="xsd:double"&gt;0.31&lt;/D&gt;&lt;D xsi:type="xsd:double"&gt;0.27&lt;/D&gt;&lt;D xsi:type="xsd:double"&gt;0.27&lt;/D&gt;&lt;D xsi:type="xsd:double"&gt;0.27&lt;/D&gt;&lt;D xsi:type="xsd:double"&gt;0.24&lt;/D&gt;&lt;D xsi:type="xsd:double"&gt;0.14&lt;/D&gt;&lt;D xsi:type="xsd:double"&gt;0.09&lt;/D&gt;&lt;D xsi:type="xsd:double"&gt;0.09&lt;/D&gt;&lt;D xsi:type="xsd:double"&gt;0.02&lt;/D&gt;&lt;D xsi:type="xsd:double"&gt;-0.43&lt;/D&gt;&lt;D xsi:type="xsd:double"&gt;-0.39&lt;/D&gt;&lt;D xsi:type="xsd:double"&gt;-0.41000000000000003&lt;/D&gt;&lt;D xsi:type="xsd:double"&gt;-0.33&lt;/D&gt;&lt;D xsi:type="xsd:double"&gt;-0.34&lt;/D&gt;&lt;D xsi:type="xsd:double"&gt;-0.34&lt;/D&gt;&lt;D xsi:type="xsd:double"&gt;-0.32&lt;/D&gt;&lt;D xsi:type="xsd:double"&gt;-0.43&lt;/D&gt;&lt;D xsi:type="xsd:double"&gt;-0.47000000000000003&lt;/D&gt;&lt;D xsi:type="xsd:double"&gt;-0.46&lt;/D&gt;&lt;D xsi:type="xsd:double"&gt;-0.46&lt;/D&gt;&lt;D xsi:type="xsd:double"&gt;-0.43&lt;/D&gt;&lt;D xsi:type="xsd:double"&gt;-0.37&lt;/D&gt;&lt;D xsi:type="xsd:double"&gt;-0.29&lt;/D&gt;&lt;D xsi:type="xsd:double"&gt;-0.26&lt;/D&gt;&lt;D xsi:type="xsd:double"&gt;-0.18&lt;/D&gt;&lt;D xsi:type="xsd:double"&gt;-0.14&lt;/D&gt;&lt;D xsi:type="xsd:double"&gt;-0.21&lt;/D&gt;&lt;D xsi:type="xsd:double"&gt;-0.15&lt;/D&gt;&lt;D xsi:type="xsd:double"&gt;-0.08&lt;/D&gt;&lt;D xsi:type="xsd:double"&gt;-0.01&lt;/D&gt;&lt;D xsi:type="xsd:double"&gt;-0.1&lt;/D&gt;&lt;D xsi:type="xsd:double"&gt;-0.1&lt;/D&gt;&lt;D xsi:type="xsd:double"&gt;-0.08&lt;/D&gt;&lt;D xsi:type="xsd:double"&gt;-0.06&lt;/D&gt;&lt;D xsi:type="xsd:double"&gt;-0.04&lt;/D&gt;&lt;D xsi:type="xsd:double"&gt;-0.06&lt;/D&gt;&lt;D xsi:type="xsd:double"&gt;-0.06&lt;/D&gt;&lt;D xsi:type="xsd:double"&gt;-0.06&lt;/D&gt;&lt;D xsi:type="xsd:double"&gt;-0.12&lt;/D&gt;&lt;D xsi:type="xsd:double"&gt;-0.15&lt;/D&gt;&lt;D xsi:type="xsd:double"&gt;-0.17&lt;/D&gt;&lt;D xsi:type="xsd:double"&gt;-0.31&lt;/D&gt;&lt;D xsi:type="xsd:double"&gt;-0.44&lt;/D&gt;&lt;D xsi:type="xsd:double"&gt;-0.32&lt;/D&gt;&lt;D xsi:type="xsd:double"&gt;-0.25&lt;/D&gt;&lt;D xsi:type="xsd:double"&gt;-0.16&lt;/D&gt;&lt;D xsi:type="xsd:double"&gt;-0.14&lt;/D&gt;&lt;D xsi:type="xsd:double"&gt;-0.06&lt;/D&gt;&lt;D xsi:type="xsd:double"&gt;0.01&lt;/D&gt;&lt;D xsi:type="xsd:double"&gt;0.03&lt;/D&gt;&lt;D xsi:type="xsd:double"&gt;0&lt;/D&gt;&lt;D xsi:type="xsd:double"&gt;0.02&lt;/D&gt;&lt;D xsi:type="xsd:double"&gt;0.02&lt;/D&gt;&lt;D xsi:type="xsd:double"&gt;0.01&lt;/D&gt;&lt;D xsi:type="xsd:double"&gt;-0.15&lt;/D&gt;&lt;/FQL&gt;&lt;FQL&gt;&lt;Q&gt;LHMN0012^FG_COMPANY_NAME()&lt;/Q&gt;&lt;R&gt;1&lt;/R&gt;&lt;C&gt;1&lt;/C&gt;&lt;D xsi:type="xsd:string"&gt;Barclays US Aggregate Credit - Corporate - High Yield (1983)&lt;/D&gt;&lt;/FQL&gt;&lt;FQL&gt;&lt;Q&gt;LHMN0199^FORMULA_DESCRIPTION("LB_EXCESS_RET_MTD")&lt;/Q&gt;&lt;R&gt;1&lt;/R&gt;&lt;C&gt;1&lt;/C&gt;&lt;D xsi:type="xsd:string"&gt;Excess Return - Month to Date - Unhedged&lt;/D&gt;&lt;/FQL&gt;&lt;FQL&gt;&lt;Q&gt;LHMN0198^LB_EXCESS_RET_MTD(0,-365,M)&lt;/Q&gt;&lt;R&gt;366&lt;/R&gt;&lt;C&gt;1&lt;/C&gt;&lt;D xsi:type="xsd:double"&gt;-1.3900000000000001&lt;/D&gt;&lt;D xsi:type="xsd:double"&gt;2.71&lt;/D&gt;&lt;D xsi:type="xsd:double"&gt;-2.96&lt;/D&gt;&lt;D xsi:type="xsd:double"&gt;-1.71&lt;/D&gt;&lt;D xsi:type="xsd:double"&gt;-0.9&lt;/D&gt;&lt;D xsi:type="xsd:double"&gt;-0.77&lt;/D&gt;&lt;D xsi:type="xsd:double"&gt;0.44&lt;/D&gt;&lt;D xsi:type="xsd:double"&gt;1.48&lt;/D&gt;&lt;D xsi:type="xsd:double"&gt;-0.81&lt;/D&gt;&lt;D xsi:type="xsd:double"&gt;3.62&lt;/D&gt;&lt;D xsi:type="xsd:double"&gt;-1.57&lt;/D&gt;&lt;D xsi:type="xsd:double"&gt;-1.3&lt;/D&gt;&lt;D xsi:type="xsd:double"&gt;-1.3900000000000001&lt;/D&gt;&lt;D xsi:type="xsd:double"&gt;0.24&lt;/D&gt;&lt;D xsi:type="xsd:double"&gt;-1.51&lt;/D&gt;&lt;D xsi:type="xsd:double"&gt;0.77&lt;/D&gt;&lt;D xsi:type="xsd:double"&gt;-0.96&lt;/D&gt;&lt;D xsi:type="xsd:double"&gt;0.96&lt;/D&gt;&lt;D xsi:type="xsd:double"&gt;0.18&lt;/D&gt;&lt;D xsi:type="xsd:double"&gt;0.2&lt;/D&gt;&lt;D xsi:type="xsd:double"&gt;0.82000000000000006&lt;/D&gt;&lt;D xsi:type="xsd:double"&gt;1.84&lt;/D&gt;&lt;D xsi:type="xsd:double"&gt;-0.35000000000000003&lt;/D&gt;&lt;D xsi:type="xsd:double"&gt;1.56&lt;/D&gt;&lt;D xsi:type="xsd:double"&gt;0.82000000000000006&lt;/D&gt;&lt;D xsi:type="xsd:double"&gt;2.14&lt;/D&gt;&lt;D xsi:type="xsd:double"&gt;0.14&lt;/D&gt;&lt;D xsi:type="xsd:double"&gt;-0.02&lt;/D&gt;&lt;D xsi:type="xsd:double"&gt;2.0100000000000002&lt;/D&gt;&lt;D xsi:type="xsd:double"&gt;-1.72&lt;/D&gt;&lt;D xsi:type="xsd:double"&gt;0.60000000000000009&lt;/D&gt;&lt;D xsi:type="xsd:double"&gt;1.1500000000000001&lt;/D&gt;&lt;D xsi:type="xsd:double"&gt;0.9&lt;/D&gt;&lt;D xsi:type="xsd:double"&gt;0.24&lt;/D&gt;&lt;D xsi:type="xsd:double"&gt;2.05&lt;/D&gt;&lt;D xsi:type="xsd:double"&gt;2.0100000000000002&lt;/D&gt;&lt;D xsi:type="xsd:double"&gt;0.47000000000000003&lt;/D&gt;&lt;D xsi:type="xsd:double"&gt;1.4009&lt;/D&gt;&lt;D xsi:type="xsd:double"&gt;1.6754&lt;/D&gt;&lt;D xsi:type="xsd:double"&gt;1.2052&lt;/D&gt;&lt;D xsi:type="xsd:double"&gt;1.4764000000000002&lt;/D&gt;&lt;D xsi:type="xsd:double"&gt;2.4455&lt;/D&gt;&lt;D xsi:type="xsd:double"&gt;-2.5294000000000003&lt;/D&gt;&lt;D xsi:type="xsd:double"&gt;-0.0062000000000000006&lt;/D&gt;&lt;D xsi:type="xsd:double"&gt;0.47440000000000004&lt;/D&gt;&lt;D xsi:type="xsd:double"&gt;3.0676&lt;/D&gt;&lt;D xsi:type="xsd:double"&gt;2.6431&lt;/D&gt;&lt;D xsi:type="xsd:double"&gt;2.4112&lt;/D&gt;&lt;D xsi:type="xsd:double"&gt;-3.047&lt;/D&gt;&lt;D xsi:type="xsd:double"&gt;7.5393000000000008&lt;/D&gt;&lt;D xsi:type="xsd:double"&gt;-4.9168&lt;/D&gt;&lt;D xsi:type="xsd:double"&gt;-6.6667000000000005&lt;/D&gt;&lt;D xsi:type="xsd:double"&gt;-0.6419&lt;/D&gt;&lt;D xsi:type="xsd:double"&gt;-0.98720000000000008&lt;/D&gt;&lt;D xsi:type="xsd:double"&gt;-1.1011&lt;/D&gt;&lt;D xsi:type="xsd:double"&gt;0.557&lt;/D&gt;&lt;D xsi:type="xsd:double"&gt;0.2102&lt;/D&gt;&lt;D xsi:type="xsd:double"&gt;1.5688&lt;/D&gt;&lt;D xsi:type="xsd:double"&gt;2.1544000000000003&lt;/D&gt;&lt;D xsi:type="xsd:double"&gt;3.8133000000000004&lt;/D&gt;&lt;D xsi:type="xsd:double"&gt;-0.5783&lt;/D&gt;&lt;D xsi:type="xsd:double"&gt;2.8479&lt;/D&gt;&lt;D xsi:type="xsd:double"&gt;2.8892&lt;/D&gt;&lt;D xsi:type="xsd:double"&gt;-1.2411&lt;/D&gt;&lt;D xsi:type="xsd:double"&gt;2.9656000000000002&lt;/D&gt;&lt;D xsi:type="xsd:double"&gt;-0.1213&lt;/D&gt;&lt;D xsi:type="xsd:double"&gt;-5.6731000000000007&lt;/D&gt;&lt;D xsi:type="xsd:double"&gt;1.4658&lt;/D&gt;&lt;D xsi:type="xsd:double"&gt;4.108&lt;/D&gt;&lt;D xsi:type="xsd:double"&gt;-0.6419&lt;/D&gt;&lt;D xsi:type="xsd:double"&gt;0.2064&lt;/D&gt;&lt;D xsi:type="xsd:double"&gt;5.3832&lt;/D&gt;&lt;D xsi:type="xsd:double"&gt;-0.69990000000000008&lt;/D&gt;&lt;D xsi:type="xsd:double"&gt;2.0375&lt;/D&gt;&lt;D xsi:type="xsd:double"&gt;4.5785&lt;/D&gt;&lt;D xsi:type="xsd:double"&gt;1.2148&lt;/D&gt;&lt;D xsi:type="xsd:double"&gt;6.611&lt;/D&gt;&lt;D xsi:type="xsd:double"&gt;3.1563000000000003&lt;/D&gt;&lt;D xsi:type="xsd:double"&gt;10.3229&lt;/D&gt;&lt;D xsi:type="xsd:double"&gt;14.96&lt;/D&gt;&lt;D xsi:type="xsd:double"&gt;1.1844000000000001&lt;/D&gt;&lt;D xsi:type="xsd:double"&gt;-3.2216&lt;/D&gt;&lt;D xsi:type="xsd:double"&gt;10.0779&lt;/D&gt;&lt;D xsi:type="xsd:double"&gt;2.1954000000000002&lt;/D&gt;&lt;D xsi:type="xsd:double"&gt;-13.8391&lt;/D&gt;&lt;D xsi:type="xsd:double"&gt;-20.378700000000002&lt;/D&gt;&lt;D xsi:type="xsd:double"&gt;-8.7851&lt;/D&gt;&lt;D xsi:type="xsd:double"&gt;-1.7414&lt;/D&gt;&lt;D xsi:type="xsd:double"&gt;-2.1354&lt;/D&gt;&lt;D xsi:type="xsd:double"&gt;-2.2087&lt;/D&gt;&lt;D xsi:type="xsd:double"&gt;1.6586&lt;/D&gt;&lt;D xsi:type="xsd:double"&gt;6.6086&lt;/D&gt;&lt;D xsi:type="xsd:double"&gt;-0.963&lt;/D&gt;&lt;D xsi:type="xsd:double"&gt;-2.588&lt;/D&gt;&lt;D xsi:type="xsd:double"&gt;-5.537&lt;/D&gt;&lt;D xsi:type="xsd:double"&gt;0.7612&lt;/D&gt;&lt;D xsi:type="xsd:double"&gt;-5.9335&lt;/D&gt;&lt;D xsi:type="xsd:double"&gt;-0.008&lt;/D&gt;&lt;D xsi:type="xsd:double"&gt;2.2477&lt;/D&gt;&lt;D xsi:type="xsd:double"&gt;-0.2386&lt;/D&gt;&lt;D xsi:type="xsd:double"&gt;-5.962&lt;/D&gt;&lt;D xsi:type="xsd:double"&gt;-2.323&lt;/D&gt;&lt;D xsi:type="xsd:double"&gt;1.7739&lt;/D&gt;&lt;D xsi:type="xsd:double"&gt;1.0076&lt;/D&gt;&lt;D xsi:type="xsd:double"&gt;0.2021&lt;/D&gt;&lt;D xsi:type="xsd:double"&gt;0.089400000000000007&lt;/D&gt;&lt;D xsi:type="xsd:double"&gt;1.6959000000000002&lt;/D&gt;&lt;D xsi:type="xsd:double"&gt;1.9719&lt;/D&gt;&lt;D xsi:type="xsd:double"&gt;0.2792&lt;/D&gt;&lt;D xsi:type="xsd:double"&gt;0.93990000000000007&lt;/D&gt;&lt;D xsi:type="xsd:double"&gt;0.3305&lt;/D&gt;&lt;D xsi:type="xsd:double"&gt;0.11040000000000001&lt;/D&gt;&lt;D xsi:type="xsd:double"&gt;-0.16640000000000002&lt;/D&gt;&lt;D xsi:type="xsd:double"&gt;-1.0672000000000002&lt;/D&gt;&lt;D xsi:type="xsd:double"&gt;-0.1635&lt;/D&gt;&lt;D xsi:type="xsd:double"&gt;0.9444&lt;/D&gt;&lt;D xsi:type="xsd:double"&gt;1.2137&lt;/D&gt;&lt;D xsi:type="xsd:double"&gt;1.5182&lt;/D&gt;&lt;D xsi:type="xsd:double"&gt;1.4873&lt;/D&gt;&lt;D xsi:type="xsd:double"&gt;-0.0901&lt;/D&gt;&lt;D xsi:type="xsd:double"&gt;0.60720000000000007&lt;/D&gt;&lt;D xsi:type="xsd:double"&gt;-0.5022&lt;/D&gt;&lt;D xsi:type="xsd:double"&gt;0.79260000000000008&lt;/D&gt;&lt;D xsi:type="xsd:double"&gt;-1.3091000000000002&lt;/D&gt;&lt;D xsi:type="xsd:double"&gt;3.2494&lt;/D&gt;&lt;D xsi:type="xsd:double"&gt;1.4055&lt;/D&gt;&lt;D xsi:type="xsd:double"&gt;0.5945&lt;/D&gt;&lt;D xsi:type="xsd:double"&gt;-3.3581000000000003&lt;/D&gt;&lt;D xsi:type="xsd:double"&gt;-3.2001&lt;/D&gt;&lt;D xsi:type="xsd:double"&gt;2.8143000000000002&lt;/D&gt;&lt;D xsi:type="xsd:double"&gt;-0.8888&lt;/D&gt;&lt;D xsi:type="xsd:double"&gt;0.38&lt;/D&gt;&lt;D xsi:type="xsd:double"&gt;2.9396&lt;/D&gt;&lt;D xsi:type="xsd:double"&gt;1.1561000000000001&lt;/D&gt;&lt;D xsi:type="xsd:double"&gt;1.5564&lt;/D&gt;&lt;D xsi:type="xsd:double"&gt;-0.46890000000000004&lt;/D&gt;&lt;D xsi:type="xsd:double"&gt;0.44980000000000003&lt;/D&gt;&lt;D xsi:type="xsd:double"&gt;0.8667&lt;/D&gt;&lt;D xsi:type="xsd:double"&gt;-1.5066000000000002&lt;/D&gt;&lt;D xsi:type="xsd:double"&gt;2.6475&lt;/D&gt;&lt;D xsi:type="xsd:double"&gt;-0.6338&lt;/D&gt;&lt;D xsi:type="xsd:double"&gt;-1.859&lt;/D&gt;&lt;D xsi:type="xsd:double"&gt;0.88230000000000008&lt;/D&gt;&lt;D xsi:type="xsd:double"&gt;1.4901&lt;/D&gt;&lt;D xsi:type="xsd:double"&gt;1.2628000000000001&lt;/D&gt;&lt;D xsi:type="xsd:double"&gt;3.2523&lt;/D&gt;&lt;D xsi:type="xsd:double"&gt;-0.7156&lt;/D&gt;&lt;D xsi:type="xsd:double"&gt;1.2051&lt;/D&gt;&lt;D xsi:type="xsd:double"&gt;2.5349&lt;/D&gt;&lt;D xsi:type="xsd:double"&gt;2.9612000000000003&lt;/D&gt;&lt;D xsi:type="xsd:double"&gt;-2.8316000000000003&lt;/D&gt;&lt;D xsi:type="xsd:double"&gt;4.6745&lt;/D&gt;&lt;D xsi:type="xsd:double"&gt;3.3693&lt;/D&gt;&lt;D xsi:type="xsd:double"&gt;-0.78250000000000008&lt;/D&gt;&lt;D xsi:type="xsd:double"&gt;3.3475&lt;/D&gt;&lt;D xsi:type="xsd:double"&gt;-1.9533&lt;/D&gt;&lt;D xsi:type="xsd:double"&gt;6.3885000000000005&lt;/D&gt;&lt;D xsi:type="xsd:double"&gt;-1.612&lt;/D&gt;&lt;D xsi:type="xsd:double"&gt;-3.5849&lt;/D&gt;&lt;D xsi:type="xsd:double"&gt;0.48710000000000003&lt;/D&gt;&lt;D xsi:type="xsd:double"&gt;-7.0112000000000005&lt;/D&gt;&lt;D xsi:type="xsd:double"&gt;-5.0299000000000005&lt;/D&gt;&lt;D xsi:type="xsd:double"&gt;-1.0305&lt;/D&gt;&lt;D xsi:type="xsd:double"&gt;-1.237&lt;/D&gt;&lt;D xsi:type="xsd:double"&gt;5.078&lt;/D&gt;&lt;D xsi:type="xsd:double"&gt;-1.075&lt;/D&gt;&lt;D xsi:type="xsd:double"&gt;-1.4878&lt;/D&gt;&lt;D xsi:type="xsd:double"&gt;0.7007&lt;/D&gt;&lt;D xsi:type="xsd:double"&gt;6.5336000000000007&lt;/D&gt;&lt;D xsi:type="xsd:double"&gt;1.428&lt;/D&gt;&lt;D xsi:type="xsd:double"&gt;-8.0013&lt;/D&gt;&lt;D xsi:type="xsd:double"&gt;0.083100000000000007&lt;/D&gt;&lt;D xsi:type="xsd:double"&gt;-1.5044000000000002&lt;/D&gt;&lt;D xsi:type="xsd:double"&gt;-2.0278&lt;/D&gt;&lt;D xsi:type="xsd:double"&gt;1.0721&lt;/D&gt;&lt;D xsi:type="xsd:double"&gt;1.5995000000000001&lt;/D&gt;&lt;D xsi:type="xsd:double"&gt;-3.6488&lt;/D&gt;&lt;D xsi:type="xsd:double"&gt;1.4238000000000002&lt;/D&gt;&lt;D xsi:type="xsd:double"&gt;5.9117000000000006&lt;/D&gt;&lt;D xsi:type="xsd:double"&gt;1.5653000000000001&lt;/D&gt;&lt;D xsi:type="xsd:double"&gt;-8.1098&lt;/D&gt;&lt;D xsi:type="xsd:double"&gt;-5.1016&lt;/D&gt;&lt;D xsi:type="xsd:double"&gt;-2.1691000000000003&lt;/D&gt;&lt;D xsi:type="xsd:double"&gt;-1.1316000000000002&lt;/D&gt;&lt;D xsi:type="xsd:double"&gt;-0.1897&lt;/D&gt;&lt;D xsi:type="xsd:double"&gt;0.3648&lt;/D&gt;&lt;D xsi:type="xsd:double"&gt;-1.3297&lt;/D&gt;&lt;D xsi:type="xsd:double"&gt;1.4283000000000001&lt;/D&gt;&lt;D xsi:type="xsd:double"&gt;-5.6452&lt;/D&gt;&lt;D xsi:type="xsd:double"&gt;-1.2851000000000001&lt;/D&gt;&lt;D xsi:type="xsd:double"&gt;-1.0227&lt;/D&gt;&lt;D xsi:type="xsd:double"&gt;2.1525000000000003&lt;/D&gt;&lt;D xsi:type="xsd:double"&gt;1.063&lt;/D&gt;&lt;D xsi:type="xsd:double"&gt;-0.547&lt;/D&gt;&lt;D xsi:type="xsd:double"&gt;-1.558&lt;/D&gt;&lt;D xsi:type="xsd:double"&gt;-1.1653&lt;/D&gt;&lt;D xsi:type="xsd:double"&gt;0.6572&lt;/D&gt;&lt;D xsi:type="xsd:double"&gt;0.37410000000000004&lt;/D&gt;&lt;D xsi:type="xsd:double"&gt;-0.7227&lt;/D&gt;&lt;D xsi:type="xsd:double"&gt;1.0386&lt;/D&gt;&lt;D xsi:type="xsd:string"&gt;@NA&lt;/D&gt;&lt;D xsi:type="xsd:string"&gt;@NA&lt;/D&gt;&lt;D xsi:type="xsd:string"&gt;@NA&lt;/D&gt;&lt;D xsi:type="xsd:double"&gt;1.6344&lt;/D&gt;&lt;D xsi:type="xsd:double"&gt;3.2977000000000003&lt;/D&gt;&lt;D xsi:type="xsd:double"&gt;-2.5597000000000003&lt;/D&gt;&lt;D xsi:type="xsd:double"&gt;-3.9097000000000004&lt;/D&gt;&lt;D xsi:type="xsd:double"&gt;-10.7086&lt;/D&gt;&lt;D xsi:type="xsd:double"&gt;0.6876&lt;/D&gt;&lt;D xsi:type="xsd:double"&gt;-1.1834&lt;/D&gt;&lt;D xsi:type="xsd:double"&gt;-1.2199&lt;/D&gt;&lt;D xsi:type="xsd:double"&gt;-0.2732&lt;/D&gt;&lt;D xsi:type="xsd:double"&gt;0.9616&lt;/D&gt;&lt;D xsi:type="xsd:double"&gt;1.0941&lt;/D&gt;&lt;D xsi:type="xsd:double"&gt;0.3673&lt;/D&gt;&lt;D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xsi:type="xsd:string"&gt;@NA&lt;/D&gt;&lt;/FQL&gt;&lt;FQL&gt;&lt;Q&gt;LHMN0012^LB_EXCESS_RET_MTD(0,-365,M)&lt;/Q&gt;&lt;R&gt;366&lt;/R&gt;&lt;C&gt;1&lt;/C&gt;&lt;D xsi:type="xsd:double"&gt;-1.8900000000000001&lt;/D&gt;&lt;D xsi:type="xsd:double"&gt;3.12&lt;/D&gt;&lt;D xsi:type="xsd:double"&gt;-3.45&lt;/D&gt;&lt;D xsi:type="xsd:double"&gt;-1.78&lt;/D&gt;&lt;D xsi:type="xsd:double"&gt;-1.1500000000000001&lt;/D&gt;&lt;D xsi:type="xsd:double"&gt;-0.97&lt;/D&gt;&lt;D xsi:type="xsd:double"&gt;0.30000000000000004&lt;/D&gt;&lt;D xsi:type="xsd:double"&gt;1.3900000000000001&lt;/D&gt;&lt;D xsi:type="xsd:double"&gt;-1.1&lt;/D&gt;&lt;D xsi:type="xsd:double"&gt;3.44&lt;/D&gt;&lt;D xsi:type="xsd:double"&gt;-1.27&lt;/D&gt;&lt;D xsi:type="xsd:double"&gt;-1.29&lt;/D&gt;&lt;D xsi:type="xsd:double"&gt;-1.36&lt;/D&gt;&lt;D xsi:type="xsd:double"&gt;0.35000000000000003&lt;/D&gt;&lt;D xsi:type="xsd:double"&gt;-1.68&lt;/D&gt;&lt;D xsi:type="xsd:double"&gt;0.76&lt;/D&gt;&lt;D xsi:type="xsd:double"&gt;-1.11&lt;/D&gt;&lt;D xsi:type="xsd:double"&gt;0.98&lt;/D&gt;&lt;D xsi:type="xsd:double"&gt;0.15&lt;/D&gt;&lt;D xsi:type="xsd:double"&gt;0.22&lt;/D&gt;&lt;D xsi:type="xsd:double"&gt;0.59&lt;/D&gt;&lt;D xsi:type="xsd:double"&gt;1.78&lt;/D&gt;&lt;D xsi:type="xsd:double"&gt;-0.4&lt;/D&gt;&lt;D xsi:type="xsd:double"&gt;1.41&lt;/D&gt;&lt;D xsi:type="xsd:double"&gt;0.71&lt;/D&gt;&lt;D xsi:type="xsd:double"&gt;2.07&lt;/D&gt;&lt;D xsi:type="xsd:double"&gt;0.18&lt;/D&gt;&lt;D xsi:type="xsd:double"&gt;-0.11&lt;/D&gt;&lt;D xsi:type="xsd:double"&gt;1.87&lt;/D&gt;&lt;D xsi:type="xsd:double"&gt;-1.6500000000000001&lt;/D&gt;&lt;D xsi:type="xsd:double"&gt;0.60000000000000009&lt;/D&gt;&lt;D xsi:type="xsd:double"&gt;1.24&lt;/D&gt;&lt;D xsi:type="xsd:double"&gt;0.88&lt;/D&gt;&lt;D xsi:type="xsd:double"&gt;0.03&lt;/D&gt;&lt;D xsi:type="xsd:double"&gt;1.8800000000000001&lt;/D&gt;&lt;D xsi:type="xsd:double"&gt;1.84&lt;/D&gt;&lt;D xsi:type="xsd:double"&gt;0.36&lt;/D&gt;&lt;D xsi:type="xsd:double"&gt;1.05&lt;/D&gt;&lt;D xsi:type="xsd:double"&gt;1.47&lt;/D&gt;&lt;D xsi:type="xsd:double"&gt;1.1500000000000001&lt;/D&gt;&lt;D xsi:type="xsd:double"&gt;1.25&lt;/D&gt;&lt;D xsi:type="xsd:double"&gt;2.31&lt;/D&gt;&lt;D xsi:type="xsd:double"&gt;-2.2600000000000002&lt;/D&gt;&lt;D xsi:type="xsd:double"&gt;-0.05&lt;/D&gt;&lt;D xsi:type="xsd:double"&gt;0.44&lt;/D&gt;&lt;D xsi:type="xsd:double"&gt;2.84&lt;/D&gt;&lt;D xsi:type="xsd:double"&gt;2.56&lt;/D&gt;&lt;D xsi:type="xsd:double"&gt;2.0100000000000002&lt;/D&gt;&lt;D xsi:type="xsd:double"&gt;-2.59&lt;/D&gt;&lt;D xsi:type="xsd:double"&gt;6.3000000000000007&lt;/D&gt;&lt;D xsi:type="xsd:double"&gt;-3.87&lt;/D&gt;&lt;D xsi:type="xsd:double"&gt;-6.0200000000000005&lt;/D&gt;&lt;D xsi:type="xsd:double"&gt;-0.46&lt;/D&gt;&lt;D xsi:type="xsd:double"&gt;-0.78&lt;/D&gt;&lt;D xsi:type="xsd:double"&gt;-0.81&lt;/D&gt;&lt;D xsi:type="xsd:double"&gt;0.51&lt;/D&gt;&lt;D xsi:type="xsd:double"&gt;0.39&lt;/D&gt;&lt;D xsi:type="xsd:double"&gt;1.44&lt;/D&gt;&lt;D xsi:type="xsd:double"&gt;2&lt;/D&gt;&lt;D xsi:type="xsd:double"&gt;3.37&lt;/D&gt;&lt;D xsi:type="xsd:double"&gt;-0.57000000000000006&lt;/D&gt;&lt;D xsi:type="xsd:double"&gt;2.39&lt;/D&gt;&lt;D xsi:type="xsd:double"&gt;2.7800000000000002&lt;/D&gt;&lt;D xsi:type="xsd:double"&gt;-1.3800000000000001&lt;/D&gt;&lt;D xsi:type="xsd:double"&gt;2.77&lt;/D&gt;&lt;D xsi:type="xsd:double"&gt;-0.28&lt;/D&gt;&lt;D xsi:type="xsd:double"&gt;-4.93&lt;/D&gt;&lt;D xsi:type="xsd:double"&gt;1.5&lt;/D&gt;&lt;D xsi:type="xsd:double"&gt;3.84&lt;/D&gt;&lt;D xsi:type="xsd:double"&gt;-0.24&lt;/D&gt;&lt;D xsi:type="xsd:double"&gt;-0.16&lt;/D&gt;&lt;D xsi:type="xsd:double"&gt;5.45&lt;/D&gt;&lt;D xsi:type="xsd:double"&gt;-0.36&lt;/D&gt;&lt;D xsi:type="xsd:double"&gt;1.67&lt;/D&gt;&lt;D xsi:type="xsd:double"&gt;5.04&lt;/D&gt;&lt;D xsi:type="xsd:double"&gt;1.06&lt;/D&gt;&lt;D xsi:type="xsd:double"&gt;5.66&lt;/D&gt;&lt;D xsi:type="xsd:double"&gt;3.16&lt;/D&gt;&lt;D xsi:type="xsd:double"&gt;7.44&lt;/D&gt;&lt;D xsi:type="xsd:double"&gt;13.21&lt;/D&gt;&lt;D xsi:type="xsd:double"&gt;1.59&lt;/D&gt;&lt;D xsi:type="xsd:double"&gt;-2.67&lt;/D&gt;&lt;D xsi:type="xsd:double"&gt;7.5200000000000005&lt;/D&gt;&lt;D xsi:type="xsd:double"&gt;5.68&lt;/D&gt;&lt;D xsi:type="xsd:double"&gt;-13.620000000000001&lt;/D&gt;&lt;D xsi:type="xsd:double"&gt;-16.5&lt;/D&gt;&lt;D xsi:type="xsd:double"&gt;-8.55&lt;/D&gt;&lt;D xsi:type="xsd:double"&gt;-0.74&lt;/D&gt;&lt;D xsi:type="xsd:double"&gt;-1.8800000000000001&lt;/D&gt;&lt;D xsi:type="xsd:double"&gt;-3.47&lt;/D&gt;&lt;D xsi:type="xsd:double"&gt;1.45&lt;/D&gt;&lt;D xsi:type="xsd:double"&gt;6.07&lt;/D&gt;&lt;D xsi:type="xsd:double"&gt;-0.93&lt;/D&gt;&lt;D xsi:type="xsd:double"&gt;-2.7600000000000002&lt;/D&gt;&lt;D xsi:type="xsd:double"&gt;-4.09&lt;/D&gt;&lt;D xsi:type="xsd:double"&gt;0.08&lt;/D&gt;&lt;D xsi:type="xsd:double"&gt;-5.28&lt;/D&gt;&lt;D xsi:type="xsd:double"&gt;-0.14&lt;/D&gt;&lt;D xsi:type="xsd:double"&gt;2.02&lt;/D&gt;&lt;D xsi:type="xsd:double"&gt;-0.30000000000000004&lt;/D&gt;&lt;D xsi:type="xsd:double"&gt;-5.19&lt;/D&gt;&lt;D xsi:type="xsd:double"&gt;-1.86&lt;/D&gt;&lt;D xsi:type="xsd:double"&gt;1.57&lt;/D&gt;&lt;D xsi:type="xsd:double"&gt;0.81&lt;/D&gt;&lt;D xsi:type="xsd:double"&gt;0&lt;/D&gt;&lt;D xsi:type="xsd:double"&gt;-0.19&lt;/D&gt;&lt;D xsi:type="xsd:double"&gt;1.2000000000000002&lt;/D&gt;&lt;D xsi:type="xsd:double"&gt;1.77&lt;/D&gt;&lt;D xsi:type="xsd:double"&gt;0.72&lt;/D&gt;&lt;D xsi:type="xsd:double"&gt;0.86&lt;/D&gt;&lt;D xsi:type="xsd:double"&gt;0.55&lt;/D&gt;&lt;D xsi:type="xsd:double"&gt;0.24&lt;/D&gt;&lt;D xsi:type="xsd:double"&gt;-0.26&lt;/D&gt;&lt;D xsi:type="xsd:double"&gt;-0.60000000000000009&lt;/D&gt;&lt;D xsi:type="xsd:double"&gt;-0.03&lt;/D&gt;&lt;D xsi:type="xsd:double"&gt;0.81&lt;/D&gt;&lt;D xsi:type="xsd:double"&gt;1.33&lt;/D&gt;&lt;D xsi:type="xsd:double"&gt;0.64&lt;/D&gt;&lt;D xsi:type="xsd:double"&gt;1.85&lt;/D&gt;&lt;D xsi:type="xsd:double"&gt;-0.03&lt;/D&gt;&lt;D xsi:type="xsd:double"&gt;0.02&lt;/D&gt;&lt;D xsi:type="xsd:double"&gt;0&lt;/D&gt;&lt;D xsi:type="xsd:double"&gt;0.15&lt;/D&gt;&lt;D xsi:type="xsd:double"&gt;-1.25&lt;/D&gt;&lt;D xsi:type="xsd:double"&gt;2.98&lt;/D&gt;&lt;D xsi:type="xsd:double"&gt;1.46&lt;/D&gt;&lt;D xsi:type="xsd:double"&gt;0.72&lt;/D&gt;&lt;D xsi:type="xsd:double"&gt;-2.62&lt;/D&gt;&lt;D xsi:type="xsd:double"&gt;-2.6&lt;/D&gt;&lt;D xsi:type="xsd:double"&gt;2.2600000000000002&lt;/D&gt;&lt;D xsi:type="xsd:double"&gt;-0.56&lt;/D&gt;&lt;D xsi:type="xsd:double"&gt;0.68&lt;/D&gt;&lt;D xsi:type="xsd:double"&gt;2.45&lt;/D&gt;&lt;D xsi:type="xsd:double"&gt;1.1&lt;/D&gt;&lt;D xsi:type="xsd:double"&gt;1.27&lt;/D&gt;&lt;D xsi:type="xsd:double"&gt;0.01&lt;/D&gt;&lt;D xsi:type="xsd:double"&gt;0.45&lt;/D&gt;&lt;D xsi:type="xsd:double"&gt;1.04&lt;/D&gt;&lt;D xsi:type="xsd:double"&gt;-1.32&lt;/D&gt;&lt;D xsi:type="xsd:double"&gt;2.2600000000000002&lt;/D&gt;&lt;D xsi:type="xsd:double"&gt;-0.25&lt;/D&gt;&lt;D xsi:type="xsd:double"&gt;-1.4000000000000001&lt;/D&gt;&lt;D xsi:type="xsd:double"&gt;1.2000000000000002&lt;/D&gt;&lt;D xsi:type="xsd:double"&gt;1.41&lt;/D&gt;&lt;D xsi:type="xsd:double"&gt;1.48&lt;/D&gt;&lt;D xsi:type="xsd:double"&gt;3.36&lt;/D&gt;&lt;D xsi:type="xsd:double"&gt;-0.13&lt;/D&gt;&lt;D xsi:type="xsd:double"&gt;0.82000000000000006&lt;/D&gt;&lt;D xsi:type="xsd:double"&gt;2.39&lt;/D&gt;&lt;D xsi:type="xsd:double"&gt;3.2800000000000002&lt;/D&gt;&lt;D xsi:type="xsd:double"&gt;-1.47&lt;/D&gt;&lt;D xsi:type="xsd:double"&gt;5.65&lt;/D&gt;&lt;D xsi:type="xsd:double"&gt;3.0500000000000003&lt;/D&gt;&lt;D xsi:type="xsd:double"&gt;-0.4&lt;/D&gt;&lt;D xsi:type="xsd:double"&gt;3.74&lt;/D&gt;&lt;D xsi:type="xsd:double"&gt;-1.03&lt;/D&gt;&lt;D xsi:type="xsd:double"&gt;7.38&lt;/D&gt;&lt;D xsi:type="xsd:double"&gt;-0.32&lt;/D&gt;&lt;D xsi:type="xsd:double"&gt;-3.87&lt;/D&gt;&lt;D xsi:type="xsd:double"&gt;1.1400000000000001&lt;/D&gt;&lt;D xsi:type="xsd:double"&gt;-6.84&lt;/D&gt;&lt;D xsi:type="xsd:double"&gt;-8.82&lt;/D&gt;&lt;D xsi:type="xsd:double"&gt;-1.37&lt;/D&gt;&lt;D xsi:type="xsd:double"&gt;-0.66&lt;/D&gt;&lt;D xsi:type="xsd:double"&gt;4.47&lt;/D&gt;&lt;D xsi:type="xsd:double"&gt;-2.35&lt;/D&gt;&lt;D xsi:type="xsd:double"&gt;0.17&lt;/D&gt;&lt;D xsi:type="xsd:double"&gt;0.41000000000000003&lt;/D&gt;&lt;D xsi:type="xsd:double"&gt;5.47&lt;/D&gt;&lt;D xsi:type="xsd:double"&gt;0.39&lt;/D&gt;&lt;D xsi:type="xsd:double"&gt;-8.85&lt;/D&gt;&lt;D xsi:type="xsd:double"&gt;0.06&lt;/D&gt;&lt;D xsi:type="xsd:double"&gt;-0.89&lt;/D&gt;&lt;D xsi:type="xsd:double"&gt;-3.21&lt;/D&gt;&lt;D xsi:type="xsd:double"&gt;1.48&lt;/D&gt;&lt;D xsi:type="xsd:double"&gt;-0.37&lt;/D&gt;&lt;D xsi:type="xsd:double"&gt;-3.0500000000000003&lt;/D&gt;&lt;D xsi:type="xsd:double"&gt;0.17&lt;/D&gt;&lt;D xsi:type="xsd:double"&gt;6.32&lt;/D&gt;&lt;D xsi:type="xsd:double"&gt;-0.13&lt;/D&gt;&lt;D xsi:type="xsd:double"&gt;-5.99&lt;/D&gt;&lt;D xsi:type="xsd:double"&gt;-4.05&lt;/D&gt;&lt;D xsi:type="xsd:double"&gt;-1.6400000000000001&lt;/D&gt;&lt;D xsi:type="xsd:double"&gt;-0.74&lt;/D&gt;&lt;D xsi:type="xsd:double"&gt;0.01&lt;/D&gt;&lt;D xsi:type="xsd:double"&gt;0.15&lt;/D&gt;&lt;D xsi:type="xsd:double"&gt;-1.46&lt;/D&gt;&lt;D xsi:type="xsd:double"&gt;0.56&lt;/D&gt;&lt;D xsi:type="xsd:double"&gt;-4.13&lt;/D&gt;&lt;D xsi:type="xsd:double"&gt;-0.73&lt;/D&gt;&lt;D xsi:type="xsd:double"&gt;-0.1&lt;/D&gt;&lt;D xsi:type="xsd:double"&gt;1.81&lt;/D&gt;&lt;D xsi:type="xsd:double"&gt;1.27&lt;/D&gt;&lt;D xsi:type="xsd:double"&gt;-0.71&lt;/D&gt;&lt;D xsi:type="xsd:double"&gt;-1.6400000000000001&lt;/D&gt;&lt;D xsi:type="xsd:double"&gt;-1.1500000000000001&lt;/D&gt;&lt;D xsi:type="xsd:double"&gt;0.62&lt;/D&gt;&lt;D xsi:type="xsd:double"&gt;-0.2&lt;/D&gt;&lt;D xsi:type="xsd:string"&gt;@NA&lt;/D&gt;&lt;D xsi:type="xsd:double"&gt;1.6300000000000001&lt;/D&gt;&lt;D xsi:type="xsd:double"&gt;0.38&lt;/D&gt;&lt;D xsi:type="xsd:double"&gt;1.9000000000000001&lt;/D&gt;&lt;D xsi:type="xsd:double"&gt;0.99&lt;/D&gt;&lt;D xsi:type="xsd:double"&gt;-0.27&lt;/D&gt;&lt;D xsi:type="xsd:double"&gt;4.68&lt;/D&gt;&lt;D xsi:type="xsd:double"&gt;-1.8900000000000001&lt;/D&gt;&lt;D xsi:type="xsd:double"&gt;-2.95&lt;/D&gt;&lt;D xsi:type="xsd:double"&gt;-8.23&lt;/D&gt;&lt;D xsi:type="xsd:double"&gt;0.28&lt;/D&gt;&lt;D xsi:type="xsd:double"&gt;-0.52&lt;/D&gt;&lt;D xsi:type="xsd:double"&gt;-0.56&lt;/D&gt;&lt;D xsi:type="xsd:double"&gt;-0.07&lt;/D&gt;&lt;D xsi:type="xsd:double"&gt;0.70000000000000007&lt;/D&gt;&lt;D xsi:type="xsd:double"&gt;0.87&lt;/D&gt;&lt;D xsi:type="xsd:double"&gt;0.18&lt;/D&gt;&lt;D xsi:type="xsd:double"&gt;-0.1&lt;/D&gt;&lt;D xsi:type="xsd:double"&gt;0.67&lt;/D&gt;&lt;D xsi:type="xsd:double"&gt;-1.45&lt;/D&gt;&lt;D xsi:type="xsd:double"&gt;0.57000000000000006&lt;/D&gt;&lt;D xsi:type="xsd:double"&gt;0.62&lt;/D&gt;&lt;D xsi:type="xsd:double"&gt;0.08&lt;/D&gt;&lt;D xsi:type="xsd:double"&gt;0.36&lt;/D&gt;&lt;D xsi:type="xsd:double"&gt;1.28&lt;/D&gt;&lt;D xsi:type="xsd:double"&gt;-0.37&lt;/D&gt;&lt;D xsi:type="xsd:double"&gt;-0.51&lt;/D&gt;&lt;D xsi:type="xsd:double"&gt;1.56&lt;/D&gt;&lt;D xsi:type="xsd:double"&gt;0.73&lt;/D&gt;&lt;D xsi:type="xsd:double"&gt;1.7000000000000002&lt;/D&gt;&lt;D xsi:type="xsd:double"&gt;0.30000000000000004&lt;/D&gt;&lt;D xsi:type="xsd:double"&gt;-1.41&lt;/D&gt;&lt;D xsi:type="xsd:double"&gt;0.73&lt;/D&gt;&lt;D xsi:type="xsd:double"&gt;1.25&lt;/D&gt;&lt;D xsi:type="xsd:double"&gt;0.25&lt;/D&gt;&lt;D xsi:type="xsd:double"&gt;-0.48&lt;/D&gt;&lt;D xsi:type="xsd:double"&gt;0.9&lt;/D&gt;&lt;D xsi:type="xsd:double"&gt;0.9&lt;/D&gt;&lt;D xsi:type="xsd:double"&gt;0.79&lt;/D&gt;&lt;D xsi:type="xsd:double"&gt;1.83&lt;/D&gt;&lt;D xsi:type="xsd:double"&gt;0.93&lt;/D&gt;&lt;D xsi:type="xsd:double"&gt;0.34&lt;/D&gt;&lt;D xsi:type="xsd:double"&gt;-0.70000000000000007&lt;/D&gt;&lt;D xsi:type="xsd:double"&gt;-0.8&lt;/D&gt;&lt;D xsi:type="xsd:double"&gt;0.38&lt;/D&gt;&lt;D xsi:type="xsd:double"&gt;-0.76&lt;/D&gt;&lt;D xsi:type="xsd:double"&gt;1.6&lt;/D&gt;&lt;D xsi:type="xsd:double"&gt;-0.15&lt;/D&gt;&lt;D xsi:type="xsd:double"&gt;-1.4000000000000001&lt;/D&gt;&lt;D xsi:type="xsd:double"&gt;1.09&lt;/D&gt;&lt;D xsi:type="xsd:double"&gt;0.53&lt;/D&gt;&lt;D xsi:type="xsd:double"&gt;0.95000000000000007&lt;/D&gt;&lt;D xsi:type="xsd:double"&gt;-0.51&lt;/D&gt;&lt;D xsi:type="xsd:double"&gt;0.14&lt;/D&gt;&lt;D xsi:type="xsd:double"&gt;-0.97&lt;/D&gt;&lt;D xsi:type="xsd:double"&gt;0.42&lt;/D&gt;&lt;D xsi:type="xsd:double"&gt;1.54&lt;/D&gt;&lt;D xsi:type="xsd:double"&gt;0.53&lt;/D&gt;&lt;D xsi:type="xsd:double"&gt;-0.99&lt;/D&gt;&lt;D xsi:type="xsd:double"&gt;0.58&lt;/D&gt;&lt;D xsi:type="xsd:double"&gt;0.08&lt;/D&gt;&lt;D xsi:type="xsd:double"&gt;0.07&lt;/D&gt;&lt;D xsi:type="xsd:double"&gt;-1.47&lt;/D&gt;&lt;D xsi:type="xsd:double"&gt;1.84&lt;/D&gt;&lt;D xsi:type="xsd:double"&gt;0.81&lt;/D&gt;&lt;D xsi:type="xsd:double"&gt;0.81&lt;/D&gt;&lt;D xsi:type="xsd:double"&gt;1.49&lt;/D&gt;&lt;D xsi:type="xsd:double"&gt;1.79&lt;/D&gt;&lt;D xsi:type="xsd:double"&gt;-0.25&lt;/D&gt;&lt;D xsi:type="xsd:double"&gt;-1.08&lt;/D&gt;&lt;D xsi:type="xsd:double"&gt;0.65&lt;/D&gt;&lt;D xsi:type="xsd:double"&gt;0.15&lt;/D&gt;&lt;D xsi:type="xsd:string"&gt;@NA&lt;/D&gt;&lt;D xsi:type="xsd:double"&gt;0.01&lt;/D&gt;&lt;D xsi:type="xsd:double"&gt;0.95000000000000007&lt;/D&gt;&lt;D xsi:type="xsd:double"&gt;0.01&lt;/D&gt;&lt;D xsi:type="xsd:double"&gt;0.81&lt;/D&gt;&lt;D xsi:type="xsd:double"&gt;-1.57&lt;/D&gt;&lt;D xsi:type="xsd:double"&gt;-3.23&lt;/D&gt;&lt;D xsi:type="xsd:double"&gt;0.8&lt;/D&gt;&lt;D xsi:type="xsd:double"&gt;-1.02&lt;/D&gt;&lt;D xsi:type="xsd:double"&gt;2.9000000000000004&lt;/D&gt;&lt;D xsi:type="xsd:double"&gt;-0.35000000000000003&lt;/D&gt;&lt;D xsi:type="xsd:double"&gt;-0.11&lt;/D&gt;&lt;D xsi:type="xsd:double"&gt;-0.05&lt;/D&gt;&lt;D xsi:type="xsd:double"&gt;0.39&lt;/D&gt;&lt;D xsi:type="xsd:double"&gt;1.96&lt;/D&gt;&lt;D xsi:type="xsd:double"&gt;2.11&lt;/D&gt;&lt;D xsi:type="xsd:double"&gt;3.69&lt;/D&gt;&lt;D xsi:type="xsd:double"&gt;-0.9&lt;/D&gt;&lt;D xsi:type="xsd:double"&gt;-0.38&lt;/D&gt;&lt;D xsi:type="xsd:double"&gt;1.49&lt;/D&gt;&lt;D xsi:type="xsd:double"&gt;-0.41000000000000003&lt;/D&gt;&lt;D xsi:type="xsd:double"&gt;-0.01&lt;/D&gt;&lt;D xsi:type="xsd:double"&gt;1.6&lt;/D&gt;&lt;D xsi:type="xsd:double"&gt;2.18&lt;/D&gt;&lt;D xsi:type="xsd:double"&gt;0.18&lt;/D&gt;&lt;D xsi:type="xsd:double"&gt;1.8800000000000001&lt;/D&gt;&lt;D xsi:type="xsd:double"&gt;4.33&lt;/D&gt;&lt;D xsi:type="xsd:double"&gt;6.74&lt;/D&gt;&lt;D xsi:type="xsd:double"&gt;-0.1&lt;/D&gt;&lt;D xsi:type="xsd:double"&gt;-0.17&lt;/D&gt;&lt;D xsi:type="xsd:double"&gt;2.27&lt;/D&gt;&lt;D xsi:type="xsd:double"&gt;-4.54&lt;/D&gt;&lt;D xsi:type="xsd:double"&gt;-5.54&lt;/D&gt;&lt;D xsi:type="xsd:double"&gt;-3.08&lt;/D&gt;&lt;D xsi:type="xsd:double"&gt;0.38&lt;/D&gt;&lt;D xsi:type="xsd:double"&gt;0.51&lt;/D&gt;&lt;D xsi:type="xsd:double"&gt;-0.07&lt;/D&gt;&lt;D xsi:type="xsd:double"&gt;5.58&lt;/D&gt;&lt;D xsi:type="xsd:double"&gt;1.75&lt;/D&gt;&lt;D xsi:type="xsd:double"&gt;-1.51&lt;/D&gt;&lt;D xsi:type="xsd:double"&gt;-0.73&lt;/D&gt;&lt;D xsi:type="xsd:double"&gt;-0.41000000000000003&lt;/D&gt;&lt;D xsi:type="xsd:double"&gt;-0.43&lt;/D&gt;&lt;D xsi:type="xsd:double"&gt;-3.31&lt;/D&gt;&lt;D xsi:type="xsd:double"&gt;-1.43&lt;/D&gt;&lt;D xsi:type="xsd:double"&gt;2.09&lt;/D&gt;&lt;D xsi:type="xsd:double"&gt;-2.58&lt;/D&gt;&lt;D xsi:type="xsd:double"&gt;-1.1300000000000001&lt;/D&gt;&lt;D xsi:type="xsd:double"&gt;-0.31&lt;/D&gt;&lt;D xsi:type="xsd:double"&gt;-1.72&lt;/D&gt;&lt;D xsi:type="xsd:double"&gt;-0.52&lt;/D&gt;&lt;D xsi:type="xsd:double"&gt;1.3800000000000001&lt;/D&gt;&lt;D xsi:type="xsd:double"&gt;0.62&lt;/D&gt;&lt;D xsi:type="xsd:double"&gt;0.89&lt;/D&gt;&lt;D xsi:type="xsd:double"&gt;1.81&lt;/D&gt;&lt;D xsi:type="xsd:double"&gt;-0.51&lt;/D&gt;&lt;D xsi:type="xsd:double"&gt;-0.68&lt;/D&gt;&lt;D xsi:type="xsd:double"&gt;-0.14&lt;/D&gt;&lt;D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xsi:type="xsd:string"&gt;@NA&lt;/D&gt;&lt;/FQL&gt;&lt;FQL&gt;&lt;Q&gt;MLH0A0^ML_EXC_RET_PCT(0,-365,M)&lt;/Q&gt;&lt;R&gt;366&lt;/R&gt;&lt;C&gt;1&lt;/C&gt;&lt;D xsi:type="xsd:double"&gt;-1.903&lt;/D&gt;&lt;D xsi:type="xsd:double"&gt;3.121&lt;/D&gt;&lt;D xsi:type="xsd:double"&gt;-3.467&lt;/D&gt;&lt;D xsi:type="xsd:double"&gt;-1.8&lt;/D&gt;&lt;D xsi:type="xsd:double"&gt;-1.213&lt;/D&gt;&lt;D xsi:type="xsd:double"&gt;-0.96&lt;/D&gt;&lt;D xsi:type="xsd:double"&gt;0.28600000000000003&lt;/D&gt;&lt;D xsi:type="xsd:double"&gt;1.4060000000000001&lt;/D&gt;&lt;D xsi:type="xsd:double"&gt;-1.098&lt;/D&gt;&lt;D xsi:type="xsd:double"&gt;3.461&lt;/D&gt;&lt;D xsi:type="xsd:double"&gt;-1.358&lt;/D&gt;&lt;D xsi:type="xsd:double"&gt;-1.328&lt;/D&gt;&lt;D xsi:type="xsd:double"&gt;-1.42&lt;/D&gt;&lt;D xsi:type="xsd:double"&gt;0.266&lt;/D&gt;&lt;D xsi:type="xsd:double"&gt;-1.6440000000000001&lt;/D&gt;&lt;D xsi:type="xsd:double"&gt;0.645&lt;/D&gt;&lt;D xsi:type="xsd:double"&gt;-1.083&lt;/D&gt;&lt;D xsi:type="xsd:double"&gt;1.0010000000000001&lt;/D&gt;&lt;D xsi:type="xsd:double"&gt;0.114&lt;/D&gt;&lt;D xsi:type="xsd:double"&gt;0.295&lt;/D&gt;&lt;D xsi:type="xsd:double"&gt;0.608&lt;/D&gt;&lt;D xsi:type="xsd:double"&gt;1.754&lt;/D&gt;&lt;D xsi:type="xsd:double"&gt;-0.425&lt;/D&gt;&lt;D xsi:type="xsd:double"&gt;1.488&lt;/D&gt;&lt;D xsi:type="xsd:double"&gt;0.672&lt;/D&gt;&lt;D xsi:type="xsd:double"&gt;1.997&lt;/D&gt;&lt;D xsi:type="xsd:double"&gt;0.132&lt;/D&gt;&lt;D xsi:type="xsd:double"&gt;-0.097&lt;/D&gt;&lt;D xsi:type="xsd:double"&gt;1.8760000000000001&lt;/D&gt;&lt;D xsi:type="xsd:double"&gt;-1.603&lt;/D&gt;&lt;D xsi:type="xsd:double"&gt;0.786&lt;/D&gt;&lt;D xsi:type="xsd:double"&gt;1.225&lt;/D&gt;&lt;D xsi:type="xsd:double"&gt;0.853&lt;/D&gt;&lt;D xsi:type="xsd:double"&gt;-0.038&lt;/D&gt;&lt;D xsi:type="xsd:double"&gt;1.97&lt;/D&gt;&lt;D xsi:type="xsd:double"&gt;1.873&lt;/D&gt;&lt;D xsi:type="xsd:double"&gt;0.28&lt;/D&gt;&lt;D xsi:type="xsd:double"&gt;0.987&lt;/D&gt;&lt;D xsi:type="xsd:double"&gt;1.489&lt;/D&gt;&lt;D xsi:type="xsd:double"&gt;1.186&lt;/D&gt;&lt;D xsi:type="xsd:double"&gt;1.234&lt;/D&gt;&lt;D xsi:type="xsd:double"&gt;2.241&lt;/D&gt;&lt;D xsi:type="xsd:double"&gt;-2.2760000000000002&lt;/D&gt;&lt;D xsi:type="xsd:double"&gt;-0.125&lt;/D&gt;&lt;D xsi:type="xsd:double"&gt;0.555&lt;/D&gt;&lt;D xsi:type="xsd:double"&gt;2.7800000000000002&lt;/D&gt;&lt;D xsi:type="xsd:double"&gt;2.373&lt;/D&gt;&lt;D xsi:type="xsd:double"&gt;1.824&lt;/D&gt;&lt;D xsi:type="xsd:double"&gt;-2.7&lt;/D&gt;&lt;D xsi:type="xsd:double"&gt;6.321&lt;/D&gt;&lt;D xsi:type="xsd:double"&gt;-4.228&lt;/D&gt;&lt;D xsi:type="xsd:double"&gt;-6.183&lt;/D&gt;&lt;D xsi:type="xsd:double"&gt;-0.449&lt;/D&gt;&lt;D xsi:type="xsd:double"&gt;-0.82200000000000006&lt;/D&gt;&lt;D xsi:type="xsd:double"&gt;-0.892&lt;/D&gt;&lt;D xsi:type="xsd:double"&gt;0.431&lt;/D&gt;&lt;D xsi:type="xsd:double"&gt;0.485&lt;/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D&gt;&lt;D xsi:type="xsd:double"&gt;1.514&lt;/D&gt;&lt;D xsi:type="xsd:double"&gt;1.874&lt;/D&gt;&lt;D xsi:type="xsd:double"&gt;3.443&lt;/D&gt;&lt;D xsi:type="xsd:double"&gt;-0.5&lt;/D&gt;&lt;D xsi:type="xsd:double"&gt;2.245&lt;/D&gt;&lt;D xsi:type="xsd:double"&gt;2.787&lt;/D&gt;&lt;D xsi:type="xsd:double"&gt;-1.326&lt;/D&gt;&lt;D xsi:type="xsd:double"&gt;2.6870000000000003&lt;/D&gt;&lt;D xsi:type="xsd:double"&gt;-0.289&lt;/D&gt;&lt;D xsi:type="xsd:double"&gt;-4.955&lt;/D&gt;&lt;D xsi:type="xsd:double"&gt;1.355&lt;/D&gt;&lt;D xsi:type="xsd:double"&gt;3.813&lt;/D&gt;&lt;D xsi:type="xsd:double"&gt;-0.339&lt;/D&gt;&lt;D xsi:type="xsd:double"&gt;0.071000000000000008&lt;/D&gt;&lt;D xsi:type="xsd:double"&gt;5.354&lt;/D&gt;&lt;D xsi:type="xsd:double"&gt;-0.389&lt;/D&gt;&lt;D xsi:type="xsd:double"&gt;1.661&lt;/D&gt;&lt;D xsi:type="xsd:double"&gt;5.336&lt;/D&gt;&lt;D xsi:type="xsd:double"&gt;1.224&lt;/D&gt;&lt;D xsi:type="xsd:double"&gt;5.7940000000000005&lt;/D&gt;&lt;D xsi:type="xsd:double"&gt;3.517&lt;/D&gt;&lt;D xsi:type="xsd:double"&gt;7.724&lt;/D&gt;&lt;D xsi:type="xsd:double"&gt;12.601&lt;/D&gt;&lt;D xsi:type="xsd:double"&gt;1.542&lt;/D&gt;&lt;D xsi:type="xsd:double"&gt;-3.222&lt;/D&gt;&lt;D xsi:type="xsd:double"&gt;7.322&lt;/D&gt;&lt;D xsi:type="xsd:double"&gt;5.45&lt;/D&gt;&lt;D xsi:type="xsd:double"&gt;-12.623000000000001&lt;/D&gt;&lt;D xsi:type="xsd:double"&gt;-16.529&lt;/D&gt;&lt;D xsi:type="xsd:double"&gt;-8.957&lt;/D&gt;&lt;D xsi:type="xsd:double"&gt;-0.82800000000000007&lt;/D&gt;&lt;D xsi:type="xsd:double"&gt;-2.1670000000000003&lt;/D&gt;&lt;D xsi:type="xsd:double"&gt;-3.333&lt;/D&gt;&lt;D xsi:type="xsd:double"&gt;1.57&lt;/D&gt;&lt;D xsi:type="xsd:double"&gt;5.992&lt;/D&gt;&lt;D xsi:type="xsd:double"&gt;-1.2710000000000001&lt;/D&gt;&lt;D xsi:type="xsd:double"&gt;-2.494&lt;/D&gt;&lt;D xsi:type="xsd:double"&gt;-4.112&lt;/D&gt;&lt;D xsi:type="xsd:double"&gt;0.149&lt;/D&gt;&lt;D xsi:type="xsd:double"&gt;-5.149&lt;/D&gt;&lt;D xsi:type="xsd:double"&gt;-0.154&lt;/D&gt;&lt;D xsi:type="xsd:double"&gt;1.83&lt;/D&gt;&lt;D xsi:type="xsd:double"&gt;-0.535&lt;/D&gt;&lt;D xsi:type="xsd:double"&gt;-4.798&lt;/D&gt;&lt;D xsi:type="xsd:double"&gt;-1.713&lt;/D&gt;&lt;D xsi:type="xsd:double"&gt;1.5350000000000001&lt;/D&gt;&lt;D xsi:type="xsd:double"&gt;0.811&lt;/D&gt;&lt;D xsi:type="xsd:double"&gt;0.136&lt;/D&gt;&lt;D xsi:type="xsd:double"&gt;-0.193&lt;/D&gt;&lt;D xsi:type="xsd:double"&gt;1.183&lt;/D&gt;&lt;D xsi:type="xsd:double"&gt;1.77&lt;/D&gt;&lt;D xsi:type="xsd:double"&gt;0.627&lt;/D&gt;&lt;D xsi:type="xsd:double"&gt;0.964&lt;/D&gt;&lt;D xsi:type="xsd:double"&gt;0.447&lt;/D&gt;&lt;D xsi:type="xsd:double"&gt;0.203&lt;/D&gt;&lt;D xsi:type="xsd:double"&gt;-0.155&lt;/D&gt;&lt;D xsi:type="xsd:double"&gt;-0.628&lt;/D&gt;&lt;D xsi:type="xsd:double"&gt;-0.10300000000000001&lt;/D&gt;&lt;D xsi:type="xsd:double"&gt;0.838&lt;/D&gt;&lt;D xsi:type="xsd:double"&gt;1.345&lt;/D&gt;&lt;D xsi:type="xsd:double"&gt;0.601&lt;/D&gt;&lt;D xsi:type="xsd:double"&gt;1.7770000000000001&lt;/D&gt;&lt;D xsi:type="xsd:double"&gt;0.055&lt;/D&gt;&lt;D xsi:type="xsd:double"&gt;-0.011&lt;/D&gt;&lt;D xsi:type="xsd:double"&gt;-0.038&lt;/D&gt;&lt;D xsi:type="xsd:double"&gt;0.126&lt;/D&gt;&lt;D xsi:type="xsd:double"&gt;-1.083&lt;/D&gt;&lt;D xsi:type="xsd:double"&gt;2.791&lt;/D&gt;&lt;D xsi:type="xsd:double"&gt;1.418&lt;/D&gt;&lt;D xsi:type="xsd:double"&gt;0.744&lt;/D&gt;&lt;D xsi:type="xsd:double"&gt;-2.685&lt;/D&gt;&lt;D xsi:type="xsd:double"&gt;-2.412&lt;/D&gt;&lt;D xsi:type="xsd:double"&gt;2.208&lt;/D&gt;&lt;D xsi:type="xsd:double"&gt;-0.501&lt;/D&gt;&lt;D xsi:type="xsd:double"&gt;0.687&lt;/D&gt;&lt;D xsi:type="xsd:double"&gt;2.283&lt;/D&gt;&lt;D xsi:type="xsd:double"&gt;1.216&lt;/D&gt;&lt;D xsi:type="xsd:double"&gt;1.223&lt;/D&gt;&lt;D xsi:type="xsd:double"&gt;-0.093&lt;/D&gt;&lt;D xsi:type="xsd:double"&gt;0.444&lt;/D&gt;&lt;D xsi:type="xsd:double"&gt;1.092&lt;/D&gt;&lt;D xsi:type="xsd:double"&gt;-1.206&lt;/D&gt;&lt;D xsi:type="xsd:double"&gt;2.229&lt;/D&gt;&lt;D xsi:type="xsd:double"&gt;-0.231&lt;/D&gt;&lt;D xsi:type="xsd:double"&gt;-1.231&lt;/D&gt;&lt;D xsi:type="xsd:double"&gt;0.905&lt;/D&gt;&lt;D xsi:type="xsd:double"&gt;1.553&lt;/D&gt;&lt;D xsi:type="xsd:double"&gt;1.2770000000000001&lt;/D&gt;&lt;D xsi:type="xsd:double"&gt;3.418&lt;/D&gt;&lt;D xsi:type="xsd:double"&gt;-0.081&lt;/D&gt;&lt;D xsi:type="xsd:double"&gt;0.93900000000000006&lt;/D&gt;&lt;D xsi:type="xsd:double"&gt;1.978&lt;/D&gt;&lt;D xsi:type="xsd:double"&gt;3.186&lt;/D&gt;&lt;D xsi:type="xsd:double"&gt;-1.2670000000000001&lt;/D&gt;&lt;D xsi:type="xsd:double"&gt;5.527&lt;/D&gt;&lt;D xsi:type="xsd:double"&gt;2.797&lt;/D&gt;&lt;D xsi:type="xsd:double"&gt;-0.151&lt;/D&gt;&lt;D xsi:type="xsd:double"&gt;3.342&lt;/D&gt;&lt;D xsi:type="xsd:double"&gt;-0.812&lt;/D&gt;&lt;D xsi:type="xsd:double"&gt;7.291&lt;/D&gt;&lt;D xsi:type="xsd:double"&gt;-0.28300000000000003&lt;/D&gt;&lt;D xsi:type="xsd:double"&gt;-4.03&lt;/D&gt;&lt;D xsi:type="xsd:double"&gt;0.842&lt;/D&gt;&lt;D xsi:type="xsd:double"&gt;-6.2490000000000006&lt;/D&gt;&lt;D xsi:type="xsd:double"&gt;-9.119&lt;/D&gt;&lt;D xsi:type="xsd:double"&gt;-1.6580000000000001&lt;/D&gt;&lt;D xsi:type="xsd:double"&gt;-0.431&lt;/D&gt;&lt;D xsi:type="xsd:double"&gt;4.472&lt;/D&gt;&lt;D xsi:type="xsd:double"&gt;-2.351&lt;/D&gt;&lt;D xsi:type="xsd:double"&gt;0.0090000000000000011&lt;/D&gt;&lt;D xsi:type="xsd:double"&gt;-0.006&lt;/D&gt;&lt;D xsi:type="xsd:double"&gt;5.247&lt;/D&gt;&lt;D xsi:type="xsd:double"&gt;1.308&lt;/D&gt;&lt;D xsi:type="xsd:double"&gt;-8.958&lt;/D&gt;&lt;D xsi:type="xsd:double"&gt;-0.17300000000000002&lt;/D&gt;&lt;D xsi:type="xsd:double"&gt;-0.557&lt;/D&gt;&lt;D xsi:type="xsd:double"&gt;-3.0460000000000003&lt;/D&gt;&lt;D xsi:type="xsd:double"&gt;1.409&lt;/D&gt;&lt;D xsi:type="xsd:double"&gt;-0.56900000000000006&lt;/D&gt;&lt;D xsi:type="xsd:double"&gt;-2.688&lt;/D&gt;&lt;D xsi:type="xsd:double"&gt;0.43&lt;/D&gt;&lt;D xsi:type="xsd:double"&gt;5.181&lt;/D&gt;&lt;D xsi:type="xsd:double"&gt;0.547&lt;/D&gt;&lt;D xsi:type="xsd:double"&gt;-5.509&lt;/D&gt;&lt;D xsi:type="xsd:double"&gt;-3.81&lt;/D&gt;&lt;D xsi:type="xsd:double"&gt;-1.3940000000000001&lt;/D&gt;&lt;D xsi:type="xsd:double"&gt;-0.194&lt;/D&gt;&lt;D xsi:type="xsd:double"&gt;-0.01&lt;/D&gt;&lt;D xsi:type="xsd:double"&gt;0.28500000000000003&lt;/D&gt;&lt;D xsi:type="xsd:double"&gt;-1.5110000000000001&lt;/D&gt;&lt;D xsi:type="xsd:double"&gt;0.446&lt;/D&gt;&lt;D xsi:type="xsd:double"&gt;-3.248&lt;/D&gt;&lt;D xsi:type="xsd:double"&gt;-0.58&lt;/D&gt;&lt;D xsi:type="xsd:double"&gt;0.042&lt;/D&gt;&lt;D xsi:type="xsd:double"&gt;1.201&lt;/D&gt;&lt;D xsi:type="xsd:double"&gt;1.674&lt;/D&gt;&lt;D xsi:type="xsd:double"&gt;-0.456&lt;/D&gt;&lt;D xsi:type="xsd:double"&gt;-1.076&lt;/D&gt;&lt;D xsi:type="xsd:double"&gt;-0.98&lt;/D&gt;&lt;D xsi:type="xsd:double"&gt;0.445&lt;/D&gt;&lt;D xsi:type="xsd:double"&gt;-0.163&lt;/D&gt;&lt;D xsi:type="xsd:double"&gt;0.356&lt;/D&gt;&lt;D xsi:type="xsd:double"&gt;1.61&lt;/D&gt;&lt;D xsi:type="xsd:double"&gt;0.677&lt;/D&gt;&lt;D xsi:type="xsd:double"&gt;1.82&lt;/D&gt;&lt;D xsi:type="xsd:double"&gt;0.924&lt;/D&gt;&lt;D xsi:type="xsd:double"&gt;-0.355&lt;/D&gt;&lt;D xsi:type="xsd:double"&gt;5.746&lt;/D&gt;&lt;D xsi:type="xsd:double"&gt;-1.8780000000000001&lt;/D&gt;&lt;D xsi:type="xsd:double"&gt;-2.652&lt;/D&gt;&lt;D xsi:type="xsd:double"&gt;-7.399&lt;/D&gt;&lt;D xsi:type="xsd:double"&gt;0.361&lt;/D&gt;&lt;D xsi:type="xsd:double"&gt;-0.151&lt;/D&gt;&lt;D xsi:type="xsd:double"&gt;-0.115&lt;/D&gt;&lt;D xsi:type="xsd:double"&gt;0.11800000000000001&lt;/D&gt;&lt;D xsi:type="xsd:double"&gt;0.802&lt;/D&gt;&lt;D xsi:type="xsd:double"&gt;0.72&lt;/D&gt;&lt;D xsi:type="xsd:double"&gt;0.166&lt;/D&gt;&lt;D xsi:type="xsd:double"&gt;0.069&lt;/D&gt;&lt;D xsi:type="xsd:double"&gt;0.68900000000000006&lt;/D&gt;&lt;D xsi:type="xsd:double"&gt;-0.907&lt;/D&gt;&lt;D xsi:type="xsd:double"&gt;0.465&lt;/D&gt;&lt;D xsi:type="xsd:double"&gt;0.82600000000000007&lt;/D&gt;&lt;D xsi:type="xsd:double"&gt;0.13&lt;/D&gt;&lt;D xsi:type="xsd:double"&gt;0.617&lt;/D&gt;&lt;D xsi:type="xsd:double"&gt;1.424&lt;/D&gt;&lt;D xsi:type="xsd:double"&gt;-0.044&lt;/D&gt;&lt;D xsi:type="xsd:double"&gt;-0.34400000000000003&lt;/D&gt;&lt;D xsi:type="xsd:double"&gt;1.608&lt;/D&gt;&lt;D xsi:type="xsd:double"&gt;0.682&lt;/D&gt;&lt;D xsi:type="xsd:double"&gt;0&lt;/D&gt;&lt;D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xsi:type="xsd:string"&gt;@NA&lt;/D&gt;&lt;/FQL&gt;&lt;FQL&gt;&lt;Q&gt;LHMN0011^FG_COMPANY_NAME()&lt;/Q&gt;&lt;R&gt;1&lt;/R&gt;&lt;C&gt;1&lt;/C&gt;&lt;D xsi:type="xsd:string"&gt;Barclays US Aggregate Credit&lt;/D&gt;&lt;/FQL&gt;&lt;FQL&gt;&lt;Q&gt;LHMN0198^FG_COMPANY_NAME()&lt;/Q&gt;&lt;R&gt;1&lt;/R&gt;&lt;C&gt;1&lt;/C&gt;&lt;D xsi:type="xsd:string"&gt;Barclays High Yield 144A&lt;/D&gt;&lt;/FQL&gt;&lt;FQL&gt;&lt;Q&gt;MLH0A0^FG_COMPANY_NAME()&lt;/Q&gt;&lt;R&gt;1&lt;/R&gt;&lt;C&gt;1&lt;/C&gt;&lt;D xsi:type="xsd:string"&gt;BofA Merrill Lynch US High Yield&lt;/D&gt;&lt;/FQL&gt;&lt;FQL&gt;&lt;Q&gt;LHMN0198^JULIAN(FG_PRICE(0,-365,M).DATES)&lt;/Q&gt;&lt;R&gt;366&lt;/R&gt;&lt;C&gt;1&lt;/C&gt;&lt;D xsi:type="xsd:int"&gt;42338&lt;/D&gt;&lt;D xsi:type="xsd:int"&gt;42307&lt;/D&gt;&lt;D xsi:type="xsd:int"&gt;42277&lt;/D&gt;&lt;D xsi:type="xsd:int"&gt;42247&lt;/D&gt;&lt;D xsi:type="xsd:int"&gt;42216&lt;/D&gt;&lt;D xsi:type="xsd:int"&gt;42185&lt;/D&gt;&lt;D xsi:type="xsd:int"&gt;42153&lt;/D&gt;&lt;D xsi:type="xsd:int"&gt;42124&lt;/D&gt;&lt;D xsi:type="xsd:int"&gt;42094&lt;/D&gt;&lt;D xsi:type="xsd:int"&gt;42062&lt;/D&gt;&lt;D xsi:type="xsd:int"&gt;42034&lt;/D&gt;&lt;D xsi:type="xsd:int"&gt;42004&lt;/D&gt;&lt;D xsi:type="xsd:int"&gt;41971&lt;/D&gt;&lt;D xsi:type="xsd:int"&gt;41943&lt;/D&gt;&lt;D xsi:type="xsd:int"&gt;41912&lt;/D&gt;&lt;D xsi:type="xsd:int"&gt;41880&lt;/D&gt;&lt;D xsi:type="xsd:int"&gt;41851&lt;/D&gt;&lt;D xsi:type="xsd:int"&gt;41820&lt;/D&gt;&lt;D xsi:type="xsd:int"&gt;41789&lt;/D&gt;&lt;D xsi:type="xsd:int"&gt;41759&lt;/D&gt;&lt;D xsi:type="xsd:int"&gt;41729&lt;/D&gt;&lt;D xsi:type="xsd:int"&gt;41698&lt;/D&gt;&lt;D xsi:type="xsd:int"&gt;41670&lt;/D&gt;&lt;D xsi:type="xsd:int"&gt;41639&lt;/D&gt;&lt;D xsi:type="xsd:int"&gt;41607&lt;/D&gt;&lt;D xsi:type="xsd:int"&gt;41578&lt;/D&gt;&lt;D xsi:type="xsd:int"&gt;41547&lt;/D&gt;&lt;D xsi:type="xsd:int"&gt;41516&lt;/D&gt;&lt;D xsi:type="xsd:int"&gt;41486&lt;/D&gt;&lt;D xsi:type="xsd:int"&gt;41453&lt;/D&gt;&lt;D xsi:type="xsd:int"&gt;41425&lt;/D&gt;&lt;D xsi:type="xsd:int"&gt;41394&lt;/D&gt;&lt;D xsi:type="xsd:int"&gt;41362&lt;/D&gt;&lt;D xsi:type="xsd:int"&gt;41333&lt;/D&gt;&lt;D xsi:type="xsd:int"&gt;41305&lt;/D&gt;&lt;D xsi:type="xsd:int"&gt;41274&lt;/D&gt;&lt;D xsi:type="xsd:int"&gt;41243&lt;/D&gt;&lt;D xsi:type="xsd:int"&gt;41213&lt;/D&gt;&lt;D xsi:type="xsd:int"&gt;41180&lt;/D&gt;&lt;D xsi:type="xsd:int"&gt;41152&lt;/D&gt;&lt;D xsi:type="xsd:int"&gt;41121&lt;/D&gt;&lt;D xsi:type="xsd:int"&gt;41089&lt;/D&gt;&lt;D xsi:type="xsd:int"&gt;41060&lt;/D&gt;&lt;D xsi:type="xsd:int"&gt;41029&lt;/D&gt;&lt;D xsi:type="xsd:int"&gt;40998&lt;/D&gt;&lt;D xsi:type="xsd:int"&gt;40968&lt;/D&gt;&lt;D xsi:type="xsd:int"&gt;40939&lt;/D&gt;&lt;D xsi:type="xsd:int"&gt;40907&lt;/D&gt;&lt;D xsi:type="xsd:int"&gt;40877&lt;/D&gt;&lt;D xsi:type="xsd:int"&gt;40847&lt;/D&gt;&lt;D xsi:type="xsd:int"&gt;40816&lt;/D&gt;&lt;D xsi:type="xsd:int"&gt;40786&lt;/D&gt;&lt;D xsi:type="xsd:int"&gt;40753&lt;/D&gt;&lt;D xsi:type="xsd:int"&gt;40724&lt;/D&gt;&lt;D xsi:type="xsd:int"&gt;40694&lt;/D&gt;&lt;D xsi:type="xsd:int"&gt;40662&lt;/D&gt;&lt;D xsi:type="xsd:int"&gt;40633&lt;/D&gt;&lt;D xsi:type="xsd:int"&gt;40602&lt;/D&gt;&lt;D xsi:type="xsd:int"&gt;40574&lt;/D&gt;&lt;D xsi:type="xsd:int"&gt;40543&lt;/D&gt;&lt;D xsi:type="xsd:int"&gt;40512&lt;/D&gt;&lt;D xsi:type="xsd:int"&gt;40480&lt;/D&gt;&lt;D xsi:type="xsd:int"&gt;40451&lt;/D&gt;&lt;D xsi:type="xsd:int"&gt;40421&lt;/D&gt;&lt;D xsi:type="xsd:int"&gt;40389&lt;/D&gt;&lt;D xsi:type="xsd:int"&gt;40359&lt;/D&gt;&lt;D xsi:type="xsd:int"&gt;40329&lt;/D&gt;&lt;D xsi:type="xsd:int"&gt;40298&lt;/D&gt;&lt;D xsi:type="xsd:int"&gt;40268&lt;/D&gt;&lt;D xsi:type="xsd:int"&gt;40235&lt;/D&gt;&lt;D xsi:type="xsd:int"&gt;40207&lt;/D&gt;&lt;D xsi:type="xsd:int"&gt;40178&lt;/D&gt;&lt;D xsi:type="xsd:int"&gt;40147&lt;/D&gt;&lt;D xsi:type="xsd:int"&gt;40116&lt;/D&gt;&lt;D xsi:type="xsd:int"&gt;40086&lt;/D&gt;&lt;D xsi:type="xsd:int"&gt;40056&lt;/D&gt;&lt;D xsi:type="xsd:int"&gt;40025&lt;/D&gt;&lt;D xsi:type="xsd:int"&gt;39994&lt;/D&gt;&lt;D xsi:type="xsd:int"&gt;39962&lt;/D&gt;&lt;D xsi:type="xsd:int"&gt;39933&lt;/D&gt;&lt;D xsi:type="xsd:int"&gt;39903&lt;/D&gt;&lt;D xsi:type="xsd:int"&gt;39871&lt;/D&gt;&lt;D xsi:type="xsd:int"&gt;39843&lt;/D&gt;&lt;D xsi:type="xsd:int"&gt;39813&lt;/D&gt;&lt;D xsi:type="xsd:int"&gt;39780&lt;/D&gt;&lt;D xsi:type="xsd:int"&gt;39752&lt;/D&gt;&lt;D xsi:type="xsd:int"&gt;39721&lt;/D&gt;&lt;D xsi:type="xsd:int"&gt;39689&lt;/D&gt;&lt;D xsi:type="xsd:int"&gt;39660&lt;/D&gt;&lt;D xsi:type="xsd:int"&gt;39629&lt;/D&gt;&lt;D xsi:type="xsd:int"&gt;39598&lt;/D&gt;&lt;D xsi:type="xsd:int"&gt;39568&lt;/D&gt;&lt;D xsi:type="xsd:int"&gt;39538&lt;/D&gt;&lt;D xsi:type="xsd:int"&gt;39507&lt;/D&gt;&lt;D xsi:type="xsd:int"&gt;39478&lt;/D&gt;&lt;D xsi:type="xsd:int"&gt;39447&lt;/D&gt;&lt;D xsi:type="xsd:int"&gt;39416&lt;/D&gt;&lt;D xsi:type="xsd:int"&gt;39386&lt;/D&gt;&lt;D xsi:type="xsd:int"&gt;39353&lt;/D&gt;&lt;D xsi:type="xsd:int"&gt;39325&lt;/D&gt;&lt;D xsi:type="xsd:int"&gt;39294&lt;/D&gt;&lt;D xsi:type="xsd:int"&gt;39262&lt;/D&gt;&lt;D xsi:type="xsd:int"&gt;39233&lt;/D&gt;&lt;D xsi:type="xsd:int"&gt;39202&lt;/D&gt;&lt;D xsi:type="xsd:int"&gt;39171&lt;/D&gt;&lt;D xsi:type="xsd:int"&gt;39141&lt;/D&gt;&lt;D xsi:type="xsd:int"&gt;39113&lt;/D&gt;&lt;D xsi:type="xsd:int"&gt;39080&lt;/D&gt;&lt;D xsi:type="xsd:int"&gt;39051&lt;/D&gt;&lt;D xsi:type="xsd:int"&gt;39021&lt;/D&gt;&lt;D xsi:type="xsd:int"&gt;38989&lt;/D&gt;&lt;D xsi:type="xsd:int"&gt;38960&lt;/D&gt;&lt;D xsi:type="xsd:int"&gt;38929&lt;/D&gt;&lt;D xsi:type="xsd:int"&gt;38898&lt;/D&gt;&lt;D xsi:type="xsd:int"&gt;38868&lt;/D&gt;&lt;D xsi:type="xsd:int"&gt;38835&lt;/D&gt;&lt;D xsi:type="xsd:int"&gt;38807&lt;/D&gt;&lt;D xsi:type="xsd:int"&gt;38776&lt;/D&gt;&lt;D xsi:type="xsd:int"&gt;38748&lt;/D&gt;&lt;D xsi:type="xsd:int"&gt;38716&lt;/D&gt;&lt;D xsi:type="xsd:int"&gt;38686&lt;/D&gt;&lt;D xsi:type="xsd:int"&gt;38656&lt;/D&gt;&lt;D xsi:type="xsd:int"&gt;38625&lt;/D&gt;&lt;D xsi:type="xsd:int"&gt;38595&lt;/D&gt;&lt;D xsi:type="xsd:int"&gt;38562&lt;/D&gt;&lt;D xsi:type="xsd:int"&gt;38533&lt;/D&gt;&lt;D xsi:type="xsd:int"&gt;38503&lt;/D&gt;&lt;D xsi:type="xsd:int"&gt;38471&lt;/D&gt;&lt;D xsi:type="xsd:int"&gt;38442&lt;/D&gt;&lt;D xsi:type="xsd:int"&gt;38411&lt;/D&gt;&lt;D xsi:type="xsd:int"&gt;38383&lt;/D&gt;&lt;D xsi:type="xsd:int"&gt;38352&lt;/D&gt;&lt;D xsi:type="xsd:int"&gt;38321&lt;/D&gt;&lt;D xsi:type="xsd:int"&gt;38289&lt;/D&gt;&lt;D xsi:type="xsd:int"&gt;38260&lt;/D&gt;&lt;D xsi:type="xsd:int"&gt;38230&lt;/D&gt;&lt;D xsi:type="xsd:int"&gt;38198&lt;/D&gt;&lt;D xsi:type="xsd:int"&gt;38168&lt;/D&gt;&lt;D xsi:type="xsd:int"&gt;38138&lt;/D&gt;&lt;D xsi:type="xsd:int"&gt;38107&lt;/D&gt;&lt;D xsi:type="xsd:int"&gt;38077&lt;/D&gt;&lt;D xsi:type="xsd:int"&gt;38044&lt;/D&gt;&lt;D xsi:type="xsd:int"&gt;38016&lt;/D&gt;&lt;D xsi:type="xsd:int"&gt;37986&lt;/D&gt;&lt;D xsi:type="xsd:int"&gt;37953&lt;/D&gt;&lt;D xsi:type="xsd:int"&gt;37925&lt;/D&gt;&lt;D xsi:type="xsd:int"&gt;37894&lt;/D&gt;&lt;D xsi:type="xsd:int"&gt;37862&lt;/D&gt;&lt;D xsi:type="xsd:int"&gt;37833&lt;/D&gt;&lt;D xsi:type="xsd:int"&gt;37802&lt;/D&gt;&lt;D xsi:type="xsd:int"&gt;37771&lt;/D&gt;&lt;D xsi:type="xsd:int"&gt;37741&lt;/D&gt;&lt;D xsi:type="xsd:int"&gt;37711&lt;/D&gt;&lt;D xsi:type="xsd:int"&gt;37680&lt;/D&gt;&lt;D xsi:type="xsd:int"&gt;37652&lt;/D&gt;&lt;D xsi:type="xsd:int"&gt;37621&lt;/D&gt;&lt;D xsi:type="xsd:int"&gt;37589&lt;/D&gt;&lt;D xsi:type="xsd:int"&gt;37560&lt;/D&gt;&lt;D xsi:type="xsd:int"&gt;37529&lt;/D&gt;&lt;D xsi:type="xsd:int"&gt;37498&lt;/D&gt;&lt;D xsi:type="xsd:int"&gt;37468&lt;/D&gt;&lt;D xsi:type="xsd:int"&gt;37435&lt;/D&gt;&lt;D xsi:type="xsd:int"&gt;37407&lt;/D&gt;&lt;D xsi:type="xsd:int"&gt;37376&lt;/D&gt;&lt;D xsi:type="xsd:int"&gt;37344&lt;/D&gt;&lt;D xsi:type="xsd:int"&gt;37315&lt;/D&gt;&lt;D xsi:type="xsd:int"&gt;37287&lt;/D&gt;&lt;D xsi:type="xsd:int"&gt;37256&lt;/D&gt;&lt;D xsi:type="xsd:int"&gt;37225&lt;/D&gt;&lt;D xsi:type="xsd:int"&gt;37195&lt;/D&gt;&lt;D xsi:type="xsd:int"&gt;37162&lt;/D&gt;&lt;D xsi:type="xsd:int"&gt;37134&lt;/D&gt;&lt;D xsi:type="xsd:int"&gt;37103&lt;/D&gt;&lt;D xsi:type="xsd:int"&gt;37071&lt;/D&gt;&lt;D xsi:type="xsd:int"&gt;37042&lt;/D&gt;&lt;D xsi:type="xsd:int"&gt;37011&lt;/D&gt;&lt;D xsi:type="xsd:int"&gt;36980&lt;/D&gt;&lt;D xsi:type="xsd:int"&gt;36950&lt;/D&gt;&lt;D xsi:type="xsd:int"&gt;36922&lt;/D&gt;&lt;D xsi:type="xsd:int"&gt;36889&lt;/D&gt;&lt;D xsi:type="xsd:int"&gt;36860&lt;/D&gt;&lt;D xsi:type="xsd:int"&gt;36830&lt;/D&gt;&lt;D xsi:type="xsd:int"&gt;36798&lt;/D&gt;&lt;D xsi:type="xsd:int"&gt;36769&lt;/D&gt;&lt;D xsi:type="xsd:int"&gt;36738&lt;/D&gt;&lt;D xsi:type="xsd:int"&gt;36707&lt;/D&gt;&lt;D xsi:type="xsd:int"&gt;36677&lt;/D&gt;&lt;D xsi:type="xsd:int"&gt;36644&lt;/D&gt;&lt;D xsi:type="xsd:int"&gt;36616&lt;/D&gt;&lt;D xsi:type="xsd:int"&gt;36585&lt;/D&gt;&lt;D xsi:type="xsd:int"&gt;36556&lt;/D&gt;&lt;D xsi:type="xsd:int"&gt;36525&lt;/D&gt;&lt;D xsi:type="xsd:int"&gt;36494&lt;/D&gt;&lt;D xsi:type="xsd:int"&gt;36462&lt;/D&gt;&lt;D xsi:type="xsd:int"&gt;36433&lt;/D&gt;&lt;D xsi:type="xsd:int"&gt;36403&lt;/D&gt;&lt;D xsi:type="xsd:int"&gt;36371&lt;/D&gt;&lt;D xsi:type="xsd:int"&gt;36341&lt;/D&gt;&lt;D xsi:type="xsd:int"&gt;36311&lt;/D&gt;&lt;D xsi:type="xsd:int"&gt;36280&lt;/D&gt;&lt;D xsi:type="xsd:int"&gt;36250&lt;/D&gt;&lt;D xsi:type="xsd:int"&gt;36217&lt;/D&gt;&lt;D xsi:type="xsd:int"&gt;36189&lt;/D&gt;&lt;D xsi:type="xsd:int"&gt;36160&lt;/D&gt;&lt;D xsi:type="xsd:int"&gt;36129&lt;/D&gt;&lt;D xsi:type="xsd:int"&gt;36098&lt;/D&gt;&lt;D xsi:type="xsd:int"&gt;36068&lt;/D&gt;&lt;D xsi:type="xsd:int"&gt;36038&lt;/D&gt;&lt;D xsi:type="xsd:int"&gt;36007&lt;/D&gt;&lt;D xsi:type="xsd:int"&gt;35976&lt;/D&gt;&lt;D xsi:type="xsd:int"&gt;35944&lt;/D&gt;&lt;D xsi:type="xsd:int"&gt;35915&lt;/D&gt;&lt;D xsi:type="xsd:int"&gt;35885&lt;/D&gt;&lt;D xsi:type="xsd:int"&gt;35853&lt;/D&gt;&lt;D xsi:type="xsd:int"&gt;35825&lt;/D&gt;&lt;D xsi:type="xsd:int"&gt;35795&lt;/D&gt;&lt;D xsi:type="xsd:int"&gt;35762&lt;/D&gt;&lt;D xsi:type="xsd:int"&gt;35734&lt;/D&gt;&lt;D xsi:type="xsd:int"&gt;35703&lt;/D&gt;&lt;D xsi:type="xsd:int"&gt;35671&lt;/D&gt;&lt;D xsi:type="xsd:int"&gt;35642&lt;/D&gt;&lt;D xsi:type="xsd:int"&gt;35611&lt;/D&gt;&lt;D xsi:type="xsd:int"&gt;35580&lt;/D&gt;&lt;D xsi:type="xsd:int"&gt;35550&lt;/D&gt;&lt;D xsi:type="xsd:int"&gt;35520&lt;/D&gt;&lt;D xsi:type="xsd:int"&gt;35489&lt;/D&gt;&lt;D xsi:type="xsd:int"&gt;35461&lt;/D&gt;&lt;D xsi:type="xsd:int"&gt;35430&lt;/D&gt;&lt;D xsi:type="xsd:int"&gt;35398&lt;/D&gt;&lt;D xsi:type="xsd:int"&gt;35369&lt;/D&gt;&lt;D xsi:type="xsd:int"&gt;35338&lt;/D&gt;&lt;D xsi:type="xsd:int"&gt;35307&lt;/D&gt;&lt;D xsi:type="xsd:int"&gt;35277&lt;/D&gt;&lt;D xsi:type="xsd:int"&gt;35244&lt;/D&gt;&lt;D xsi:type="xsd:int"&gt;35216&lt;/D&gt;&lt;D xsi:type="xsd:int"&gt;35185&lt;/D&gt;&lt;D xsi:type="xsd:int"&gt;35153&lt;/D&gt;&lt;D xsi:type="xsd:int"&gt;35124&lt;/D&gt;&lt;D xsi:type="xsd:int"&gt;35095&lt;/D&gt;&lt;D xsi:type="xsd:int"&gt;35062&lt;/D&gt;&lt;D xsi:type="xsd:int"&gt;35033&lt;/D&gt;&lt;D xsi:type="xsd:int"&gt;35003&lt;/D&gt;&lt;D xsi:type="xsd:int"&gt;34971&lt;/D&gt;&lt;D xsi:type="xsd:int"&gt;34942&lt;/D&gt;&lt;D xsi:type="xsd:int"&gt;34911&lt;/D&gt;&lt;D xsi:type="xsd:int"&gt;34880&lt;/D&gt;&lt;D xsi:type="xsd:int"&gt;34850&lt;/D&gt;&lt;D xsi:type="xsd:int"&gt;34817&lt;/D&gt;&lt;D xsi:type="xsd:int"&gt;34789&lt;/D&gt;&lt;D xsi:type="xsd:int"&gt;34758&lt;/D&gt;&lt;D xsi:type="xsd:int"&gt;34730&lt;/D&gt;&lt;D xsi:type="xsd:int"&gt;34698&lt;/D&gt;&lt;D xsi:type="xsd:int"&gt;34668&lt;/D&gt;&lt;D xsi:type="xsd:int"&gt;34638&lt;/D&gt;&lt;D xsi:type="xsd:int"&gt;34607&lt;/D&gt;&lt;D xsi:type="xsd:int"&gt;34577&lt;/D&gt;&lt;D xsi:type="xsd:int"&gt;34544&lt;/D&gt;&lt;D xsi:type="xsd:int"&gt;34515&lt;/D&gt;&lt;D xsi:type="xsd:int"&gt;34485&lt;/D&gt;&lt;D xsi:type="xsd:int"&gt;34453&lt;/D&gt;&lt;D xsi:type="xsd:int"&gt;34424&lt;/D&gt;&lt;D xsi:type="xsd:int"&gt;34393&lt;/D&gt;&lt;D xsi:type="xsd:int"&gt;34365&lt;/D&gt;&lt;D xsi:type="xsd:int"&gt;34334&lt;/D&gt;&lt;D xsi:type="xsd:int"&gt;34303&lt;/D&gt;&lt;D xsi:type="xsd:int"&gt;34271&lt;/D&gt;&lt;D xsi:type="xsd:int"&gt;34242&lt;/D&gt;&lt;D xsi:type="xsd:int"&gt;34212&lt;/D&gt;&lt;D xsi:type="xsd:int"&gt;34180&lt;/D&gt;&lt;D xsi:type="xsd:int"&gt;34150&lt;/D&gt;&lt;D xsi:type="xsd:int"&gt;34120&lt;/D&gt;&lt;D xsi:type="xsd:int"&gt;34089&lt;/D&gt;&lt;D xsi:type="xsd:int"&gt;34059&lt;/D&gt;&lt;D xsi:type="xsd:int"&gt;34026&lt;/D&gt;&lt;D xsi:type="xsd:int"&gt;33998&lt;/D&gt;&lt;D xsi:type="xsd:int"&gt;33969&lt;/D&gt;&lt;D xsi:type="xsd:int"&gt;33938&lt;/D&gt;&lt;D xsi:type="xsd:int"&gt;33907&lt;/D&gt;&lt;D xsi:type="xsd:int"&gt;33877&lt;/D&gt;&lt;D xsi:type="xsd:int"&gt;33847&lt;/D&gt;&lt;D xsi:type="xsd:int"&gt;33816&lt;/D&gt;&lt;D xsi:type="xsd:int"&gt;33785&lt;/D&gt;&lt;D xsi:type="xsd:int"&gt;33753&lt;/D&gt;&lt;D xsi:type="xsd:int"&gt;33724&lt;/D&gt;&lt;D xsi:type="xsd:int"&gt;33694&lt;/D&gt;&lt;D xsi:type="xsd:int"&gt;33662&lt;/D&gt;&lt;D xsi:type="xsd:int"&gt;33634&lt;/D&gt;&lt;D xsi:type="xsd:int"&gt;33603&lt;/D&gt;&lt;D xsi:type="xsd:int"&gt;33571&lt;/D&gt;&lt;D xsi:type="xsd:int"&gt;33542&lt;/D&gt;&lt;D xsi:type="xsd:int"&gt;33511&lt;/D&gt;&lt;D xsi:type="xsd:int"&gt;33480&lt;/D&gt;&lt;D xsi:type="xsd:int"&gt;33450&lt;/D&gt;&lt;D xsi:type="xsd:int"&gt;33417&lt;/D&gt;&lt;D xsi:type="xsd:int"&gt;33389&lt;/D&gt;&lt;D xsi:type="xsd:int"&gt;33358&lt;/D&gt;&lt;D xsi:type="xsd:int"&gt;33326&lt;/D&gt;&lt;D xsi:type="xsd:int"&gt;33297&lt;/D&gt;&lt;D xsi:type="xsd:int"&gt;33269&lt;/D&gt;&lt;D xsi:type="xsd:int"&gt;33238&lt;/D&gt;&lt;D xsi:type="xsd:int"&gt;33207&lt;/D&gt;&lt;D xsi:type="xsd:int"&gt;33177&lt;/D&gt;&lt;D xsi:type="xsd:int"&gt;33144&lt;/D&gt;&lt;D xsi:type="xsd:int"&gt;33116&lt;/D&gt;&lt;D xsi:type="xsd:int"&gt;33085&lt;/D&gt;&lt;D xsi:type="xsd:int"&gt;33053&lt;/D&gt;&lt;D xsi:type="xsd:int"&gt;33024&lt;/D&gt;&lt;D xsi:type="xsd:int"&gt;32993&lt;/D&gt;&lt;D xsi:type="xsd:int"&gt;32962&lt;/D&gt;&lt;D xsi:type="xsd:int"&gt;32932&lt;/D&gt;&lt;D xsi:type="xsd:int"&gt;32904&lt;/D&gt;&lt;D xsi:type="xsd:int"&gt;32871&lt;/D&gt;&lt;D xsi:type="xsd:int"&gt;32842&lt;/D&gt;&lt;D xsi:type="xsd:int"&gt;32812&lt;/D&gt;&lt;D xsi:type="xsd:int"&gt;32780&lt;/D&gt;&lt;D xsi:type="xsd:int"&gt;32751&lt;/D&gt;&lt;D xsi:type="xsd:int"&gt;32720&lt;/D&gt;&lt;D xsi:type="xsd:int"&gt;32689&lt;/D&gt;&lt;D xsi:type="xsd:int"&gt;32659&lt;/D&gt;&lt;D xsi:type="xsd:int"&gt;32626&lt;/D&gt;&lt;D xsi:type="xsd:int"&gt;32598&lt;/D&gt;&lt;D xsi:type="xsd:int"&gt;32567&lt;/D&gt;&lt;D xsi:type="xsd:int"&gt;32539&lt;/D&gt;&lt;D xsi:type="xsd:int"&gt;32507&lt;/D&gt;&lt;D xsi:type="xsd:int"&gt;32477&lt;/D&gt;&lt;D xsi:type="xsd:int"&gt;32447&lt;/D&gt;&lt;D xsi:type="xsd:int"&gt;32416&lt;/D&gt;&lt;D xsi:type="xsd:int"&gt;32386&lt;/D&gt;&lt;D xsi:type="xsd:int"&gt;32353&lt;/D&gt;&lt;D xsi:type="xsd:int"&gt;32324&lt;/D&gt;&lt;D xsi:type="xsd:int"&gt;32294&lt;/D&gt;&lt;D xsi:type="xsd:int"&gt;32262&lt;/D&gt;&lt;D xsi:type="xsd:int"&gt;32233&lt;/D&gt;&lt;D xsi:type="xsd:int"&gt;32202&lt;/D&gt;&lt;D xsi:type="xsd:int"&gt;32171&lt;/D&gt;&lt;D xsi:type="xsd:int"&gt;32142&lt;/D&gt;&lt;D xsi:type="xsd:int"&gt;32111&lt;/D&gt;&lt;D xsi:type="xsd:int"&gt;32080&lt;/D&gt;&lt;D xsi:type="xsd:int"&gt;32050&lt;/D&gt;&lt;D xsi:type="xsd:int"&gt;32020&lt;/D&gt;&lt;D xsi:type="xsd:int"&gt;31989&lt;/D&gt;&lt;D xsi:type="xsd:int"&gt;31958&lt;/D&gt;&lt;D xsi:type="xsd:int"&gt;31926&lt;/D&gt;&lt;D xsi:type="xsd:int"&gt;31897&lt;/D&gt;&lt;D xsi:type="xsd:int"&gt;31867&lt;/D&gt;&lt;D xsi:type="xsd:int"&gt;31835&lt;/D&gt;&lt;D xsi:type="xsd:int"&gt;31807&lt;/D&gt;&lt;D xsi:type="xsd:int"&gt;31777&lt;/D&gt;&lt;D xsi:type="xsd:int"&gt;31744&lt;/D&gt;&lt;D xsi:type="xsd:int"&gt;31716&lt;/D&gt;&lt;D xsi:type="xsd:int"&gt;31685&lt;/D&gt;&lt;D xsi:type="xsd:int"&gt;31653&lt;/D&gt;&lt;D xsi:type="xsd:int"&gt;31624&lt;/D&gt;&lt;D xsi:type="xsd:int"&gt;31593&lt;/D&gt;&lt;D xsi:type="xsd:int"&gt;31562&lt;/D&gt;&lt;D xsi:type="xsd:int"&gt;31532&lt;/D&gt;&lt;D xsi:type="xsd:int"&gt;31502&lt;/D&gt;&lt;D xsi:type="xsd:int"&gt;31471&lt;/D&gt;&lt;D xsi:type="xsd:int"&gt;31443&lt;/D&gt;&lt;D xsi:type="xsd:int"&gt;31412&lt;/D&gt;&lt;D xsi:type="xsd:int"&gt;31380&lt;/D&gt;&lt;D xsi:type="xsd:int"&gt;31351&lt;/D&gt;&lt;D xsi:type="xsd:int"&gt;31320&lt;/D&gt;&lt;D xsi:type="xsd:int"&gt;31289&lt;/D&gt;&lt;D xsi:type="xsd:int"&gt;31259&lt;/D&gt;&lt;D xsi:type="xsd:int"&gt;31226&lt;/D&gt;&lt;/FQL&gt;&lt;FQL&gt;&lt;Q&gt;LHMN0199^FG_COMPANY_NAME()&lt;/Q&gt;&lt;R&gt;1&lt;/R&gt;&lt;C&gt;1&lt;/C&gt;&lt;D xsi:type="xsd:string"&gt;Barclays High Yield x 144A&lt;/D&gt;&lt;/FQL&gt;&lt;FQL&gt;&lt;Q&gt;LHMN0198^FORMULA_DESCRIPTION("LB_EXCESS_RET_MTD")&lt;/Q&gt;&lt;R&gt;1&lt;/R&gt;&lt;C&gt;1&lt;/C&gt;&lt;D xsi:type="xsd:string"&gt;Excess Return - Month to Date - Unhedged&lt;/D&gt;&lt;/FQL&gt;&lt;FQL&gt;&lt;Q&gt;MLH0A0^FORMULA_DESCRIPTION("LB_EXCESS_RET_MTD")&lt;/Q&gt;&lt;R&gt;1&lt;/R&gt;&lt;C&gt;1&lt;/C&gt;&lt;D xsi:type="xsd:string"&gt;Excess Return - Month to Date - Unhedged&lt;/D&gt;&lt;/FQL&gt;&lt;FQL&gt;&lt;Q&gt;LHMN0001^JULIAN(LB_EXCESS_RET_MTD(0,-1AY,D).DATES)&lt;/Q&gt;&lt;R&gt;262&lt;/R&gt;&lt;C&gt;1&lt;/C&gt;&lt;D xsi:type="xsd:int"&gt;42338&lt;/D&gt;&lt;D xsi:type="xsd:int"&gt;42335&lt;/D&gt;&lt;D xsi:type="xsd:int"&gt;42334&lt;/D&gt;&lt;D xsi:type="xsd:int"&gt;42333&lt;/D&gt;&lt;D xsi:type="xsd:int"&gt;42332&lt;/D&gt;&lt;D xsi:type="xsd:int"&gt;42331&lt;/D&gt;&lt;D xsi:type="xsd:int"&gt;42328&lt;/D&gt;&lt;D xsi:type="xsd:int"&gt;42327&lt;/D&gt;&lt;D xsi:type="xsd:int"&gt;42326&lt;/D&gt;&lt;D xsi:type="xsd:int"&gt;42325&lt;/D&gt;&lt;D xsi:type="xsd:int"&gt;42324&lt;/D&gt;&lt;D xsi:type="xsd:int"&gt;42321&lt;/D&gt;&lt;D xsi:type="xsd:int"&gt;42320&lt;/D&gt;&lt;D xsi:type="xsd:int"&gt;42319&lt;/D&gt;&lt;D xsi:type="xsd:int"&gt;42318&lt;/D&gt;&lt;D xsi:type="xsd:int"&gt;42317&lt;/D&gt;&lt;D xsi:type="xsd:int"&gt;42314&lt;/D&gt;&lt;D xsi:type="xsd:int"&gt;42313&lt;/D&gt;&lt;D xsi:type="xsd:int"&gt;42312&lt;/D&gt;&lt;D xsi:type="xsd:int"&gt;42311&lt;/D&gt;&lt;D xsi:type="xsd:int"&gt;42310&lt;/D&gt;&lt;D xsi:type="xsd:int"&gt;42307&lt;/D&gt;&lt;D xsi:type="xsd:int"&gt;42306&lt;/D&gt;&lt;D xsi:type="xsd:int"&gt;42305&lt;/D&gt;&lt;D xsi:type="xsd:int"&gt;42304&lt;/D&gt;&lt;D xsi:type="xsd:int"&gt;42303&lt;/D&gt;&lt;D xsi:type="xsd:int"&gt;42300&lt;/D&gt;&lt;D xsi:type="xsd:int"&gt;42299&lt;/D&gt;&lt;D xsi:type="xsd:int"&gt;42298&lt;/D&gt;&lt;D xsi:type="xsd:int"&gt;42297&lt;/D&gt;&lt;D xsi:type="xsd:int"&gt;42296&lt;/D&gt;&lt;D xsi:type="xsd:int"&gt;42293&lt;/D&gt;&lt;D xsi:type="xsd:int"&gt;42292&lt;/D&gt;&lt;D xsi:type="xsd:int"&gt;42291&lt;/D&gt;&lt;D xsi:type="xsd:int"&gt;42290&lt;/D&gt;&lt;D xsi:type="xsd:int"&gt;42289&lt;/D&gt;&lt;D xsi:type="xsd:int"&gt;42286&lt;/D&gt;&lt;D xsi:type="xsd:int"&gt;42285&lt;/D&gt;&lt;D xsi:type="xsd:int"&gt;42284&lt;/D&gt;&lt;D xsi:type="xsd:int"&gt;42283&lt;/D&gt;&lt;D xsi:type="xsd:int"&gt;42282&lt;/D&gt;&lt;D xsi:type="xsd:int"&gt;42279&lt;/D&gt;&lt;D xsi:type="xsd:int"&gt;42278&lt;/D&gt;&lt;D xsi:type="xsd:int"&gt;42277&lt;/D&gt;&lt;D xsi:type="xsd:int"&gt;42276&lt;/D&gt;&lt;D xsi:type="xsd:int"&gt;42275&lt;/D&gt;&lt;D xsi:type="xsd:int"&gt;42272&lt;/D&gt;&lt;D xsi:type="xsd:int"&gt;42271&lt;/D&gt;&lt;D xsi:type="xsd:int"&gt;42270&lt;/D&gt;&lt;D xsi:type="xsd:int"&gt;42269&lt;/D&gt;&lt;D xsi:type="xsd:int"&gt;42268&lt;/D&gt;&lt;D xsi:type="xsd:int"&gt;42265&lt;/D&gt;&lt;D xsi:type="xsd:int"&gt;42264&lt;/D&gt;&lt;D xsi:type="xsd:int"&gt;42263&lt;/D&gt;&lt;D xsi:type="xsd:int"&gt;42262&lt;/D&gt;&lt;D xsi:type="xsd:int"&gt;42261&lt;/D&gt;&lt;D xsi:type="xsd:int"&gt;42258&lt;/D&gt;&lt;D xsi:type="xsd:int"&gt;42257&lt;/D&gt;&lt;D xsi:type="xsd:int"&gt;42256&lt;/D&gt;&lt;D xsi:type="xsd:int"&gt;42255&lt;/D&gt;&lt;D xsi:type="xsd:int"&gt;42254&lt;/D&gt;&lt;D xsi:type="xsd:int"&gt;42251&lt;/D&gt;&lt;D xsi:type="xsd:int"&gt;42250&lt;/D&gt;&lt;D xsi:type="xsd:int"&gt;42249&lt;/D&gt;&lt;D xsi:type="xsd:int"&gt;42248&lt;/D&gt;&lt;D xsi:type="xsd:int"&gt;42247&lt;/D&gt;&lt;D xsi:type="xsd:int"&gt;42244&lt;/D&gt;&lt;D xsi:type="xsd:int"&gt;42243&lt;/D&gt;&lt;D xsi:type="xsd:int"&gt;42242&lt;/D&gt;&lt;D xsi:type="xsd:int"&gt;42241&lt;/D&gt;&lt;D xsi:type="xsd:int"&gt;42240&lt;/D&gt;&lt;D xsi:type="xsd:int"&gt;42237&lt;/D&gt;&lt;D xsi:type="xsd:int"&gt;42236&lt;/D&gt;&lt;D xsi:type="xsd:int"&gt;42235&lt;/D&gt;&lt;D xsi:type="xsd:int"&gt;42234&lt;/D&gt;&lt;D xsi:type="xsd:int"&gt;42233&lt;/D&gt;&lt;D xsi:type="xsd:int"&gt;42230&lt;/D&gt;&lt;D xsi:type="xsd:int"&gt;42229&lt;/D&gt;&lt;D xsi:type="xsd:int"&gt;42228&lt;/D&gt;&lt;D xsi:type="xsd:int"&gt;42227&lt;/D&gt;&lt;D xsi:type="xsd:int"&gt;42226&lt;/D&gt;&lt;D xsi:type="xsd:int"&gt;42223&lt;/D&gt;&lt;D xsi:type="xsd:int"&gt;42222&lt;/D&gt;&lt;D xsi:type="xsd:int"&gt;42221&lt;/D&gt;&lt;D xsi:type="xsd:int"&gt;42220&lt;/D&gt;&lt;D xsi:type="xsd:int"&gt;42219&lt;/D&gt;&lt;D xsi:type="xsd:int"&gt;42216&lt;/D&gt;&lt;D xsi:type="xsd:int"&gt;42215&lt;/D&gt;&lt;D xsi:type="xsd:int"&gt;42214&lt;/D&gt;&lt;D xsi:type="xsd:int"&gt;42213&lt;/D&gt;&lt;D xsi:type="xsd:int"&gt;42212&lt;/D&gt;&lt;D xsi:type="xsd:int"&gt;42209&lt;/D&gt;&lt;D xsi:type="xsd:int"&gt;42208&lt;/D&gt;&lt;D xsi:type="xsd:int"&gt;42207&lt;/D&gt;&lt;D xsi:type="xsd:int"&gt;42206&lt;/D&gt;&lt;D xsi:type="xsd:int"&gt;42205&lt;/D&gt;&lt;D xsi:type="xsd:int"&gt;42202&lt;/D&gt;&lt;D xsi:type="xsd:int"&gt;42201&lt;/D&gt;&lt;D xsi:type="xsd:int"&gt;42200&lt;/D&gt;&lt;D xsi:type="xsd:int"&gt;42199&lt;/D&gt;&lt;D xsi:type="xsd:int"&gt;42198&lt;/D&gt;&lt;D xsi:type="xsd:int"&gt;42195&lt;/D&gt;&lt;D xsi:type="xsd:int"&gt;42194&lt;/D&gt;&lt;D xsi:type="xsd:int"&gt;42193&lt;/D&gt;&lt;D xsi:type="xsd:int"&gt;42192&lt;/D&gt;&lt;D xsi:type="xsd:int"&gt;42191&lt;/D&gt;&lt;D xsi:type="xsd:int"&gt;42188&lt;/D&gt;&lt;D xsi:type="xsd:int"&gt;42187&lt;/D&gt;&lt;D xsi:type="xsd:int"&gt;42186&lt;/D&gt;&lt;D xsi:type="xsd:int"&gt;42185&lt;/D&gt;&lt;D xsi:type="xsd:int"&gt;42184&lt;/D&gt;&lt;D xsi:type="xsd:int"&gt;42181&lt;/D&gt;&lt;D xsi:type="xsd:int"&gt;42180&lt;/D&gt;&lt;D xsi:type="xsd:int"&gt;42179&lt;/D&gt;&lt;D xsi:type="xsd:int"&gt;42178&lt;/D&gt;&lt;D xsi:type="xsd:int"&gt;42177&lt;/D&gt;&lt;D xsi:type="xsd:int"&gt;42174&lt;/D&gt;&lt;D xsi:type="xsd:int"&gt;42173&lt;/D&gt;&lt;D xsi:type="xsd:int"&gt;42172&lt;/D&gt;&lt;D xsi:type="xsd:int"&gt;42171&lt;/D&gt;&lt;D xsi:type="xsd:int"&gt;42170&lt;/D&gt;&lt;D xsi:type="xsd:int"&gt;42167&lt;/D&gt;&lt;D xsi:type="xsd:int"&gt;42166&lt;/D&gt;&lt;D xsi:type="xsd:int"&gt;42165&lt;/D&gt;&lt;D xsi:type="xsd:int"&gt;42164&lt;/D&gt;&lt;D xsi:type="xsd:int"&gt;42163&lt;/D&gt;&lt;D xsi:type="xsd:int"&gt;42160&lt;/D&gt;&lt;D xsi:type="xsd:int"&gt;42159&lt;/D&gt;&lt;D xsi:type="xsd:int"&gt;42158&lt;/D&gt;&lt;D xsi:type="xsd:int"&gt;42157&lt;/D&gt;&lt;D xsi:type="xsd:int"&gt;42156&lt;/D&gt;&lt;D xsi:type="xsd:int"&gt;42153&lt;/D&gt;&lt;D xsi:type="xsd:int"&gt;42152&lt;/D&gt;&lt;D xsi:type="xsd:int"&gt;42151&lt;/D&gt;&lt;D xsi:type="xsd:int"&gt;42150&lt;/D&gt;&lt;D xsi:type="xsd:int"&gt;42149&lt;/D&gt;&lt;D xsi:type="xsd:int"&gt;42146&lt;/D&gt;&lt;D xsi:type="xsd:int"&gt;42145&lt;/D&gt;&lt;D xsi:type="xsd:int"&gt;42144&lt;/D&gt;&lt;D xsi:type="xsd:int"&gt;42143&lt;/D&gt;&lt;D xsi:type="xsd:int"&gt;42142&lt;/D&gt;&lt;D xsi:type="xsd:int"&gt;42139&lt;/D&gt;&lt;D xsi:type="xsd:int"&gt;42138&lt;/D&gt;&lt;D xsi:type="xsd:int"&gt;42137&lt;/D&gt;&lt;D xsi:type="xsd:int"&gt;42136&lt;/D&gt;&lt;D xsi:type="xsd:int"&gt;42135&lt;/D&gt;&lt;D xsi:type="xsd:int"&gt;42132&lt;/D&gt;&lt;D xsi:type="xsd:int"&gt;42131&lt;/D&gt;&lt;D xsi:type="xsd:int"&gt;42130&lt;/D&gt;&lt;D xsi:type="xsd:int"&gt;42129&lt;/D&gt;&lt;D xsi:type="xsd:int"&gt;42128&lt;/D&gt;&lt;D xsi:type="xsd:int"&gt;42125&lt;/D&gt;&lt;D xsi:type="xsd:int"&gt;42124&lt;/D&gt;&lt;D xsi:type="xsd:int"&gt;42123&lt;/D&gt;&lt;D xsi:type="xsd:int"&gt;42122&lt;/D&gt;&lt;D xsi:type="xsd:int"&gt;42121&lt;/D&gt;&lt;D xsi:type="xsd:int"&gt;42118&lt;/D&gt;&lt;D xsi:type="xsd:int"&gt;42117&lt;/D&gt;&lt;D xsi:type="xsd:int"&gt;42116&lt;/D&gt;&lt;D xsi:type="xsd:int"&gt;42115&lt;/D&gt;&lt;D xsi:type="xsd:int"&gt;42114&lt;/D&gt;&lt;D xsi:type="xsd:int"&gt;42111&lt;/D&gt;&lt;D xsi:type="xsd:int"&gt;42110&lt;/D&gt;&lt;D xsi:type="xsd:int"&gt;42109&lt;/D&gt;&lt;D xsi:type="xsd:int"&gt;42108&lt;/D&gt;&lt;D xsi:type="xsd:int"&gt;42107&lt;/D&gt;&lt;D xsi:type="xsd:int"&gt;42104&lt;/D&gt;&lt;D xsi:type="xsd:int"&gt;42103&lt;/D&gt;&lt;D xsi:type="xsd:int"&gt;42102&lt;/D&gt;&lt;D xsi:type="xsd:int"&gt;42101&lt;/D&gt;&lt;D xsi:type="xsd:int"&gt;42100&lt;/D&gt;&lt;D xsi:type="xsd:int"&gt;42097&lt;/D&gt;&lt;D xsi:type="xsd:int"&gt;42096&lt;/D&gt;&lt;D xsi:type="xsd:int"&gt;42095&lt;/D&gt;&lt;D xsi:type="xsd:int"&gt;42094&lt;/D&gt;&lt;D xsi:type="xsd:int"&gt;42093&lt;/D&gt;&lt;D xsi:type="xsd:int"&gt;42090&lt;/D&gt;&lt;D xsi:type="xsd:int"&gt;42089&lt;/D&gt;&lt;D xsi:type="xsd:int"&gt;42088&lt;/D&gt;&lt;D xsi:type="xsd:int"&gt;42087&lt;/D&gt;&lt;D xsi:type="xsd:int"&gt;42086&lt;/D&gt;&lt;D xsi:type="xsd:int"&gt;42083&lt;/D&gt;&lt;D xsi:type="xsd:int"&gt;42082&lt;/D&gt;&lt;D xsi:type="xsd:int"&gt;42081&lt;/D&gt;&lt;D xsi:type="xsd:int"&gt;42080&lt;/D&gt;&lt;D xsi:type="xsd:int"&gt;42079&lt;/D&gt;&lt;D xsi:type="xsd:int"&gt;42076&lt;/D&gt;&lt;D xsi:type="xsd:int"&gt;42075&lt;/D&gt;&lt;D xsi:type="xsd:int"&gt;42074&lt;/D&gt;&lt;D xsi:type="xsd:int"&gt;42073&lt;/D&gt;&lt;D xsi:type="xsd:int"&gt;42072&lt;/D&gt;&lt;D xsi:type="xsd:int"&gt;42069&lt;/D&gt;&lt;D xsi:type="xsd:int"&gt;42068&lt;/D&gt;&lt;D xsi:type="xsd:int"&gt;42067&lt;/D&gt;&lt;D xsi:type="xsd:int"&gt;42066&lt;/D&gt;&lt;D xsi:type="xsd:int"&gt;42065&lt;/D&gt;&lt;D xsi:type="xsd:int"&gt;42062&lt;/D&gt;&lt;D xsi:type="xsd:int"&gt;42061&lt;/D&gt;&lt;D xsi:type="xsd:int"&gt;42060&lt;/D&gt;&lt;D xsi:type="xsd:int"&gt;42059&lt;/D&gt;&lt;D xsi:type="xsd:int"&gt;42058&lt;/D&gt;&lt;D xsi:type="xsd:int"&gt;42055&lt;/D&gt;&lt;D xsi:type="xsd:int"&gt;42054&lt;/D&gt;&lt;D xsi:type="xsd:int"&gt;42053&lt;/D&gt;&lt;D xsi:type="xsd:int"&gt;42052&lt;/D&gt;&lt;D xsi:type="xsd:int"&gt;42051&lt;/D&gt;&lt;D xsi:type="xsd:int"&gt;42048&lt;/D&gt;&lt;D xsi:type="xsd:int"&gt;42047&lt;/D&gt;&lt;D xsi:type="xsd:int"&gt;42046&lt;/D&gt;&lt;D xsi:type="xsd:int"&gt;42045&lt;/D&gt;&lt;D xsi:type="xsd:int"&gt;42044&lt;/D&gt;&lt;D xsi:type="xsd:int"&gt;42041&lt;/D&gt;&lt;D xsi:type="xsd:int"&gt;42040&lt;/D&gt;&lt;D xsi:type="xsd:int"&gt;42039&lt;/D&gt;&lt;D xsi:type="xsd:int"&gt;42038&lt;/D&gt;&lt;D xsi:type="xsd:int"&gt;42037&lt;/D&gt;&lt;D xsi:type="xsd:int"&gt;42034&lt;/D&gt;&lt;D xsi:type="xsd:int"&gt;42033&lt;/D&gt;&lt;D xsi:type="xsd:int"&gt;42032&lt;/D&gt;&lt;D xsi:type="xsd:int"&gt;42031&lt;/D&gt;&lt;D xsi:type="xsd:int"&gt;42030&lt;/D&gt;&lt;D xsi:type="xsd:int"&gt;42027&lt;/D&gt;&lt;D xsi:type="xsd:int"&gt;42026&lt;/D&gt;&lt;D xsi:type="xsd:int"&gt;42025&lt;/D&gt;&lt;D xsi:type="xsd:int"&gt;42024&lt;/D&gt;&lt;D xsi:type="xsd:int"&gt;42023&lt;/D&gt;&lt;D xsi:type="xsd:int"&gt;42020&lt;/D&gt;&lt;D xsi:type="xsd:int"&gt;42019&lt;/D&gt;&lt;D xsi:type="xsd:int"&gt;42018&lt;/D&gt;&lt;D xsi:type="xsd:int"&gt;42017&lt;/D&gt;&lt;D xsi:type="xsd:int"&gt;42016&lt;/D&gt;&lt;D xsi:type="xsd:int"&gt;42013&lt;/D&gt;&lt;D xsi:type="xsd:int"&gt;42012&lt;/D&gt;&lt;D xsi:type="xsd:int"&gt;42011&lt;/D&gt;&lt;D xsi:type="xsd:int"&gt;42010&lt;/D&gt;&lt;D xsi:type="xsd:int"&gt;42009&lt;/D&gt;&lt;D xsi:type="xsd:int"&gt;42006&lt;/D&gt;&lt;D xsi:type="xsd:int"&gt;42005&lt;/D&gt;&lt;D xsi:type="xsd:int"&gt;42004&lt;/D&gt;&lt;D xsi:type="xsd:int"&gt;42003&lt;/D&gt;&lt;D xsi:type="xsd:int"&gt;42002&lt;/D&gt;&lt;D xsi:type="xsd:int"&gt;41999&lt;/D&gt;&lt;D xsi:type="xsd:int"&gt;41998&lt;/D&gt;&lt;D xsi:type="xsd:int"&gt;41997&lt;/D&gt;&lt;D xsi:type="xsd:int"&gt;41996&lt;/D&gt;&lt;D xsi:type="xsd:int"&gt;41995&lt;/D&gt;&lt;D xsi:type="xsd:int"&gt;41992&lt;/D&gt;&lt;D xsi:type="xsd:int"&gt;41991&lt;/D&gt;&lt;D xsi:type="xsd:int"&gt;41990&lt;/D&gt;&lt;D xsi:type="xsd:int"&gt;41989&lt;/D&gt;&lt;D xsi:type="xsd:int"&gt;41988&lt;/D&gt;&lt;D xsi:type="xsd:int"&gt;41985&lt;/D&gt;&lt;D xsi:type="xsd:int"&gt;41984&lt;/D&gt;&lt;D xsi:type="xsd:int"&gt;41983&lt;/D&gt;&lt;D xsi:type="xsd:int"&gt;41982&lt;/D&gt;&lt;D xsi:type="xsd:int"&gt;41981&lt;/D&gt;&lt;D xsi:type="xsd:int"&gt;41978&lt;/D&gt;&lt;D xsi:type="xsd:int"&gt;41977&lt;/D&gt;&lt;D xsi:type="xsd:int"&gt;41976&lt;/D&gt;&lt;D xsi:type="xsd:int"&gt;41975&lt;/D&gt;&lt;D xsi:type="xsd:int"&gt;41974&lt;/D&gt;&lt;D xsi:type="xsd:int"&gt;41971&lt;/D&gt;&lt;/FQL&gt;&lt;FQL&gt;&lt;Q&gt;MLH0AX^FG_COMPANY_NAME()&lt;/Q&gt;&lt;R&gt;1&lt;/R&gt;&lt;C&gt;1&lt;/C&gt;&lt;D xsi:type="xsd:string"&gt;BofA Merrill Lynch US High Yield x 144a&lt;/D&gt;&lt;/FQL&gt;&lt;FQL&gt;&lt;Q&gt;LHMN0199^LB_EXCESS_RET_MTD(0,-365,M)&lt;/Q&gt;&lt;R&gt;366&lt;/R&gt;&lt;C&gt;1&lt;/C&gt;&lt;D xsi:type="xsd:double"&gt;-2.2&lt;/D&gt;&lt;D xsi:type="xsd:double"&gt;3.39&lt;/D&gt;&lt;D xsi:type="xsd:double"&gt;-3.75&lt;/D&gt;&lt;D xsi:type="xsd:double"&gt;-1.83&lt;/D&gt;&lt;D xsi:type="xsd:double"&gt;-1.31&lt;/D&gt;&lt;D xsi:type="xsd:double"&gt;-1.1&lt;/D&gt;&lt;D xsi:type="xsd:double"&gt;0.21&lt;/D&gt;&lt;D xsi:type="xsd:double"&gt;1.33&lt;/D&gt;&lt;D xsi:type="xsd:double"&gt;-1.25&lt;/D&gt;&lt;D xsi:type="xsd:double"&gt;3.35&lt;/D&gt;&lt;D xsi:type="xsd:double"&gt;-1.11&lt;/D&gt;&lt;D xsi:type="xsd:double"&gt;-1.29&lt;/D&gt;&lt;D xsi:type="xsd:double"&gt;-1.34&lt;/D&gt;&lt;D xsi:type="xsd:double"&gt;0.4&lt;/D&gt;&lt;D xsi:type="xsd:double"&gt;-1.77&lt;/D&gt;&lt;D xsi:type="xsd:double"&gt;0.76&lt;/D&gt;&lt;D xsi:type="xsd:double"&gt;-1.19&lt;/D&gt;&lt;D xsi:type="xsd:double"&gt;0.99&lt;/D&gt;&lt;D xsi:type="xsd:double"&gt;0.13&lt;/D&gt;&lt;D xsi:type="xsd:double"&gt;0.23&lt;/D&gt;&lt;D xsi:type="xsd:double"&gt;0.47000000000000003&lt;/D&gt;&lt;D xsi:type="xsd:double"&gt;1.75&lt;/D&gt;&lt;D xsi:type="xsd:double"&gt;-0.43&lt;/D&gt;&lt;D xsi:type="xsd:double"&gt;1.33&lt;/D&gt;&lt;D xsi:type="xsd:double"&gt;0.65&lt;/D&gt;&lt;D xsi:type="xsd:double"&gt;2.0300000000000002&lt;/D&gt;&lt;D xsi:type="xsd:double"&gt;0.19&lt;/D&gt;&lt;D xsi:type="xsd:double"&gt;-0.16&lt;/D&gt;&lt;D xsi:type="xsd:double"&gt;1.7965&lt;/D&gt;&lt;D xsi:type="xsd:double"&gt;-1.6164&lt;/D&gt;&lt;D xsi:type="xsd:double"&gt;0.5915&lt;/D&gt;&lt;D xsi:type="xsd:double"&gt;1.2889000000000002&lt;/D&gt;&lt;D xsi:type="xsd:double"&gt;0.8618&lt;/D&gt;&lt;D xsi:type="xsd:double"&gt;-0.084100000000000008&lt;/D&gt;&lt;D xsi:type="xsd:double"&gt;1.7795&lt;/D&gt;&lt;D xsi:type="xsd:double"&gt;1.7599&lt;/D&gt;&lt;D xsi:type="xsd:double"&gt;0.294&lt;/D&gt;&lt;D xsi:type="xsd:double"&gt;0.8709&lt;/D&gt;&lt;D xsi:type="xsd:double"&gt;1.3809&lt;/D&gt;&lt;D xsi:type="xsd:double"&gt;1.1293&lt;/D&gt;&lt;D xsi:type="xsd:double"&gt;1.133&lt;/D&gt;&lt;D xsi:type="xsd:double"&gt;2.2436000000000003&lt;/D&gt;&lt;D xsi:type=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"xsd:double"&gt;-2.1318&lt;/D&gt;&lt;D xsi:type="xsd:double"&gt;-0.0699&lt;/D&gt;&lt;D xsi:type="xsd:double"&gt;0.4187&lt;/D&gt;&lt;D xsi:type="xsd:double"&gt;2.7424&lt;/D&gt;&lt;D xsi:type="xsd:double"&gt;2.5316&lt;/D&gt;&lt;D xsi:type="xsd:double"&gt;1.8222&lt;/D&gt;&lt;D xsi:type="xsd:double"&gt;-2.3857&lt;/D&gt;&lt;D xsi:type="xsd:double"&gt;5.7532000000000005&lt;/D&gt;&lt;D xsi:type="xsd:double"&gt;-3.3739000000000003&lt;/D&gt;&lt;D xsi:type="xsd:double"&gt;-5.6872000000000007&lt;/D&gt;&lt;D xsi:type="xsd:double"&gt;-0.3612&lt;/D&gt;&lt;D xsi:type="xsd:double"&gt;-0.66680000000000006&lt;/D&gt;&lt;D xsi:type="xsd:double"&gt;-0.6671&lt;/D&gt;&lt;D xsi:type="xsd:double"&gt;0.48050000000000004&lt;/D&gt;&lt;D xsi:type="xsd:double"&gt;0.4802&lt;/D&gt;&lt;D xsi:type="xsd:double"&gt;1.3741&lt;/D&gt;&lt;D xsi:type="xsd:double"&gt;1.9279000000000002&lt;/D&gt;&lt;D xsi:type="xsd:double"&gt;3.1866000000000003&lt;/D&gt;&lt;D xsi:type="xsd:double"&gt;-0.5614&lt;/D&gt;&lt;D xsi:type="xsd:double"&gt;2.2382&lt;/D&gt;&lt;D xsi:type="xsd:double"&gt;2.7429&lt;/D&gt;&lt;D xsi:type="xsd:double"&gt;-1.4299000000000002&lt;/D&gt;&lt;D xsi:type="xsd:double"&gt;2.7022&lt;/D&gt;&lt;D xsi:type="xsd:double"&gt;-0.33680000000000004&lt;/D&gt;&lt;D xsi:type="xsd:double"&gt;-4.6478&lt;/D&gt;&lt;D xsi:type="xsd:double"&gt;1.506&lt;/D&gt;&lt;D xsi:type="xsd:double"&gt;3.7593&lt;/D&gt;&lt;D xsi:type="xsd:double"&gt;-0.11810000000000001&lt;/D&gt;&lt;D xsi:type="xsd:double"&gt;-0.2599&lt;/D&gt;&lt;D xsi:type="xsd:double"&gt;5.4732&lt;/D&gt;&lt;D xsi:type="xsd:double"&gt;-0.26130000000000003&lt;/D&gt;&lt;D xsi:type="xsd:double"&gt;1.5664&lt;/D&gt;&lt;D xsi:type="xsd:double"&gt;5.1659000000000006&lt;/D&gt;&lt;D xsi:type="xsd:double"&gt;1.0212&lt;/D&gt;&lt;D xsi:type="xsd:double"&gt;5.4253&lt;/D&gt;&lt;D xsi:type="xsd:double"&gt;3.1608&lt;/D&gt;&lt;D xsi:type="xsd:double"&gt;6.8621000000000008&lt;/D&gt;&lt;D xsi:type="xsd:double"&gt;12.8728&lt;/D&gt;&lt;D xsi:type="xsd:double"&gt;1.6705&lt;/D&gt;&lt;D xsi:type="xsd:double"&gt;-2.5641000000000003&lt;/D&gt;&lt;D xsi:type="xsd:double"&gt;7.0760000000000005&lt;/D&gt;&lt;D xsi:type="xsd:double"&gt;6.3063&lt;/D&gt;&lt;D xsi:type="xsd:double"&gt;-13.5805&lt;/D&gt;&lt;D xsi:type="xsd:double"&gt;-15.7086&lt;/D&gt;&lt;D xsi:type="xsd:double"&gt;-8.4994&lt;/D&gt;&lt;D xsi:type="xsd:double"&gt;-0.525&lt;/D&gt;&lt;D xsi:type="xsd:double"&gt;-1.8276000000000001&lt;/D&gt;&lt;D xsi:type="xsd:double"&gt;-3.729&lt;/D&gt;&lt;D xsi:type="xsd:double"&gt;1.4071&lt;/D&gt;&lt;D xsi:type="xsd:double"&gt;5.9768&lt;/D&gt;&lt;D xsi:type="xsd:double"&gt;-0.92770000000000008&lt;/D&gt;&lt;D xsi:type="xsd:double"&gt;-2.7911&lt;/D&gt;&lt;D xsi:type="xsd:double"&gt;-3.8034000000000003&lt;/D&gt;&lt;D xsi:type="xsd:double"&gt;-0.049300000000000004&lt;/D&gt;&lt;D xsi:type="xsd:double"&gt;-5.1419000000000006&lt;/D&gt;&lt;D xsi:type="xsd:double"&gt;-0.1587&lt;/D&gt;&lt;D xsi:type="xsd:double"&gt;1.9761000000000002&lt;/D&gt;&lt;D xsi:type="xsd:double"&gt;-0.3185&lt;/D&gt;&lt;D xsi:type="xsd:double"&gt;-5.0144&lt;/D&gt;&lt;D xsi:type="xsd:double"&gt;-1.7581&lt;/D&gt;&lt;D xsi:type="xsd:double"&gt;1.5290000000000001&lt;/D&gt;&lt;D xsi:type="xsd:double"&gt;0.7667&lt;/D&gt;&lt;D xsi:type="xsd:double"&gt;-0.040100000000000004&lt;/D&gt;&lt;D xsi:type="xsd:double"&gt;-0.2366&lt;/D&gt;&lt;D xsi:type="xsd:double"&gt;1.1059&lt;/D&gt;&lt;D xsi:type="xsd:double"&gt;1.7339&lt;/D&gt;&lt;D xsi:type="xsd:double"&gt;0.79360000000000008&lt;/D&gt;&lt;D xsi:type="xsd:double"&gt;0.8488&lt;/D&gt;&lt;D xsi:type="xsd:double"&gt;0.5805&lt;/D&gt;&lt;D xsi:type="xsd:double"&gt;0.26230000000000003&lt;/D&gt;&lt;D xsi:type="xsd:double"&gt;-0.276&lt;/D&gt;&lt;D xsi:type="xsd:double"&gt;-0.5242&lt;/D&gt;&lt;D xsi:type="xsd:double"&gt;-0.008&lt;/D&gt;&lt;D xsi:type="xsd:double"&gt;0.7919&lt;/D&gt;&lt;D xsi:type="xsd:double"&gt;1.3411&lt;/D&gt;&lt;D xsi:type="xsd:double"&gt;0.50650000000000006&lt;/D&gt;&lt;D xsi:type="xsd:double"&gt;1.8956000000000002&lt;/D&gt;&lt;D xsi:type="xsd:double"&gt;-0.0173&lt;/D&gt;&lt;D xsi:type="xsd:double"&gt;-0.0641&lt;/D&gt;&lt;D xsi:type="xsd:double"&gt;0.0712&lt;/D&gt;&lt;D xsi:type="xsd:double"&gt;0.0655&lt;/D&gt;&lt;D xsi:type="xsd:double"&gt;-1.2395&lt;/D&gt;&lt;D xsi:type="xsd:double"&gt;2.9368000000000003&lt;/D&gt;&lt;D xsi:type="xsd:double"&gt;1.469&lt;/D&gt;&lt;D xsi:type="xsd:double"&gt;0.74240000000000006&lt;/D&gt;&lt;D xsi:type="xsd:double"&gt;-2.4841&lt;/D&gt;&lt;D xsi:type="xsd:double"&gt;-2.4905&lt;/D&gt;&lt;D xsi:type="xsd:double"&gt;2.1505&lt;/D&gt;&lt;D xsi:type="xsd:double"&gt;-0.49310000000000004&lt;/D&gt;&lt;D xsi:type="xsd:double"&gt;0.7368&lt;/D&gt;&lt;D xsi:type="xsd:double"&gt;2.3781000000000003&lt;/D&gt;&lt;D xsi:type="xsd:double"&gt;1.0935000000000001&lt;/D&gt;&lt;D xsi:type="xsd:double"&gt;1.2271&lt;/D&gt;&lt;D xsi:type="xsd:double"&gt;0.0843&lt;/D&gt;&lt;D xsi:type="xsd:double"&gt;0.4489&lt;/D&gt;&lt;D xsi:type="xsd:double"&gt;1.0726&lt;/D&gt;&lt;D xsi:type="xsd:double"&gt;-1.2887&lt;/D&gt;&lt;D xsi:type="xsd:double"&gt;2.1866000000000003&lt;/D&gt;&lt;D xsi:type="xsd:double"&gt;-0.1824&lt;/D&gt;&lt;D xsi:type="xsd:double"&gt;-1.3275000000000001&lt;/D&gt;&lt;D xsi:type="xsd:double"&gt;1.2511&lt;/D&gt;&lt;D xsi:type="xsd:double"&gt;1.3925&lt;/D&gt;&lt;D xsi:type="xsd:double"&gt;1.5135&lt;/D&gt;&lt;D xsi:type="xsd:double"&gt;3.3819000000000004&lt;/D&gt;&lt;D xsi:type="xsd:double"&gt;-0.022600000000000002&lt;/D&gt;&lt;D xsi:type="xsd:double"&gt;0.74130000000000007&lt;/D&gt;&lt;D xsi:type="xsd:double"&gt;2.3659&lt;/D&gt;&lt;D xsi:type="xsd:double"&gt;3.3385000000000002&lt;/D&gt;&lt;D xsi:type="xsd:double"&gt;-1.2587000000000002&lt;/D&gt;&lt;D xsi:type="xsd:double"&gt;5.7872&lt;/D&gt;&lt;D xsi:type="xsd:double"&gt;3.0067&lt;/D&gt;&lt;D xsi:type="xsd:double"&gt;-0.3529&lt;/D&gt;&lt;D xsi:type="xsd:double"&gt;3.7808&lt;/D&gt;&lt;D xsi:type="xsd:double"&gt;-0.9332&lt;/D&gt;&lt;D xsi:type="xsd:double"&gt;7.4791000000000007&lt;/D&gt;&lt;D xsi:type="xsd:double"&gt;-0.1814&lt;/D&gt;&lt;D xsi:type="xsd:double"&gt;-3.9042000000000003&lt;/D&gt;&lt;D xsi:type="xsd:double"&gt;1.2155&lt;/D&gt;&lt;D xsi:type="xsd:double"&gt;-6.8185&lt;/D&gt;&lt;D xsi:type="xsd:double"&gt;-9.2598&lt;/D&gt;&lt;D xsi:type="xsd:double"&gt;-1.4134&lt;/D&gt;&lt;D xsi:type="xsd:double"&gt;-0.64640000000000009&lt;/D&gt;&lt;D xsi:type="xsd:double"&gt;4.4119&lt;/D&gt;&lt;D xsi:type="xsd:double"&gt;-2.45&lt;/D&gt;&lt;D xsi:type="xsd:double"&gt;0.2821&lt;/D&gt;&lt;D xsi:type="xsd:double"&gt;0.3907&lt;/D&gt;&lt;D xsi:type="xsd:double"&gt;5.4017&lt;/D&gt;&lt;D xsi:type="xsd:double"&gt;0.3151&lt;/D&gt;&lt;D xsi:type="xsd:double"&gt;-8.9439000000000011&lt;/D&gt;&lt;D xsi:type="xsd:double"&gt;0.0534&lt;/D&gt;&lt;D xsi:type="xsd:double"&gt;-0.80970000000000009&lt;/D&gt;&lt;D xsi:type="xsd:double"&gt;-3.3436000000000003&lt;/D&gt;&lt;D xsi:type="xsd:double"&gt;1.5162&lt;/D&gt;&lt;D xsi:type="xsd:double"&gt;-0.5446&lt;/D&gt;&lt;D xsi:type="xsd:double"&gt;-2.9966&lt;/D&gt;&lt;D xsi:type="xsd:double"&gt;0.0591&lt;/D&gt;&lt;D xsi:type="xsd:double"&gt;6.3421&lt;/D&gt;&lt;D xsi:type="xsd:double"&gt;-0.2268&lt;/D&gt;&lt;D xsi:type="xsd:double"&gt;-5.8446000000000007&lt;/D&gt;&lt;D xsi:type="xsd:double"&gt;-3.9625000000000004&lt;/D&gt;&lt;D xsi:type="xsd:double"&gt;-1.5915000000000001&lt;/D&gt;&lt;D xsi:type="xsd:double"&gt;-0.7092&lt;/D&gt;&lt;D xsi:type="xsd:double"&gt;0.0224&lt;/D&gt;&lt;D xsi:type="xsd:double"&gt;0.1366&lt;/D&gt;&lt;D xsi:type="xsd:double"&gt;-1.472&lt;/D&gt;&lt;D xsi:type="xsd:double"&gt;0.47400000000000003&lt;/D&gt;&lt;D xsi:type="xsd:double"&gt;-3.9789000000000003&lt;/D&gt;&lt;D xsi:type="xsd:double"&gt;-0.6634&lt;/D&gt;&lt;D xsi:type="xsd:double"&gt;0.0016&lt;/D&gt;&lt;D xsi:type="xsd:double"&gt;1.7735&lt;/D&gt;&lt;D xsi:type="xsd:double"&gt;1.291&lt;/D&gt;&lt;D xsi:type="xsd:double"&gt;-0.7309&lt;/D&gt;&lt;D xsi:type="xsd:double"&gt;-1.6517000000000002&lt;/D&gt;&lt;D xsi:type="xsd:double"&gt;-1.1427&lt;/D&gt;&lt;D xsi:type="xsd:double"&gt;0.61420000000000008&lt;/D&gt;&lt;D xsi:type="xsd:double"&gt;-0.301&lt;/D&gt;&lt;D xsi:type="xsd:double"&gt;-0.016&lt;/D&gt;&lt;D xsi:type="xsd:double"&gt;1.7168&lt;/D&gt;&lt;D xsi:type="xsd:string"&gt;@NA&lt;/D&gt;&lt;D xsi:type="xsd:string"&gt;@NA&lt;/D&gt;&lt;D xsi:type="xsd:string"&gt;@NA&lt;/D&gt;&lt;D xsi:type="xsd:double"&gt;-0.5968&lt;/D&gt;&lt;D xsi:type="xsd:double"&gt;4.9318&lt;/D&gt;&lt;D xsi:type="xsd:double"&gt;-1.7541&lt;/D&gt;&lt;D xsi:type="xsd:double"&gt;-2.7145&lt;/D&gt;&lt;D xsi:type="xsd:double"&gt;-7.5382000000000007&lt;/D&gt;&lt;D xsi:type="xsd:double"&gt;0.15660000000000002&lt;/D&gt;&lt;D xsi:type="xsd:double"&gt;-0.3224&lt;/D&gt;&lt;D xsi:type="xsd:double"&gt;-0.3784&lt;/D&gt;&lt;D xsi:type="xsd:double"&gt;-0.0253&lt;/D&gt;&lt;D xsi:type="xsd:double"&gt;0.649&lt;/D&gt;&lt;D xsi:type="xsd:double"&gt;0.8373&lt;/D&gt;&lt;D xsi:type="xsd:double"&gt;0.14780000000000002&lt;/D&gt;&lt;D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xsi:type="xsd:string"&gt;@NA&lt;/D&gt;&lt;/FQL&gt;&lt;FQL&gt;&lt;Q&gt;LHMN0012^FORMULA_DESCRIPTION("LB_EXCESS_RET_MTD")&lt;/Q&gt;&lt;R&gt;1&lt;/R&gt;&lt;C&gt;1&lt;/C&gt;&lt;D xsi:type="xsd:string"&gt;Excess Return - Month to Date - Unhedged&lt;/D&gt;&lt;/FQL&gt;&lt;FQL&gt;&lt;Q&gt;MLH0AX^ML_EXC_RET_PCT(0,-365,M)&lt;/Q&gt;&lt;R&gt;366&lt;/R&gt;&lt;C&gt;1&lt;/C&gt;&lt;D xsi:type="xsd:double"&gt;-2.21&lt;/D&gt;&lt;D xsi:type="xsd:double"&gt;3.3810000000000002&lt;/D&gt;&lt;D xsi:type="xsd:double"&gt;-3.762&lt;/D&gt;&lt;D xsi:type="xsd:double"&gt;-1.861&lt;/D&gt;&lt;D xsi:type="xsd:double"&gt;-1.353&lt;/D&gt;&lt;D xsi:type="xsd:double"&gt;-1.115&lt;/D&gt;&lt;D xsi:type="xsd:double"&gt;0.212&lt;/D&gt;&lt;D xsi:type="xsd:double"&gt;1.346&lt;/D&gt;&lt;D xsi:type="xsd:double"&gt;-1.247&lt;/D&gt;&lt;D xsi:type="xsd:double"&gt;3.355&lt;/D&gt;&lt;D xsi:type="xsd:double"&gt;-1.185&lt;/D&gt;&lt;D xsi:type="xsd:double"&gt;-1.286&lt;/D&gt;&lt;D xsi:type="xsd:double"&gt;-1.403&lt;/D&gt;&lt;D xsi:type="xsd:double"&gt;0.34800000000000003&lt;/D&gt;&lt;D xsi:type="xsd:double"&gt;-1.723&lt;/D&gt;&lt;D xsi:type="xsd:double"&gt;0.672&lt;/D&gt;&lt;D xsi:type="xsd:double"&gt;-1.161&lt;/D&gt;&lt;D xsi:type="xsd:double"&gt;0.992&lt;/D&gt;&lt;D xsi:type="xsd:double"&gt;0.086000000000000007&lt;/D&gt;&lt;D xsi:type="xsd:double"&gt;0.272&lt;/D&gt;&lt;D xsi:type="xsd:double"&gt;0.498&lt;/D&gt;&lt;D xsi:type="xsd:double"&gt;1.714&lt;/D&gt;&lt;D xsi:type="xsd:double"&gt;-0.438&lt;/D&gt;&lt;D xsi:type="xsd:double"&gt;1.407&lt;/D&gt;&lt;D xsi:type="xsd:double"&gt;0.61&lt;/D&gt;&lt;D xsi:type="xsd:double"&gt;1.953&lt;/D&gt;&lt;D xsi:type="xsd:double"&gt;0.128&lt;/D&gt;&lt;D xsi:type="xsd:double"&gt;-0.147&lt;/D&gt;&lt;D xsi:type="xsd:double"&gt;1.788&lt;/D&gt;&lt;D xsi:type="xsd:double"&gt;-1.599&lt;/D&gt;&lt;D xsi:type="xsd:double"&gt;0.767&lt;/D&gt;&lt;D xsi:type="xsd:double"&gt;1.281&lt;/D&gt;&lt;D xsi:type="xsd:double"&gt;0.82200000000000006&lt;/D&gt;&lt;D xsi:type="xsd:double"&gt;-0.165&lt;/D&gt;&lt;D xsi:type="xsd:double"&gt;1.845&lt;/D&gt;&lt;D xsi:type="xsd:double"&gt;1.798&lt;/D&gt;&lt;D xsi:type="xsd:double"&gt;0.263&lt;/D&gt;&lt;D xsi:type="xsd:double"&gt;0.838&lt;/D&gt;&lt;D xsi:type="xsd:double"&gt;1.43&lt;/D&gt;&lt;D xsi:type="xsd:double"&gt;1.1400000000000001&lt;/D&gt;&lt;D xsi:type="xsd:double"&gt;1.182&lt;/D&gt;&lt;D xsi:type="xsd:double"&gt;2.177&lt;/D&gt;&lt;D xsi:type="xsd:double"&gt;-2.134&lt;/D&gt;&lt;D xsi:type="xsd:double"&gt;-0.098&lt;/D&gt;&lt;D xsi:type="xsd:double"&gt;0.503&lt;/D&gt;&lt;D xsi:type="xsd:double"&gt;2.697&lt;/D&gt;&lt;D xsi:type="xsd:double"&gt;2.382&lt;/D&gt;&lt;D xsi:type="xsd:double"&gt;1.829&lt;/D&gt;&lt;D xsi:type="xsd:double"&gt;-2.394&lt;/D&gt;&lt;D xsi:type="xsd:double"&gt;5.648&lt;/D&gt;&lt;D xsi:type="xsd:double"&gt;-3.375&lt;/D&gt;&lt;D xsi:type="xsd:double"&gt;-5.745&lt;/D&gt;&lt;D xsi:type="xsd:double"&gt;-0.315&lt;/D&gt;&lt;D xsi:type="xsd:double"&gt;-0.686&lt;/D&gt;&lt;D xsi:type="xsd:double"&gt;-0.705&lt;/D&gt;&lt;D xsi:type="xsd:double"&gt;0.432&lt;/D&gt;&lt;D xsi:type="xsd:double"&gt;0.481&lt;/D&gt;&lt;D xsi:type="xsd:double"&gt;1.442&lt;/D&gt;&lt;D xsi:type="xsd:double"&gt;1.883&lt;/D&gt;&lt;D xsi:type="xsd:double"&gt;3.3000000000000003&lt;/D&gt;&lt;D xsi:type="xsd:double"&gt;-0.483&lt;/D&gt;&lt;D xsi:type="xsd:double"&gt;2.15&lt;/D&gt;&lt;D xsi:type="xsd:double"&gt;2.83&lt;/D&gt;&lt;D xsi:type="xsd:double"&gt;-1.454&lt;/D&gt;&lt;D xsi:type="xsd:double"&gt;2.623&lt;/D&gt;&lt;D xsi:type="xsd:double"&gt;-0.356&lt;/D&gt;&lt;D xsi:type="xsd:double"&gt;-4.7170000000000005&lt;/D&gt;&lt;D xsi:type="xsd:double"&gt;1.434&lt;/D&gt;&lt;D xsi:type="xsd:double"&gt;3.6830000000000003&lt;/D&gt;&lt;D xsi:type="xsd:double"&gt;-0.252&lt;/D&gt;&lt;D xsi:type="xsd:double"&gt;-0.084&lt;/D&gt;&lt;D xsi:type="xsd:double"&gt;5.4750000000000005&lt;/D&gt;&lt;D xsi:type="xsd:double"&gt;-0.251&lt;/D&gt;&lt;D xsi:type="xsd:double"&gt;1.578&lt;/D&gt;&lt;D xsi:type="xsd:double"&gt;5.239&lt;/D&gt;&lt;D xsi:type="xsd:double"&gt;0.851&lt;/D&gt;&lt;D xsi:type="xsd:double"&gt;5.71&lt;/D&gt;&lt;D xsi:type="xsd:double"&gt;3.38&lt;/D&gt;&lt;D xsi:type="xsd:double"&gt;6.782&lt;/D&gt;&lt;D xsi:type="xsd:double"&gt;12.619&lt;/D&gt;&lt;D xsi:type="xsd:double"&gt;1.6640000000000002&lt;/D&gt;&lt;D xsi:type="xsd:double"&gt;-2.664&lt;/D&gt;&lt;D xsi:type="xsd:double"&gt;7.003&lt;/D&gt;&lt;D xsi:type="xsd:double"&gt;6.041&lt;/D&gt;&lt;D xsi:type="xsd:double"&gt;-13.292&lt;/D&gt;&lt;D xsi:type="xsd:double"&gt;-15.129&lt;/D&gt;&lt;D xsi:type="xsd:double"&gt;-8.292&lt;/D&gt;&lt;D xsi:type="xsd:double"&gt;-0.577&lt;/D&gt;&lt;D xsi:type="xsd:double"&gt;-1.999&lt;/D&gt;&lt;D xsi:type="xsd:double"&gt;-3.587&lt;/D&gt;&lt;D xsi:type="xsd:double"&gt;1.449&lt;/D&gt;&lt;D xsi:type="xsd:double"&gt;5.9510000000000005&lt;/D&gt;&lt;D xsi:type="xsd:double"&gt;-1.2530000000000001&lt;/D&gt;&lt;D xsi:type="xsd:double"&gt;-2.599&lt;/D&gt;&lt;D xsi:type="xsd:double"&gt;-3.875&lt;/D&gt;&lt;D xsi:type="xsd:double"&gt;0.028&lt;/D&gt;&lt;D xsi:type="xsd:double"&gt;-5.001&lt;/D&gt;&lt;D xsi:type="xsd:double"&gt;-0.201&lt;/D&gt;&lt;D xsi:type="xsd:double"&gt;1.828&lt;/D&gt;&lt;D xsi:type="xsd:double"&gt;-0.464&lt;/D&gt;&lt;D xsi:type="xsd:double"&gt;-4.689&lt;/D&gt;&lt;D xsi:type="xsd:double"&gt;-1.659&lt;/D&gt;&lt;D xsi:type="xsd:double"&gt;1.481&lt;/D&gt;&lt;D xsi:type="xsd:double"&gt;0.765&lt;/D&gt;&lt;D xsi:type="xsd:double"&gt;0.082&lt;/D&gt;&lt;D xsi:type="xsd:double"&gt;-0.23900000000000002&lt;/D&gt;&lt;D xsi:type="xsd:double"&gt;1.103&lt;/D&gt;&lt;D xsi:type="xsd:double"&gt;1.692&lt;/D&gt;&lt;D xsi:type="xsd:double"&gt;0.69200000000000006&lt;/D&gt;&lt;D xsi:type="xsd:double"&gt;0.937&lt;/D&gt;&lt;D xsi:type="xsd:double"&gt;0.46&lt;/D&gt;&lt;D xsi:type="xsd:double"&gt;0.214&lt;/D&gt;&lt;D xsi:type="xsd:double"&gt;-0.188&lt;/D&gt;&lt;D xsi:type="xsd:double"&gt;-0.548&lt;/D&gt;&lt;D xsi:type="xsd:double"&gt;-0.101&lt;/D&gt;&lt;D xsi:type="xsd:double"&gt;0.81800000000000006&lt;/D&gt;&lt;D xsi:type="xsd:double"&gt;1.387&lt;/D&gt;&lt;D xsi:type="xsd:double"&gt;0.442&lt;/D&gt;&lt;D xsi:type="xsd:double"&gt;1.859&lt;/D&gt;&lt;D xsi:type="xsd:double"&gt;0.041&lt;/D&gt;&lt;D xsi:type="xsd:double"&gt;-0.129&lt;/D&gt;&lt;D xsi:type="xsd:double"&gt;0.056&lt;/D&gt;&lt;D xsi:type="xsd:double"&gt;-0.017&lt;/D&gt;&lt;D xsi:type="xsd:double"&gt;-1.121&lt;/D&gt;&lt;D xsi:type="xsd:double"&gt;2.751&lt;/D&gt;&lt;D xsi:type="xsd:double"&gt;1.413&lt;/D&gt;&lt;D xsi:type="xsd:double"&gt;0.73&lt;/D&gt;&lt;D xsi:type="xsd:double"&gt;-2.595&lt;/D&gt;&lt;D xsi:type="xsd:double"&gt;-2.324&lt;/D&gt;&lt;D xsi:type="xsd:double"&gt;2.074&lt;/D&gt;&lt;D xsi:type="xsd:double"&gt;-0.463&lt;/D&gt;&lt;D xsi:type="xsd:double"&gt;0.715&lt;/D&gt;&lt;D xsi:type="xsd:double"&gt;2.197&lt;/D&gt;&lt;D xsi:type="xsd:double"&gt;1.16&lt;/D&gt;&lt;D xsi:type="xsd:double"&gt;1.175&lt;/D&gt;&lt;D xsi:type="xsd:double"&gt;-0.016&lt;/D&gt;&lt;D xsi:type="xsd:double"&gt;0.417&lt;/D&gt;&lt;D xsi:type="xsd:double"&gt;1.147&lt;/D&gt;&lt;D xsi:type="xsd:double"&gt;-1.195&lt;/D&gt;&lt;D xsi:type="xsd:double"&gt;2.1750000000000003&lt;/D&gt;&lt;D xsi:type="xsd:double"&gt;-0.171&lt;/D&gt;&lt;D xsi:type="xsd:double"&gt;-1.1460000000000001&lt;/D&gt;&lt;D xsi:type="xsd:double"&gt;0.94500000000000006&lt;/D&gt;&lt;D xsi:type="xsd:double"&gt;1.547&lt;/D&gt;&lt;D xsi:type="xsd:double"&gt;1.288&lt;/D&gt;&lt;D xsi:type="xsd:double"&gt;3.44&lt;/D&gt;&lt;D xsi:type="xsd:double"&gt;0.05&lt;/D&gt;&lt;D xsi:type="xsd:double"&gt;0.845&lt;/D&gt;&lt;D xsi:type="xsd:double"&gt;1.913&lt;/D&gt;&lt;D xsi:type="xsd:double"&gt;3.223&lt;/D&gt;&lt;D xsi:type="xsd:double"&gt;-1.108&lt;/D&gt;&lt;D xsi:type="xsd:double"&gt;5.603&lt;/D&gt;&lt;D xsi:type="xsd:double"&gt;2.7800000000000002&lt;/D&gt;&lt;D xsi:type="xsd:double"&gt;-0.105&lt;/D&gt;&lt;D xsi:type="xsd:double"&gt;3.45&lt;/D&gt;&lt;D xsi:type="xsd:double"&gt;-0.801&lt;/D&gt;&lt;D xsi:type="xsd:double"&gt;7.4030000000000005&lt;/D&gt;&lt;D xsi:type="xsd:double"&gt;-0.225&lt;/D&gt;&lt;D xsi:type="xsd:double"&gt;-4.12&lt;/D&gt;&lt;D xsi:type="xsd:double"&gt;1.0130000000000001&lt;/D&gt;&lt;D xsi:type="xsd:double"&gt;-6.336&lt;/D&gt;&lt;D xsi:type="xsd:double"&gt;-9.1330000000000009&lt;/D&gt;&lt;D xsi:type="xsd:double"&gt;-1.6620000000000001&lt;/D&gt;&lt;D xsi:type="xsd:double"&gt;-0.431&lt;/D&gt;&lt;D xsi:type="xsd:double"&gt;4.476&lt;/D&gt;&lt;D xsi:type="xsd:double"&gt;-2.354&lt;/D&gt;&lt;D xsi:type="xsd:double"&gt;0.006&lt;/D&gt;&lt;D xsi:type="xsd:double"&gt;-0.0090000000000000011&lt;/D&gt;&lt;D xsi:type="xsd:double"&gt;5.245&lt;/D&gt;&lt;D xsi:type="xsd:double"&gt;1.311&lt;/D&gt;&lt;D xsi:type="xsd:double"&gt;-8.97&lt;/D&gt;&lt;D xsi:type="xsd:double"&gt;-0.17300000000000002&lt;/D&gt;&lt;D xsi:type="xsd:double"&gt;-0.561&lt;/D&gt;&lt;D xsi:type="xsd:double"&gt;-3.0580000000000003&lt;/D&gt;&lt;D xsi:type="xsd:double"&gt;1.41&lt;/D&gt;&lt;D xsi:type="xsd:double"&gt;-0.57400000000000007&lt;/D&gt;&lt;D xsi:type="xsd:double"&gt;-2.694&lt;/D&gt;&lt;D xsi:type="xsd:double"&gt;0.432&lt;/D&gt;&lt;D xsi:type="xsd:double"&gt;5.184&lt;/D&gt;&lt;D xsi:type="xsd:double"&gt;0.547&lt;/D&gt;&lt;D xsi:type="xsd:double"&gt;-5.516&lt;/D&gt;&lt;D xsi:type="xsd:double"&gt;-3.807&lt;/D&gt;&lt;D xsi:type="xsd:double"&gt;-1.3980000000000001&lt;/D&gt;&lt;D xsi:type="xsd:double"&gt;-0.195&lt;/D&gt;&lt;D xsi:type="xsd:double"&gt;-0.011&lt;/D&gt;&lt;D xsi:type="xsd:double"&gt;0.28400000000000003&lt;/D&gt;&lt;D xsi:type="xsd:double"&gt;-1.5130000000000001&lt;/D&gt;&lt;D xsi:type="xsd:double"&gt;0.44&lt;/D&gt;&lt;D xsi:type="xsd:double"&gt;-3.247&lt;/D&gt;&lt;D xsi:type="xsd:double"&gt;-0.578&lt;/D&gt;&lt;D xsi:type="xsd:double"&gt;0.042&lt;/D&gt;&lt;D xsi:type="xsd:double"&gt;1.2000000000000002&lt;/D&gt;&lt;D xsi:type="xsd:double"&gt;1.674&lt;/D&gt;&lt;D xsi:type="xsd:double"&gt;-0.457&lt;/D&gt;&lt;D xsi:type="xsd:double"&gt;-1.079&lt;/D&gt;&lt;D xsi:type="xsd:double"&gt;-0.988&lt;/D&gt;&lt;D xsi:type="xsd:double"&gt;0.452&lt;/D&gt;&lt;D xsi:type="xsd:double"&gt;-0.161&lt;/D&gt;&lt;D xsi:type="xsd:double"&gt;0.34500000000000003&lt;/D&gt;&lt;D xsi:type="xsd:double"&gt;1.617&lt;/D&gt;&lt;D xsi:type="xsd:double"&gt;0.68&lt;/D&gt;&lt;D xsi:type="xsd:double"&gt;1.816&lt;/D&gt;&lt;D xsi:type="xsd:double"&gt;0.931&lt;/D&gt;&lt;D xsi:type="xsd:double"&gt;-0.358&lt;/D&gt;&lt;D xsi:type="xsd:double"&gt;5.758&lt;/D&gt;&lt;D xsi:type="xsd:double"&gt;-1.8860000000000001&lt;/D&gt;&lt;D xsi:type="xsd:double"&gt;-2.661&lt;/D&gt;&lt;D xsi:type="xsd:double"&gt;-7.4030000000000005&lt;/D&gt;&lt;D xsi:type="xsd:double"&gt;0.361&lt;/D&gt;&lt;D xsi:type="xsd:double"&gt;-0.151&lt;/D&gt;&lt;D xsi:type="xsd:double"&gt;-0.115&lt;/D&gt;&lt;D xsi:type="xsd:double"&gt;0.11800000000000001&lt;/D&gt;&lt;D xsi:type="xsd:double"&gt;0.802&lt;/D&gt;&lt;D xsi:type="xsd:double"&gt;0.72&lt;/D&gt;&lt;D xsi:type="xsd:double"&gt;0.166&lt;/D&gt;&lt;D xsi:type="xsd:double"&gt;0.07&lt;/D&gt;&lt;D xsi:type="xsd:double"&gt;0.68900000000000006&lt;/D&gt;&lt;D xsi:type="xsd:double"&gt;-0.908&lt;/D&gt;&lt;D xsi:type="xsd:double"&gt;0.46900000000000003&lt;/D&gt;&lt;D xsi:type="xsd:double"&gt;0.833&lt;/D&gt;&lt;D xsi:type="xsd:double"&gt;0.133&lt;/D&gt;&lt;D xsi:type="xsd:double"&gt;0.615&lt;/D&gt;&lt;D xsi:type="xsd:double"&gt;1.426&lt;/D&gt;&lt;D xsi:type="xsd:double"&gt;-0.043000000000000003&lt;/D&gt;&lt;D xsi:type="xsd:double"&gt;-0.34500000000000003&lt;/D&gt;&lt;D xsi:type="xsd:double"&gt;1.61&lt;/D&gt;&lt;D xsi:type="xsd:double"&gt;0.679&lt;/D&gt;&lt;D xsi:type="xsd:double"&gt;0&lt;/D&gt;&lt;D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xsi:type="xsd:string"&gt;@NA&lt;/D&gt;&lt;/FQL&gt;&lt;FQL&gt;&lt;Q&gt;LHMN0062^FG_COMPANY_NAME()&lt;/Q&gt;&lt;R&gt;1&lt;/R&gt;&lt;C&gt;1&lt;/C&gt;&lt;D xsi:type="xsd:string"&gt;Barclays US Treasury Inflation Protected Notes (TIPS)&lt;/D&gt;&lt;/FQL&gt;&lt;FQL&gt;&lt;Q&gt;MLH0A3^FG_COMPANY_NAME()&lt;/Q&gt;&lt;R&gt;1&lt;/R&gt;&lt;C&gt;1&lt;/C&gt;&lt;D xsi:type="xsd:string"&gt;BofA Merrill Lynch US High Yield (CCC &amp;amp; Lower)&lt;/D&gt;&lt;/FQL&gt;&lt;FQL&gt;&lt;Q&gt;LHMN2766^FG_COMPANY_NAME()&lt;/Q&gt;&lt;R&gt;1&lt;/R&gt;&lt;C&gt;1&lt;/C&gt;&lt;D xsi:type="xsd:string"&gt;Barclays US Aggregate Credit (A)&lt;/D&gt;&lt;/FQL&gt;&lt;FQL&gt;&lt;Q&gt;LHMN3461^FG_COMPANY_NAME()&lt;/Q&gt;&lt;R&gt;1&lt;/R&gt;&lt;C&gt;1&lt;/C&gt;&lt;D xsi:type="xsd:string"&gt;Barclays US Aggregate (GLA Eligible) Industrial&lt;/D&gt;&lt;/FQL&gt;&lt;FQL&gt;&lt;Q&gt;TRYUS5Y-FDS^FG_COMPANY_NAME()&lt;/Q&gt;&lt;R&gt;1&lt;/R&gt;&lt;C&gt;1&lt;/C&gt;&lt;D xsi:type="xsd:string"&gt;US Benchmark Bond - 5 Year&lt;/D&gt;&lt;/FQL&gt;&lt;FQL&gt;&lt;Q&gt;LIBORUSD6M-FDS^FG_COMPANY_NAME()&lt;/Q&gt;&lt;R&gt;1&lt;/R&gt;&lt;C&gt;1&lt;/C&gt;&lt;D xsi:type="xsd:string"&gt;ICE LIBOR - USD 6 Month&lt;/D&gt;&lt;/FQL&gt;&lt;FQL&gt;&lt;Q&gt;JPM10011^FG_COMPANY_NAME()&lt;/Q&gt;&lt;R&gt;1&lt;/R&gt;&lt;C&gt;1&lt;/C&gt;&lt;D xsi:type="xsd:string"&gt;JP Morgan GBI-EM Diversified Mid East Africa&lt;/D&gt;&lt;/FQL&gt;&lt;FQL&gt;&lt;Q&gt;JPM10025^FG_COMPANY_NAME()&lt;/Q&gt;&lt;R&gt;1&lt;/R&gt;&lt;C&gt;1&lt;/C&gt;&lt;D xsi:type="xsd:string"&gt;JP Morgan GBI-EM Diversified Malaysia&lt;/D&gt;&lt;/FQL&gt;&lt;FQL&gt;&lt;Q&gt;JPM10033^FG_COMPANY_NAME()&lt;/Q&gt;&lt;R&gt;1&lt;/R&gt;&lt;C&gt;1&lt;/C&gt;&lt;D xsi:type="xsd:string"&gt;JP Morgan GBI-EM Diversified Russia&lt;/D&gt;&lt;/FQL&gt;&lt;FQL&gt;&lt;Q&gt;TRYID10Y-FDS^FG_COMPANY_NAME()&lt;/Q&gt;&lt;R&gt;1&lt;/R&gt;&lt;C&gt;1&lt;/C&gt;&lt;D xsi:type="xsd:string"&gt;Indonesia Benchmark Bond - 10 Year&lt;/D&gt;&lt;/FQL&gt;&lt;FQL&gt;&lt;Q&gt;TRYHU10Y-FDS^FG_COMPANY_NAME()&lt;/Q&gt;&lt;R&gt;1&lt;/R&gt;&lt;C&gt;1&lt;/C&gt;&lt;D xsi:type="xsd:string"&gt;Hungary Benchmark Bond - 10 Year&lt;/D&gt;&lt;/FQL&gt;&lt;FQL&gt;&lt;Q&gt;TRYZA10Y-FDS^FG_COMPANY_NAME()&lt;/Q&gt;&lt;R&gt;1&lt;/R&gt;&lt;C&gt;1&lt;/C&gt;&lt;D xsi:type="xsd:string"&gt;South Africa Benchmark Bond - 10 Year&lt;/D&gt;&lt;/FQL&gt;&lt;FQL&gt;&lt;Q&gt;TRYJP10Y-FDS^FG_COMPANY_NAME()&lt;/Q&gt;&lt;R&gt;1&lt;/R&gt;&lt;C&gt;1&lt;/C&gt;&lt;D xsi:type="xsd:string"&gt;Japan Benchmark Bond - 10 Year&lt;/D&gt;&lt;/FQL&gt;&lt;FQL&gt;&lt;Q&gt;TRYGB10Y-FDS^FG_COMPANY_NAME()&lt;/Q&gt;&lt;R&gt;1&lt;/R&gt;&lt;C&gt;1&lt;/C&gt;&lt;D xsi:type="xsd:string"&gt;United Kingdom Benchmark Bond - 10 Year&lt;/D&gt;&lt;/FQL&gt;&lt;FQL&gt;&lt;Q&gt;BRCP0558^FG_COMPANY_NAME()&lt;/Q&gt;&lt;R&gt;1&lt;/R&gt;&lt;C&gt;1&lt;/C&gt;&lt;D xsi:type="xsd:string"&gt;Barclays US Govt Breakeven&lt;/D&gt;&lt;/FQL&gt;&lt;FQL&gt;&lt;Q&gt;JPM10046^FG_COMPANY_NAME()&lt;/Q&gt;&lt;R&gt;1&lt;/R&gt;&lt;C&gt;1&lt;/C&gt;&lt;D xsi:type="xsd:string"&gt;JP Morgan GBI-EM Diversified Philippines&lt;/D&gt;&lt;/FQL&gt;&lt;FQL&gt;&lt;Q&gt;JPM10031^FG_COMPANY_NAME()&lt;/Q&gt;&lt;R&gt;1&lt;/R&gt;&lt;C&gt;1&lt;/C&gt;&lt;D xsi:type="xsd:string"&gt;JP Morgan GBI-EM Diversified Poland&lt;/D&gt;&lt;/FQL&gt;&lt;FQL&gt;&lt;Q&gt;JPM10013^FG_COMPANY_NAME()&lt;/Q&gt;&lt;R&gt;1&lt;/R&gt;&lt;C&gt;1&lt;/C&gt;&lt;D xsi:type="xsd:string"&gt;JP Morgan GBI-EM Diversified Brazil&lt;/D&gt;&lt;/FQL&gt;&lt;FQL&gt;&lt;Q&gt;JPM10045^FG_COMPANY_NAME()&lt;/Q&gt;&lt;R&gt;1&lt;/R&gt;&lt;C&gt;1&lt;/C&gt;&lt;D xsi:type="xsd:string"&gt;JP Morgan GBI-EM Diversified Chile&lt;/D&gt;&lt;/FQL&gt;&lt;FQL&gt;&lt;Q&gt;LHMN2769^FG_COMPANY_NAME()&lt;/Q&gt;&lt;R&gt;1&lt;/R&gt;&lt;C&gt;1&lt;/C&gt;&lt;D xsi:type="xsd:string"&gt;Barclays US Aggregate Credit (BAA)&lt;/D&gt;&lt;/FQL&gt;&lt;FQL&gt;&lt;Q&gt;LHMN0009^FG_COMPANY_NAME()&lt;/Q&gt;&lt;R&gt;1&lt;/R&gt;&lt;C&gt;1&lt;/C&gt;&lt;D xsi:type="xsd:string"&gt;Barclays US Aggregate Securitized - CMBS Erisa Eligible&lt;/D&gt;&lt;/FQL&gt;&lt;FQL&gt;&lt;Q&gt;BRCP0524^FG_COMPANY_NAME()&lt;/Q&gt;&lt;R&gt;1&lt;/R&gt;&lt;C&gt;1&lt;/C&gt;&lt;D xsi:type="xsd:string"&gt;Barclays World Govt Inflation-Linked&lt;/D&gt;&lt;/FQL&gt;&lt;FQL&gt;&lt;Q&gt;MLH0EN^FG_COMPANY_NAME()&lt;/Q&gt;&lt;R&gt;1&lt;/R&gt;&lt;C&gt;1&lt;/C&gt;&lt;D xsi:type="xsd:string"&gt;BofA Merrill Lynch US High Yield Energy&lt;/D&gt;&lt;/FQL&gt;&lt;FQL&gt;&lt;Q&gt;SPBDLL00^FG_COMPANY_NAME()&lt;/Q&gt;&lt;R&gt;1&lt;/R&gt;&lt;C&gt;1&lt;/C&gt;&lt;D xsi:type="xsd:string"&gt;S&amp;amp;P/LSTA U.S. Leveraged Loan 100&lt;/D&gt;&lt;/FQL&gt;&lt;FQL&gt;&lt;Q&gt;JPM05014^FG_COMPANY_NAME()&lt;/Q&gt;&lt;R&gt;1&lt;/R&gt;&lt;C&gt;1&lt;/C&gt;&lt;D xsi:type="xsd:string"&gt;JP Morgan GBI-EM Broad Brazil&lt;/D&gt;&lt;/FQL&gt;&lt;FQL&gt;&lt;Q&gt;TRYUS30Y-FDS^FG_COMPANY_NAME()&lt;/Q&gt;&lt;R&gt;1&lt;/R&gt;&lt;C&gt;1&lt;/C&gt;&lt;D xsi:type="xsd:string"&gt;US Benchmark Bond - 30 Year&lt;/D&gt;&lt;/FQL&gt;&lt;FQL&gt;&lt;Q&gt;LIBORUSD3M-FDS^FG_COMPANY_NAME()&lt;/Q&gt;&lt;R&gt;1&lt;/R&gt;&lt;C&gt;1&lt;/C&gt;&lt;D xsi:type="xsd:string"&gt;ICE LIBOR - USD 3 Month&lt;/D&gt;&lt;/FQL&gt;&lt;FQL&gt;&lt;Q&gt;JPM10005^FG_COMPANY_NAME()&lt;/Q&gt;&lt;R&gt;1&lt;/R&gt;&lt;C&gt;1&lt;/C&gt;&lt;D xsi:type="xsd:string"&gt;JP Morgan GBI-EM Diversified Asia&lt;/D&gt;&lt;/FQL&gt;&lt;FQL&gt;&lt;Q&gt;TRYUS2Y-FDS^FG_COMPANY_NAME()&lt;/Q&gt;&lt;R&gt;1&lt;/R&gt;&lt;C&gt;1&lt;/C&gt;&lt;D xsi:type="xsd:string"&gt;US Benchmark Bond - 2 Year&lt;/D&gt;&lt;/FQL&gt;&lt;FQL&gt;&lt;Q&gt;TRYPL10Y-FDS^FG_COMPANY_NAME()&lt;/Q&gt;&lt;R&gt;1&lt;/R&gt;&lt;C&gt;1&lt;/C&gt;&lt;D xsi:type="xsd:string"&gt;Poland Benchmark Bond - 10 Year&lt;/D&gt;&lt;/FQL&gt;&lt;FQL&gt;&lt;Q&gt;TRYBR10Y-FDS^FG_COMPANY_NAME()&lt;/Q&gt;&lt;R&gt;1&lt;/R&gt;&lt;C&gt;1&lt;/C&gt;&lt;D xsi:type="xsd:string"&gt;Brazil Benchmark Bond - 10 Year&lt;/D&gt;&lt;/FQL&gt;&lt;FQL&gt;&lt;Q&gt;TRYCH10Y-FDS^FG_COMPANY_NAME()&lt;/Q&gt;&lt;R&gt;1&lt;/R&gt;&lt;C&gt;1&lt;/C&gt;&lt;D xsi:type="xsd:string"&gt;Switzerland Benchmark Bond - 10 Year&lt;/D&gt;&lt;/FQL&gt;&lt;FQL&gt;&lt;Q&gt;JPM00467^FG_COMPANY_NAME()&lt;/Q&gt;&lt;R&gt;1&lt;/R&gt;&lt;C&gt;1&lt;/C&gt;&lt;D xsi:type="xsd:string"&gt;JP Morgan EMBI Global&lt;/D&gt;&lt;/FQL&gt;&lt;FQL&gt;&lt;Q&gt;JPM10023^FG_COMPANY_NAME()&lt;/Q&gt;&lt;R&gt;1&lt;/R&gt;&lt;C&gt;1&lt;/C&gt;&lt;D xsi:type="xsd:string"&gt;JP Morgan GBI-EM Diversified Hungary&lt;/D&gt;&lt;/FQL&gt;&lt;FQL&gt;&lt;Q&gt;TRYTR10Y-FDS^FG_COMPANY_NAME()&lt;/Q&gt;&lt;R&gt;1&lt;/R&gt;&lt;C&gt;1&lt;/C&gt;&lt;D xsi:type="xsd:string"&gt;Turkey Benchmark Bond - 10 Year&lt;/D&gt;&lt;/FQL&gt;&lt;FQL&gt;&lt;Q&gt;TRYFR10Y-FDS^FG_COMPANY_NAME()&lt;/Q&gt;&lt;R&gt;1&lt;/R&gt;&lt;C&gt;1&lt;/C&gt;&lt;D xsi:type="xsd:string"&gt;France Benchmark Bond - 10 Year&lt;/D&gt;&lt;/FQL&gt;&lt;FQL&gt;&lt;Q&gt;JPM10029^FG_COMPANY_NAME()&lt;/Q&gt;&lt;R&gt;1&lt;/R&gt;&lt;C&gt;1&lt;/C&gt;&lt;D xsi:type="xsd:string"&gt;JP Morgan GBI-EM Diversified Peru&lt;/D&gt;&lt;/FQL&gt;&lt;FQL&gt;&lt;Q&gt;LHMN3463^FG_COMPANY_NAME()&lt;/Q&gt;&lt;R&gt;1&lt;/R&gt;&lt;C&gt;1&lt;/C&gt;&lt;D xsi:type="xsd:string"&gt;Barclays US Aggregate (GLA Eligible) Finance&lt;/D&gt;&lt;/FQL&gt;&lt;FQL&gt;&lt;Q&gt;JPM07525^FG_COMPANY_NAME()&lt;/Q&gt;&lt;R&gt;1&lt;/R&gt;&lt;C&gt;1&lt;/C&gt;&lt;D xsi:type="xsd:string"&gt;JP Morgan GBI-EM Global Diversified Indonesia&lt;/D&gt;&lt;/FQL&gt;&lt;FQL&gt;&lt;Q&gt;TRYUS10Y-FDS^FG_COMPANY_NAME()&lt;/Q&gt;&lt;R&gt;1&lt;/R&gt;&lt;C&gt;1&lt;/C&gt;&lt;D xsi:type="xsd:string"&gt;US Benchmark Bond - 10 Year&lt;/D&gt;&lt;/FQL&gt;&lt;FQL&gt;&lt;Q&gt;TRYTH10Y-FDS^FG_COMPANY_NAME()&lt;/Q&gt;&lt;R&gt;1&lt;/R&gt;&lt;C&gt;1&lt;/C&gt;&lt;D xsi:type="xsd:string"&gt;Thailand Benchmark Bond - 10 Year&lt;/D&gt;&lt;/FQL&gt;&lt;FQL&gt;&lt;Q&gt;TRYMX10Y-FDS^FG_COMPANY_NAME()&lt;/Q&gt;&lt;R&gt;1&lt;/R&gt;&lt;C&gt;1&lt;/C&gt;&lt;D xsi:type="xsd:string"&gt;Mexico Benchmark Bond - 10 Year&lt;/D&gt;&lt;/FQL&gt;&lt;FQL&gt;&lt;Q&gt;LHMN2767^FG_COMPANY_NAME()&lt;/Q&gt;&lt;R&gt;1&lt;/R&gt;&lt;C&gt;1&lt;/C&gt;&lt;D xsi:type="xsd:string"&gt;Barclays US Aggregate Credit (AA)&lt;/D&gt;&lt;/FQL&gt;&lt;FQL&gt;&lt;Q&gt;LHMN3462^FG_COMPANY_NAME()&lt;/Q&gt;&lt;R&gt;1&lt;/R&gt;&lt;C&gt;1&lt;/C&gt;&lt;D xsi:type="xsd:string"&gt;Barclays US Aggregate (GLA Eligible) Utility&lt;/D&gt;&lt;/FQL&gt;&lt;FQL&gt;&lt;Q&gt;IRSUSD2Y30S-FDS^FG_COMPANY_NAME()&lt;/Q&gt;&lt;R&gt;1&lt;/R&gt;&lt;C&gt;1&lt;/C&gt;&lt;D xsi:type="xsd:string"&gt;Interest Rate Swap - USD 2 Year 30/360 Semi Annual Fixed vs 3 Month Float&lt;/D&gt;&lt;/FQL&gt;&lt;FQL&gt;&lt;Q&gt;JPM10027^FG_COMPANY_NAME()&lt;/Q&gt;&lt;R&gt;1&lt;/R&gt;&lt;C&gt;1&lt;/C&gt;&lt;D xsi:type="xsd:string"&gt;JP Morgan GBI-EM Diversified Mexico&lt;/D&gt;&lt;/FQL&gt;&lt;FQL&gt;&lt;Q&gt;JPM10037^FG_COMPANY_NAME()&lt;/Q&gt;&lt;R&gt;1&lt;/R&gt;&lt;C&gt;1&lt;/C&gt;&lt;D xsi:type="xsd:string"&gt;JP Morgan GBI-EM Diversified South Africa&lt;/D&gt;&lt;/FQL&gt;&lt;FQL&gt;&lt;Q&gt;TRYMY10Y-FDS^FG_COMPANY_NAME()&lt;/Q&gt;&lt;R&gt;1&lt;/R&gt;&lt;C&gt;1&lt;/C&gt;&lt;D xsi:type="xsd:string"&gt;Malaysia Benchmark Bond - 10 Year&lt;/D&gt;&lt;/FQL&gt;&lt;FQL&gt;&lt;Q&gt;TRYCA10Y-FDS^FG_COMPANY_NAME()&lt;/Q&gt;&lt;R&gt;1&lt;/R&gt;&lt;C&gt;1&lt;/C&gt;&lt;D xsi:type="xsd:string"&gt;Canada Benchmark Bond - 10 Year&lt;/D&gt;&lt;/FQL&gt;&lt;FQL&gt;&lt;Q&gt;JPM10017^FG_COMPANY_NAME()&lt;/Q&gt;&lt;R&gt;1&lt;/R&gt;&lt;C&gt;1&lt;/C&gt;&lt;D xsi:type="xsd:string"&gt;JP Morgan GBI-EM Diversified Colombia&lt;/D&gt;&lt;/FQL&gt;&lt;FQL&gt;&lt;Q&gt;^FG_COMPANY_NAME()&lt;/Q&gt;&lt;R&gt;0&lt;/R&gt;&lt;C&gt;0&lt;/C&gt;&lt;/FQL&gt;&lt;FQL&gt;&lt;Q&gt;LHMN2768^FG_COMPANY_NAME()&lt;/Q&gt;&lt;R&gt;1&lt;/R&gt;&lt;C&gt;1&lt;/C&gt;&lt;D xsi:type="xsd:string"&gt;Barclays US Aggregate Credit (AAA)&lt;/D&gt;&lt;/FQL&gt;&lt;FQL&gt;&lt;Q&gt;LHMN0095^FG_COMPANY_NAME()&lt;/Q&gt;&lt;R&gt;1&lt;/R&gt;&lt;C&gt;1&lt;/C&gt;&lt;D xsi:type="xsd:string"&gt;Barclays US Aggregate Securitized - MBS&lt;/D&gt;&lt;/FQL&gt;&lt;FQL&gt;&lt;Q&gt;MLH0A1^FG_COMPANY_NAME()&lt;/Q&gt;&lt;R&gt;1&lt;/R&gt;&lt;C&gt;1&lt;/C&gt;&lt;D xsi:type="xsd:string"&gt;BofA Merrill Lynch US High Yield (BB)&lt;/D&gt;&lt;/FQL&gt;&lt;FQL&gt;&lt;Q&gt;CMTIPSUS5Y-FDS^FG_COMPANY_NAME()&lt;/Q&gt;&lt;R&gt;1&lt;/R&gt;&lt;C&gt;1&lt;/C&gt;&lt;D xsi:type="xsd:string"&gt;US Treasury Constant Maturity Inflation-Indexed (TIPS) - 5 Year&lt;/D&gt;&lt;/FQL&gt;&lt;FQL&gt;&lt;Q&gt;MLH0A2^FG_COMPANY_NAME()&lt;/Q&gt;&lt;R&gt;1&lt;/R&gt;&lt;C&gt;1&lt;/C&gt;&lt;D xsi:type="xsd:string"&gt;BofA Merrill Lynch US High Yield (Single-B)&lt;/D&gt;&lt;/FQL&gt;&lt;FQL&gt;&lt;Q&gt;JPM10009^FG_COMPANY_NAME()&lt;/Q&gt;&lt;R&gt;1&lt;/R&gt;&lt;C&gt;1&lt;/C&gt;&lt;D xsi:type="xsd:string"&gt;JP Morgan GBI-EM Diversified Latin America&lt;/D&gt;&lt;/FQL&gt;&lt;FQL&gt;&lt;Q&gt;TRYDE10Y-FDS^FG_COMPANY_NAME()&lt;/Q&gt;&lt;R&gt;1&lt;/R&gt;&lt;C&gt;1&lt;/C&gt;&lt;D xsi:type="xsd:string"&gt;Germany Benchmark Bond - 10 Year&lt;/D&gt;&lt;/FQL&gt;&lt;FQL&gt;&lt;Q&gt;JPM10053^FG_COMPANY_NAME()&lt;/Q&gt;&lt;R&gt;1&lt;/R&gt;&lt;C&gt;1&lt;/C&gt;&lt;D xsi:type="xsd:string"&gt;JP Morgan GBI-EM Diversified Nigeria&lt;/D&gt;&lt;/FQL&gt;&lt;FQL&gt;&lt;Q&gt;CMTIPSUS30Y-FDS^FG_COMPANY_NAME()&lt;/Q&gt;&lt;R&gt;1&lt;/R&gt;&lt;C&gt;1&lt;/C&gt;&lt;D xsi:type="xsd:string"&gt;US Treasury Constant Maturity Inflation-Indexed (TIPS) - 30 Year&lt;/D&gt;&lt;/FQL&gt;&lt;FQL&gt;&lt;Q&gt;LHMN14685^FG_COMPANY_NAME()&lt;/Q&gt;&lt;R&gt;1&lt;/R&gt;&lt;C&gt;1&lt;/C&gt;&lt;D xsi:type="xsd:string"&gt;Barclays US Treasury Strips (20+ Y)&lt;/D&gt;&lt;/FQL&gt;&lt;FQL&gt;&lt;Q&gt;JPM07503^FG_COMPANY_NAME()&lt;/Q&gt;&lt;R&gt;1&lt;/R&gt;&lt;C&gt;1&lt;/C&gt;&lt;D xsi:type="xsd:string"&gt;JP Morgan GBI-EM Global Diversified Composite&lt;/D&gt;&lt;/FQL&gt;&lt;FQL&gt;&lt;Q&gt;IRSUSD5Y30S-FDS^FG_COMPANY_NAME()&lt;/Q&gt;&lt;R&gt;1&lt;/R&gt;&lt;C&gt;1&lt;/C&gt;&lt;D xsi:type="xsd:string"&gt;Interest Rate Swap - USD 5 Year 30/360 Semi Annual Fixed vs 3 Month Float&lt;/D&gt;&lt;/FQL&gt;&lt;FQL&gt;&lt;Q&gt;JPM10007^FG_COMPANY_NAME()&lt;/Q&gt;&lt;R&gt;1&lt;/R&gt;&lt;C&gt;1&lt;/C&gt;&lt;D xsi:type="xsd:string"&gt;JP Morgan GBI-EM Diversified Europe&lt;/D&gt;&lt;/FQL&gt;&lt;FQL&gt;&lt;Q&gt;JPM10041^FG_CO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MPANY_NAME()&lt;/Q&gt;&lt;R&gt;1&lt;/R&gt;&lt;C&gt;1&lt;/C&gt;&lt;D xsi:type="xsd:string"&gt;JP Morgan GBI-EM Diversified Turkey&lt;/D&gt;&lt;/FQL&gt;&lt;FQL&gt;&lt;Q&gt;TRYPH10Y-FDS^FG_COMPANY_NAME()&lt;/Q&gt;&lt;R&gt;1&lt;/R&gt;&lt;C&gt;1&lt;/C&gt;&lt;D xsi:type="xsd:string"&gt;Philippines Benchmark Bond - 10 Year&lt;/D&gt;&lt;/FQL&gt;&lt;FQL&gt;&lt;Q&gt;TRYRU7Y-FDS^FG_COMPANY_NAME()&lt;/Q&gt;&lt;R&gt;1&lt;/R&gt;&lt;C&gt;1&lt;/C&gt;&lt;D xsi:type="xsd:string"&gt;Russia Benchmark Bond - 7 Year&lt;/D&gt;&lt;/FQL&gt;&lt;FQL&gt;&lt;Q&gt;TRYCO10Y-FDS^FG_COMPANY_NAME()&lt;/Q&gt;&lt;R&gt;1&lt;/R&gt;&lt;C&gt;1&lt;/C&gt;&lt;D xsi:type="xsd:string"&gt;Colombia Benchmark Bond - 10 Year&lt;/D&gt;&lt;/FQL&gt;&lt;FQL&gt;&lt;Q&gt;TRYAU10Y-FDS^FG_COMPANY_NAME()&lt;/Q&gt;&lt;R&gt;1&lt;/R&gt;&lt;C&gt;1&lt;/C&gt;&lt;D xsi:type="xsd:string"&gt;Australia Benchmark Bond - 10 Year&lt;/D&gt;&lt;/FQL&gt;&lt;FQL&gt;&lt;Q&gt;TRYIT10Y-FDS^FG_COMPANY_NAME()&lt;/Q&gt;&lt;R&gt;1&lt;/R&gt;&lt;C&gt;1&lt;/C&gt;&lt;D xsi:type="xsd:string"&gt;Italy Benchmark Bond - 10 Year&lt;/D&gt;&lt;/FQL&gt;&lt;FQL&gt;&lt;Q&gt;JPM07541^FG_COMPANY_NAME()&lt;/Q&gt;&lt;R&gt;1&lt;/R&gt;&lt;C&gt;1&lt;/C&gt;&lt;D xsi:type="xsd:string"&gt;JP Morgan GBI-EM Global Diversified Thailand&lt;/D&gt;&lt;/FQL&gt;&lt;FQL&gt;&lt;Q&gt;JPM10055^FG_COMPANY_NAME()&lt;/Q&gt;&lt;R&gt;1&lt;/R&gt;&lt;C&gt;1&lt;/C&gt;&lt;D xsi:type="xsd:string"&gt;JP Morgan GBI-EM Diversified Romania&lt;/D&gt;&lt;/FQL&gt;&lt;FQL&gt;&lt;Q&gt;CMTIPSUS10Y-FDS^FG_COMPANY_NAME()&lt;/Q&gt;&lt;R&gt;1&lt;/R&gt;&lt;C&gt;1&lt;/C&gt;&lt;D xsi:type="xsd:string"&gt;US Treasury Constant Maturity Inflation-Indexed (TIPS) - 10 Year&lt;/D&gt;&lt;/FQL&gt;&lt;FQL&gt;&lt;Q&gt;TRYUS3M-FDS^FG_COMPANY_NAME()&lt;/Q&gt;&lt;R&gt;1&lt;/R&gt;&lt;C&gt;1&lt;/C&gt;&lt;D xsi:type="xsd:string"&gt;US Benchmark Bill - 3 Month&lt;/D&gt;&lt;/FQL&gt;&lt;FQL&gt;&lt;Q&gt;MLH0AX^FORMULA_DESCRIPTION("LB_EXCESS_RET_MTD")&lt;/Q&gt;&lt;R&gt;1&lt;/R&gt;&lt;C&gt;1&lt;/C&gt;&lt;D xsi:type="xsd:string"&gt;Excess Return - Month to Date - Unhedged&lt;/D&gt;&lt;/FQL&gt;&lt;FQL&gt;&lt;Q&gt;LHMN2765^FG_COMPANY_NAME()&lt;/Q&gt;&lt;R&gt;1&lt;/R&gt;&lt;C&gt;1&lt;/C&gt;&lt;D xsi:type="xsd:string"&gt;Barclays US Aggregate Credit - Corporate - Investment Grade&lt;/D&gt;&lt;/FQL&gt;&lt;FQL&gt;&lt;Q&gt;TRYUS6M-FDS^FG_COMPANY_NAME()&lt;/Q&gt;&lt;R&gt;1&lt;/R&gt;&lt;C&gt;1&lt;/C&gt;&lt;D xsi:type="xsd:string"&gt;US Benchmark Bill - 6 Month&lt;/D&gt;&lt;/FQL&gt;&lt;FQL&gt;&lt;Q&gt;LHMN0001^FG_PRICE_IDX(42338,,,USD)&lt;/Q&gt;&lt;R&gt;1&lt;/R&gt;&lt;C&gt;1&lt;/C&gt;&lt;D xsi:type="xsd:double"&gt;103.69&lt;/D&gt;&lt;/FQL&gt;&lt;FQL&gt;&lt;Q&gt;LHMN0001^FG_TRET_PCHG_IDX(42338-1D,42338,,USD)/100&lt;/Q&gt;&lt;R&gt;1&lt;/R&gt;&lt;C&gt;1&lt;/C&gt;&lt;D xsi:type="xsd:double"&gt;0.00056255391687742851&lt;/D&gt;&lt;/FQL&gt;&lt;FQL&gt;&lt;Q&gt;LHMN0011^FG_PRICE_IDX(42338,,,USD)&lt;/Q&gt;&lt;R&gt;1&lt;/R&gt;&lt;C&gt;1&lt;/C&gt;&lt;D xsi:type="xsd:double"&gt;103.85&lt;/D&gt;&lt;/FQL&gt;&lt;FQL&gt;&lt;Q&gt;LHMN0011^FG_TRET_PCHG_IDX(42338-1D,42338,,USD)/100&lt;/Q&gt;&lt;R&gt;1&lt;/R&gt;&lt;C&gt;1&lt;/C&gt;&lt;D xsi:type="xsd:double"&gt;0.00047631688403271255&lt;/D&gt;&lt;/FQL&gt;&lt;FQL&gt;&lt;Q&gt;LHMN2768^FG_PRICE_IDX(42338,,,USD)&lt;/Q&gt;&lt;R&gt;1&lt;/R&gt;&lt;C&gt;1&lt;/C&gt;&lt;D xsi:type="xsd:double"&gt;101.42&lt;/D&gt;&lt;/FQL&gt;&lt;FQL&gt;&lt;Q&gt;LHMN2768^FG_TRET_PCHG_IDX(42338-1D,42338,,USD)/100&lt;/Q&gt;&lt;R&gt;1&lt;/R&gt;&lt;C&gt;1&lt;/C&gt;&lt;D xsi:type="xsd:double"&gt;0.00039224932851511518&lt;/D&gt;&lt;/FQL&gt;&lt;FQL&gt;&lt;Q&gt;LHMN2767^FG_PRICE_IDX(42338,,,USD)&lt;/Q&gt;&lt;R&gt;1&lt;/R&gt;&lt;C&gt;1&lt;/C&gt;&lt;D xsi:type="xsd:double"&gt;105.95&lt;/D&gt;&lt;/FQL&gt;&lt;FQL&gt;&lt;Q&gt;LHMN2767^FG_TRET_PCHG_IDX(42338-1D,42338,,USD)/100&lt;/Q&gt;&lt;R&gt;1&lt;/R&gt;&lt;C&gt;1&lt;/C&gt;&lt;D xsi:type="xsd:double"&gt;0.00094751173864215943&lt;/D&gt;&lt;/FQL&gt;&lt;FQL&gt;&lt;Q&gt;LHMN2766^FG_PRICE_IDX(42338,,,USD)&lt;/Q&gt;&lt;R&gt;1&lt;/R&gt;&lt;C&gt;1&lt;/C&gt;&lt;D xsi:type="xsd:double"&gt;105.57&lt;/D&gt;&lt;/FQL&gt;&lt;FQL&gt;&lt;Q&gt;LHMN2766^FG_TRET_PCHG_IDX(42338-1D,42338,,USD)/100&lt;/Q&gt;&lt;R&gt;1&lt;/R&gt;&lt;C&gt;1&lt;/C&gt;&lt;D xsi:type="xsd:double"&gt;0.000670040924771298&lt;/D&gt;&lt;/FQL&gt;&lt;FQL&gt;&lt;Q&gt;LHMN2769^FG_PRICE_IDX(42338,,,USD)&lt;/Q&gt;&lt;R&gt;1&lt;/R&gt;&lt;C&gt;1&lt;/C&gt;&lt;D xsi:type="xsd:double"&gt;102.36&lt;/D&gt;&lt;/FQL&gt;&lt;FQL&gt;&lt;Q&gt;LHMN2769^FG_TRET_PCHG_IDX(42338-1D,42338,,USD)/100&lt;/Q&gt;&lt;R&gt;1&lt;/R&gt;&lt;C&gt;1&lt;/C&gt;&lt;D xsi:type="xsd:double"&gt;0.00019679492114210717&lt;/D&gt;&lt;/FQL&gt;&lt;FQL&gt;&lt;Q&gt;LHMN3461^FG_PRICE_IDX(42338,,,USD)&lt;/Q&gt;&lt;R&gt;1&lt;/R&gt;&lt;C&gt;1&lt;/C&gt;&lt;D xsi:type="xsd:double"&gt;102.41&lt;/D&gt;&lt;/FQL&gt;&lt;FQL&gt;&lt;Q&gt;LHMN3461^FG_TRET_PCHG_IDX(42338-1D,42338,,USD)/100&lt;/Q&gt;&lt;R&gt;1&lt;/R&gt;&lt;C&gt;1&lt;/C&gt;&lt;D xsi:type="xsd:double"&gt;0.00067133745142311518&lt;/D&gt;&lt;/FQL&gt;&lt;FQL&gt;&lt;Q&gt;LHMN3462^FG_PRICE_IDX(42338,,,USD)&lt;/Q&gt;&lt;R&gt;1&lt;/R&gt;&lt;C&gt;1&lt;/C&gt;&lt;D xsi:type="xsd:double"&gt;107.21&lt;/D&gt;&lt;/FQL&gt;&lt;FQL&gt;&lt;Q&gt;LHMN3462^FG_TRET_PCHG_IDX(42338-1D,42338,,USD)/100&lt;/Q&gt;&lt;R&gt;1&lt;/R&gt;&lt;C&gt;1&lt;/C&gt;&lt;D xsi:type="xsd:double"&gt;0.0010813066284327544&lt;/D&gt;&lt;/FQL&gt;&lt;FQL&gt;&lt;Q&gt;LHMN3463^FG_PRICE_IDX(42338,,,USD)&lt;/Q&gt;&lt;R&gt;1&lt;/R&gt;&lt;C&gt;1&lt;/C&gt;&lt;D xsi:type="xsd:double"&gt;104.58&lt;/D&gt;&lt;/FQL&gt;&lt;FQL&gt;&lt;Q&gt;LHMN3463^FG_TRET_PCHG_IDX(42338-1D,42338,,USD)/100&lt;/Q&gt;&lt;R&gt;1&lt;/R&gt;&lt;C&gt;1&lt;/C&gt;&lt;D xsi:type="xsd:double"&gt;0.00046500771107416128&lt;/D&gt;&lt;/FQL&gt;&lt;FQL&gt;&lt;Q&gt;LHMN0009^FG_PRICE_IDX(42338,,,USD)&lt;/Q&gt;&lt;R&gt;1&lt;/R&gt;&lt;C&gt;1&lt;/C&gt;&lt;D xsi:type="xsd:double"&gt;102.93&lt;/D&gt;&lt;/FQL&gt;&lt;FQL&gt;&lt;Q&gt;LHMN0009^FG_TRET_PCHG_IDX(42338-1D,42338,,USD)/100&lt;/Q&gt;&lt;R&gt;1&lt;/R&gt;&lt;C&gt;1&lt;/C&gt;&lt;D xsi:type="xsd:double"&gt;0.00057926111380157685&lt;/D&gt;&lt;/FQL&gt;&lt;FQL&gt;&lt;Q&gt;LHMN0095^FG_PRICE_IDX(42338,,,USD)&lt;/Q&gt;&lt;R&gt;1&lt;/R&gt;&lt;C&gt;1&lt;/C&gt;&lt;D xsi:type="xsd:double"&gt;104.88&lt;/D&gt;&lt;/FQL&gt;&lt;FQL&gt;&lt;Q&gt;LHMN0095^FG_TRET_PCHG_IDX(42338-1D,42338,,USD)/100&lt;/Q&gt;&lt;R&gt;1&lt;/R&gt;&lt;C&gt;1&lt;/C&gt;&lt;D xsi:type="xsd:double"&gt;0.0010506120358040327&lt;/D&gt;&lt;/FQL&gt;&lt;FQL&gt;&lt;Q&gt;LHMN14685^FG_PRICE_IDX(42338,,,USD)&lt;/Q&gt;&lt;R&gt;1&lt;/R&gt;&lt;C&gt;1&lt;/C&gt;&lt;D xsi:type="xsd:double"&gt;45.45&lt;/D&gt;&lt;/FQL&gt;&lt;FQL&gt;&lt;Q&gt;LHMN14685^FG_TRET_PCHG_IDX(42338-1D,42338,,USD)/100&lt;/Q&gt;&lt;R&gt;1&lt;/R&gt;&lt;C&gt;1&lt;/C&gt;&lt;D xsi:type="xsd:double"&gt;0.003829758011599349&lt;/D&gt;&lt;/FQL&gt;&lt;FQL&gt;&lt;Q&gt;LHMN0062^FG_PRICE_IDX(42338,,,USD)&lt;/Q&gt;&lt;R&gt;1&lt;/R&gt;&lt;C&gt;1&lt;/C&gt;&lt;D xsi:type="xsd:double"&gt;102.73&lt;/D&gt;&lt;/FQL&gt;&lt;FQL&gt;&lt;Q&gt;LHMN0062^FG_TRET_PCHG_IDX(42338-1D,42338,,USD)/100&lt;/Q&gt;&lt;R&gt;1&lt;/R&gt;&lt;C&gt;1&lt;/C&gt;&lt;D xsi:type="xsd:double"&gt;-0.00068844925901145881&lt;/D&gt;&lt;/FQL&gt;&lt;FQL&gt;&lt;Q&gt;BRCP0524^FG_PRICE_IDX(42338,,,USD)&lt;/Q&gt;&lt;R&gt;0&lt;/R&gt;&lt;C&gt;0&lt;/C&gt;&lt;/FQL&gt;&lt;FQL&gt;&lt;Q&gt;BRCP0524^FG_TRET_PCHG_IDX(42338-1D,42338,,USD,,"HEDGED")/100&lt;/Q&gt;&lt;R&gt;1&lt;/R&gt;&lt;C&gt;1&lt;/C&gt;&lt;D xsi:type="xsd:double"&gt;-0.00059127523730750919&lt;/D&gt;&lt;/FQL&gt;&lt;FQL&gt;&lt;Q&gt;JPM00467^FG_PRICE_IDX(42338,,,USD)&lt;/Q&gt;&lt;R&gt;0&lt;/R&gt;&lt;C&gt;0&lt;/C&gt;&lt;/FQL&gt;&lt;FQL&gt;&lt;Q&gt;JPM00467^FG_TRET_PCHG_IDX(42338-1D,42338,,USD)/100&lt;/Q&gt;&lt;R&gt;1&lt;/R&gt;&lt;C&gt;1&lt;/C&gt;&lt;D xsi:type="xsd:double"&gt;-0.0031316705556359015&lt;/D&gt;&lt;/FQL&gt;&lt;FQL&gt;&lt;Q&gt;JPM07503^FG_PRICE_IDX(42338,,,USD)&lt;/Q&gt;&lt;R&gt;0&lt;/R&gt;&lt;C&gt;0&lt;/C&gt;&lt;/FQL&gt;&lt;FQL&gt;&lt;Q&gt;JPM07503^FG_TRET_PCHG_IDX(42338-1D,42338,,USD)/100&lt;/Q&gt;&lt;R&gt;1&lt;/R&gt;&lt;C&gt;1&lt;/C&gt;&lt;D xsi:type="xsd:double"&gt;-0.0066223646598794206&lt;/D&gt;&lt;/FQL&gt;&lt;FQL&gt;&lt;Q&gt;MLH0A0^FG_PRICE_IDX(42338,,,USD)&lt;/Q&gt;&lt;R&gt;0&lt;/R&gt;&lt;C&gt;0&lt;/C&gt;&lt;/FQL&gt;&lt;FQL&gt;&lt;Q&gt;MLH0A0^FG_TRET_PCHG_IDX(42338-1D,42338,,USD)/100&lt;/Q&gt;&lt;R&gt;1&lt;/R&gt;&lt;C&gt;1&lt;/C&gt;&lt;D xsi:type="xsd:double"&gt;0.0016469864638604115&lt;/D&gt;&lt;/FQL&gt;&lt;FQL&gt;&lt;Q&gt;MLH0EN^FG_PRICE_IDX(42338,,,USD)&lt;/Q&gt;&lt;R&gt;0&lt;/R&gt;&lt;C&gt;0&lt;/C&gt;&lt;/FQL&gt;&lt;FQL&gt;&lt;Q&gt;MLH0EN^FG_TRET_PCHG_IDX(42338-1D,42338,,USD)/100&lt;/Q&gt;&lt;R&gt;1&lt;/R&gt;&lt;C&gt;1&lt;/C&gt;&lt;D xsi:type="xsd:double"&gt;0.0032074341195258427&lt;/D&gt;&lt;/FQL&gt;&lt;FQL&gt;&lt;Q&gt;MLH0A1^FG_PRICE_IDX(42338,,,USD)&lt;/Q&gt;&lt;R&gt;0&lt;/R&gt;&lt;C&gt;0&lt;/C&gt;&lt;/FQL&gt;&lt;FQL&gt;&lt;Q&gt;MLH0A1^FG_TRET_PCHG_IDX(42338-1D,42338,,USD)/100&lt;/Q&gt;&lt;R&gt;1&lt;/R&gt;&lt;C&gt;1&lt;/C&gt;&lt;D xsi:type="xsd:double"&gt;0.0015785574786180145&lt;/D&gt;&lt;/FQL&gt;&lt;FQL&gt;&lt;Q&gt;MLH0A2^FG_PRICE_IDX(42338,,,USD)&lt;/Q&gt;&lt;R&gt;0&lt;/R&gt;&lt;C&gt;0&lt;/C&gt;&lt;/FQL&gt;&lt;FQL&gt;&lt;Q&gt;MLH0A2^FG_TRET_PCHG_IDX(42338-1D,42338,,USD)/100&lt;/Q&gt;&lt;R&gt;1&lt;/R&gt;&lt;C&gt;1&lt;/C&gt;&lt;D xsi:type="xsd:double"&gt;0.0021876237988227576&lt;/D&gt;&lt;/FQL&gt;&lt;FQL&gt;&lt;Q&gt;MLH0A3^FG_PRICE_IDX(42338,,,USD)&lt;/Q&gt;&lt;R&gt;0&lt;/R&gt;&lt;C&gt;0&lt;/C&gt;&lt;/FQL&gt;&lt;FQL&gt;&lt;Q&gt;MLH0A3^FG_TRET_PCHG_IDX(42338-1D,42338,,USD)/100&lt;/Q&gt;&lt;R&gt;1&lt;/R&gt;&lt;C&gt;1&lt;/C&gt;&lt;D xsi:type="xsd:double"&gt;0.0003562613738850029&lt;/D&gt;&lt;/FQL&gt;&lt;FQL&gt;&lt;Q&gt;SPBDLL00^FG_PRICE_IDX(42338,,,USD)&lt;/Q&gt;&lt;R&gt;1&lt;/R&gt;&lt;C&gt;1&lt;/C&gt;&lt;D xsi:type="xsd:double"&gt;921.04624637140967&lt;/D&gt;&lt;/FQL&gt;&lt;FQL&gt;&lt;Q&gt;SPBDLL00^FG_TRET_PCHG_IDX(42338-1D,42338,,USD)/100&lt;/Q&gt;&lt;R&gt;1&lt;/R&gt;&lt;C&gt;1&lt;/C&gt;&lt;D xsi:type="xsd:double"&gt;-0.000747797065605349&lt;/D&gt;&lt;/FQL&gt;&lt;FQL&gt;&lt;Q&gt;JPM10005^FG_PRICE_IDX(42338,,,USD)&lt;/Q&gt;&lt;R&gt;0&lt;/R&gt;&lt;C&gt;0&lt;/C&gt;&lt;/FQL&gt;&lt;FQL&gt;&lt;Q&gt;JPM10005^FG_TRET_PCHG_IDX(42338-1D,42338,,USD)/100&lt;/Q&gt;&lt;R&gt;1&lt;/R&gt;&lt;C&gt;1&lt;/C&gt;&lt;D xsi:type="xsd:double"&gt;-4.6749318873162693E-05&lt;/D&gt;&lt;/FQL&gt;&lt;FQL&gt;&lt;Q&gt;JPM10007^FG_PRICE_IDX(42338,,,USD)&lt;/Q&gt;&lt;R&gt;0&lt;/R&gt;&lt;C&gt;0&lt;/C&gt;&lt;/FQL&gt;&lt;FQL&gt;&lt;Q&gt;JPM10007^FG_TRET_PCHG_IDX(42338-1D,42338,,USD)/100&lt;/Q&gt;&lt;R&gt;1&lt;/R&gt;&lt;C&gt;1&lt;/C&gt;&lt;D xsi:type="xsd:double"&gt;-0.00027071374676035376&lt;/D&gt;&lt;/FQL&gt;&lt;FQL&gt;&lt;Q&gt;JPM10009^FG_PRICE_IDX(42338,,,USD)&lt;/Q&gt;&lt;R&gt;0&lt;/R&gt;&lt;C&gt;0&lt;/C&gt;&lt;/FQL&gt;&lt;FQL&gt;&lt;Q&gt;JPM10009^FG_TRET_PCHG_IDX(42338-1D,42338,,USD)/100&lt;/Q&gt;&lt;R&gt;1&lt;/R&gt;&lt;C&gt;1&lt;/C&gt;&lt;D xsi:type="xsd:double"&gt;-0.01754087024382267&lt;/D&gt;&lt;/FQL&gt;&lt;FQL&gt;&lt;Q&gt;JPM10011^FG_PRICE_IDX(42338,,,USD)&lt;/Q&gt;&lt;R&gt;0&lt;/R&gt;&lt;C&gt;0&lt;/C&gt;&lt;/FQL&gt;&lt;FQL&gt;&lt;Q&gt;JPM10011^FG_TRET_PCHG_IDX(42338-1D,42338,,USD)/100&lt;/Q&gt;&lt;R&gt;1&lt;/R&gt;&lt;C&gt;1&lt;/C&gt;&lt;D xsi:type="xsd:double"&gt;-0.0074204493612165523&lt;/D&gt;&lt;/FQL&gt;&lt;FQL&gt;&lt;Q&gt;JPM10025^FG_PRICE_IDX(42338,,,USD)&lt;/Q&gt;&lt;R&gt;0&lt;/R&gt;&lt;C&gt;0&lt;/C&gt;&lt;/FQL&gt;&lt;FQL&gt;&lt;Q&gt;JPM10025^FG_TRET_PCHG_IDX(42338-1D,42338,,USD)/100&lt;/Q&gt;&lt;R&gt;1&lt;/R&gt;&lt;C&gt;1&lt;/C&gt;&lt;D xsi:type="xsd:double"&gt;-0.0005288623076137311&lt;/D&gt;&lt;/FQL&gt;&lt;FQL&gt;&lt;Q&gt;JPM07541^FG_PRICE_IDX(42338,,,USD)&lt;/Q&gt;&lt;R&gt;0&lt;/R&gt;&lt;C&gt;0&lt;/C&gt;&lt;/FQL&gt;&lt;FQL&gt;&lt;Q&gt;JPM07541^FG_TRET_PCHG_IDX(42338-1D,42338,,USD)/100&lt;/Q&gt;&lt;R&gt;1&lt;/R&gt;&lt;C&gt;1&lt;/C&gt;&lt;D xsi:type="xsd:double"&gt;0.00020940555268267325&lt;/D&gt;&lt;/FQL&gt;&lt;FQL&gt;&lt;Q&gt;JPM07525^FG_PRICE_IDX(42338,,,USD)&lt;/Q&gt;&lt;R&gt;0&lt;/R&gt;&lt;C&gt;0&lt;/C&gt;&lt;/FQL&gt;&lt;FQL&gt;&lt;Q&gt;JPM07525^FG_TRET_PCHG_IDX(42338-1D,42338,,USD)/100&lt;/Q&gt;&lt;R&gt;1&lt;/R&gt;&lt;C&gt;1&lt;/C&gt;&lt;D xsi:type="xsd:double"&gt;-0.0046704601960715353&lt;/D&gt;&lt;/FQL&gt;&lt;FQL&gt;&lt;Q&gt;JPM10046^FG_PRICE_IDX(42338,,,USD)&lt;/Q&gt;&lt;R&gt;0&lt;/R&gt;&lt;C&gt;0&lt;/C&gt;&lt;/FQL&gt;&lt;FQL&gt;&lt;Q&gt;JPM10046^FG_TRET_PCHG_IDX(42338-1D,42338,,USD)/100&lt;/Q&gt;&lt;R&gt;1&lt;/R&gt;&lt;C&gt;1&lt;/C&gt;&lt;D xsi:type="xsd:double"&gt;0.002807230836889163&lt;/D&gt;&lt;/FQL&gt;&lt;FQL&gt;&lt;Q&gt;JPM10023^FG_PRICE_IDX(42338,,,USD)&lt;/Q&gt;&lt;R&gt;0&lt;/R&gt;&lt;C&gt;0&lt;/C&gt;&lt;/FQL&gt;&lt;FQL&gt;&lt;Q&gt;JPM10023^FG_TRET_PCHG_IDX(42338-1D,42338,,USD)/100&lt;/Q&gt;&lt;R&gt;1&lt;/R&gt;&lt;C&gt;1&lt;/C&gt;&lt;D xsi:type="xsd:double"&gt;-0.0005900199983024379&lt;/D&gt;&lt;/FQL&gt;&lt;FQL&gt;&lt;Q&gt;JPM10055^FG_PRICE_IDX(42338,,,USD)&lt;/Q&gt;&lt;R&gt;0&lt;/R&gt;&lt;C&gt;0&lt;/C&gt;&lt;/FQL&gt;&lt;FQL&gt;&lt;Q&gt;JPM10055^FG_TRET_PCHG_IDX(42338-1D,42338,,USD)/100&lt;/Q&gt;&lt;R&gt;1&lt;/R&gt;&lt;C&gt;1&lt;/C&gt;&lt;D xsi:type="xsd:double"&gt;-0.0037691086602750223&lt;/D&gt;&lt;/FQL&gt;&lt;FQL&gt;&lt;Q&gt;JPM10053^FG_PRICE_IDX(42338,,,USD)&lt;/Q&gt;&lt;R&gt;0&lt;/R&gt;&lt;C&gt;0&lt;/C&gt;&lt;/FQL&gt;&lt;FQL&gt;&lt;Q&gt;JPM10053^FG_TRET_PCHG_IDX(42338-1D,42338,,USD)/100&lt;/Q&gt;&lt;R&gt;0&lt;/R&gt;&lt;C&gt;0&lt;/C&gt;&lt;/FQL&gt;&lt;FQL&gt;&lt;Q&gt;JPM10031^FG_PRICE_IDX(42338,,,USD)&lt;/Q&gt;&lt;R&gt;0&lt;/R&gt;&lt;C&gt;0&lt;/C&gt;&lt;/FQL&gt;&lt;FQL&gt;&lt;Q&gt;JPM10031^FG_TRET_PCHG_IDX(42338-1D,42338,,USD)/100&lt;/Q&gt;&lt;R&gt;1&lt;/R&gt;&lt;C&gt;1&lt;/C&gt;&lt;D xsi:type="xsd:double"&gt;-0.00530159684432796&lt;/D&gt;&lt;/FQL&gt;&lt;FQL&gt;&lt;Q&gt;JPM10033^FG_PRICE_IDX(42338,,,USD)&lt;/Q&gt;&lt;R&gt;0&lt;/R&gt;&lt;C&gt;0&lt;/C&gt;&lt;/FQL&gt;&lt;FQL&gt;&lt;Q&gt;JPM10033^FG_TRET_PCHG_IDX(42338-1D,42338,,USD)/100&lt;/Q&gt;&lt;R&gt;1&lt;/R&gt;&lt;C&gt;1&lt;/C&gt;&lt;D xsi:type="xsd:double"&gt;0.0015554844738512319&lt;/D&gt;&lt;/FQL&gt;&lt;FQL&gt;&lt;Q&gt;JPM10037^FG_PRICE_IDX(42338,,,USD)&lt;/Q&gt;&lt;R&gt;0&lt;/R&gt;&lt;C&gt;0&lt;/C&gt;&lt;/FQL&gt;&lt;FQL&gt;&lt;Q&gt;JPM10037^FG_TRET_PCHG_IDX(42338-1D,42338,,USD)/100&lt;/Q&gt;&lt;R&gt;1&lt;/R&gt;&lt;C&gt;1&lt;/C&gt;&lt;D xsi:type="xsd:double"&gt;-0.00742044661580521&lt;/D&gt;&lt;/FQL&gt;&lt;FQL&gt;&lt;Q&gt;JPM10041^FG_PRICE_IDX(42338,,,USD)&lt;/Q&gt;&lt;R&gt;0&lt;/R&gt;&lt;C&gt;0&lt;/C&gt;&lt;/FQL&gt;&lt;FQL&gt;&lt;Q&gt;JPM10041^FG_TRET_PCHG_IDX(42338-1D,42338,,USD)/100&lt;/Q&gt;&lt;R&gt;1&lt;/R&gt;&lt;C&gt;1&lt;/C&gt;&lt;D xsi:type="xsd:double"&gt;0.0065146290082382929&lt;/D&gt;&lt;/FQL&gt;&lt;FQL&gt;&lt;Q&gt;JPM05014^FG_PRICE_IDX(42338,,,USD)&lt;/Q&gt;&lt;R&gt;0&lt;/R&gt;&lt;C&gt;0&lt;/C&gt;&lt;/FQL&gt;&lt;FQL&gt;&lt;Q&gt;JPM05014^FG_TRET_PCHG_IDX(42338-1D,42338,,USD)/100&lt;/Q&gt;&lt;R&gt;1&lt;/R&gt;&lt;C&gt;1&lt;/C&gt;&lt;D xsi:type="xsd:double"&gt;-0.042884357546310807&lt;/D&gt;&lt;/FQL&gt;&lt;FQL&gt;&lt;Q&gt;JPM10017^FG_PRICE_IDX(42338,,,USD)&lt;/Q&gt;&lt;R&gt;0&lt;/R&gt;&lt;C&gt;0&lt;/C&gt;&lt;/FQL&gt;&lt;FQL&gt;&lt;Q&gt;JPM10017^FG_TRET_PCHG_IDX(42338-1D,42338,,USD)/100&lt;/Q&gt;&lt;R&gt;1&lt;/R&gt;&lt;C&gt;1&lt;/C&gt;&lt;D xsi:type="xsd:double"&gt;-0.015890077562257465&lt;/D&gt;&lt;/FQL&gt;&lt;FQL&gt;&lt;Q&gt;JPM10027^FG_PRICE_IDX(42338,,,USD)&lt;/Q&gt;&lt;R&gt;0&lt;/R&gt;&lt;C&gt;0&lt;/C&gt;&lt;/FQL&gt;&lt;FQL&gt;&lt;Q&gt;JPM10027^FG_TRET_PCHG_IDX(42338-1D,42338,,USD)/100&lt;/Q&gt;&lt;R&gt;1&lt;/R&gt;&lt;C&gt;1&lt;/C&gt;&lt;D xsi:type="xsd:double"&gt;-0.0038431723844021271&lt;/D&gt;&lt;/FQL&gt;&lt;FQL&gt;&lt;Q&gt;JPM10029^FG_PRICE_IDX(42338,,,USD)&lt;/Q&gt;&lt;R&gt;0&lt;/R&gt;&lt;C&gt;0&lt;/C&gt;&lt;/FQL&gt;&lt;FQL&gt;&lt;Q&gt;JPM10029^FG_TRET_PCHG_IDX(42338-1D,42338,,USD)/100&lt;/Q&gt;&lt;R&gt;1&lt;/R&gt;&lt;C&gt;1&lt;/C&gt;&lt;D xsi:type="xsd:double"&gt;-9.8065882631392931E-05&lt;/D&gt;&lt;/FQL&gt;&lt;FQL&gt;&lt;Q&gt;JPM10045^FG_PRICE_IDX(42338,,,USD)&lt;/Q&gt;&lt;R&gt;0&lt;/R&gt;&lt;C&gt;0&lt;/C&gt;&lt;/FQL&gt;&lt;FQL&gt;&lt;Q&gt;JPM10045^FG_TRET_PCHG_IDX(42338-1D,42338,,USD)/100&lt;/Q&gt;&lt;R&gt;1&lt;/R&gt;&lt;C&gt;1&lt;/C&gt;&lt;D xsi:type="xsd:double"&gt;0.002977410582109874&lt;/D&gt;&lt;/FQL&gt;&lt;FQL&gt;&lt;Q&gt;TRYUS2Y-FDS^FG_YIELD(42338)&lt;/Q&gt;&lt;R&gt;1&lt;/R&gt;&lt;C&gt;1&lt;/C&gt;&lt;D xsi:type="xsd:double"&gt;0.9304&lt;/D&gt;&lt;/FQL&gt;&lt;FQL&gt;&lt;Q&gt;TRYUS2Y-FDS^FG_YIELD(42338-1D,42338-1D)&lt;/Q&gt;&lt;R&gt;1&lt;/R&gt;&lt;C&gt;1&lt;/C&gt;&lt;D xsi:type="xsd:double"&gt;0.9185&lt;/D&gt;&lt;/FQL&gt;&lt;FQL&gt;&lt;Q&gt;TRYUS5Y-FDS^FG_YIELD(42338)&lt;/Q&gt;&lt;R&gt;1&lt;/R&gt;&lt;C&gt;1&lt;/C&gt;&lt;D xsi:type="xsd:double"&gt;1.6463&lt;/D&gt;&lt;/FQL&gt;&lt;FQL&gt;&lt;Q&gt;TRYUS5Y-FDS^FG_YIELD(42338-1D,42338-1D)&lt;/Q&gt;&lt;R&gt;1&lt;/R&gt;&lt;C&gt;1&lt;/C&gt;&lt;D xsi:type="xsd:double"&gt;1.6479&lt;/D&gt;&lt;/FQL&gt;&lt;FQL&gt;&lt;Q&gt;TRYUS10Y-FDS^FG_YIELD(42338)&lt;/Q&gt;&lt;R&gt;1&lt;/R&gt;&lt;C&gt;1&lt;/C&gt;&lt;D xsi:type="xsd:double"&gt;2.206&lt;/D&gt;&lt;/FQL&gt;&lt;FQL&gt;&lt;Q&gt;TRYUS10Y-FDS^FG_YIELD(42338-1D,42338-1D)&lt;/Q&gt;&lt;R&gt;1&lt;/R&gt;&lt;C&gt;1&lt;/C&gt;&lt;D xsi:type="xsd:double"&gt;2.2218&lt;/D&gt;&lt;/FQL&gt;&lt;FQL&gt;&lt;Q&gt;TRYUS30Y-FDS^FG_YIELD(42338)&lt;/Q&gt;&lt;R&gt;1&lt;/R&gt;&lt;C&gt;1&lt;/C&gt;&lt;D xsi:type="xsd:double"&gt;2.9703&lt;/D&gt;&lt;/FQL&gt;&lt;FQL&gt;&lt;Q&gt;TRYUS30Y-FDS^FG_YIELD(42338-1D,42338-1D)&lt;/Q&gt;&lt;R&gt;1&lt;/R&gt;&lt;C&gt;1&lt;/C&gt;&lt;D xsi:type="xsd:double"&gt;2.9972&lt;/D&gt;&lt;/FQL&gt;&lt;FQL&gt;&lt;Q&gt;CMTIPSUS5Y-FDS^FG_YIELD(42338)&lt;/Q&gt;&lt;R&gt;1&lt;/R&gt;&lt;C&gt;1&lt;/C&gt;&lt;D xsi:type="xsd:double"&gt;0.35&lt;/D&gt;&lt;/FQL&gt;&lt;FQL&gt;&lt;Q&gt;CMTIPSUS5Y-FDS^FG_YIELD(42338-1D,42338-1D)&lt;/Q&gt;&lt;R&gt;1&lt;/R&gt;&lt;C&gt;1&lt;/C&gt;&lt;D xsi:type="xsd:double"&gt;0.33&lt;/D&gt;&lt;/FQL&gt;&lt;FQL&gt;&lt;Q&gt;CMTIPSUS10Y-FDS^FG_YIELD(42338)&lt;/Q&gt;&lt;R&gt;1&lt;/R&gt;&lt;C&gt;1&lt;/C&gt;&lt;D xsi:type="xsd:double"&gt;0.62&lt;/D&gt;&lt;/FQL&gt;&lt;FQL&gt;&lt;Q&gt;CMTIPSUS10Y-FDS^FG_YIELD(42338-1D,42338-1D)&lt;/Q&gt;&lt;R&gt;1&lt;/R&gt;&lt;C&gt;1&lt;/C&gt;&lt;D xsi:type="xsd:double"&gt;0.62&lt;/D&gt;&lt;/FQL&gt;&lt;FQL&gt;&lt;Q&gt;CMTIPSUS30Y-FDS^FG_YIELD(42338)&lt;/Q&gt;&lt;R&gt;1&lt;/R&gt;&lt;C&gt;1&lt;/C&gt;&lt;D xsi:type="xsd:double"&gt;1.19&lt;/D&gt;&lt;/FQL&gt;&lt;FQL&gt;&lt;Q&gt;CMTIPSUS30Y-FDS^FG_YIELD(42338-1D,42338-1D)&lt;/Q&gt;&lt;R&gt;1&lt;/R&gt;&lt;C&gt;1&lt;/C&gt;&lt;D xsi:type="xsd:double"&gt;1.2&lt;/D&gt;&lt;/FQL&gt;&lt;FQL&gt;&lt;Q&gt;LIBORUSD3M-FDS^FG_YIELD(42338)&lt;/Q&gt;&lt;R&gt;1&lt;/R&gt;&lt;C&gt;1&lt;/C&gt;&lt;D xsi:type="xsd:double"&gt;0.4162&lt;/D&gt;&lt;/FQL&gt;&lt;FQL&gt;&lt;Q&gt;LIBORUSD3M-FDS^FG_YIELD(42338-1D,42338-1D)&lt;/Q&gt;&lt;R&gt;1&lt;/R&gt;&lt;C&gt;1&lt;/C&gt;&lt;D xsi:type="xsd:double"&gt;0.4142&lt;/D&gt;&lt;/FQL&gt;&lt;FQL&gt;&lt;Q&gt;LIBORUSD6M-FDS^FG_YIELD(42338)&lt;/Q&gt;&lt;R&gt;1&lt;/R&gt;&lt;C&gt;1&lt;/C&gt;&lt;D xsi:type="xsd:double"&gt;0.6599&lt;/D&gt;&lt;/FQL&gt;&lt;FQL&gt;&lt;Q&gt;LIBORUSD6M-FDS^FG_YIELD(42338-1D,42338-1D)&lt;/Q&gt;&lt;R&gt;1&lt;/R&gt;&lt;C&gt;1&lt;/C&gt;&lt;D xsi:type="xsd:double"&gt;0.6539&lt;/D&gt;&lt;/FQL&gt;&lt;FQL&gt;&lt;Q&gt;TRYUS3M-FDS^FG_YIELD(42338)&lt;/Q&gt;&lt;R&gt;1&lt;/R&gt;&lt;C&gt;1&lt;/C&gt;&lt;D xsi:type="xsd:double"&gt;0.1755&lt;/D&gt;&lt;/FQL&gt;&lt;FQL&gt;&lt;Q&gt;TRYUS3M-FDS^FG_YIELD(42338-1D,42338-1D)&lt;/Q&gt;&lt;R&gt;1&lt;/R&gt;&lt;C&gt;1&lt;/C&gt;&lt;D xsi:type="xsd:double"&gt;0.1704&lt;/D&gt;&lt;/FQL&gt;&lt;FQL&gt;&lt;Q&gt;TRYUS6M-FDS^FG_YIELD(42338)&lt;/Q&gt;&lt;R&gt;1&lt;/R&gt;&lt;C&gt;1&lt;/C&gt;&lt;D xsi:type="xsd:double"&gt;0.3871&lt;/D&gt;&lt;/FQL&gt;&lt;FQL&gt;&lt;Q&gt;TRYUS6M-FDS^FG_YIELD(42338-1D,42338-1D)&lt;/Q&gt;&lt;R&gt;1&lt;/R&gt;&lt;C&gt;1&lt;/C&gt;&lt;D xsi:type="xsd:double"&gt;0.3641&lt;/D&gt;&lt;/FQL&gt;&lt;FQL&gt;&lt;Q&gt;TRYID10Y-FDS^FG_YIELD(42338)&lt;/Q&gt;&lt;R&gt;1&lt;/R&gt;&lt;C&gt;1&lt;/C&gt;&lt;D xsi:type="xsd:double"&gt;8.736743&lt;/D&gt;&lt;/FQL&gt;&lt;FQL&gt;&lt;Q&gt;TRYID10Y-FDS^FG_YIELD(42338-1D,42338-1D)&lt;/Q&gt;&lt;R&gt;1&lt;/R&gt;&lt;C&gt;1&lt;/C&gt;&lt;D xsi:type="xsd:double"&gt;8.726055&lt;/D&gt;&lt;/FQL&gt;&lt;FQL&gt;&lt;Q&gt;TRYMY10Y-FDS^FG_YIELD(42338)&lt;/Q&gt;&lt;R&gt;1&lt;/R&gt;&lt;C&gt;1&lt;/C&gt;&lt;D xsi:type="xsd:double"&gt;4.186476&lt;/D&gt;&lt;/FQL&gt;&lt;FQL&gt;&lt;Q&gt;TRYMY10Y-FDS^FG_YIELD(42338-1D,42338-1D)&lt;/Q&gt;&lt;R&gt;1&lt;/R&gt;&lt;C&gt;1&lt;/C&gt;&lt;D xsi:type="xsd:double"&gt;4.214462&lt;/D&gt;&lt;/FQL&gt;&lt;FQL&gt;&lt;Q&gt;TRYPH10Y-FDS^FG_YIELD(42338)&lt;/Q&gt;&lt;R&gt;1&lt;/R&gt;&lt;C&gt;1&lt;/C&gt;&lt;D xsi:type="xsd:double"&gt;4.07&lt;/D&gt;&lt;/FQL&gt;&lt;FQL&gt;&lt;Q&gt;TRYPH10Y-FDS^FG_YIELD(42338-1D,42338-1D)&lt;/Q&gt;&lt;R&gt;1&lt;/R&gt;&lt;C&gt;1&lt;/C&gt;&lt;D xsi:type="xsd:double"&gt;4.07&lt;/D&gt;&lt;/FQL&gt;&lt;FQL&gt;&lt;Q&gt;TRYTH10Y-FDS^FG_YIELD(42338)&lt;/Q&gt;&lt;R&gt;1&lt;/R&gt;&lt;C&gt;1&lt;/C&gt;&lt;D xsi:type="xsd:double"&gt;2.744254&lt;/D&gt;&lt;/FQL&gt;&lt;FQL&gt;&lt;Q&gt;TRYTH10Y-FDS^FG_YIELD(42338-1D,42338-1D)&lt;/Q&gt;&lt;R&gt;1&lt;/R&gt;&lt;C&gt;1&lt;/C&gt;&lt;D xsi:type="xsd:double"&gt;2.706403&lt;/D&gt;&lt;/FQL&gt;&lt;FQL&gt;&lt;Q&gt;TRYHU10Y-FDS^FG_YIELD(42338)&lt;/Q&gt;&lt;R&gt;1&lt;/R&gt;&lt;C&gt;1&lt;/C&gt;&lt;D xsi:type="xsd:double"&gt;3.3171&lt;/D&gt;&lt;/FQL&gt;&lt;FQL&gt;&lt;Q&gt;TRYHU10Y-FDS^FG_YIELD(42338-1D,42338-1D)&lt;/Q&gt;&lt;R&gt;1&lt;/R&gt;&lt;C&gt;1&lt;/C&gt;&lt;D xsi:type="xsd:double"&gt;3.2971&lt;/D&gt;&lt;/FQL&gt;&lt;FQL&gt;&lt;Q&gt;TRYPL10Y-FDS^FG_YIELD(42338)&lt;/Q&gt;&lt;R&gt;1&lt;/R&gt;&lt;C&gt;1&lt;/C&gt;&lt;D xsi:type="xsd:double"&gt;2.6639&lt;/D&gt;&lt;/FQL&gt;&lt;FQL&gt;&lt;Q&gt;TRYPL10Y-FDS^FG_YIELD(42338-1D,42338-1D)&lt;/Q&gt;&lt;R&gt;1&lt;/R&gt;&lt;C&gt;1&lt;/C&gt;&lt;D xsi:type="xsd:double"&gt;2.6065&lt;/D&gt;&lt;/FQL&gt;&lt;FQL&gt;&lt;Q&gt;TRYRU7Y-FDS^FG_YIELD(42338)&lt;/Q&gt;&lt;R&gt;1&lt;/R&gt;&lt;C&gt;1&lt;/C&gt;&lt;D xsi:type="xsd:double"&gt;9.610545&lt;/D&gt;&lt;/FQL&gt;&lt;FQL&gt;&lt;Q&gt;TRYRU7Y-FDS^FG_YIELD(42338-1D,42338-1D)&lt;/Q&gt;&lt;R&gt;1&lt;/R&gt;&lt;C&gt;1&lt;/C&gt;&lt;D xsi:type="xsd:double"&gt;9.649382&lt;/D&gt;&lt;/FQL&gt;&lt;FQL&gt;&lt;Q&gt;TRYTR10Y-FDS^FG_YIELD(42338)&lt;/Q&gt;&lt;R&gt;1&lt;/R&gt;&lt;C&gt;1&lt;/C&gt;&lt;D xsi:type="xsd:double"&gt;9.926983&lt;/D&gt;&lt;/FQL&gt;&lt;FQL&gt;&lt;Q&gt;TRYTR10Y-FDS^FG_YIELD(42338-1D,42338-1D)&lt;/Q&gt;&lt;R&gt;1&lt;/R&gt;&lt;C&gt;1&lt;/C&gt;&lt;D xsi:type="xsd:double"&gt;9.97288&lt;/D&gt;&lt;/FQL&gt;&lt;FQL&gt;&lt;Q&gt;TRYZA10Y-FDS^FG_YIELD(42338)&lt;/Q&gt;&lt;R&gt;1&lt;/R&gt;&lt;C&gt;1&lt;/C&gt;&lt;D xsi:type="xsd:double"&gt;8.5523&lt;/D&gt;&lt;/FQL&gt;&lt;FQL&gt;&lt;Q&gt;TRYZA10Y-FDS^FG_YIELD(42338-1D,42338-1D)&lt;/Q&gt;&lt;R&gt;1&lt;/R&gt;&lt;C&gt;1&lt;/C&gt;&lt;D xsi:type="xsd:double"&gt;8.5323&lt;/D&gt;&lt;/FQL&gt;&lt;FQL&gt;&lt;Q&gt;TRYBR10Y-FDS^FG_YIELD(42338)&lt;/Q&gt;&lt;R&gt;1&lt;/R&gt;&lt;C&gt;1&lt;/C&gt;&lt;D xsi:type="xsd:double"&gt;15.865662&lt;/D&gt;&lt;/FQL&gt;&lt;FQL&gt;&lt;Q&gt;TRYBR10Y-FDS^FG_YIELD(42338-1D,42338-1D)&lt;/Q&gt;&lt;R&gt;1&lt;/R&gt;&lt;C&gt;1&lt;/C&gt;&lt;D xsi:type="xsd:double"&gt;15.831498&lt;/D&gt;&lt;/FQL&gt;&lt;FQL&gt;&lt;Q&gt;TRYCO10Y-FDS^FG_YIELD(42338)&lt;/Q&gt;&lt;R&gt;1&lt;/R&gt;&lt;C&gt;1&lt;/C&gt;&lt;D xsi:type="xsd:double"&gt;8.422117&lt;/D&gt;&lt;/FQL&gt;&lt;FQL&gt;&lt;Q&gt;TRYCO10Y-FDS^FG_YIELD(42338-1D,42338-1D)&lt;/Q&gt;&lt;R&gt;1&lt;/R&gt;&lt;C&gt;1&lt;/C&gt;&lt;D xsi:type="xsd:double"&gt;8.521978&lt;/D&gt;&lt;/FQL&gt;&lt;FQL&gt;&lt;Q&gt;TRYMX10Y-FDS^FG_YIELD(42338)&lt;/Q&gt;&lt;R&gt;1&lt;/R&gt;&lt;C&gt;1&lt;/C&gt;&lt;D xsi:type="xsd:double"&gt;6.2188&lt;/D&gt;&lt;/FQL&gt;&lt;FQL&gt;&lt;Q&gt;TRYMX10Y-FDS^FG_YIELD(42338-1D,42338-1D)&lt;/Q&gt;&lt;R&gt;1&lt;/R&gt;&lt;C&gt;1&lt;/C&gt;&lt;D xsi:type="xsd:double"&gt;6.2135&lt;/D&gt;&lt;/FQL&gt;&lt;FQL&gt;&lt;Q&gt;TRYJP10Y-FDS^FG_YIELD(42338)&lt;/Q&gt;&lt;R&gt;1&lt;/R&gt;&lt;C&gt;1&lt;/C&gt;&lt;D xsi:type="xsd:double"&gt;0.3034&lt;/D&gt;&lt;/FQL&gt;&lt;FQL&gt;&lt;Q&gt;TRYJP10Y-FDS^FG_YIELD(42338-1D,42338-1D)&lt;/Q&gt;&lt;R&gt;1&lt;/R&gt;&lt;C&gt;1&lt;/C&gt;&lt;D xsi:type="xsd:double"&gt;0.3007&lt;/D&gt;&lt;/FQL&gt;&lt;FQL&gt;&lt;Q&gt;TRYCA10Y-FDS^FG_YIELD(42338)&lt;/Q&gt;&lt;R&gt;1&lt;/R&gt;&lt;C&gt;1&lt;/C&gt;&lt;D xsi:type="xsd:double"&gt;1.5673&lt;/D&gt;&lt;/FQL&gt;&lt;FQL&gt;&lt;Q&gt;TRYCA10Y-FDS^FG_YIELD(42338-1D,42338-1D)&lt;/Q&gt;&lt;R&gt;1&lt;/R&gt;&lt;C&gt;1&lt;/C&gt;&lt;D xsi:type="xsd:double"&gt;1.5675&lt;/D&gt;&lt;/FQL&gt;&lt;FQL&gt;&lt;Q&gt;TRYAU10Y-FDS^FG_YIELD(42338)&lt;/Q&gt;&lt;R&gt;1&lt;/R&gt;&lt;C&gt;1&lt;/C&gt;&lt;D xsi:type="xsd:double"&gt;2.86&lt;/D&gt;&lt;/FQL&gt;&lt;FQL&gt;&lt;Q&gt;TRYAU10Y-FDS^FG_YIELD(42338-1D,42338-1D)&lt;/Q&gt;&lt;R&gt;1&lt;/R&gt;&lt;C&gt;1&lt;/C&gt;&lt;D xsi:type="xsd:double"&gt;2.841&lt;/D&gt;&lt;/FQL&gt;&lt;FQL&gt;&lt;Q&gt;TRYDE10Y-FDS^FG_YIELD(42338)&lt;/Q&gt;&lt;R&gt;1&lt;/R&gt;&lt;C&gt;1&lt;/C&gt;&lt;D xsi:type="xsd:double"&gt;0.471&lt;/D&gt;&lt;/FQL&gt;&lt;FQL&gt;&lt;Q&gt;TRYDE10Y-FDS^FG_YIELD(42338-1D,42338-1D)&lt;/Q&gt;&lt;R&gt;1&lt;/R&gt;&lt;C&gt;1&lt;/C&gt;&lt;D xsi:type="xsd:double"&gt;0.458&lt;/D&gt;&lt;/FQL&gt;&lt;FQL&gt;&lt;Q&gt;TRYGB10Y-FDS^FG_YIELD(42338)&lt;/Q&gt;&lt;R&gt;1&lt;/R&gt;&lt;C&gt;1&lt;/C&gt;&lt;D xsi:type="xsd:double"&gt;1.825&lt;/D&gt;&lt;/FQL&gt;&lt;FQL&gt;&lt;Q&gt;TRYGB10Y-FDS^FG_YIELD(42338-1D,42338-1D)&lt;/Q&gt;&lt;R&gt;1&lt;/R&gt;&lt;C&gt;1&lt;/C&gt;&lt;D xsi:type="xsd:double"&gt;1.814&lt;/D&gt;&lt;/FQL&gt;&lt;FQL&gt;&lt;Q&gt;TRYCH10Y-FDS^FG_YIELD(42338)&lt;/Q&gt;&lt;R&gt;1&lt;/R&gt;&lt;C&gt;1&lt;/C&gt;&lt;D xsi:type="xsd:double"&gt;-0.38&lt;/D&gt;&lt;/FQL&gt;&lt;FQL&gt;&lt;Q&gt;TRYCH10Y-FDS^FG_YIELD(42338-1D,42338-1D)&lt;/Q&gt;&lt;R&gt;1&lt;/R&gt;&lt;C&gt;1&lt;/C&gt;&lt;D xsi:type="xsd:double"&gt;-0.37&lt;/D&gt;&lt;/FQL&gt;&lt;FQL&gt;&lt;Q&gt;TRYIT10Y-FDS^FG_YIELD(42338)&lt;/Q&gt;&lt;R&gt;1&lt;/R&gt;&lt;C&gt;1&lt;/C&gt;&lt;D xsi:type="xsd:double"&gt;1.323&lt;/D&gt;&lt;/FQL&gt;&lt;FQL&gt;&lt;Q&gt;TRYIT10Y-FDS^FG_YIELD(42338-1D,42338-1D)&lt;/Q&gt;&lt;R&gt;1&lt;/R&gt;&lt;C&gt;1&lt;/C&gt;&lt;D xsi:type="xsd:double"&gt;1.295&lt;/D&gt;&lt;/FQL&gt;&lt;FQL&gt;&lt;Q&gt;TRYFR10Y-FDS^FG_YIELD(42338)&lt;/Q&gt;&lt;R&gt;1&lt;/R&gt;&lt;C&gt;1&lt;/C&gt;&lt;D xsi:type="xsd:double"&gt;0.789&lt;/D&gt;&lt;/FQL&gt;&lt;FQL&gt;&lt;Q&gt;TRYFR10Y-FDS^FG_YIELD(42338-1D,42338-1D)&lt;/Q&gt;&lt;R&gt;1&lt;/R&gt;&lt;C&gt;1&lt;/C&gt;&lt;D xsi:type="xsd:double"&gt;0.764&lt;/D&gt;&lt;/FQL&gt;&lt;FQL&gt;&lt;Q&gt;LHMN0001^FG_TRET_PCHG_IDX(42338-0M,42338,,USD)/100&lt;/Q&gt;&lt;R&gt;1&lt;/R&gt;&lt;C&gt;1&lt;/C&gt;&lt;D xsi:type="xsd:double"&gt;0&lt;/D&gt;&lt;/FQL&gt;&lt;FQL&gt;&lt;Q&gt;LHMN0001^FG_TRET_PCHG_IDX(42338-1M,42338,,USD)/100&lt;/Q&gt;&lt;R&gt;1&lt;/R&gt;&lt;C&gt;1&lt;/C&gt;&lt;D xsi:type="xsd:double"&gt;-0.0026417582233542181&lt;/D&gt;&lt;/FQL&gt;&lt;FQL&gt;&lt;Q&gt;LHMN0001^FG_TRET_PCHG_IDX(0CY,42338,,USD)/100&lt;/Q&gt;&lt;R&gt;1&lt;/R&gt;&lt;C&gt;1&lt;/C&gt;&lt;D xsi:type="xsd:double"&gt;0.00875948293346962&lt;/D&gt;&lt;/FQL&gt;&lt;FQL&gt;&lt;Q&gt;LHMN0001^FG_TRET_PCHG_IDX(42338-1AY,42338,,USD)/100&lt;/Q&gt;&lt;R&gt;1&lt;/R&gt;&lt;C&gt;1&lt;/C&gt;&lt;D xsi:type="xsd:double"&gt;0.0097029386242339921&lt;/D&gt;&lt;/FQL&gt;&lt;FQL&gt;&lt;Q&gt;LHMN0011^FG_TRET_PCHG_IDX(42338-0M,42338,,USD)/100&lt;/Q&gt;&lt;R&gt;1&lt;/R&gt;&lt;C&gt;1&lt;/C&gt;&lt;D xsi:type="xsd:double"&gt;0&lt;/D&gt;&lt;/FQL&gt;&lt;FQL&gt;&lt;Q&gt;LHMN0011^FG_TRET_PCHG_IDX(42338-1M,42338,,USD)/100&lt;/Q&gt;&lt;R&gt;1&lt;/R&gt;&lt;C&gt;1&lt;/C&gt;&lt;D xsi:type="xsd:double"&gt;-0.0021830730941159171&lt;/D&gt;&lt;/FQL&gt;&lt;FQL&gt;&lt;Q&gt;LHMN0011^FG_TRET_PCHG_IDX(0CY,42338,,USD)/100&lt;/Q&gt;&lt;R&gt;1&lt;/R&gt;&lt;C&gt;1&lt;/C&gt;&lt;D xsi:type="xsd:double"&gt;-5.4146811278910079E-05&lt;/D&gt;&lt;/FQL&gt;&lt;FQL&gt;&lt;Q&gt;LHMN0011^FG_TRET_PCHG_IDX(42338-1AY,42338,,USD)/100&lt;/Q&gt;&lt;R&gt;1&lt;/R&gt;&lt;C&gt;1&lt;/C&gt;&lt;D xsi:type="xsd:double"&gt;1.4776636819702205E-05&lt;/D&gt;&lt;/FQL&gt;&lt;FQL&gt;&lt;Q&gt;LHMN2768^FG_TRET_PCHG_IDX(42338-0M,42338,,USD)/100&lt;/Q&gt;&lt;R&gt;1&lt;/R&gt;&lt;C&gt;1&lt;/C&gt;&lt;D xsi:type="xsd:double"&gt;0&lt;/D&gt;&lt;/FQL&gt;&lt;FQL&gt;&lt;Q&gt;LHMN2768^FG_TRET_PCHG_IDX(42338-1M,42338,,USD)/100&lt;/Q&gt;&lt;R&gt;1&lt;/R&gt;&lt;C&gt;1&lt;/C&gt;&lt;D xsi:type="xsd:double"&gt;-0.002158238072104135&lt;/D&gt;&lt;/FQL&gt;&lt;FQL&gt;&lt;Q&gt;LHMN2768^FG_TRET_PCHG_IDX(0CY,42338,,USD)/100&lt;/Q&gt;&lt;R&gt;1&lt;/R&gt;&lt;C&gt;1&lt;/C&gt;&lt;D xsi:type="xsd:double"&gt;0.010245502836532472&lt;/D&gt;&lt;/FQL&gt;&lt;FQL&gt;&lt;Q&gt;LHMN2768^FG_TRET_PCHG_IDX(42338-1AY,42338,,USD)/100&lt;/Q&gt;&lt;R&gt;1&lt;/R&gt;&lt;C&gt;1&lt;/C&gt;&lt;D xsi:type="xsd:double"&gt;0.0093532698133049763&lt;/D&gt;&lt;/FQL&gt;&lt;FQL&gt;&lt;Q&gt;LHMN2767^FG_TRET_PCHG_IDX(42338-0M,42338,,USD)/100&lt;/Q&gt;&lt;R&gt;1&lt;/R&gt;&lt;C&gt;1&lt;/C&gt;&lt;D xsi:type="xsd:double"&gt;0&lt;/D&gt;&lt;/FQL&gt;&lt;FQL&gt;&lt;Q&gt;LHMN2767^FG_TRET_PCHG_IDX(42338-1M,42338,,USD)/100&lt;/Q&gt;&lt;R&gt;1&lt;/R&gt;&lt;C&gt;1&lt;/C&gt;&lt;D xsi:type="xsd:double"&gt;0.00044937507445141911&lt;/D&gt;&lt;/FQL&gt;&lt;FQL&gt;&lt;Q&gt;LHMN2767^FG_TRET_PCHG_IDX(0CY,42338,,USD)/100&lt;/Q&gt;&lt;R&gt;1&lt;/R&gt;&lt;C&gt;1&lt;/C&gt;&lt;D xsi:type="xsd:double"&gt;0.012441621354342347&lt;/D&gt;&lt;/FQL&gt;&lt;FQL&gt;&lt;Q&gt;LHMN2767^FG_TRET_PCHG_IDX(42338-1AY,42338,,USD)/100&lt;/Q&gt;&lt;R&gt;1&lt;/R&gt;&lt;C&gt;1&lt;/C&gt;&lt;D xsi:type="xsd:double"&gt;0.015238816985704062&lt;/D&gt;&lt;/FQL&gt;&lt;FQL&gt;&lt;Q&gt;LHMN2766^FG_TRET_PCHG_IDX(42338-0M,42338,,USD)/100&lt;/Q&gt;&lt;R&gt;1&lt;/R&gt;&lt;C&gt;1&lt;/C&gt;&lt;D xsi:type="xsd:double"&gt;0&lt;/D&gt;&lt;/FQL&gt;&lt;FQL&gt;&lt;Q&gt;LHMN2766^FG_TRET_PCHG_IDX(42338-1M,42338,,USD)/100&lt;/Q&gt;&lt;R&gt;1&lt;/R&gt;&lt;C&gt;1&lt;/C&gt;&lt;D xsi:type="xsd:double"&gt;-4.7070061716225631E-05&lt;/D&gt;&lt;/FQL&gt;&lt;FQL&gt;&lt;Q&gt;LHMN2766^FG_TRET_PCHG_IDX(0CY,42338,,USD)/100&lt;/Q&gt;&lt;R&gt;1&lt;/R&gt;&lt;C&gt;1&lt;/C&gt;&lt;D xsi:type="xsd:double"&gt;0.0094470782880098358&lt;/D&gt;&lt;/FQL&gt;&lt;FQL&gt;&lt;Q&gt;LHMN2766^FG_TRET_PCHG_IDX(42338-1AY,42338,,USD)/100&lt;/Q&gt;&lt;R&gt;1&lt;/R&gt;&lt;C&gt;1&lt;/C&gt;&lt;D xsi:type="xsd:double"&gt;0.012709695948265987&lt;/D&gt;&lt;/FQL&gt;&lt;FQL&gt;&lt;Q&gt;LHMN2769^FG_TRET_PCHG_IDX(42338-0M,42338,,USD)/100&lt;/Q&gt;&lt;R&gt;1&lt;/R&gt;&lt;C&gt;1&lt;/C&gt;&lt;D xsi:type="xsd:double"&gt;0&lt;/D&gt;&lt;/FQL&gt;&lt;FQL&gt;&lt;Q&gt;LHMN2769^FG_TRET_PCHG_IDX(42338-1M,42338,,USD)/100&lt;/Q&gt;&lt;R&gt;1&lt;/R&gt;&lt;C&gt;1&lt;/C&gt;&lt;D xsi:type="xsd:double"&gt;-0.0047903822596828682&lt;/D&gt;&lt;/FQL&gt;&lt;FQL&gt;&lt;Q&gt;LHMN2769^FG_TRET_PCHG_IDX(0CY,42338,,USD)/100&lt;/Q&gt;&lt;R&gt;1&lt;/R&gt;&lt;C&gt;1&lt;/C&gt;&lt;D xsi:type="xsd:double"&gt;-0.013979707973412969&lt;/D&gt;&lt;/FQL&gt;&lt;FQL&gt;&lt;Q&gt;LHMN2769^FG_TRET_PCHG_IDX(42338-1AY,42338,,USD)/100&lt;/Q&gt;&lt;R&gt;1&lt;/R&gt;&lt;C&gt;1&lt;/C&gt;&lt;D xsi:type="xsd:double"&gt;-0.017510676366661815&lt;/D&gt;&lt;/FQL&gt;&lt;FQL&gt;&lt;Q&gt;LHMN3461^FG_TRET_PCHG_IDX(42338-0M,42338,,USD)/100&lt;/Q&gt;&lt;R&gt;1&lt;/R&gt;&lt;C&gt;1&lt;/C&gt;&lt;D xsi:type="xsd:double"&gt;0&lt;/D&gt;&lt;/FQL&gt;&lt;FQL&gt;&lt;Q&gt;LHMN3461^FG_TRET_PCHG_IDX(42338-1M,42338,,USD)/100&lt;/Q&gt;&lt;R&gt;1&lt;/R&gt;&lt;C&gt;1&lt;/C&gt;&lt;D xsi:type="xsd:double"&gt;-0.0036325179693410536&lt;/D&gt;&lt;/FQL&gt;&lt;FQL&gt;&lt;Q&gt;LHMN3461^FG_TRET_PCHG_IDX(0CY,42338,,USD)/100&lt;/Q&gt;&lt;R&gt;1&lt;/R&gt;&lt;C&gt;1&lt;/C&gt;&lt;D xsi:type="xsd:double"&gt;-0.0064950951609669128&lt;/D&gt;&lt;/FQL&gt;&lt;FQL&gt;&lt;Q&gt;LHMN3461^FG_TRET_PCHG_IDX(42338-1AY,42338,,USD)/100&lt;/Q&gt;&lt;R&gt;1&lt;/R&gt;&lt;C&gt;1&lt;/C&gt;&lt;D xsi:type="xsd:double"&gt;-0.007524276278800035&lt;/D&gt;&lt;/FQL&gt;&lt;FQL&gt;&lt;Q&gt;LHMN3462^FG_TRET_PCHG_IDX(42338-0M,42338,,USD)/100&lt;/Q&gt;&lt;R&gt;1&lt;/R&gt;&lt;C&gt;1&lt;/C&gt;&lt;D xsi:type="xsd:double"&gt;0&lt;/D&gt;&lt;/FQL&gt;&lt;FQL&gt;&lt;Q&gt;LHMN3462^FG_TRET_PCHG_IDX(42338-1M,42338,,USD)/100&lt;/Q&gt;&lt;R&gt;1&lt;/R&gt;&lt;C&gt;1&lt;/C&gt;&lt;D xsi:type="xsd:double"&gt;-0.0039702230727463039&lt;/D&gt;&lt;/FQL&gt;&lt;FQL&gt;&lt;Q&gt;LHMN3462^FG_TRET_PCHG_IDX(0CY,42338,,USD)/100&lt;/Q&gt;&lt;R&gt;1&lt;/R&gt;&lt;C&gt;1&lt;/C&gt;&lt;D xsi:type="xsd:double"&gt;-0.010452574553634242&lt;/D&gt;&lt;/FQL&gt;&lt;FQL&gt;&lt;Q&gt;LHMN3462^FG_TRET_PCHG_IDX(42338-1AY,42338,,USD)/100&lt;/Q&gt;&lt;R&gt;1&lt;/R&gt;&lt;C&gt;1&lt;/C&gt;&lt;D xsi:type="xsd:double"&gt;0.0035855870779426535&lt;/D&gt;&lt;/FQL&gt;&lt;FQL&gt;&lt;Q&gt;LHMN3463^FG_TRET_PCHG_IDX(42338-0M,42338,,USD)/100&lt;/Q&gt;&lt;R&gt;1&lt;/R&gt;&lt;C&gt;1&lt;/C&gt;&lt;D xsi:type="xsd:double"&gt;0&lt;/D&gt;&lt;/FQL&gt;&lt;FQL&gt;&lt;Q&gt;LHMN3463^FG_TRET_PCHG_IDX(42338-1M,42338,,USD)/100&lt;/Q&gt;&lt;R&gt;1&lt;/R&gt;&lt;C&gt;1&lt;/C&gt;&lt;D xsi:type="xsd:double"&gt;0.0010140531717173218&lt;/D&gt;&lt;/FQL&gt;&lt;FQL&gt;&lt;Q&gt;LHMN3463^FG_TRET_PCHG_IDX(0CY,42338,,USD)/100&lt;/Q&gt;&lt;R&gt;1&lt;/R&gt;&lt;C&gt;1&lt;/C&gt;&lt;D xsi:type="xsd:double"&gt;0.017769666904529968&lt;/D&gt;&lt;/FQL&gt;&lt;FQL&gt;&lt;Q&gt;LHMN3463^FG_TRET_PCHG_IDX(42338-1AY,42338,,USD)/100&lt;/Q&gt;&lt;R&gt;1&lt;/R&gt;&lt;C&gt;1&lt;/C&gt;&lt;D xsi:type="xsd:double"&gt;0.018005331072159958&lt;/D&gt;&lt;/FQL&gt;&lt;FQL&gt;&lt;Q&gt;LHMN0009^FG_TRET_PCHG_IDX(42338-0M,42338,,USD)/100&lt;/Q&gt;&lt;R&gt;1&lt;/R&gt;&lt;C&gt;1&lt;/C&gt;&lt;D xsi:type="xsd:double"&gt;0&lt;/D&gt;&lt;/FQL&gt;&lt;FQL&gt;&lt;Q&gt;LHMN0009^FG_TRET_PCHG_IDX(42338-1M,42338,,USD)/100&lt;/Q&gt;&lt;R&gt;1&lt;/R&gt;&lt;C&gt;1&lt;/C&gt;&lt;D xsi:type="xsd:double"&gt;-0.0019343970461289661&lt;/D&gt;&lt;/FQL&gt;&lt;FQL&gt;&lt;Q&gt;LHMN0009^FG_TRET_PCHG_IDX(0CY,42338,,USD)/100&lt;/Q&gt;&lt;R&gt;1&lt;/R&gt;&lt;C&gt;1&lt;/C&gt;&lt;D xsi:type="xsd:double"&gt;0.018753003538035218&lt;/D&gt;&lt;/FQL&gt;&lt;FQL&gt;&lt;Q&gt;LHMN0009^FG_TRET_PCHG_IDX(42338-1AY,42338,,USD)/100&lt;/Q&gt;&lt;R&gt;1&lt;/R&gt;&lt;C&gt;1&lt;/C&gt;&lt;D xsi:type="xsd:double"&gt;0.017268561112337766&lt;/D&gt;&lt;/FQL&gt;&lt;FQL&gt;&lt;Q&gt;LHMN0095^FG_TRET_PCHG_IDX(42338-0M,42338,,USD)/100&lt;/Q&gt;&lt;R&gt;1&lt;/R&gt;&lt;C&gt;1&lt;/C&gt;&lt;D xsi:type="xsd:double"&gt;0&lt;/D&gt;&lt;/FQL&gt;&lt;FQL&gt;&lt;Q&gt;LHMN0095^FG_TRET_PCHG_IDX(42338-1M,42338,,USD)/100&lt;/Q&gt;&lt;R&gt;1&lt;/R&gt;&lt;C&gt;1&lt;/C&gt;&lt;D xsi:type="xsd:double"&gt;-0.001358589005084121&lt;/D&gt;&lt;/FQL&gt;&lt;FQL&gt;&lt;Q&gt;LHMN0095^FG_TRET_PCHG_IDX(0CY,42338,,USD)/100&lt;/Q&gt;&lt;R&gt;1&lt;/R&gt;&lt;C&gt;1&lt;/C&gt;&lt;D xsi:type="xsd:double"&gt;0.015421302948061655&lt;/D&gt;&lt;/FQL&gt;&lt;FQL&gt;&lt;Q&gt;LHMN0095^FG_TRET_PCHG_IDX(42338-1AY,42338,,USD)/100&lt;/Q&gt;&lt;R&gt;1&lt;/R&gt;&lt;C&gt;1&lt;/C&gt;&lt;D xsi:type="xsd:double"&gt;0.016994041828222395&lt;/D&gt;&lt;/FQL&gt;&lt;FQL&gt;&lt;Q&gt;LHMN14685^FG_TRET_PCHG_IDX(42338-0M,42338,,USD)/100&lt;/Q&gt;&lt;R&gt;1&lt;/R&gt;&lt;C&gt;1&lt;/C&gt;&lt;D xsi:type="xsd:double"&gt;0&lt;/D&gt;&lt;/FQL&gt;&lt;FQL&gt;&lt;Q&gt;LHMN14685^FG_TRET_PCHG_IDX(42338-1M,42338,,USD)/100&lt;/Q&gt;&lt;R&gt;1&lt;/R&gt;&lt;C&gt;1&lt;/C&gt;&lt;D xsi:type="xsd:double"&gt;-0.011273982615769507&lt;/D&gt;&lt;/FQL&gt;&lt;FQL&gt;&lt;Q&gt;LHMN14685^FG_TRET_PCHG_IDX(0CY,42338,,USD)/100&lt;/Q&gt;&lt;R&gt;1&lt;/R&gt;&lt;C&gt;1&lt;/C&gt;&lt;D xsi:type="xsd:double"&gt;-0.041042171330961337&lt;/D&gt;&lt;/FQL&gt;&lt;FQL&gt;&lt;Q&gt;LHMN14685^FG_TRET_PCHG_IDX(42338-1AY,42338,,USD)/100&lt;/Q&gt;&lt;R&gt;1&lt;/R&gt;&lt;C&gt;1&lt;/C&gt;&lt;D xsi:type="xsd:double"&gt;0.011511344467939777&lt;/D&gt;&lt;/FQL&gt;&lt;FQL&gt;&lt;Q&gt;LHMN0062^FG_TRET_PCHG_IDX(42338-0M,42338,,USD)/100&lt;/Q&gt;&lt;R&gt;1&lt;/R&gt;&lt;C&gt;1&lt;/C&gt;&lt;D xsi:type="xsd:double"&gt;0&lt;/D&gt;&lt;/FQL&gt;&lt;FQL&gt;&lt;Q&gt;LHMN0062^FG_TRET_PCHG_IDX(42338-1M,42338,,USD)/100&lt;/Q&gt;&lt;R&gt;1&lt;/R&gt;&lt;C&gt;1&lt;/C&gt;&lt;D xsi:type="xsd:double"&gt;-0.00097407808697835829&lt;/D&gt;&lt;/FQL&gt;&lt;FQL&gt;&lt;Q&gt;LHMN0062^FG_TRET_PCHG_IDX(0CY,42338,,USD)/100&lt;/Q&gt;&lt;R&gt;1&lt;/R&gt;&lt;C&gt;1&lt;/C&gt;&lt;D xsi:type="xsd:double"&gt;-0.0065093625884448114&lt;/D&gt;&lt;/FQL&gt;&lt;FQL&gt;&lt;Q&gt;LHMN0062^FG_TRET_PCHG_IDX(42338-1AY,42338,,USD)/100&lt;/Q&gt;&lt;R&gt;1&lt;/R&gt;&lt;C&gt;1&lt;/C&gt;&lt;D xsi:type="xsd:double"&gt;-0.017741032964810444&lt;/D&gt;&lt;/FQL&gt;&lt;FQL&gt;&lt;Q&gt;BRCP0524^FG_TRET_PCHG_IDX(42338-0M,42338,,USD,,"HEDGED")/100&lt;/Q&gt;&lt;R&gt;1&lt;/R&gt;&lt;C&gt;1&lt;/C&gt;&lt;D xsi:type="xsd:double"&gt;0&lt;/D&gt;&lt;/FQL&gt;&lt;FQL&gt;&lt;Q&gt;BRCP0524^FG_TRET_PCHG_IDX(42338-1M,42338,,USD,,"HEDGED")/100&lt;/Q&gt;&lt;R&gt;1&lt;/R&gt;&lt;C&gt;1&lt;/C&gt;&lt;D xsi:type="xsd:double"&gt;0.0046814368351491&lt;/D&gt;&lt;/FQL&gt;&lt;FQL&gt;&lt;Q&gt;BRCP0524^FG_TRET_PCHG_IDX(0CY,42338,,USD,,"HEDGED")/100&lt;/Q&gt;&lt;R&gt;1&lt;/R&gt;&lt;C&gt;1&lt;/C&gt;&lt;D xsi:type="xsd:double"&gt;0.0060989901558068382&lt;/D&gt;&lt;/FQL&gt;&lt;FQL&gt;&lt;Q&gt;BRCP0524^FG_TRET_PCHG_IDX(42338-1AY,42338,,USD,,"HEDGED")/100&lt;/Q&gt;&lt;R&gt;1&lt;/R&gt;&lt;C&gt;1&lt;/C&gt;&lt;D xsi:type="xsd:double"&gt;0.0043265107840562145&lt;/D&gt;&lt;/FQL&gt;&lt;FQL&gt;&lt;Q&gt;JPM00467^FG_TRET_PCHG_IDX(42338-0M,42338,,USD)/100&lt;/Q&gt;&lt;R&gt;1&lt;/R&gt;&lt;C&gt;1&lt;/C&gt;&lt;D xsi:type="xsd:double"&gt;0&lt;/D&gt;&lt;/FQL&gt;&lt;FQL&gt;&lt;Q&gt;JPM00467^FG_TRET_PCHG_IDX(42338-1M,42338,,USD)/100&lt;/Q&gt;&lt;R&gt;1&lt;/R&gt;&lt;C&gt;1&lt;/C&gt;&lt;D xsi:type="xsd:double"&gt;-0.00057548461939938012&lt;/D&gt;&lt;/FQL&gt;&lt;FQL&gt;&lt;Q&gt;JPM00467^FG_TRET_PCHG_IDX(0CY,42338,,USD)/100&lt;/Q&gt;&lt;R&gt;1&lt;/R&gt;&lt;C&gt;1&lt;/C&gt;&lt;D xsi:type="xsd:double"&gt;0.027734553872447609&lt;/D&gt;&lt;/FQL&gt;&lt;FQL&gt;&lt;Q&gt;JPM00467^FG_TRET_PCHG_IDX(42338-1AY,42338,,USD)/100&lt;/Q&gt;&lt;R&gt;1&lt;/R&gt;&lt;C&gt;1&lt;/C&gt;&lt;D xsi:type="xsd:double"&gt;-0.0017237373052494398&lt;/D&gt;&lt;/FQL&gt;&lt;FQL&gt;&lt;Q&gt;JPM07503^FG_TRET_PCHG_IDX(42338-0M,42338,,USD)/100&lt;/Q&gt;&lt;R&gt;1&lt;/R&gt;&lt;C&gt;1&lt;/C&gt;&lt;D xsi:type="xsd:double"&gt;0&lt;/D&gt;&lt;/FQL&gt;&lt;FQL&gt;&lt;Q&gt;JPM07503^FG_TRET_PCHG_IDX(42338-1M,42338,,USD)/100&lt;/Q&gt;&lt;R&gt;1&lt;/R&gt;&lt;C&gt;1&lt;/C&gt;&lt;D xsi:type="xsd:double"&gt;-0.021623510744457786&lt;/D&gt;&lt;/FQL&gt;&lt;FQL&gt;&lt;Q&gt;JPM07503^FG_TRET_PCHG_IDX(0CY,42338,,USD)/100&lt;/Q&gt;&lt;R&gt;1&lt;/R&gt;&lt;C&gt;1&lt;/C&gt;&lt;D xsi:type="xsd:double"&gt;-0.12979097330466682&lt;/D&gt;&lt;/FQL&gt;&lt;FQL&gt;&lt;Q&gt;JPM07503^FG_TRET_PCHG_IDX(42338-1AY,42338,,USD)/100&lt;/Q&gt;&lt;R&gt;1&lt;/R&gt;&lt;C&gt;1&lt;/C&gt;&lt;D xsi:type="xsd:double"&gt;-0.18137140522425688&lt;/D&gt;&lt;/FQL&gt;&lt;FQL&gt;&lt;Q&gt;MLH0A0^FG_TRET_PCHG_IDX(42338-0M,42338,,USD)/100&lt;/Q&gt;&lt;R&gt;1&lt;/R&gt;&lt;C&gt;1&lt;/C&gt;&lt;D xsi:type="xsd:double"&gt;0&lt;/D&gt;&lt;/FQL&gt;&lt;FQL&gt;&lt;Q&gt;MLH0A0^FG_TRET_PCHG_IDX(42338-1M,42338,,USD)/100&lt;/Q&gt;&lt;R&gt;1&lt;/R&gt;&lt;C&gt;1&lt;/C&gt;&lt;D xsi:type="xsd:double"&gt;-0.022442298310872744&lt;/D&gt;&lt;/FQL&gt;&lt;FQL&gt;&lt;Q&gt;MLH0A0^FG_TRET_PCHG_IDX(0CY,42338,,USD)/100&lt;/Q&gt;&lt;R&gt;1&lt;/R&gt;&lt;C&gt;1&lt;/C&gt;&lt;D xsi:type="xsd:double"&gt;-0.021181395632827837&lt;/D&gt;&lt;/FQL&gt;&lt;FQL&gt;&lt;Q&gt;MLH0A0^FG_TRET_PCHG_IDX(42338-1AY,42338,,USD)/100&lt;/Q&gt;&lt;R&gt;1&lt;/R&gt;&lt;C&gt;1&lt;/C&gt;&lt;D xsi:type="xsd:double"&gt;-0.035252456106037555&lt;/D&gt;&lt;/FQL&gt;&lt;FQL&gt;&lt;Q&gt;MLH0EN^FG_TRET_PCHG_IDX(42338-0M,42338,,USD)/100&lt;/Q&gt;&lt;R&gt;1&lt;/R&gt;&lt;C&gt;1&lt;/C&gt;&lt;D xsi:type="xsd:double"&gt;0&lt;/D&gt;&lt;/FQL&gt;&lt;FQL&gt;&lt;Q&gt;MLH0EN^FG_TRET_PCHG_IDX(42338-1M,42338,,USD)/100&lt;/Q&gt;&lt;R&gt;1&lt;/R&gt;&lt;C&gt;1&lt;/C&gt;&lt;D xsi:type="xsd:double"&gt;-0.039861776693896345&lt;/D&gt;&lt;/FQL&gt;&lt;FQL&gt;&lt;Q&gt;MLH0EN^FG_TRET_PCHG_IDX(0CY,42338,,USD)/100&lt;/Q&gt;&lt;R&gt;1&lt;/R&gt;&lt;C&gt;1&lt;/C&gt;&lt;D xsi:type="xsd:double"&gt;-0.13017356088535947&lt;/D&gt;&lt;/FQL&gt;&lt;FQL&gt;&lt;Q&gt;MLH0EN^FG_TRET_PCHG_IDX(42338-1AY,42338,,USD)/100&lt;/Q&gt;&lt;R&gt;1&lt;/R&gt;&lt;C&gt;1&lt;/C&gt;&lt;D xsi:type="xsd:double"&gt;-0.18416538512396088&lt;/D&gt;&lt;/FQL&gt;&lt;FQL&gt;&lt;Q&gt;MLH0A1^FG_TRET_PCHG_IDX(42338-0M,42338,,USD)/100&lt;/Q&gt;&lt;R&gt;1&lt;/R&gt;&lt;C&gt;1&lt;/C&gt;&lt;D xsi:type="xsd:double"&gt;0&lt;/D&gt;&lt;/FQL&gt;&lt;FQL&gt;&lt;Q&gt;MLH0A1^FG_TRET_PCHG_IDX(42338-1M,42338,,USD)/100&lt;/Q&gt;&lt;R&gt;1&lt;/R&gt;&lt;C&gt;1&lt;/C&gt;&lt;D xsi:type="xsd:double"&gt;-0.014793557926199186&lt;/D&gt;&lt;/FQL&gt;&lt;FQL&gt;&lt;Q&gt;MLH0A1^FG_TRET_PCHG_IDX(0CY,42338,,USD)/100&lt;/Q&gt;&lt;R&gt;1&lt;/R&gt;&lt;C&gt;1&lt;/C&gt;&lt;D xsi:type="xsd:double"&gt;0.00859641603506911&lt;/D&gt;&lt;/FQL&gt;&lt;FQL&gt;&lt;Q&gt;MLH0A1^FG_TRET_PCHG_IDX(42338-1AY,42338,,USD)/100&lt;/Q&gt;&lt;R&gt;1&lt;/R&gt;&lt;C&gt;1&lt;/C&gt;&lt;D xsi:type="xsd:double"&gt;0.0022238035936665845&lt;/D&gt;&lt;/FQL&gt;&lt;FQL&gt;&lt;Q&gt;MLH0A2^FG_TRET_PCHG_IDX(42338-0M,42338,,USD)/100&lt;/Q&gt;&lt;R&gt;1&lt;/R&gt;&lt;C&gt;1&lt;/C&gt;&lt;D xsi:type="xsd:double"&gt;0&lt;/D&gt;&lt;/FQL&gt;&lt;FQL&gt;&lt;Q&gt;MLH0A2^FG_TRET_PCHG_IDX(42338-1M,42338,,USD)/100&lt;/Q&gt;&lt;R&gt;1&lt;/R&gt;&lt;C&gt;1&lt;/C&gt;&lt;D xsi:type="xsd:double"&gt;-0.022930950802190209&lt;/D&gt;&lt;/FQL&gt;&lt;FQL&gt;&lt;Q&gt;MLH0A2^FG_TRET_PCHG_IDX(0CY,42338,,USD)/100&lt;/Q&gt;&lt;R&gt;1&lt;/R&gt;&lt;C&gt;1&lt;/C&gt;&lt;D xsi:type="xsd:double"&gt;-0.024318236117273573&lt;/D&gt;&lt;/FQL&gt;&lt;FQL&gt;&lt;Q&gt;MLH0A2^FG_TRET_PCHG_IDX(42338-1AY,42338,,USD)/100&lt;/Q&gt;&lt;R&gt;1&lt;/R&gt;&lt;C&gt;1&lt;/C&gt;&lt;D xsi:type="xsd:double"&gt;-0.041110824128457783&lt;/D&gt;&lt;/FQL&gt;&lt;FQL&gt;&lt;Q&gt;MLH0A3^FG_TRET_PCHG_IDX(42338-0M,42338,,USD)/100&lt;/Q&gt;&lt;R&gt;1&lt;/R&gt;&lt;C&gt;1&lt;/C&gt;&lt;D xsi:type="xsd:double"&gt;0&lt;/D&gt;&lt;/FQL&gt;&lt;FQL&gt;&lt;Q&gt;MLH0A3^FG_TRET_PCHG_IDX(42338-1M,42338,,USD)/100&lt;/Q&gt;&lt;R&gt;1&lt;/R&gt;&lt;C&gt;1&lt;/C&gt;&lt;D xsi:type="xsd:double"&gt;-0.046853067727621545&lt;/D&gt;&lt;/FQL&gt;&lt;FQL&gt;&lt;Q&gt;MLH0A3^FG_TRET_PCHG_IDX(0CY,42338,,USD)/100&lt;/Q&gt;&lt;R&gt;1&lt;/R&gt;&lt;C&gt;1&lt;/C&gt;&lt;D xsi:type="xsd:double"&gt;-0.10558350288257623&lt;/D&gt;&lt;/FQL&gt;&lt;FQL&gt;&lt;Q&gt;MLH0A3^FG_TRET_PCHG_IDX(42338-1AY,42338,,USD)/100&lt;/Q&gt;&lt;R&gt;1&lt;/R&gt;&lt;C&gt;1&lt;/C&gt;&lt;D xsi:type="xsd:double"&gt;-0.13401534811093752&lt;/D&gt;&lt;/FQL&gt;&lt;FQL&gt;&lt;Q&gt;SPBDLL00^FG_TRET_PCHG_IDX(42338-0M,42338,,USD)/100&lt;/Q&gt;&lt;R&gt;1&lt;/R&gt;&lt;C&gt;1&lt;/C&gt;&lt;D xsi:type="xsd:double"&gt;0&lt;/D&gt;&lt;/FQL&gt;&lt;FQL&gt;&lt;Q&gt;SPBDLL00^FG_TRET_PCHG_IDX(42338-1M,42338,,USD)/100&lt;/Q&gt;&lt;R&gt;1&lt;/R&gt;&lt;C&gt;1&lt;/C&gt;&lt;D xsi:type="xsd:double"&gt;-0.010339145711633413&lt;/D&gt;&lt;/FQL&gt;&lt;FQL&gt;&lt;Q&gt;SPBDLL00^FG_TRET_PCHG_IDX(0CY,42338,,USD)/100&lt;/Q&gt;&lt;R&gt;1&lt;/R&gt;&lt;C&gt;1&lt;/C&gt;&lt;D xsi:type="xsd:double"&gt;-0.015462438661889011&lt;/D&gt;&lt;/FQL&gt;&lt;FQL&gt;&lt;Q&gt;SPBDLL00^FG_TRET_PCHG_IDX(42338-1AY,42338,,USD)/100&lt;/Q&gt;&lt;R&gt;1&lt;/R&gt;&lt;C&gt;1&lt;/C&gt;&lt;D xsi:type="xsd:double"&gt;-0.029303801374913396&lt;/D&gt;&lt;/FQL&gt;&lt;FQL&gt;&lt;Q&gt;JPM10005^FG_TRET_PCHG_IDX(42338-0M,42338,,USD)/100&lt;/Q&gt;&lt;R&gt;1&lt;/R&gt;&lt;C&gt;1&lt;/C&gt;&lt;D xsi:type="xsd:double"&gt;0&lt;/D&gt;&lt;/FQL&gt;&lt;FQL&gt;&lt;Q&gt;JPM10005^FG_TRET_PCHG_IDX(42338-1M,42338,,USD)/100&lt;/Q&gt;&lt;R&gt;1&lt;/R&gt;&lt;C&gt;1&lt;/C&gt;&lt;D xsi:type="xsd:double"&gt;0.0087609413076910059&lt;/D&gt;&lt;/FQL&gt;&lt;FQL&gt;&lt;Q&gt;JPM10005^FG_TRET_PCHG_IDX(0CY,42338,,USD)/100&lt;/Q&gt;&lt;R&gt;1&lt;/R&gt;&lt;C&gt;1&lt;/C&gt;&lt;D xsi:type="xsd:double"&gt;-0.12990474132840013&lt;/D&gt;&lt;/FQL&gt;&lt;FQL&gt;&lt;Q&gt;JPM10005^FG_TRET_PCHG_IDX(42338-1AY,42338,,USD)/100&lt;/Q&gt;&lt;R&gt;1&lt;/R&gt;&lt;C&gt;1&lt;/C&gt;&lt;D xsi:type="xsd:double"&gt;-0.1609914882730259&lt;/D&gt;&lt;/FQL&gt;&lt;FQL&gt;&lt;Q&gt;JPM10007^FG_TRET_PCHG_IDX(42338-0M,42338,,USD)/100&lt;/Q&gt;&lt;R&gt;1&lt;/R&gt;&lt;C&gt;1&lt;/C&gt;&lt;D xsi:type="xsd:double"&gt;0&lt;/D&gt;&lt;/FQL&gt;&lt;FQL&gt;&lt;Q&gt;JPM10007^FG_TRET_PCHG_IDX(42338-1M,42338,,USD)/100&lt;/Q&gt;&lt;R&gt;1&lt;/R&gt;&lt;C&gt;1&lt;/C&gt;&lt;D xsi:type="xsd:double"&gt;-0.032156738174439092&lt;/D&gt;&lt;/FQL&gt;&lt;FQL&gt;&lt;Q&gt;JPM10007^FG_TRET_PCHG_IDX(0CY,42338,,USD)/100&lt;/Q&gt;&lt;R&gt;1&lt;/R&gt;&lt;C&gt;1&lt;/C&gt;&lt;D xsi:type="xsd:double"&gt;-0.051515383977376317&lt;/D&gt;&lt;/FQL&gt;&lt;FQL&gt;&lt;Q&gt;JPM10007^FG_TRET_PCHG_IDX(42338-1AY,42338,,USD)/100&lt;/Q&gt;&lt;R&gt;1&lt;/R&gt;&lt;C&gt;1&lt;/C&gt;&lt;D xsi:type="xsd:double"&gt;-0.14797659284428488&lt;/D&gt;&lt;/FQL&gt;&lt;FQL&gt;&lt;Q&gt;JPM10009^FG_TRET_PCHG_IDX(42338-0M,42338,,USD)/100&lt;/Q&gt;&lt;R&gt;1&lt;/R&gt;&lt;C&gt;1&lt;/C&gt;&lt;D xsi:type="xsd:double"&gt;0&lt;/D&gt;&lt;/FQL&gt;&lt;FQL&gt;&lt;Q&gt;JPM10009^FG_TRET_PCHG_IDX(42338-1M,42338,,USD)/100&lt;/Q&gt;&lt;R&gt;1&lt;/R&gt;&lt;C&gt;1&lt;/C&gt;&lt;D xsi:type="xsd:double"&gt;-0.0134951644177711&lt;/D&gt;&lt;/FQL&gt;&lt;FQL&gt;&lt;Q&gt;JPM10009^FG_TRET_PCHG_IDX(0CY,42338,,USD)/100&lt;/Q&gt;&lt;R&gt;1&lt;/R&gt;&lt;C&gt;1&lt;/C&gt;&lt;D xsi:type="xsd:double"&gt;-0.18205692002289509&lt;/D&gt;&lt;/FQL&gt;&lt;FQL&gt;&lt;Q&gt;JPM10009^FG_TRET_PCHG_IDX(42338-1AY,42338,,USD)/100&lt;/Q&gt;&lt;R&gt;1&lt;/R&gt;&lt;C&gt;1&lt;/C&gt;&lt;D xsi:type="xsd:double"&gt;-0.21769861878486263&lt;/D&gt;&lt;/FQL&gt;&lt;FQL&gt;&lt;Q&gt;JPM10011^FG_TRET_PCHG_IDX(42338-0M,42338,,USD)/100&lt;/Q&gt;&lt;R&gt;1&lt;/R&gt;&lt;C&gt;1&lt;/C&gt;&lt;D xsi:type="xsd:double"&gt;0&lt;/D&gt;&lt;/FQL&gt;&lt;FQL&gt;&lt;Q&gt;JPM10011^FG_TRET_PCHG_IDX(42338-1M,42338,,USD)/100&lt;/Q&gt;&lt;R&gt;1&lt;/R&gt;&lt;C&gt;1&lt;/C&gt;&lt;D xsi:type="xsd:double"&gt;-0.0515059648427928&lt;/D&gt;&lt;/FQL&gt;&lt;FQL&gt;&lt;Q&gt;JPM10011^FG_TRET_PCHG_IDX(0CY,42338,,USD)/100&lt;/Q&gt;&lt;R&gt;1&lt;/R&gt;&lt;C&gt;1&lt;/C&gt;&lt;D xsi:type="xsd:double"&gt;-0.11663771333118034&lt;/D&gt;&lt;/FQL&gt;&lt;FQL&gt;&lt;Q&gt;JPM10011^FG_TRET_PCHG_IDX(42338-1AY,42338,,USD)/100&lt;/Q&gt;&lt;R&gt;1&lt;/R&gt;&lt;C&gt;1&lt;/C&gt;&lt;D xsi:type="xsd:double"&gt;-0.17086755396142761&lt;/D&gt;&lt;/FQL&gt;&lt;FQL&gt;&lt;Q&gt;JPM10025^FG_TRET_PCHG_IDX(42338-0M,42338,,USD)/100&lt;/Q&gt;&lt;R&gt;1&lt;/R&gt;&lt;C&gt;1&lt;/C&gt;&lt;D xsi:type="xsd:double"&gt;0&lt;/D&gt;&lt;/FQL&gt;&lt;FQL&gt;&lt;Q&gt;JPM10025^FG_TRET_PCHG_IDX(42338-1M,42338,,USD)/100&lt;/Q&gt;&lt;R&gt;1&lt;/R&gt;&lt;C&gt;1&lt;/C&gt;&lt;D xsi:type="xsd:double"&gt;0.0098300829148858515&lt;/D&gt;&lt;/FQL&gt;&lt;FQL&gt;&lt;Q&gt;JPM10025^FG_TRET_PCHG_IDX(0CY,42338,,USD)/100&lt;/Q&gt;&lt;R&gt;1&lt;/R&gt;&lt;C&gt;1&lt;/C&gt;&lt;D xsi:type="xsd:double"&gt;-0.14606157751613746&lt;/D&gt;&lt;/FQL&gt;&lt;FQL&gt;&lt;Q&gt;JPM10025^FG_TRET_PCHG_IDX(42338-1AY,42338,,USD)/100&lt;/Q&gt;&lt;R&gt;1&lt;/R&gt;&lt;C&gt;1&lt;/C&gt;&lt;D xsi:type="xsd:double"&gt;-0.18085715588997567&lt;/D&gt;&lt;/FQL&gt;&lt;FQL&gt;&lt;Q&gt;JPM07541^FG_TRET_PCHG_IDX(42338-0M,42338,,USD)/100&lt;/Q&gt;&lt;R&gt;1&lt;/R&gt;&lt;C&gt;1&lt;/C&gt;&lt;D xsi:type="xsd:double"&gt;0&lt;/D&gt;&lt;/FQL&gt;&lt;FQL&gt;&lt;Q&gt;JPM07541^FG_TRET_PCHG_IDX(42338-1M,42338,,USD)/100&lt;/Q&gt;&lt;R&gt;1&lt;/R&gt;&lt;C&gt;1&lt;/C&gt;&lt;D xsi:type="xsd:double"&gt;-0.0037471499445070888&lt;/D&gt;&lt;/FQL&gt;&lt;FQL&gt;&lt;Q&gt;JPM07541^FG_TRET_PCHG_IDX(0CY,42338,,USD)/100&lt;/Q&gt;&lt;R&gt;1&lt;/R&gt;&lt;C&gt;1&lt;/C&gt;&lt;D xsi:type="xsd:double"&gt;-0.047733371587456164&lt;/D&gt;&lt;/FQL&gt;&lt;FQL&gt;&lt;Q&gt;JPM07541^FG_TRET_PCHG_IDX(42338-1AY,42338,,USD)/100&lt;/Q&gt;&lt;R&gt;1&lt;/R&gt;&lt;C&gt;1&lt;/C&gt;&lt;D xsi:type="xsd:double"&gt;-0.044024055412128282&lt;/D&gt;&lt;/FQL&gt;&lt;FQL&gt;&lt;Q&gt;JPM07525^FG_TRET_PCHG_IDX(42338-0M,42338,,USD)/100&lt;/Q&gt;&lt;R&gt;1&lt;/R&gt;&lt;C&gt;1&lt;/C&gt;&lt;D xsi:type="xsd:double"&gt;0&lt;/D&gt;&lt;/FQL&gt;&lt;FQL&gt;&lt;Q&gt;JPM07525^FG_TRET_PCHG_IDX(42338-1M,42338,,USD)/100&lt;/Q&gt;&lt;R&gt;1&lt;/R&gt;&lt;C&gt;1&lt;/C&gt;&lt;D xsi:type="xsd:double"&gt;0.012119795352680152&lt;/D&gt;&lt;/FQL&gt;&lt;FQL&gt;&lt;Q&gt;JPM07525^FG_TRET_PCHG_IDX(0CY,42338,,USD)/100&lt;/Q&gt;&lt;R&gt;1&lt;/R&gt;&lt;C&gt;1&lt;/C&gt;&lt;D xsi:type="xsd:double"&gt;-0.081114672505486429&lt;/D&gt;&lt;/FQL&gt;&lt;FQL&gt;&lt;Q&gt;JPM07525^FG_TRET_PCHG_IDX(42338-1AY,42338,,USD)/100&lt;/Q&gt;&lt;R&gt;1&lt;/R&gt;&lt;C&gt;1&lt;/C&gt;&lt;D xsi:type="xsd:double"&gt;-0.092411184200185015&lt;/D&gt;&lt;/FQL&gt;&lt;FQL&gt;&lt;Q&gt;JPM10046^FG_TRET_PCHG_IDX(42338-0M,42338,,USD)/100&lt;/Q&gt;&lt;R&gt;1&lt;/R&gt;&lt;C&gt;1&lt;/C&gt;&lt;D xsi:type="xsd:double"&gt;0&lt;/D&gt;&lt;/FQL&gt;&lt;FQL&gt;&lt;Q&gt;JPM10046^FG_TRET_PCHG_IDX(42338-1M,42338,,USD)/100&lt;/Q&gt;&lt;R&gt;1&lt;/R&gt;&lt;C&gt;1&lt;/C&gt;&lt;D xsi:type="xsd:double"&gt;0.0024987049720290866&lt;/D&gt;&lt;/FQL&gt;&lt;FQL&gt;&lt;Q&gt;JPM10046^FG_TRET_PCHG_IDX(0CY,42338,,USD)/100&lt;/Q&gt;&lt;R&gt;1&lt;/R&gt;&lt;C&gt;1&lt;/C&gt;&lt;D xsi:type="xsd:double"&gt;-0.0019196922049863341&lt;/D&gt;&lt;/FQL&gt;&lt;FQL&gt;&lt;Q&gt;JPM10046^FG_TRET_PCHG_IDX(42338-1AY,42338,,USD)/100&lt;/Q&gt;&lt;R&gt;1&lt;/R&gt;&lt;C&gt;1&lt;/C&gt;&lt;D xsi:type="xsd:double"&gt;0.0031628359750186519&lt;/D&gt;&lt;/FQL&gt;&lt;FQL&gt;&lt;Q&gt;JPM10023^FG_TRET_PCHG_IDX(42338-0M,42338,,USD)/100&lt;/Q&gt;&lt;R&gt;1&lt;/R&gt;&lt;C&gt;1&lt;/C&gt;&lt;D xsi:type="xsd:double"&gt;0&lt;/D&gt;&lt;/FQL&gt;&lt;FQL&gt;&lt;Q&gt;JPM10023^FG_TRET_PCHG_IDX(42338-1M,42338,,USD)/100&lt;/Q&gt;&lt;R&gt;1&lt;/R&gt;&lt;C&gt;1&lt;/C&gt;&lt;D xsi:type="xsd:double"&gt;-0.043789597701538341&lt;/D&gt;&lt;/FQL&gt;&lt;FQL&gt;&lt;Q&gt;JPM10023^FG_TRET_PCHG_IDX(0CY,42338,,USD)/100&lt;/Q&gt;&lt;R&gt;1&lt;/R&gt;&lt;C&gt;1&lt;/C&gt;&lt;D xsi:type="xsd:double"&gt;-0.0735536922650486&lt;/D&gt;&lt;/FQL&gt;&lt;FQL&gt;&lt;Q&gt;JPM10023^F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G_TRET_PCHG_IDX(42338-1AY,42338,,USD)/100&lt;/Q&gt;&lt;R&gt;1&lt;/R&gt;&lt;C&gt;1&lt;/C&gt;&lt;D xsi:type="xsd:double"&gt;-0.13143869579461753&lt;/D&gt;&lt;/FQL&gt;&lt;FQL&gt;&lt;Q&gt;JPM10055^FG_TRET_PCHG_IDX(42338-0M,42338,,USD)/100&lt;/Q&gt;&lt;R&gt;1&lt;/R&gt;&lt;C&gt;1&lt;/C&gt;&lt;D xsi:type="xsd:double"&gt;0&lt;/D&gt;&lt;/FQL&gt;&lt;FQL&gt;&lt;Q&gt;JPM10055^FG_TRET_PCHG_IDX(42338-1M,42338,,USD)/100&lt;/Q&gt;&lt;R&gt;1&lt;/R&gt;&lt;C&gt;1&lt;/C&gt;&lt;D xsi:type="xsd:double"&gt;-0.045225673408579192&lt;/D&gt;&lt;/FQL&gt;&lt;FQL&gt;&lt;Q&gt;JPM10055^FG_TRET_PCHG_IDX(0CY,42338,,USD)/100&lt;/Q&gt;&lt;R&gt;1&lt;/R&gt;&lt;C&gt;1&lt;/C&gt;&lt;D xsi:type="xsd:double"&gt;-0.087805449825178142&lt;/D&gt;&lt;/FQL&gt;&lt;FQL&gt;&lt;Q&gt;JPM10055^FG_TRET_PCHG_IDX(42338-1AY,42338,,USD)/100&lt;/Q&gt;&lt;R&gt;1&lt;/R&gt;&lt;C&gt;1&lt;/C&gt;&lt;D xsi:type="xsd:double"&gt;-0.12182612956420158&lt;/D&gt;&lt;/FQL&gt;&lt;FQL&gt;&lt;Q&gt;JPM10053^FG_TRET_PCHG_IDX(42338-0M,42338,,USD)/100&lt;/Q&gt;&lt;R&gt;0&lt;/R&gt;&lt;C&gt;0&lt;/C&gt;&lt;/FQL&gt;&lt;FQL&gt;&lt;Q&gt;JPM10053^FG_TRET_PCHG_IDX(42338-1M,42338,,USD)/100&lt;/Q&gt;&lt;R&gt;0&lt;/R&gt;&lt;C&gt;0&lt;/C&gt;&lt;/FQL&gt;&lt;FQL&gt;&lt;Q&gt;JPM10053^FG_TRET_PCHG_IDX(0CY,42338,,USD)/100&lt;/Q&gt;&lt;R&gt;0&lt;/R&gt;&lt;C&gt;0&lt;/C&gt;&lt;/FQL&gt;&lt;FQL&gt;&lt;Q&gt;JPM10053^FG_TRET_PCHG_IDX(42338-1AY,42338,,USD)/100&lt;/Q&gt;&lt;R&gt;0&lt;/R&gt;&lt;C&gt;0&lt;/C&gt;&lt;/FQL&gt;&lt;FQL&gt;&lt;Q&gt;JPM10031^FG_TRET_PCHG_IDX(42338-0M,42338,,USD)/100&lt;/Q&gt;&lt;R&gt;1&lt;/R&gt;&lt;C&gt;1&lt;/C&gt;&lt;D xsi:type="xsd:double"&gt;0&lt;/D&gt;&lt;/FQL&gt;&lt;FQL&gt;&lt;Q&gt;JPM10031^FG_TRET_PCHG_IDX(42338-1M,42338,,USD)/100&lt;/Q&gt;&lt;R&gt;1&lt;/R&gt;&lt;C&gt;1&lt;/C&gt;&lt;D xsi:type="xsd:double"&gt;-0.045817483581619189&lt;/D&gt;&lt;/FQL&gt;&lt;FQL&gt;&lt;Q&gt;JPM10031^FG_TRET_PCHG_IDX(0CY,42338,,USD)/100&lt;/Q&gt;&lt;R&gt;1&lt;/R&gt;&lt;C&gt;1&lt;/C&gt;&lt;D xsi:type="xsd:double"&gt;-0.10228585030806825&lt;/D&gt;&lt;/FQL&gt;&lt;FQL&gt;&lt;Q&gt;JPM10031^FG_TRET_PCHG_IDX(42338-1AY,42338,,USD)/100&lt;/Q&gt;&lt;R&gt;1&lt;/R&gt;&lt;C&gt;1&lt;/C&gt;&lt;D xsi:type="xsd:double"&gt;-0.15551418025425112&lt;/D&gt;&lt;/FQL&gt;&lt;FQL&gt;&lt;Q&gt;JPM10033^FG_TRET_PCHG_IDX(42338-0M,42338,,USD)/100&lt;/Q&gt;&lt;R&gt;1&lt;/R&gt;&lt;C&gt;1&lt;/C&gt;&lt;D xsi:type="xsd:double"&gt;0&lt;/D&gt;&lt;/FQL&gt;&lt;FQL&gt;&lt;Q&gt;JPM10033^FG_TRET_PCHG_IDX(42338-1M,42338,,USD)/100&lt;/Q&gt;&lt;R&gt;1&lt;/R&gt;&lt;C&gt;1&lt;/C&gt;&lt;D xsi:type="xsd:double"&gt;-0.019208338048582241&lt;/D&gt;&lt;/FQL&gt;&lt;FQL&gt;&lt;Q&gt;JPM10033^FG_TRET_PCHG_IDX(0CY,42338,,USD)/100&lt;/Q&gt;&lt;R&gt;1&lt;/R&gt;&lt;C&gt;1&lt;/C&gt;&lt;D xsi:type="xsd:double"&gt;0.18310618630649445&lt;/D&gt;&lt;/FQL&gt;&lt;FQL&gt;&lt;Q&gt;JPM10033^FG_TRET_PCHG_IDX(42338-1AY,42338,,USD)/100&lt;/Q&gt;&lt;R&gt;1&lt;/R&gt;&lt;C&gt;1&lt;/C&gt;&lt;D xsi:type="xsd:double"&gt;-0.1427051559673771&lt;/D&gt;&lt;/FQL&gt;&lt;FQL&gt;&lt;Q&gt;JPM10037^FG_TRET_PCHG_IDX(42338-0M,42338,,USD)/100&lt;/Q&gt;&lt;R&gt;1&lt;/R&gt;&lt;C&gt;1&lt;/C&gt;&lt;D xsi:type="xsd:double"&gt;0&lt;/D&gt;&lt;/FQL&gt;&lt;FQL&gt;&lt;Q&gt;JPM10037^FG_TRET_PCHG_IDX(42338-1M,42338,,USD)/100&lt;/Q&gt;&lt;R&gt;1&lt;/R&gt;&lt;C&gt;1&lt;/C&gt;&lt;D xsi:type="xsd:double"&gt;-0.051505962519716612&lt;/D&gt;&lt;/FQL&gt;&lt;FQL&gt;&lt;Q&gt;JPM10037^FG_TRET_PCHG_IDX(0CY,42338,,USD)/100&lt;/Q&gt;&lt;R&gt;1&lt;/R&gt;&lt;C&gt;1&lt;/C&gt;&lt;D xsi:type="xsd:double"&gt;-0.17452308987026033&lt;/D&gt;&lt;/FQL&gt;&lt;FQL&gt;&lt;Q&gt;JPM10037^FG_TRET_PCHG_IDX(42338-1AY,42338,,USD)/100&lt;/Q&gt;&lt;R&gt;1&lt;/R&gt;&lt;C&gt;1&lt;/C&gt;&lt;D xsi:type="xsd:double"&gt;-0.22301675432016932&lt;/D&gt;&lt;/FQL&gt;&lt;FQL&gt;&lt;Q&gt;JPM10041^FG_TRET_PCHG_IDX(42338-0M,42338,,USD)/100&lt;/Q&gt;&lt;R&gt;1&lt;/R&gt;&lt;C&gt;1&lt;/C&gt;&lt;D xsi:type="xsd:double"&gt;0&lt;/D&gt;&lt;/FQL&gt;&lt;FQL&gt;&lt;Q&gt;JPM10041^FG_TRET_PCHG_IDX(42338-1M,42338,,USD)/100&lt;/Q&gt;&lt;R&gt;1&lt;/R&gt;&lt;C&gt;1&lt;/C&gt;&lt;D xsi:type="xsd:double"&gt;-0.0067425946657424518&lt;/D&gt;&lt;/FQL&gt;&lt;FQL&gt;&lt;Q&gt;JPM10041^FG_TRET_PCHG_IDX(0CY,42338,,USD)/100&lt;/Q&gt;&lt;R&gt;1&lt;/R&gt;&lt;C&gt;1&lt;/C&gt;&lt;D xsi:type="xsd:double"&gt;-0.20053044403829989&lt;/D&gt;&lt;/FQL&gt;&lt;FQL&gt;&lt;Q&gt;JPM10041^FG_TRET_PCHG_IDX(42338-1AY,42338,,USD)/100&lt;/Q&gt;&lt;R&gt;1&lt;/R&gt;&lt;C&gt;1&lt;/C&gt;&lt;D xsi:type="xsd:double"&gt;-0.245902006967733&lt;/D&gt;&lt;/FQL&gt;&lt;FQL&gt;&lt;Q&gt;JPM05014^FG_TRET_PCHG_IDX(42338-0M,42338,,USD)/100&lt;/Q&gt;&lt;R&gt;1&lt;/R&gt;&lt;C&gt;1&lt;/C&gt;&lt;D xsi:type="xsd:double"&gt;0&lt;/D&gt;&lt;/FQL&gt;&lt;FQL&gt;&lt;Q&gt;JPM05014^FG_TRET_PCHG_IDX(42338-1M,42338,,USD)/100&lt;/Q&gt;&lt;R&gt;1&lt;/R&gt;&lt;C&gt;1&lt;/C&gt;&lt;D xsi:type="xsd:double"&gt;-0.010336990300762516&lt;/D&gt;&lt;/FQL&gt;&lt;FQL&gt;&lt;Q&gt;JPM05014^FG_TRET_PCHG_IDX(0CY,42338,,USD)/100&lt;/Q&gt;&lt;R&gt;1&lt;/R&gt;&lt;C&gt;1&lt;/C&gt;&lt;D xsi:type="xsd:double"&gt;-0.30103996387100618&lt;/D&gt;&lt;/FQL&gt;&lt;FQL&gt;&lt;Q&gt;JPM05014^FG_TRET_PCHG_IDX(42338-1AY,42338,,USD)/100&lt;/Q&gt;&lt;R&gt;1&lt;/R&gt;&lt;C&gt;1&lt;/C&gt;&lt;D xsi:type="xsd:double"&gt;-0.32656488963564634&lt;/D&gt;&lt;/FQL&gt;&lt;FQL&gt;&lt;Q&gt;JPM10017^FG_TRET_PCHG_IDX(42338-0M,42338,,USD)/100&lt;/Q&gt;&lt;R&gt;1&lt;/R&gt;&lt;C&gt;1&lt;/C&gt;&lt;D xsi:type="xsd:double"&gt;0&lt;/D&gt;&lt;/FQL&gt;&lt;FQL&gt;&lt;Q&gt;JPM10017^FG_TRET_PCHG_IDX(42338-1M,42338,,USD)/100&lt;/Q&gt;&lt;R&gt;1&lt;/R&gt;&lt;C&gt;1&lt;/C&gt;&lt;D xsi:type="xsd:double"&gt;-0.082251242047342674&lt;/D&gt;&lt;/FQL&gt;&lt;FQL&gt;&lt;Q&gt;JPM10017^FG_TRET_PCHG_IDX(0CY,42338,,USD)/100&lt;/Q&gt;&lt;R&gt;1&lt;/R&gt;&lt;C&gt;1&lt;/C&gt;&lt;D xsi:type="xsd:double"&gt;-0.24639962583834296&lt;/D&gt;&lt;/FQL&gt;&lt;FQL&gt;&lt;Q&gt;JPM10017^FG_TRET_PCHG_IDX(42338-1AY,42338,,USD)/100&lt;/Q&gt;&lt;R&gt;1&lt;/R&gt;&lt;C&gt;1&lt;/C&gt;&lt;D xsi:type="xsd:double"&gt;-0.32626183669027642&lt;/D&gt;&lt;/FQL&gt;&lt;FQL&gt;&lt;Q&gt;JPM10027^FG_TRET_PCHG_IDX(42338-0M,42338,,USD)/100&lt;/Q&gt;&lt;R&gt;1&lt;/R&gt;&lt;C&gt;1&lt;/C&gt;&lt;D xsi:type="xsd:double"&gt;0&lt;/D&gt;&lt;/FQL&gt;&lt;FQL&gt;&lt;Q&gt;JPM10027^FG_TRET_PCHG_IDX(42338-1M,42338,,USD)/100&lt;/Q&gt;&lt;R&gt;1&lt;/R&gt;&lt;C&gt;1&lt;/C&gt;&lt;D xsi:type="xsd:double"&gt;-0.0062706510451533415&lt;/D&gt;&lt;/FQL&gt;&lt;FQL&gt;&lt;Q&gt;JPM10027^FG_TRET_PCHG_IDX(0CY,42338,,USD)/100&lt;/Q&gt;&lt;R&gt;1&lt;/R&gt;&lt;C&gt;1&lt;/C&gt;&lt;D xsi:type="xsd:double"&gt;-0.07683263486703984&lt;/D&gt;&lt;/FQL&gt;&lt;FQL&gt;&lt;Q&gt;JPM10027^FG_TRET_PCHG_IDX(42338-1AY,42338,,USD)/100&lt;/Q&gt;&lt;R&gt;1&lt;/R&gt;&lt;C&gt;1&lt;/C&gt;&lt;D xsi:type="xsd:double"&gt;-0.12552914600669962&lt;/D&gt;&lt;/FQL&gt;&lt;FQL&gt;&lt;Q&gt;JPM10029^FG_TRET_PCHG_IDX(42338-0M,42338,,USD)/100&lt;/Q&gt;&lt;R&gt;1&lt;/R&gt;&lt;C&gt;1&lt;/C&gt;&lt;D xsi:type="xsd:double"&gt;0&lt;/D&gt;&lt;/FQL&gt;&lt;FQL&gt;&lt;Q&gt;JPM10029^FG_TRET_PCHG_IDX(42338-1M,42338,,USD)/100&lt;/Q&gt;&lt;R&gt;1&lt;/R&gt;&lt;C&gt;1&lt;/C&gt;&lt;D xsi:type="xsd:double"&gt;-0.016455770401135661&lt;/D&gt;&lt;/FQL&gt;&lt;FQL&gt;&lt;Q&gt;JPM10029^FG_TRET_PCHG_IDX(0CY,42338,,USD)/100&lt;/Q&gt;&lt;R&gt;1&lt;/R&gt;&lt;C&gt;1&lt;/C&gt;&lt;D xsi:type="xsd:double"&gt;-0.12981023143490456&lt;/D&gt;&lt;/FQL&gt;&lt;FQL&gt;&lt;Q&gt;JPM10029^FG_TRET_PCHG_IDX(42338-1AY,42338,,USD)/100&lt;/Q&gt;&lt;R&gt;1&lt;/R&gt;&lt;C&gt;1&lt;/C&gt;&lt;D xsi:type="xsd:double"&gt;-0.15405630755759814&lt;/D&gt;&lt;/FQL&gt;&lt;FQL&gt;&lt;Q&gt;JPM10045^FG_TRET_PCHG_IDX(42338-0M,42338,,USD)/100&lt;/Q&gt;&lt;R&gt;1&lt;/R&gt;&lt;C&gt;1&lt;/C&gt;&lt;D xsi:type="xsd:double"&gt;0&lt;/D&gt;&lt;/FQL&gt;&lt;FQL&gt;&lt;Q&gt;JPM10045^FG_TRET_PCHG_IDX(42338-1M,42338,,USD)/100&lt;/Q&gt;&lt;R&gt;1&lt;/R&gt;&lt;C&gt;1&lt;/C&gt;&lt;D xsi:type="xsd:double"&gt;-0.026534931062041411&lt;/D&gt;&lt;/FQL&gt;&lt;FQL&gt;&lt;Q&gt;JPM10045^FG_TRET_PCHG_IDX(0CY,42338,,USD)/100&lt;/Q&gt;&lt;R&gt;1&lt;/R&gt;&lt;C&gt;1&lt;/C&gt;&lt;D xsi:type="xsd:double"&gt;-0.12253712988029243&lt;/D&gt;&lt;/FQL&gt;&lt;FQL&gt;&lt;Q&gt;JPM10045^FG_TRET_PCHG_IDX(42338-1AY,42338,,USD)/100&lt;/Q&gt;&lt;R&gt;1&lt;/R&gt;&lt;C&gt;1&lt;/C&gt;&lt;D xsi:type="xsd:double"&gt;-0.11712701707523243&lt;/D&gt;&lt;/FQL&gt;&lt;FQL&gt;&lt;Q&gt;TRYUS2Y-FDS^FG_YIELD(42338-0M,42338-0M)&lt;/Q&gt;&lt;R&gt;1&lt;/R&gt;&lt;C&gt;1&lt;/C&gt;&lt;D xsi:type="xsd:double"&gt;0.9304&lt;/D&gt;&lt;/FQL&gt;&lt;FQL&gt;&lt;Q&gt;TRYUS2Y-FDS^FG_YIELD(42338-1M,42338-1M)&lt;/Q&gt;&lt;R&gt;1&lt;/R&gt;&lt;C&gt;1&lt;/C&gt;&lt;D xsi:type="xsd:double"&gt;0.7323&lt;/D&gt;&lt;/FQL&gt;&lt;FQL&gt;&lt;Q&gt;TRYUS2Y-FDS^FG_YIELD(0CY,0CY)&lt;/Q&gt;&lt;R&gt;1&lt;/R&gt;&lt;C&gt;1&lt;/C&gt;&lt;D xsi:type="xsd:double"&gt;0.6684&lt;/D&gt;&lt;/FQL&gt;&lt;FQL&gt;&lt;Q&gt;TRYUS2Y-FDS^FG_YIELD(42338-1AY,42338-1AY)&lt;/Q&gt;&lt;R&gt;1&lt;/R&gt;&lt;C&gt;1&lt;/C&gt;&lt;D xsi:type="xsd:double"&gt;0.4685&lt;/D&gt;&lt;/FQL&gt;&lt;FQL&gt;&lt;Q&gt;TRYUS5Y-FDS^FG_YIELD(42338-0M,42338-0M)&lt;/Q&gt;&lt;R&gt;1&lt;/R&gt;&lt;C&gt;1&lt;/C&gt;&lt;D xsi:type="xsd:double"&gt;1.6463&lt;/D&gt;&lt;/FQL&gt;&lt;FQL&gt;&lt;Q&gt;TRYUS5Y-FDS^FG_YIELD(42338-1M,42338-1M)&lt;/Q&gt;&lt;R&gt;1&lt;/R&gt;&lt;C&gt;1&lt;/C&gt;&lt;D xsi:type="xsd:double"&gt;1.5185&lt;/D&gt;&lt;/FQL&gt;&lt;FQL&gt;&lt;Q&gt;TRYUS5Y-FDS^FG_YIELD(0CY,0CY)&lt;/Q&gt;&lt;R&gt;1&lt;/R&gt;&lt;C&gt;1&lt;/C&gt;&lt;D xsi:type="xsd:double"&gt;1.6528&lt;/D&gt;&lt;/FQL&gt;&lt;FQL&gt;&lt;Q&gt;TRYUS5Y-FDS^FG_YIELD(42338-1AY,42338-1AY)&lt;/Q&gt;&lt;R&gt;1&lt;/R&gt;&lt;C&gt;1&lt;/C&gt;&lt;D xsi:type="xsd:double"&gt;1.4821&lt;/D&gt;&lt;/FQL&gt;&lt;FQL&gt;&lt;Q&gt;TRYUS10Y-FDS^FG_YIELD(42338-0M,42338-0M)&lt;/Q&gt;&lt;R&gt;1&lt;/R&gt;&lt;C&gt;1&lt;/C&gt;&lt;D xsi:type="xsd:double"&gt;2.206&lt;/D&gt;&lt;/FQL&gt;&lt;FQL&gt;&lt;Q&gt;TRYUS10Y-FDS^FG_YIELD(42338-1M,42338-1M)&lt;/Q&gt;&lt;R&gt;1&lt;/R&gt;&lt;C&gt;1&lt;/C&gt;&lt;D xsi:type="xsd:double"&gt;2.1442&lt;/D&gt;&lt;/FQL&gt;&lt;FQL&gt;&lt;Q&gt;TRYUS10Y-FDS^FG_YIELD(0CY,0CY)&lt;/Q&gt;&lt;R&gt;1&lt;/R&gt;&lt;C&gt;1&lt;/C&gt;&lt;D xsi:type="xsd:double"&gt;2.1696&lt;/D&gt;&lt;/FQL&gt;&lt;FQL&gt;&lt;Q&gt;TRYUS10Y-FDS^FG_YIELD(42338-1AY,42338-1AY)&lt;/Q&gt;&lt;R&gt;1&lt;/R&gt;&lt;C&gt;1&lt;/C&gt;&lt;D xsi:type="xsd:double"&gt;2.1676&lt;/D&gt;&lt;/FQL&gt;&lt;FQL&gt;&lt;Q&gt;TRYUS30Y-FDS^FG_YIELD(42338-0M,42338-0M)&lt;/Q&gt;&lt;R&gt;1&lt;/R&gt;&lt;C&gt;1&lt;/C&gt;&lt;D xsi:type="xsd:double"&gt;2.9703&lt;/D&gt;&lt;/FQL&gt;&lt;FQL&gt;&lt;Q&gt;TRYUS30Y-FDS^FG_YIELD(42338-1M,42338-1M)&lt;/Q&gt;&lt;R&gt;1&lt;/R&gt;&lt;C&gt;1&lt;/C&gt;&lt;D xsi:type="xsd:double"&gt;2.9212&lt;/D&gt;&lt;/FQL&gt;&lt;FQL&gt;&lt;Q&gt;TRYUS30Y-FDS^FG_YIELD(0CY,0CY)&lt;/Q&gt;&lt;R&gt;1&lt;/R&gt;&lt;C&gt;1&lt;/C&gt;&lt;D xsi:type="xsd:double"&gt;2.7496&lt;/D&gt;&lt;/FQL&gt;&lt;FQL&gt;&lt;Q&gt;TRYUS30Y-FDS^FG_YIELD(42338-1AY,42338-1AY)&lt;/Q&gt;&lt;R&gt;1&lt;/R&gt;&lt;C&gt;1&lt;/C&gt;&lt;D xsi:type="xsd:double"&gt;2.893&lt;/D&gt;&lt;/FQL&gt;&lt;FQL&gt;&lt;Q&gt;CMTIPSUS5Y-FDS^FG_YIELD(42338-0M,42338-0M)&lt;/Q&gt;&lt;R&gt;1&lt;/R&gt;&lt;C&gt;1&lt;/C&gt;&lt;D xsi:type="xsd:double"&gt;0.35&lt;/D&gt;&lt;/FQL&gt;&lt;FQL&gt;&lt;Q&gt;CMTIPSUS5Y-FDS^FG_YIELD(42338-1M,42338-1M)&lt;/Q&gt;&lt;R&gt;1&lt;/R&gt;&lt;C&gt;1&lt;/C&gt;&lt;D xsi:type="xsd:double"&gt;0.32&lt;/D&gt;&lt;/FQL&gt;&lt;FQL&gt;&lt;Q&gt;CMTIPSUS5Y-FDS^FG_YIELD(0CY,0CY)&lt;/Q&gt;&lt;R&gt;1&lt;/R&gt;&lt;C&gt;1&lt;/C&gt;&lt;D xsi:type="xsd:double"&gt;0.38&lt;/D&gt;&lt;/FQL&gt;&lt;FQL&gt;&lt;Q&gt;CMTIPSUS5Y-FDS^FG_YIELD(42338-1AY,42338-1AY)&lt;/Q&gt;&lt;R&gt;1&lt;/R&gt;&lt;C&gt;1&lt;/C&gt;&lt;D xsi:type="xsd:double"&gt;0.1&lt;/D&gt;&lt;/FQL&gt;&lt;FQL&gt;&lt;Q&gt;CMTIPSUS10Y-FDS^FG_YIELD(42338-0M,42338-0M)&lt;/Q&gt;&lt;R&gt;1&lt;/R&gt;&lt;C&gt;1&lt;/C&gt;&lt;D xsi:type="xsd:double"&gt;0.62&lt;/D&gt;&lt;/FQL&gt;&lt;FQL&gt;&lt;Q&gt;CMTIPSUS10Y-FDS^FG_YIELD(42338-1M,42338-1M)&lt;/Q&gt;&lt;R&gt;1&lt;/R&gt;&lt;C&gt;1&lt;/C&gt;&lt;D xsi:type="xsd:double"&gt;0.63&lt;/D&gt;&lt;/FQL&gt;&lt;FQL&gt;&lt;Q&gt;CMTIPSUS10Y-FDS^FG_YIELD(0CY,0CY)&lt;/Q&gt;&lt;R&gt;1&lt;/R&gt;&lt;C&gt;1&lt;/C&gt;&lt;D xsi:type="xsd:double"&gt;0.49&lt;/D&gt;&lt;/FQL&gt;&lt;FQL&gt;&lt;Q&gt;CMTIPSUS10Y-FDS^FG_YIELD(42338-1AY,42338-1AY)&lt;/Q&gt;&lt;R&gt;1&lt;/R&gt;&lt;C&gt;1&lt;/C&gt;&lt;D xsi:type="xsd:double"&gt;0.39&lt;/D&gt;&lt;/FQL&gt;&lt;FQL&gt;&lt;Q&gt;CMTIPSUS30Y-FDS^FG_YIELD(42338-0M,42338-0M)&lt;/Q&gt;&lt;R&gt;1&lt;/R&gt;&lt;C&gt;1&lt;/C&gt;&lt;D xsi:type="xsd:double"&gt;1.19&lt;/D&gt;&lt;/FQL&gt;&lt;FQL&gt;&lt;Q&gt;CMTIPSUS30Y-FDS^FG_YIELD(42338-1M,42338-1M)&lt;/Q&gt;&lt;R&gt;1&lt;/R&gt;&lt;C&gt;1&lt;/C&gt;&lt;D xsi:type="xsd:double"&gt;1.19&lt;/D&gt;&lt;/FQL&gt;&lt;FQL&gt;&lt;Q&gt;CMTIPSUS30Y-FDS^FG_YIELD(0CY,0CY)&lt;/Q&gt;&lt;R&gt;1&lt;/R&gt;&lt;C&gt;1&lt;/C&gt;&lt;D xsi:type="xsd:double"&gt;0.83&lt;/D&gt;&lt;/FQL&gt;&lt;FQL&gt;&lt;Q&gt;CMTIPSUS30Y-FDS^FG_YIELD(42338-1AY,42338-1AY)&lt;/Q&gt;&lt;R&gt;1&lt;/R&gt;&lt;C&gt;1&lt;/C&gt;&lt;D xsi:type="xsd:double"&gt;0.92&lt;/D&gt;&lt;/FQL&gt;&lt;FQL&gt;&lt;Q&gt;LIBORUSD3M-FDS^FG_YIELD(42338-0M,42338-0M)&lt;/Q&gt;&lt;R&gt;1&lt;/R&gt;&lt;C&gt;1&lt;/C&gt;&lt;D xsi:type="xsd:double"&gt;0.4162&lt;/D&gt;&lt;/FQL&gt;&lt;FQL&gt;&lt;Q&gt;LIBORUSD3M-FDS^FG_YIELD(42338-1M,42338-1M)&lt;/Q&gt;&lt;R&gt;1&lt;/R&gt;&lt;C&gt;1&lt;/C&gt;&lt;D xsi:type="xsd:double"&gt;0.3341&lt;/D&gt;&lt;/FQL&gt;&lt;FQL&gt;&lt;Q&gt;LIBORUSD3M-FDS^FG_YIELD(0CY,0CY)&lt;/Q&gt;&lt;R&gt;1&lt;/R&gt;&lt;C&gt;1&lt;/C&gt;&lt;D xsi:type="xsd:double"&gt;0.2556&lt;/D&gt;&lt;/FQL&gt;&lt;FQL&gt;&lt;Q&gt;LIBORUSD3M-FDS^FG_YIELD(42338-1AY,42338-1AY)&lt;/Q&gt;&lt;R&gt;1&lt;/R&gt;&lt;C&gt;1&lt;/C&gt;&lt;D xsi:type="xsd:double"&gt;0.2336&lt;/D&gt;&lt;/FQL&gt;&lt;FQL&gt;&lt;Q&gt;LIBORUSD6M-FDS^FG_YIELD(42338-0M,42338-0M)&lt;/Q&gt;&lt;R&gt;1&lt;/R&gt;&lt;C&gt;1&lt;/C&gt;&lt;D xsi:type="xsd:double"&gt;0.6599&lt;/D&gt;&lt;/FQL&gt;&lt;FQL&gt;&lt;Q&gt;LIBORUSD6M-FDS^FG_YIELD(42338-1M,42338-1M)&lt;/Q&gt;&lt;R&gt;1&lt;/R&gt;&lt;C&gt;1&lt;/C&gt;&lt;D xsi:type="xsd:double"&gt;0.55165&lt;/D&gt;&lt;/FQL&gt;&lt;FQL&gt;&lt;Q&gt;LIBORUSD6M-FDS^FG_YIELD(0CY,0CY)&lt;/Q&gt;&lt;R&gt;1&lt;/R&gt;&lt;C&gt;1&lt;/C&gt;&lt;D xsi:type="xsd:double"&gt;0.3628&lt;/D&gt;&lt;/FQL&gt;&lt;FQL&gt;&lt;Q&gt;LIBORUSD6M-FDS^FG_YIELD(42338-1AY,42338-1AY)&lt;/Q&gt;&lt;R&gt;1&lt;/R&gt;&lt;C&gt;1&lt;/C&gt;&lt;D xsi:type="xsd:double"&gt;0.3262&lt;/D&gt;&lt;/FQL&gt;&lt;FQL&gt;&lt;Q&gt;TRYUS3M-FDS^FG_YIELD(42338-0M,42338-0M)&lt;/Q&gt;&lt;R&gt;1&lt;/R&gt;&lt;C&gt;1&lt;/C&gt;&lt;D xsi:type="xsd:double"&gt;0.1755&lt;/D&gt;&lt;/FQL&gt;&lt;FQL&gt;&lt;Q&gt;TRYUS3M-FDS^FG_YIELD(42338-1M,42338-1M)&lt;/Q&gt;&lt;R&gt;1&lt;/R&gt;&lt;C&gt;1&lt;/C&gt;&lt;D xsi:type="xsd:double"&gt;0.0788&lt;/D&gt;&lt;/FQL&gt;&lt;FQL&gt;&lt;Q&gt;TRYUS3M-FDS^FG_YIELD(0CY,0CY)&lt;/Q&gt;&lt;R&gt;1&lt;/R&gt;&lt;C&gt;1&lt;/C&gt;&lt;D xsi:type="xsd:double"&gt;0.0482&lt;/D&gt;&lt;/FQL&gt;&lt;FQL&gt;&lt;Q&gt;TRYUS3M-FDS^FG_YIELD(42338-1AY,42338-1AY)&lt;/Q&gt;&lt;R&gt;1&lt;/R&gt;&lt;C&gt;1&lt;/C&gt;&lt;D xsi:type="xsd:double"&gt;0.0127&lt;/D&gt;&lt;/FQL&gt;&lt;FQL&gt;&lt;Q&gt;TRYUS6M-FDS^FG_YIELD(42338-0M,42338-0M)&lt;/Q&gt;&lt;R&gt;1&lt;/R&gt;&lt;C&gt;1&lt;/C&gt;&lt;D xsi:type="xsd:double"&gt;0.3871&lt;/D&gt;&lt;/FQL&gt;&lt;FQL&gt;&lt;Q&gt;TRYUS6M-FDS^FG_YIELD(42338-1M,42338-1M)&lt;/Q&gt;&lt;R&gt;1&lt;/R&gt;&lt;C&gt;1&lt;/C&gt;&lt;D xsi:type="xsd:double"&gt;0.2316&lt;/D&gt;&lt;/FQL&gt;&lt;FQL&gt;&lt;Q&gt;TRYUS6M-FDS^FG_YIELD(0CY,0CY)&lt;/Q&gt;&lt;R&gt;1&lt;/R&gt;&lt;C&gt;1&lt;/C&gt;&lt;D xsi:type="xsd:double"&gt;0.1192&lt;/D&gt;&lt;/FQL&gt;&lt;FQL&gt;&lt;Q&gt;TRYUS6M-FDS^FG_YIELD(42338-1AY,42338-1AY)&lt;/Q&gt;&lt;R&gt;1&lt;/R&gt;&lt;C&gt;1&lt;/C&gt;&lt;D xsi:type="xsd:double"&gt;0.0685&lt;/D&gt;&lt;/FQL&gt;&lt;FQL&gt;&lt;Q&gt;TRYID10Y-FDS^FG_YIELD(42338-0M,42338-0M)&lt;/Q&gt;&lt;R&gt;1&lt;/R&gt;&lt;C&gt;1&lt;/C&gt;&lt;D xsi:type="xsd:double"&gt;8.736743&lt;/D&gt;&lt;/FQL&gt;&lt;FQL&gt;&lt;Q&gt;TRYID10Y-FDS^FG_YIELD(42338-1M,42338-1M)&lt;/Q&gt;&lt;R&gt;1&lt;/R&gt;&lt;C&gt;1&lt;/C&gt;&lt;D xsi:type="xsd:double"&gt;8.911968&lt;/D&gt;&lt;/FQL&gt;&lt;FQL&gt;&lt;Q&gt;TRYID10Y-FDS^FG_YIELD(0CY,0CY)&lt;/Q&gt;&lt;R&gt;1&lt;/R&gt;&lt;C&gt;1&lt;/C&gt;&lt;D xsi:type="xsd:double"&gt;7.922017&lt;/D&gt;&lt;/FQL&gt;&lt;FQL&gt;&lt;Q&gt;TRYID10Y-FDS^FG_YIELD(42338-1AY,42338-1AY)&lt;/Q&gt;&lt;R&gt;1&lt;/R&gt;&lt;C&gt;1&lt;/C&gt;&lt;D xsi:type="xsd:double"&gt;7.62771&lt;/D&gt;&lt;/FQL&gt;&lt;FQL&gt;&lt;Q&gt;TRYMY10Y-FDS^FG_YIELD(42338-0M,42338-0M)&lt;/Q&gt;&lt;R&gt;1&lt;/R&gt;&lt;C&gt;1&lt;/C&gt;&lt;D xsi:type="xsd:double"&gt;4.186476&lt;/D&gt;&lt;/FQL&gt;&lt;FQL&gt;&lt;Q&gt;TRYMY10Y-FDS^FG_YIELD(42338-1M,42338-1M)&lt;/Q&gt;&lt;R&gt;1&lt;/R&gt;&lt;C&gt;1&lt;/C&gt;&lt;D xsi:type="xsd:double"&gt;4.112585&lt;/D&gt;&lt;/FQL&gt;&lt;FQL&gt;&lt;Q&gt;TRYMY10Y-FDS^FG_YIELD(0CY,0CY)&lt;/Q&gt;&lt;R&gt;1&lt;/R&gt;&lt;C&gt;1&lt;/C&gt;&lt;D xsi:type="xsd:double"&gt;4.131911&lt;/D&gt;&lt;/FQL&gt;&lt;FQL&gt;&lt;Q&gt;TRYMY10Y-FDS^FG_YIELD(42338-1AY,42338-1AY)&lt;/Q&gt;&lt;R&gt;1&lt;/R&gt;&lt;C&gt;1&lt;/C&gt;&lt;D xsi:type="xsd:double"&gt;3.853464&lt;/D&gt;&lt;/FQL&gt;&lt;FQL&gt;&lt;Q&gt;TRYPH10Y-FDS^FG_YIELD(42338-0M,42338-0M)&lt;/Q&gt;&lt;R&gt;1&lt;/R&gt;&lt;C&gt;1&lt;/C&gt;&lt;D xsi:type="xsd:double"&gt;4.07&lt;/D&gt;&lt;/FQL&gt;&lt;FQL&gt;&lt;Q&gt;TRYPH10Y-FDS^FG_YIELD(42338-1M,42338-1M)&lt;/Q&gt;&lt;R&gt;1&lt;/R&gt;&lt;C&gt;1&lt;/C&gt;&lt;D xsi:type="xsd:double"&gt;3.7199&lt;/D&gt;&lt;/FQL&gt;&lt;FQL&gt;&lt;Q&gt;TRYPH10Y-FDS^FG_YIELD(0CY,0CY)&lt;/Q&gt;&lt;R&gt;1&lt;/R&gt;&lt;C&gt;1&lt;/C&gt;&lt;D xsi:type="xsd:double"&gt;3.8633&lt;/D&gt;&lt;/FQL&gt;&lt;FQL&gt;&lt;Q&gt;TRYPH10Y-FDS^FG_YIELD(42338-1AY,42338-1AY)&lt;/Q&gt;&lt;R&gt;1&lt;/R&gt;&lt;C&gt;1&lt;/C&gt;&lt;D xsi:type="xsd:double"&gt;3.7365&lt;/D&gt;&lt;/FQL&gt;&lt;FQL&gt;&lt;Q&gt;TRYTH10Y-FDS^FG_YIELD(42338-0M,42338-0M)&lt;/Q&gt;&lt;R&gt;1&lt;/R&gt;&lt;C&gt;1&lt;/C&gt;&lt;D xsi:type="xsd:double"&gt;2.744254&lt;/D&gt;&lt;/FQL&gt;&lt;FQL&gt;&lt;Q&gt;TRYTH10Y-FDS^FG_YIELD(42338-1M,42338-1M)&lt;/Q&gt;&lt;R&gt;1&lt;/R&gt;&lt;C&gt;1&lt;/C&gt;&lt;D xsi:type="xsd:double"&gt;2.666728&lt;/D&gt;&lt;/FQL&gt;&lt;FQL&gt;&lt;Q&gt;TRYTH10Y-FDS^FG_YIELD(0CY,0CY)&lt;/Q&gt;&lt;R&gt;1&lt;/R&gt;&lt;C&gt;1&lt;/C&gt;&lt;D xsi:type="xsd:double"&gt;2.842633&lt;/D&gt;&lt;/FQL&gt;&lt;FQL&gt;&lt;Q&gt;TRYTH10Y-FDS^FG_YIELD(42338-1AY,42338-1AY)&lt;/Q&gt;&lt;R&gt;1&lt;/R&gt;&lt;C&gt;1&lt;/C&gt;&lt;D xsi:type="xsd:double"&gt;2.984949&lt;/D&gt;&lt;/FQL&gt;&lt;FQL&gt;&lt;Q&gt;TRYHU10Y-FDS^FG_YIELD(42338-0M,42338-0M)&lt;/Q&gt;&lt;R&gt;1&lt;/R&gt;&lt;C&gt;1&lt;/C&gt;&lt;D xsi:type="xsd:double"&gt;3.3171&lt;/D&gt;&lt;/FQL&gt;&lt;FQL&gt;&lt;Q&gt;TRYHU10Y-FDS^FG_YIELD(42338-1M,42338-1M)&lt;/Q&gt;&lt;R&gt;1&lt;/R&gt;&lt;C&gt;1&lt;/C&gt;&lt;D xsi:type="xsd:double"&gt;3.337&lt;/D&gt;&lt;/FQL&gt;&lt;FQL&gt;&lt;Q&gt;TRYHU10Y-FDS^FG_YIELD(0CY,0CY)&lt;/Q&gt;&lt;R&gt;1&lt;/R&gt;&lt;C&gt;1&lt;/C&gt;&lt;D xsi:type="xsd:double"&gt;3.6264&lt;/D&gt;&lt;/FQL&gt;&lt;FQL&gt;&lt;Q&gt;TRYHU10Y-FDS^FG_YIELD(42338-1AY,42338-1AY)&lt;/Q&gt;&lt;R&gt;1&lt;/R&gt;&lt;C&gt;1&lt;/C&gt;&lt;D xsi:type="xsd:double"&gt;3.4969&lt;/D&gt;&lt;/FQL&gt;&lt;FQL&gt;&lt;Q&gt;TRYPL10Y-FDS^FG_YIELD(42338-0M,42338-0M)&lt;/Q&gt;&lt;R&gt;1&lt;/R&gt;&lt;C&gt;1&lt;/C&gt;&lt;D xsi:type="xsd:double"&gt;2.6639&lt;/D&gt;&lt;/FQL&gt;&lt;FQL&gt;&lt;Q&gt;TRYPL10Y-FDS^FG_YIELD(42338-1M,42338-1M)&lt;/Q&gt;&lt;R&gt;1&lt;/R&gt;&lt;C&gt;1&lt;/C&gt;&lt;D xsi:type="xsd:double"&gt;2.6503&lt;/D&gt;&lt;/FQL&gt;&lt;FQL&gt;&lt;Q&gt;TRYPL10Y-FDS^FG_YIELD(0CY,0CY)&lt;/Q&gt;&lt;R&gt;1&lt;/R&gt;&lt;C&gt;1&lt;/C&gt;&lt;D xsi:type="xsd:double"&gt;2.5048&lt;/D&gt;&lt;/FQL&gt;&lt;FQL&gt;&lt;Q&gt;TRYPL10Y-FDS^FG_YIELD(42338-1AY,42338-1AY)&lt;/Q&gt;&lt;R&gt;1&lt;/R&gt;&lt;C&gt;1&lt;/C&gt;&lt;D xsi:type="xsd:double"&gt;2.3701&lt;/D&gt;&lt;/FQL&gt;&lt;FQL&gt;&lt;Q&gt;TRYRU7Y-FDS^FG_YIELD(42338-0M,42338-0M)&lt;/Q&gt;&lt;R&gt;1&lt;/R&gt;&lt;C&gt;1&lt;/C&gt;&lt;D xsi:type="xsd:double"&gt;9.610545&lt;/D&gt;&lt;/FQL&gt;&lt;FQL&gt;&lt;Q&gt;TRYRU7Y-FDS^FG_YIELD(42338-1M,42338-1M)&lt;/Q&gt;&lt;R&gt;1&lt;/R&gt;&lt;C&gt;1&lt;/C&gt;&lt;D xsi:type="xsd:double"&gt;9.878376&lt;/D&gt;&lt;/FQL&gt;&lt;FQL&gt;&lt;Q&gt;TRYRU7Y-FDS^FG_YIELD(0CY,0CY)&lt;/Q&gt;&lt;R&gt;1&lt;/R&gt;&lt;C&gt;1&lt;/C&gt;&lt;D xsi:type="xsd:double"&gt;14.280083&lt;/D&gt;&lt;/FQL&gt;&lt;FQL&gt;&lt;Q&gt;TRYRU7Y-FDS^FG_YIELD(42338-1AY,42338-1AY)&lt;/Q&gt;&lt;R&gt;1&lt;/R&gt;&lt;C&gt;1&lt;/C&gt;&lt;D xsi:type="xsd:double"&gt;10.426164&lt;/D&gt;&lt;/FQL&gt;&lt;FQL&gt;&lt;Q&gt;TRYTR10Y-FDS^FG_YIELD(42338-0M,42338-0M)&lt;/Q&gt;&lt;R&gt;1&lt;/R&gt;&lt;C&gt;1&lt;/C&gt;&lt;D xsi:type="xsd:double"&gt;9.926983&lt;/D&gt;&lt;/FQL&gt;&lt;FQL&gt;&lt;Q&gt;TRYTR10Y-FDS^FG_YIELD(42338-1M,42338-1M)&lt;/Q&gt;&lt;R&gt;1&lt;/R&gt;&lt;C&gt;1&lt;/C&gt;&lt;D xsi:type="xsd:double"&gt;9.569003&lt;/D&gt;&lt;/FQL&gt;&lt;FQL&gt;&lt;Q&gt;TRYTR10Y-FDS^FG_YIELD(0CY,0CY)&lt;/Q&gt;&lt;R&gt;1&lt;/R&gt;&lt;C&gt;1&lt;/C&gt;&lt;D xsi:type="xsd:double"&gt;7.885865&lt;/D&gt;&lt;/FQL&gt;&lt;FQL&gt;&lt;Q&gt;TRYTR10Y-FDS^FG_YIELD(42338-1AY,42338-1AY)&lt;/Q&gt;&lt;R&gt;1&lt;/R&gt;&lt;C&gt;1&lt;/C&gt;&lt;D xsi:type="xsd:double"&gt;7.629734&lt;/D&gt;&lt;/FQL&gt;&lt;FQL&gt;&lt;Q&gt;TRYZA10Y-FDS^FG_YIELD(42338-0M,42338-0M)&lt;/Q&gt;&lt;R&gt;1&lt;/R&gt;&lt;C&gt;1&lt;/C&gt;&lt;D xsi:type="xsd:double"&gt;8.5523&lt;/D&gt;&lt;/FQL&gt;&lt;FQL&gt;&lt;Q&gt;TRYZA10Y-FDS^FG_YIELD(42338-1M,42338-1M)&lt;/Q&gt;&lt;R&gt;1&lt;/R&gt;&lt;C&gt;1&lt;/C&gt;&lt;D xsi:type="xsd:double"&gt;8.3174&lt;/D&gt;&lt;/FQL&gt;&lt;FQL&gt;&lt;Q&gt;TRYZA10Y-FDS^FG_YIELD(0CY,0CY)&lt;/Q&gt;&lt;R&gt;1&lt;/R&gt;&lt;C&gt;1&lt;/C&gt;&lt;D xsi:type="xsd:double"&gt;7.9537&lt;/D&gt;&lt;/FQL&gt;&lt;FQL&gt;&lt;Q&gt;TRYZA10Y-FDS^FG_YIELD(42338-1AY,42338-1AY)&lt;/Q&gt;&lt;R&gt;1&lt;/R&gt;&lt;C&gt;1&lt;/C&gt;&lt;D xsi:type="xsd:double"&gt;7.6039&lt;/D&gt;&lt;/FQL&gt;&lt;FQL&gt;&lt;Q&gt;TRYBR10Y-FDS^FG_YIELD(42338-0M,42338-0M)&lt;/Q&gt;&lt;R&gt;1&lt;/R&gt;&lt;C&gt;1&lt;/C&gt;&lt;D xsi:type="xsd:double"&gt;15.865662&lt;/D&gt;&lt;/FQL&gt;&lt;FQL&gt;&lt;Q&gt;TRYBR10Y-FDS^FG_YIELD(42338-1M,42338-1M)&lt;/Q&gt;&lt;R&gt;1&lt;/R&gt;&lt;C&gt;1&lt;/C&gt;&lt;D xsi:type="xsd:double"&gt;15.889924&lt;/D&gt;&lt;/FQL&gt;&lt;FQL&gt;&lt;Q&gt;TRYBR10Y-FDS^FG_YIELD(0CY,0CY)&lt;/Q&gt;&lt;R&gt;1&lt;/R&gt;&lt;C&gt;1&lt;/C&gt;&lt;D xsi:type="xsd:double"&gt;12.319731&lt;/D&gt;&lt;/FQL&gt;&lt;FQL&gt;&lt;Q&gt;TRYBR10Y-FDS^FG_YIELD(42338-1AY,42338-1AY)&lt;/Q&gt;&lt;R&gt;1&lt;/R&gt;&lt;C&gt;1&lt;/C&gt;&lt;D xsi:type="xsd:double"&gt;11.82796&lt;/D&gt;&lt;/FQL&gt;&lt;FQL&gt;&lt;Q&gt;TRYCO10Y-FDS^FG_YIELD(42338-0M,42338-0M)&lt;/Q&gt;&lt;R&gt;1&lt;/R&gt;&lt;C&gt;1&lt;/C&gt;&lt;D xsi:type="xsd:double"&gt;8.422117&lt;/D&gt;&lt;/FQL&gt;&lt;FQL&gt;&lt;Q&gt;TRYCO10Y-FDS^FG_YIELD(42338-1M,42338-1M)&lt;/Q&gt;&lt;R&gt;1&lt;/R&gt;&lt;C&gt;1&lt;/C&gt;&lt;D xsi:type="xsd:double"&gt;8.012654&lt;/D&gt;&lt;/FQL&gt;&lt;FQL&gt;&lt;Q&gt;TRYCO10Y-FDS^FG_YIELD(0CY,0CY)&lt;/Q&gt;&lt;R&gt;1&lt;/R&gt;&lt;C&gt;1&lt;/C&gt;&lt;D xsi:type="xsd:double"&gt;7.103679&lt;/D&gt;&lt;/FQL&gt;&lt;FQL&gt;&lt;Q&gt;TRYCO10Y-FDS^FG_YIELD(42338-1AY,42338-1AY)&lt;/Q&gt;&lt;R&gt;1&lt;/R&gt;&lt;C&gt;1&lt;/C&gt;&lt;D xsi:type="xsd:double"&gt;6.564293&lt;/D&gt;&lt;/FQL&gt;&lt;FQL&gt;&lt;Q&gt;TRYMX10Y-FDS^FG_YIELD(42338-0M,42338-0M)&lt;/Q&gt;&lt;R&gt;1&lt;/R&gt;&lt;C&gt;1&lt;/C&gt;&lt;D xsi:type="xsd:double"&gt;6.2188&lt;/D&gt;&lt;/FQL&gt;&lt;FQL&gt;&lt;Q&gt;TRYMX10Y-FDS^FG_YIELD(42338-1M,42338-1M)&lt;/Q&gt;&lt;R&gt;1&lt;/R&gt;&lt;C&gt;1&lt;/C&gt;&lt;D xsi:type="xsd:double"&gt;6.1518&lt;/D&gt;&lt;/FQL&gt;&lt;FQL&gt;&lt;Q&gt;TRYMX10Y-FDS^FG_YIELD(0CY,0CY)&lt;/Q&gt;&lt;R&gt;1&lt;/R&gt;&lt;C&gt;1&lt;/C&gt;&lt;D xsi:type="xsd:double"&gt;5.8237&lt;/D&gt;&lt;/FQL&gt;&lt;FQL&gt;&lt;Q&gt;TRYMX10Y-FDS^FG_YIELD(42338-1AY,42338-1AY)&lt;/Q&gt;&lt;R&gt;1&lt;/R&gt;&lt;C&gt;1&lt;/C&gt;&lt;D xsi:type="xsd:double"&gt;5.7727&lt;/D&gt;&lt;/FQL&gt;&lt;FQL&gt;&lt;Q&gt;TRYJP10Y-FDS^FG_YIELD(42338-0M,42338-0M)&lt;/Q&gt;&lt;R&gt;1&lt;/R&gt;&lt;C&gt;1&lt;/C&gt;&lt;D xsi:type="xsd:double"&gt;0.3034&lt;/D&gt;&lt;/FQL&gt;&lt;FQL&gt;&lt;Q&gt;TRYJP10Y-FDS^FG_YIELD(42338-1M,42338-1M)&lt;/Q&gt;&lt;R&gt;1&lt;/R&gt;&lt;C&gt;1&lt;/C&gt;&lt;D xsi:type="xsd:double"&gt;0.2952&lt;/D&gt;&lt;/FQL&gt;&lt;FQL&gt;&lt;Q&gt;TRYJP10Y-FDS^FG_YIELD(0CY,0CY)&lt;/Q&gt;&lt;R&gt;1&lt;/R&gt;&lt;C&gt;1&lt;/C&gt;&lt;D xsi:type="xsd:double"&gt;0.3226&lt;/D&gt;&lt;/FQL&gt;&lt;FQL&gt;&lt;Q&gt;TRYJP10Y-FDS^FG_YIELD(42338-1AY,42338-1AY)&lt;/Q&gt;&lt;R&gt;1&lt;/R&gt;&lt;C&gt;1&lt;/C&gt;&lt;D xsi:type="xsd:double"&gt;0.4158&lt;/D&gt;&lt;/FQL&gt;&lt;FQL&gt;&lt;Q&gt;TRYCA10Y-FDS^FG_YIELD(42338-0M,42338-0M)&lt;/Q&gt;&lt;R&gt;1&lt;/R&gt;&lt;C&gt;1&lt;/C&gt;&lt;D xsi:type="xsd:double"&gt;1.5673&lt;/D&gt;&lt;/FQL&gt;&lt;FQL&gt;&lt;Q&gt;TRYCA10Y-FDS^FG_YIELD(42338-1M,42338-1M)&lt;/Q&gt;&lt;R&gt;1&lt;/R&gt;&lt;C&gt;1&lt;/C&gt;&lt;D xsi:type="xsd:double"&gt;1.537&lt;/D&gt;&lt;/FQL&gt;&lt;FQL&gt;&lt;Q&gt;TRYCA10Y-FDS^FG_YIELD(0CY,0CY)&lt;/Q&gt;&lt;R&gt;1&lt;/R&gt;&lt;C&gt;1&lt;/C&gt;&lt;D xsi:type="xsd:double"&gt;1.7852&lt;/D&gt;&lt;/FQL&gt;&lt;FQL&gt;&lt;Q&gt;TRYCA10Y-FDS^FG_YIELD(42338-1AY,42338-1AY)&lt;/Q&gt;&lt;R&gt;1&lt;/R&gt;&lt;C&gt;1&lt;/C&gt;&lt;D xsi:type="xsd:double"&gt;1.8536&lt;/D&gt;&lt;/FQL&gt;&lt;FQL&gt;&lt;Q&gt;TRYAU10Y-FDS^FG_YIELD(42338-0M,42338-0M)&lt;/Q&gt;&lt;R&gt;1&lt;/R&gt;&lt;C&gt;1&lt;/C&gt;&lt;D xsi:type="xsd:double"&gt;2.86&lt;/D&gt;&lt;/FQL&gt;&lt;FQL&gt;&lt;Q&gt;TRYAU10Y-FDS^FG_YIELD(42338-1M,42338-1M)&lt;/Q&gt;&lt;R&gt;1&lt;/R&gt;&lt;C&gt;1&lt;/C&gt;&lt;D xsi:type="xsd:double"&gt;2.609&lt;/D&gt;&lt;/FQL&gt;&lt;FQL&gt;&lt;Q&gt;TRYAU10Y-FDS^FG_YIELD(0CY,0CY)&lt;/Q&gt;&lt;R&gt;1&lt;/R&gt;&lt;C&gt;1&lt;/C&gt;&lt;D xsi:type="xsd:double"&gt;2.734&lt;/D&gt;&lt;/FQL&gt;&lt;FQL&gt;&lt;Q&gt;TRYAU10Y-FDS^FG_YIELD(42338-1AY,42338-1AY)&lt;/Q&gt;&lt;R&gt;1&lt;/R&gt;&lt;C&gt;1&lt;/C&gt;&lt;D xsi:type="xsd:double"&gt;3.031&lt;/D&gt;&lt;/FQL&gt;&lt;FQL&gt;&lt;Q&gt;TRYDE10Y-FDS^FG_YIELD(42338-0M,42338-0M)&lt;/Q&gt;&lt;R&gt;1&lt;/R&gt;&lt;C&gt;1&lt;/C&gt;&lt;D xsi:type="xsd:double"&gt;0.471&lt;/D&gt;&lt;/FQL&gt;&lt;FQL&gt;&lt;Q&gt;TRYDE10Y-FDS^FG_YIELD(42338-1M,42338-1M)&lt;/Q&gt;&lt;R&gt;1&lt;/R&gt;&lt;C&gt;1&lt;/C&gt;&lt;D xsi:type="xsd:double"&gt;0.515&lt;/D&gt;&lt;/FQL&gt;&lt;FQL&gt;&lt;Q&gt;TRYDE10Y-FDS^FG_YIELD(0CY,0CY)&lt;/Q&gt;&lt;R&gt;1&lt;/R&gt;&lt;C&gt;1&lt;/C&gt;&lt;D xsi:type="xsd:double"&gt;0.534&lt;/D&gt;&lt;/FQL&gt;&lt;FQL&gt;&lt;Q&gt;TRYDE10Y-FDS^FG_YIELD(42338-1AY,42338-1AY)&lt;/Q&gt;&lt;R&gt;1&lt;/R&gt;&lt;C&gt;1&lt;/C&gt;&lt;D xsi:type="xsd:double"&gt;0.66&lt;/D&gt;&lt;/FQL&gt;&lt;FQL&gt;&lt;Q&gt;TRYGB10Y-FDS^FG_YIELD(42338-0M,42338-0M)&lt;/Q&gt;&lt;R&gt;1&lt;/R&gt;&lt;C&gt;1&lt;/C&gt;&lt;D xsi:type="xsd:double"&gt;1.825&lt;/D&gt;&lt;/FQL&gt;&lt;FQL&gt;&lt;Q&gt;TRYGB10Y-FDS^FG_YIELD(42338-1M,42338-1M)&lt;/Q&gt;&lt;R&gt;1&lt;/R&gt;&lt;C&gt;1&lt;/C&gt;&lt;D xsi:type="xsd:double"&gt;1.919&lt;/D&gt;&lt;/FQL&gt;&lt;FQL&gt;&lt;Q&gt;TRYGB10Y-FDS^FG_YIELD(0CY,0CY)&lt;/Q&gt;&lt;R&gt;1&lt;/R&gt;&lt;C&gt;1&lt;/C&gt;&lt;D xsi:type="xsd:double"&gt;1.754&lt;/D&gt;&lt;/FQL&gt;&lt;FQL&gt;&lt;Q&gt;TRYGB10Y-FDS^FG_YIELD(42338-1AY,42338-1AY)&lt;/Q&gt;&lt;R&gt;1&lt;/R&gt;&lt;C&gt;1&lt;/C&gt;&lt;D xsi:type="xsd:double"&gt;1.927&lt;/D&gt;&lt;/FQL&gt;&lt;FQL&gt;&lt;Q&gt;TRYCH10Y-FDS^FG_YIELD(42338-0M,42338-0M)&lt;/Q&gt;&lt;R&gt;1&lt;/R&gt;&lt;C&gt;1&lt;/C&gt;&lt;D xsi:type="xsd:double"&gt;-0.38&lt;/D&gt;&lt;/FQL&gt;&lt;FQL&gt;&lt;Q&gt;TRYCH10Y-FDS^FG_YIELD(42338-1M,42338-1M)&lt;/Q&gt;&lt;R&gt;1&lt;/R&gt;&lt;C&gt;1&lt;/C&gt;&lt;D xsi:type="xsd:double"&gt;-0.27&lt;/D&gt;&lt;/FQL&gt;&lt;FQL&gt;&lt;Q&gt;TRYCH10Y-FDS^FG_YIELD(0CY,0CY)&lt;/Q&gt;&lt;R&gt;1&lt;/R&gt;&lt;C&gt;1&lt;/C&gt;&lt;D xsi:type="xsd:double"&gt;0.314&lt;/D&gt;&lt;/FQL&gt;&lt;FQL&gt;&lt;Q&gt;TRYCH10Y-FDS^FG_YIELD(42338-1AY,42338-1AY)&lt;/Q&gt;&lt;R&gt;1&lt;/R&gt;&lt;C&gt;1&lt;/C&gt;&lt;D xsi:type="xsd:double"&gt;0.303&lt;/D&gt;&lt;/FQL&gt;&lt;FQL&gt;&lt;Q&gt;TRYIT10Y-FDS^FG_YIELD(42338-0M,42338-0M)&lt;/Q&gt;&lt;R&gt;1&lt;/R&gt;&lt;C&gt;1&lt;/C&gt;&lt;D xsi:type="xsd:double"&gt;1.323&lt;/D&gt;&lt;/FQL&gt;&lt;FQL&gt;&lt;Q&gt;TRYIT10Y-FDS^FG_YIELD(42338-1M,42338-1M)&lt;/Q&gt;&lt;R&gt;1&lt;/R&gt;&lt;C&gt;1&lt;/C&gt;&lt;D xsi:type="xsd:double"&gt;1.48&lt;/D&gt;&lt;/FQL&gt;&lt;FQL&gt;&lt;Q&gt;TRYIT10Y-FDS^FG_YIELD(0CY,0CY)&lt;/Q&gt;&lt;R&gt;1&lt;/R&gt;&lt;C&gt;1&lt;/C&gt;&lt;D xsi:type="xsd:double"&gt;1.858&lt;/D&gt;&lt;/FQL&gt;&lt;FQL&gt;&lt;Q&gt;TRYIT10Y-FDS^FG_YIELD(42338-1AY,42338-1AY)&lt;/Q&gt;&lt;R&gt;1&lt;/R&gt;&lt;C&gt;1&lt;/C&gt;&lt;D xsi:type="xsd:double"&gt;2.001&lt;/D&gt;&lt;/FQL&gt;&lt;FQL&gt;&lt;Q&gt;TRYFR10Y-FDS^FG_YIELD(42338-0M,42338-0M)&lt;/Q&gt;&lt;R&gt;1&lt;/R&gt;&lt;C&gt;1&lt;/C&gt;&lt;D xsi:type="xsd:double"&gt;0.789&lt;/D&gt;&lt;/FQL&gt;&lt;FQL&gt;&lt;Q&gt;TRYFR10Y-FDS^FG_YIELD(42338-1M,42338-1M)&lt;/Q&gt;&lt;R&gt;1&lt;/R&gt;&lt;C&gt;1&lt;/C&gt;&lt;D xsi:type="xsd:double"&gt;0.866&lt;/D&gt;&lt;/FQL&gt;&lt;FQL&gt;&lt;Q&gt;TRYFR10Y-FDS^FG_YIELD(0CY,0CY)&lt;/Q&gt;&lt;R&gt;1&lt;/R&gt;&lt;C&gt;1&lt;/C&gt;&lt;D xsi:type="xsd:double"&gt;0.826&lt;/D&gt;&lt;/FQL&gt;&lt;FQL&gt;&lt;Q&gt;TRYFR10Y-FDS^FG_YIELD(42338-1AY,42338-1AY)&lt;/Q&gt;&lt;R&gt;1&lt;/R&gt;&lt;C&gt;1&lt;/C&gt;&lt;D xsi:type="xsd:double"&gt;0.969&lt;/D&gt;&lt;/FQL&gt;&lt;FQL&gt;&lt;Q&gt;IDRUSD^FG_COMPANY_NAME()&lt;/Q&gt;&lt;R&gt;1&lt;/R&gt;&lt;C&gt;1&lt;/C&gt;&lt;D xsi:type="xsd:string"&gt;U.S. Dollar per Indonesian Rupiah&lt;/D&gt;&lt;/FQL&gt;&lt;FQL&gt;&lt;Q&gt;NGNUSD^FG_COMPANY_NAME()&lt;/Q&gt;&lt;R&gt;1&lt;/R&gt;&lt;C&gt;1&lt;/C&gt;&lt;D xsi:type="xsd:string"&gt;U.S. Dollar per Nigerian Naira&lt;/D&gt;&lt;/FQL&gt;&lt;FQL&gt;&lt;Q&gt;TRLUSD^FG_COMPANY_NAME()&lt;/Q&gt;&lt;R&gt;1&lt;/R&gt;&lt;C&gt;1&lt;/C&gt;&lt;D xsi:type="xsd:string"&gt;U.S. Dollar per Turkish Lira&lt;/D&gt;&lt;/FQL&gt;&lt;FQL&gt;&lt;Q&gt;PENUSD^FG_COMPANY_NAME()&lt;/Q&gt;&lt;R&gt;1&lt;/R&gt;&lt;C&gt;1&lt;/C&gt;&lt;D xsi:type="xsd:string"&gt;U.S. Dollar per Peruvian New Sol&lt;/D&gt;&lt;/FQL&gt;&lt;FQL&gt;&lt;Q&gt;HUFUSD^FG_COMPANY_NAME()&lt;/Q&gt;&lt;R&gt;1&lt;/R&gt;&lt;C&gt;1&lt;/C&gt;&lt;D xsi:type="xsd:string"&gt;U.S. Dollar per Hungarian Forint&lt;/D&gt;&lt;/FQL&gt;&lt;FQL&gt;&lt;Q&gt;PHPUSD^FG_COMPANY_NAME()&lt;/Q&gt;&lt;R&gt;1&lt;/R&gt;&lt;C&gt;1&lt;/C&gt;&lt;D xsi:type="xsd:string"&gt;U.S. Dollar per Philippines Peso&lt;/D&gt;&lt;/FQL&gt;&lt;FQL&gt;&lt;Q&gt;PLNUSD^FG_COMPANY_NAME()&lt;/Q&gt;&lt;R&gt;1&lt;/R&gt;&lt;C&gt;1&lt;/C&gt;&lt;D xsi:type="xsd:string"&gt;U.S. Dollar per Polish Zloty&lt;/D&gt;&lt;/FQL&gt;&lt;FQL&gt;&lt;Q&gt;BRLUSD^FG_COMPANY_NAME()&lt;/Q&gt;&lt;R&gt;1&lt;/R&gt;&lt;C&gt;1&lt;/C&gt;&lt;D xsi:type="xsd:string"&gt;U.S. Dollar per Brazilian Real&lt;/D&gt;&lt;/FQL&gt;&lt;FQL&gt;&lt;Q&gt;CLPUSD^FG_COMPANY_NAME()&lt;/Q&gt;&lt;R&gt;1&lt;/R&gt;&lt;C&gt;1&lt;/C&gt;&lt;D xsi:type="xsd:string"&gt;U.S. Dollar per Chilean Peso&lt;/D&gt;&lt;/FQL&gt;&lt;FQL&gt;&lt;Q&gt;MYRUSD^FG_COMPANY_NAME()&lt;/Q&gt;&lt;R&gt;1&lt;/R&gt;&lt;C&gt;1&lt;/C&gt;&lt;D xsi:type="xsd:string"&gt;U.S. Dollar per Malaysian Ringgit&lt;/D&gt;&lt;/FQL&gt;&lt;FQL&gt;&lt;Q&gt;COPUSD^FG_COMPANY_NAME()&lt;/Q&gt;&lt;R&gt;1&lt;/R&gt;&lt;C&gt;1&lt;/C&gt;&lt;D xsi:type="xsd:string"&gt;U.S. Dollar per Colombian Peso&lt;/D&gt;&lt;/FQL&gt;&lt;FQL&gt;&lt;Q&gt;THBUSD^FG_COMPANY_NAME()&lt;/Q&gt;&lt;R&gt;1&lt;/R&gt;&lt;C&gt;1&lt;/C&gt;&lt;D xsi:type="xsd:string"&gt;U.S. Dollar per Thailand Baht&lt;/D&gt;&lt;/FQL&gt;&lt;FQL&gt;&lt;Q&gt;RONUSD^FG_COMPANY_NAME()&lt;/Q&gt;&lt;R&gt;1&lt;/R&gt;&lt;C&gt;1&lt;/C&gt;&lt;D xsi:type="xsd:string"&gt;U.S. Dollar per Romanian New Leu&lt;/D&gt;&lt;/FQL&gt;&lt;FQL&gt;&lt;Q&gt;ZARUSD^FG_COMPANY_NAME()&lt;/Q&gt;&lt;R&gt;1&lt;/R&gt;&lt;C&gt;1&lt;/C&gt;&lt;D xsi:type="xsd:string"&gt;U.S. Dollar per South African Rand&lt;/D&gt;&lt;/FQL&gt;&lt;FQL&gt;&lt;Q&gt;MXNUSD^FG_COMPANY_NAME()&lt;/Q&gt;&lt;R&gt;1&lt;/R&gt;&lt;C&gt;1&lt;/C&gt;&lt;D xsi:type="xsd:string"&gt;U.S. Dollar per Mexican Peso&lt;/D&gt;&lt;/FQL&gt;&lt;FQL&gt;&lt;Q&gt;RUBUSD^FG_COMPANY_NAME()&lt;/Q&gt;&lt;R&gt;1&lt;/R&gt;&lt;C&gt;1&lt;/C&gt;&lt;D xsi:type="xsd:string"&gt;U.S. Dollar per Russian Rouble&lt;/D&gt;&lt;/FQL&gt;&lt;FQL&gt;&lt;Q&gt;LHMN0001^LB_EXCESS_RET_MTD(42338-1D,42338-1D)*100&lt;/Q&gt;&lt;R&gt;1&lt;/R&gt;&lt;C&gt;1&lt;/C&gt;&lt;D xsi:type="xsd:double"&gt;9&lt;/D&gt;&lt;/FQL&gt;&lt;FQL&gt;&lt;Q&gt;LHMN0011^LB_EXCESS_RET_MTD(42338-1D,42338-1D)*100&lt;/Q&gt;&lt;R&gt;1&lt;/R&gt;&lt;C&gt;1&lt;/C&gt;&lt;D xsi:type="xsd:double"&gt;21&lt;/D&gt;&lt;/FQL&gt;&lt;FQL&gt;&lt;Q&gt;LHMN2768^LB_EXCESS_RET_MTD(42338-1D,42338-1D)*100&lt;/Q&gt;&lt;R&gt;1&lt;/R&gt;&lt;C&gt;1&lt;/C&gt;&lt;D xsi:type="xsd:double"&gt;12&lt;/D&gt;&lt;/FQL&gt;&lt;FQL&gt;&lt;Q&gt;LHMN2767^LB_EXCESS_RET_MTD(42338-1D,42338-1D)*100&lt;/Q&gt;&lt;R&gt;1&lt;/R&gt;&lt;C&gt;1&lt;/C&gt;&lt;D xsi:type="xsd:double"&gt;43&lt;/D&gt;&lt;/FQL&gt;&lt;FQL&gt;&lt;Q&gt;LHMN2766^LB_EXCESS_RET_MTD(42338-1D,42338-1D)*100&lt;/Q&gt;&lt;R&gt;1&lt;/R&gt;&lt;C&gt;1&lt;/C&gt;&lt;D xsi:type="xsd:double"&gt;41&lt;/D&gt;&lt;/FQL&gt;&lt;FQL&gt;&lt;Q&gt;LHMN2769^LB_EXCESS_RET_MTD(42338-1D,42338-1D)*100&lt;/Q&gt;&lt;R&gt;1&lt;/R&gt;&lt;C&gt;1&lt;/C&gt;&lt;D xsi:type="xsd:double"&gt;0&lt;/D&gt;&lt;/FQL&gt;&lt;FQL&gt;&lt;Q&gt;LHMN3461^LB_EXCESS_RET_MTD(42338-1D,42338-1D)*100&lt;/Q&gt;&lt;R&gt;1&lt;/R&gt;&lt;C&gt;1&lt;/C&gt;&lt;D xsi:type="xsd:double"&gt;8&lt;/D&gt;&lt;/FQL&gt;&lt;FQL&gt;&lt;Q&gt;LHMN3462^LB_EXCESS_RET_MTD(42338-1D,42338-1D)*100&lt;/Q&gt;&lt;R&gt;1&lt;/R&gt;&lt;C&gt;1&lt;/C&gt;&lt;D xsi:type="xsd:double"&gt;9&lt;/D&gt;&lt;/FQL&gt;&lt;FQL&gt;&lt;Q&gt;LHMN3463^LB_EXCESS_RET_MTD(42338-1D,42338-1D)*100&lt;/Q&gt;&lt;R&gt;1&lt;/R&gt;&lt;C&gt;1&lt;/C&gt;&lt;D xsi:type="xsd:double"&gt;48&lt;/D&gt;&lt;/FQL&gt;&lt;FQL&gt;&lt;Q&gt;LHMN0009^LB_EXCESS_RET_MTD(42338-1D,42338-1D)*100&lt;/Q&gt;&lt;R&gt;1&lt;/R&gt;&lt;C&gt;1&lt;/C&gt;&lt;D xsi:type="xsd:double"&gt;11&lt;/D&gt;&lt;/FQL&gt;&lt;FQL&gt;&lt;Q&gt;LHMN0095^LB_EXCESS_RET_MTD(42338-1D,42338-1D)*100&lt;/Q&gt;&lt;R&gt;1&lt;/R&gt;&lt;C&gt;1&lt;/C&gt;&lt;D xsi:type="xsd:double"&gt;7&lt;/D&gt;&lt;/FQL&gt;&lt;FQL&gt;&lt;Q&gt;LHMN14685^LB_EXCESS_RET_MTD(42338-1D,42338-1D)*100&lt;/Q&gt;&lt;R&gt;1&lt;/R&gt;&lt;C&gt;1&lt;/C&gt;&lt;D xsi:type="xsd:double"&gt;0&lt;/D&gt;&lt;/FQL&gt;&lt;FQL&gt;&lt;Q&gt;LHMN0062^LB_EXCESS_RET_MTD(42338-1D,42338-1D)*100&lt;/Q&gt;&lt;R&gt;1&lt;/R&gt;&lt;C&gt;1&lt;/C&gt;&lt;D xsi:type="xsd:double"&gt;0&lt;/D&gt;&lt;/FQL&gt;&lt;FQL&gt;&lt;Q&gt;BRCP0524^LB_EXCESS_RET_MTD(42338-1D,42338-1D)*100&lt;/Q&gt;&lt;R&gt;0&lt;/R&gt;&lt;C&gt;0&lt;/C&gt;&lt;/FQL&gt;&lt;FQL&gt;&lt;Q&gt;JPM00467^ML_EXC_RET_PCT(-1D,-1D)*100&lt;/Q&gt;&lt;R&gt;0&lt;/R&gt;&lt;C&gt;0&lt;/C&gt;&lt;/FQL&gt;&lt;FQL&gt;&lt;Q&gt;MLH0A1^ML_EXC_RET_PCT(-1D,-1D)*100&lt;/Q&gt;&lt;R&gt;1&lt;/R&gt;&lt;C&gt;1&lt;/C&gt;&lt;D xsi:type="xsd:double"&gt;-126.2&lt;/D&gt;&lt;/FQL&gt;&lt;FQL&gt;&lt;Q&gt;MLH0A3^ML_EXC_RET_PCT(-1D,-1D)*100&lt;/Q&gt;&lt;R&gt;1&lt;/R&gt;&lt;C&gt;1&lt;/C&gt;&lt;D xsi:type="xsd:double"&gt;-443.20000000000005&lt;/D&gt;&lt;/FQL&gt;&lt;FQL&gt;&lt;Q&gt;JPM07503^ML_EXC_RET_PCT(-1D,-1D)*100&lt;/Q&gt;&lt;R&gt;0&lt;/R&gt;&lt;C&gt;0&lt;/C&gt;&lt;/FQL&gt;&lt;FQL&gt;&lt;Q&gt;MLH0A2^ML_EXC_RET_PCT(-1D,-1D)*100&lt;/Q&gt;&lt;R&gt;1&lt;/R&gt;&lt;C&gt;1&lt;/C&gt;&lt;D xsi:type="xsd:double"&gt;-216.60000000000002&lt;/D&gt;&lt;/FQL&gt;&lt;FQL&gt;&lt;Q&gt;MLH0A0^ML_EXC_RET_PCT(-1D,-1D)*100&lt;/Q&gt;&lt;R&gt;1&lt;/R&gt;&lt;C&gt;1&lt;/C&gt;&lt;D xsi:type="xsd:double"&gt;-205.70000000000002&lt;/D&gt;&lt;/FQL&gt;&lt;FQL&gt;&lt;Q&gt;MLH0EN^ML_EXC_RET_PCT(-1D,-1D)*100&lt;/Q&gt;&lt;R&gt;1&lt;/R&gt;&lt;C&gt;1&lt;/C&gt;&lt;D xsi:type="xsd:double"&gt;-393.1&lt;/D&gt;&lt;/FQL&gt;&lt;FQL&gt;&lt;Q&gt;SPBDLL00^ML_EXC_RET_PCT(-1D,-1D)&lt;/Q&gt;&lt;R&gt;0&lt;/R&gt;&lt;C&gt;0&lt;/C&gt;&lt;/FQL&gt;&lt;FQL&gt;&lt;Q&gt;JPM10005^LB_EXCESS_RET_MTD(-1D,-1D)*100&lt;/Q&gt;&lt;R&gt;0&lt;/R&gt;&lt;C&gt;0&lt;/C&gt;&lt;/FQL&gt;&lt;FQL&gt;&lt;Q&gt;JPM10007^LB_EXCESS_RET_MTD(-1D,-1D)*100&lt;/Q&gt;&lt;R&gt;0&lt;/R&gt;&lt;C&gt;0&lt;/C&gt;&lt;/FQL&gt;&lt;FQL&gt;&lt;Q&gt;JPM10009^LB_EXCESS_RET_MTD(-1D,-1D)*100&lt;/Q&gt;&lt;R&gt;0&lt;/R&gt;&lt;C&gt;0&lt;/C&gt;&lt;/FQL&gt;&lt;FQL&gt;&lt;Q&gt;JPM10011^LB_EXCESS_RET_MTD(-1D,-1D)*100&lt;/Q&gt;&lt;R&gt;0&lt;/R&gt;&lt;C&gt;0&lt;/C&gt;&lt;/FQL&gt;&lt;FQL&gt;&lt;Q&gt;MYRUSD^FG_PRICE_IDX(42338,,,USD)&lt;/Q&gt;&lt;R&gt;1&lt;/R&gt;&lt;C&gt;1&lt;/C&gt;&lt;D xsi:type="xsd:double"&gt;0.2345215759849906&lt;/D&gt;&lt;/FQL&gt;&lt;FQL&gt;&lt;Q&gt;MYRUSD^FG_TRET_PCHG_IDX(42338-1D,42338,,USD)/100&lt;/Q&gt;&lt;R&gt;1&lt;/R&gt;&lt;C&gt;1&lt;/C&gt;&lt;D xsi:type="xsd:double"&gt;-0.0009380863039401&lt;/D&gt;&lt;/FQL&gt;&lt;FQL&gt;&lt;Q&gt;THBUSD^FG_PRICE_IDX(42338,,,USD)&lt;/Q&gt;&lt;R&gt;1&lt;/R&gt;&lt;C&gt;1&lt;/C&gt;&lt;D xsi:type="xsd:double"&gt;0.027901785714285712&lt;/D&gt;&lt;/FQL&gt;&lt;FQL&gt;&lt;Q&gt;THBUSD^FG_TRET_PCHG_IDX(42338-1D,42338,,USD)/100&lt;/Q&gt;&lt;R&gt;1&lt;/R&gt;&lt;C&gt;1&lt;/C&gt;&lt;D xsi:type="xsd:double"&gt;6.97544642855874E-05&lt;/D&gt;&lt;/FQL&gt;&lt;FQL&gt;&lt;Q&gt;IDRUSD^FG_PRICE_IDX(42338,,,USD)&lt;/Q&gt;&lt;R&gt;1&lt;/R&gt;&lt;C&gt;1&lt;/C&gt;&lt;D xsi:type="xsd:double"&gt;7.2280448138778466E-05&lt;/D&gt;&lt;/FQL&gt;&lt;FQL&gt;&lt;Q&gt;IDRUSD^FG_TRET_PCHG_IDX(42338-1D,42338,,USD)/100&lt;/Q&gt;&lt;R&gt;1&lt;/R&gt;&lt;C&gt;1&lt;/C&gt;&lt;D xsi:type="xsd:double"&gt;-0.0041561257679796348&lt;/D&gt;&lt;/FQL&gt;&lt;FQL&gt;&lt;Q&gt;PHPUSD^FG_PRICE_IDX(42338,,,USD)&lt;/Q&gt;&lt;R&gt;1&lt;/R&gt;&lt;C&gt;1&lt;/C&gt;&lt;D xsi:type="xsd:double"&gt;0.021213406873143825&lt;/D&gt;&lt;/FQL&gt;&lt;FQL&gt;&lt;Q&gt;PHPUSD^FG_TRET_PCHG_IDX(42338-1D,42338,,USD)/100&lt;/Q&gt;&lt;R&gt;1&lt;/R&gt;&lt;C&gt;1&lt;/C&gt;&lt;D xsi:type="xsd:double"&gt;0&lt;/D&gt;&lt;/FQL&gt;&lt;FQL&gt;&lt;Q&gt;HUFUSD^FG_PRICE_IDX(42338,,,USD)&lt;/Q&gt;&lt;R&gt;1&lt;/R&gt;&lt;C&gt;1&lt;/C&gt;&lt;D xsi:type="xsd:double"&gt;0.0033976191184027791&lt;/D&gt;&lt;/FQL&gt;&lt;FQL&gt;&lt;Q&gt;HUFUSD^FG_TRET_PCHG_IDX(42338-1D,42338,,USD)/100&lt;/Q&gt;&lt;R&gt;1&lt;/R&gt;&lt;C&gt;1&lt;/C&gt;&lt;D xsi:type="xsd:double"&gt;-0.00034078119757585679&lt;/D&gt;&lt;/FQL&gt;&lt;FQL&gt;&lt;Q&gt;RONUSD^FG_PRICE_IDX(42338,,,USD)&lt;/Q&gt;&lt;R&gt;1&lt;/R&gt;&lt;C&gt;1&lt;/C&gt;&lt;D xsi:type="xsd:double"&gt;0.23705108450871165&lt;/D&gt;&lt;/FQL&gt;&lt;FQL&gt;&lt;Q&gt;RONUSD^FG_TRET_PCHG_IDX(42338-1D,42338,,USD)/100&lt;/Q&gt;&lt;R&gt;1&lt;/R&gt;&lt;C&gt;1&lt;/C&gt;&lt;D xsi:type="xsd:double"&gt;-0.0037691122436883662&lt;/D&gt;&lt;/FQL&gt;&lt;FQL&gt;&lt;Q&gt;NGNUSD^FG_PRICE_IDX(42338,,,USD)&lt;/Q&gt;&lt;R&gt;1&lt;/R&gt;&lt;C&gt;1&lt;/C&gt;&lt;D xsi:type="xsd:double"&gt;0.0050263885398341293&lt;/D&gt;&lt;/FQL&gt;&lt;FQL&gt;&lt;Q&gt;NGNUSD^FG_TRET_PCHG_IDX(42338-1D,42338,,USD)/100&lt;/Q&gt;&lt;R&gt;1&lt;/R&gt;&lt;C&gt;1&lt;/C&gt;&lt;D xsi:type="xsd:double"&gt;0.0015079165619502621&lt;/D&gt;&lt;/FQL&gt;&lt;FQL&gt;&lt;Q&gt;PLNUSD^FG_PRICE_IDX(42338,,,USD)&lt;/Q&gt;&lt;R&gt;1&lt;/R&gt;&lt;C&gt;1&lt;/C&gt;&lt;D xsi:type="xsd:double"&gt;0.24729520865533231&lt;/D&gt;&lt;/FQL&gt;&lt;FQL&gt;&lt;Q&gt;PLNUSD^FG_TRET_PCHG_IDX(42338-1D,42338,,USD)/100&lt;/Q&gt;&lt;R&gt;1&lt;/R&gt;&lt;C&gt;1&lt;/C&gt;&lt;D xsi:type="xsd:double"&gt;-0.003128284389489866&lt;/D&gt;&lt;/FQL&gt;&lt;FQL&gt;&lt;Q&gt;RUBUSD^FG_PRICE_IDX(42338,,,USD)&lt;/Q&gt;&lt;R&gt;1&lt;/R&gt;&lt;C&gt;1&lt;/C&gt;&lt;D xsi:type="xsd:double"&gt;0.015140618494265491&lt;/D&gt;&lt;/FQL&gt;&lt;FQL&gt;&lt;Q&gt;RUBUSD^FG_TRET_PCHG_IDX(42338-1D,42338,,USD)/100&lt;/Q&gt;&lt;R&gt;1&lt;/R&gt;&lt;C&gt;1&lt;/C&gt;&lt;D xsi:type="xsd:double"&gt;0.00022710927741398379&lt;/D&gt;&lt;/FQL&gt;&lt;FQL&gt;&lt;Q&gt;ZARUSD^FG_PRICE_IDX(42338,,,USD)&lt;/Q&gt;&lt;R&gt;1&lt;/R&gt;&lt;C&gt;1&lt;/C&gt;&lt;D xsi:type="xsd:double"&gt;0.069348127600554782&lt;/D&gt;&lt;/FQL&gt;&lt;FQL&gt;&lt;Q&gt;ZARUSD^FG_TRET_PCHG_IDX(42338-1D,42338,,USD)/100&lt;/Q&gt;&lt;R&gt;1&lt;/R&gt;&lt;C&gt;1&lt;/C&gt;&lt;D xsi:type="xsd:double"&gt;-0.0058945908460470431&lt;/D&gt;&lt;/FQL&gt;&lt;FQL&gt;&lt;Q&gt;TRLUSD^FG_PRICE_IDX(42338,,,USD)&lt;/Q&gt;&lt;R&gt;1&lt;/R&gt;&lt;C&gt;1&lt;/C&gt;&lt;D xsi:type="xsd:double"&gt;3.4405642525374161E-07&lt;/D&gt;&lt;/FQL&gt;&lt;FQL&gt;&lt;Q&gt;TRLUSD^FG_TRET_PCHG_IDX(42338-1D,42338,,USD)/100&lt;/Q&gt;&lt;R&gt;1&lt;/R&gt;&lt;C&gt;1&lt;/C&gt;&lt;D xsi:type="xsd:double"&gt;0.00428350249440923&lt;/D&gt;&lt;/FQL&gt;&lt;FQL&gt;&lt;Q&gt;BRLUSD^FG_PRICE_IDX(42338,,,USD)&lt;/Q&gt;&lt;R&gt;1&lt;/R&gt;&lt;C&gt;1&lt;/C&gt;&lt;D xsi:type="xsd:double"&gt;0.25517690138688648&lt;/D&gt;&lt;/FQL&gt;&lt;FQL&gt;&lt;Q&gt;BRLUSD^FG_TRET_PCHG_IDX(42338-1D,42338,,USD)/100&lt;/Q&gt;&lt;R&gt;1&lt;/R&gt;&lt;C&gt;1&lt;/C&gt;&lt;D xsi:type="xsd:double"&gt;-0.041785217602102624&lt;/D&gt;&lt;/FQL&gt;&lt;FQL&gt;&lt;Q&gt;COPUSD^FG_PRICE_IDX(42338,,,USD)&lt;/Q&gt;&lt;R&gt;1&lt;/R&gt;&lt;C&gt;1&lt;/C&gt;&lt;D xsi:type="xsd:double"&gt;0.000317634260031287&lt;/D&gt;&lt;/FQL&gt;&lt;FQL&gt;&lt;Q&gt;COPUSD^FG_TRET_PCHG_IDX(42338-1D,42338,,USD)/100&lt;/Q&gt;&lt;R&gt;1&lt;/R&gt;&lt;C&gt;1&lt;/C&gt;&lt;D xsi:type="xsd:double"&gt;-0.016072293557582995&lt;/D&gt;&lt;/FQL&gt;&lt;FQL&gt;&lt;Q&gt;MXNUSD^FG_PRICE_IDX(42338,,,USD)&lt;/Q&gt;&lt;R&gt;1&lt;/R&gt;&lt;C&gt;1&lt;/C&gt;&lt;D xsi:type="xsd:double"&gt;0.06021919788028423&lt;/D&gt;&lt;/FQL&gt;&lt;FQL&gt;&lt;Q&gt;MXNUSD^FG_TRET_PCHG_IDX(42338-1D,42338,,USD)/100&lt;/Q&gt;&lt;R&gt;1&lt;/R&gt;&lt;C&gt;1&lt;/C&gt;&lt;D xsi:type="xsd:double"&gt;-0.00374864506804784&lt;/D&gt;&lt;/FQL&gt;&lt;FQL&gt;&lt;Q&gt;PENUSD^FG_PRICE_IDX(42338,,,USD)&lt;/Q&gt;&lt;R&gt;1&lt;/R&gt;&lt;C&gt;1&lt;/C&gt;&lt;D xsi:type="xsd:double"&gt;0.29634019854793303&lt;/D&gt;&lt;/FQL&gt;&lt;FQL&gt;&lt;Q&gt;PENUSD^FG_TRET_PCHG_IDX(42338-1D,42338,,USD)/100&lt;/Q&gt;&lt;R&gt;1&lt;/R&gt;&lt;C&gt;1&lt;/C&gt;&lt;D xsi:type="xsd:double"&gt;0.0007260334864425122&lt;/D&gt;&lt;/FQL&gt;&lt;FQL&gt;&lt;Q&gt;CLPUSD^FG_PRICE_IDX(42338,,,USD)&lt;/Q&gt;&lt;R&gt;1&lt;/R&gt;&lt;C&gt;1&lt;/C&gt;&lt;D xsi:type="xsd:double"&gt;0.0014067170740284861&lt;/D&gt;&lt;/FQL&gt;&lt;FQL&gt;&lt;Q&gt;CLPUSD^FG_TRET_PCHG_IDX(42338-1D,42338,,USD)/100&lt;/Q&gt;&lt;R&gt;1&lt;/R&gt;&lt;C&gt;1&lt;/C&gt;&lt;D xsi:type="xsd:double"&gt;0.0020749076841921621&lt;/D&gt;&lt;/FQL&gt;&lt;FQL&gt;&lt;Q&gt;LHMN0001^LB_EXCESS_RET_MTD(42338-0M,42338-0M)*100&lt;/Q&gt;&lt;R&gt;1&lt;/R&gt;&lt;C&gt;1&lt;/C&gt;&lt;D xsi:type="xsd:double"&gt;11&lt;/D&gt;&lt;/FQL&gt;&lt;FQL&gt;&lt;Q&gt;LHMN0001^LB_EXCESS_RET_MTD(42338-1M,42338-1M)*100&lt;/Q&gt;&lt;R&gt;1&lt;/R&gt;&lt;C&gt;1&lt;/C&gt;&lt;D xsi:type="xsd:double"&gt;38&lt;/D&gt;&lt;/FQL&gt;&lt;FQL&gt;&lt;Q&gt;LHMN0001^LB_EXCESS_RET_MTD(0CY,0CY)*100&lt;/Q&gt;&lt;R&gt;1&lt;/R&gt;&lt;C&gt;1&lt;/C&gt;&lt;D xsi:type="xsd:double"&gt;-10&lt;/D&gt;&lt;/FQL&gt;&lt;FQL&gt;&lt;Q&gt;LHMN0001^LB_EXCESS_RET_MTD(42338-1AY,42338-1AY)*100&lt;/Q&gt;&lt;R&gt;1&lt;/R&gt;&lt;C&gt;1&lt;/C&gt;&lt;D xsi:type="xsd:double"&gt;-15&lt;/D&gt;&lt;/FQL&gt;&lt;FQL&gt;&lt;Q&gt;LHMN0011^LB_EXCESS_RET_MTD(42338-0M,42338-0M)*100&lt;/Q&gt;&lt;R&gt;1&lt;/R&gt;&lt;C&gt;1&lt;/C&gt;&lt;D xsi:type="xsd:double"&gt;22&lt;/D&gt;&lt;/FQL&gt;&lt;FQL&gt;&lt;Q&gt;LHMN0011^LB_EXCESS_RET_MTD(42338-1M,42338-1M)*100&lt;/Q&gt;&lt;R&gt;1&lt;/R&gt;&lt;C&gt;1&lt;/C&gt;&lt;D xsi:type="xsd:double"&gt;90&lt;/D&gt;&lt;/FQL&gt;&lt;FQL&gt;&lt;Q&gt;LHMN0011^LB_EXCESS_RET_MTD(0CY,0CY)*100&lt;/Q&gt;&lt;R&gt;1&lt;/R&gt;&lt;C&gt;1&lt;/C&gt;&lt;D xsi:type="xsd:double"&gt;-41&lt;/D&gt;&lt;/FQL&gt;&lt;FQL&gt;&lt;Q&gt;LHMN0011^LB_EXCESS_RET_MTD(42338-1AY,42338-1AY)*100&lt;/Q&gt;&lt;R&gt;1&lt;/R&gt;&lt;C&gt;1&lt;/C&gt;&lt;D xsi:type="xsd:double"&gt;-43&lt;/D&gt;&lt;/FQL&gt;&lt;FQL&gt;&lt;Q&gt;LHMN2768^LB_EXCESS_RET_MTD(42338-0M,42338-0M)*100&lt;/Q&gt;&lt;R&gt;1&lt;/R&gt;&lt;C&gt;1&lt;/C&gt;&lt;D xsi:type="xsd:double"&gt;14&lt;/D&gt;&lt;/FQL&gt;&lt;FQL&gt;&lt;Q&gt;LHMN2768^LB_EXCESS_RET_MTD(42338-1M,42338-1M)*100&lt;/Q&gt;&lt;R&gt;1&lt;/R&gt;&lt;C&gt;1&lt;/C&gt;&lt;D xsi:type="xsd:double"&gt;7&lt;/D&gt;&lt;/FQL&gt;&lt;FQL&gt;&lt;Q&gt;LHMN2768^LB_EXCESS_RET_MTD(0CY,0CY)*100&lt;/Q&gt;&lt;R&gt;1&lt;/R&gt;&lt;C&gt;1&lt;/C&gt;&lt;D xsi:type="xsd:double"&gt;-2&lt;/D&gt;&lt;/FQL&gt;&lt;FQL&gt;&lt;Q&gt;LHMN2768^LB_EXCESS_RET_MTD(42338-1AY,42338-1AY)*100&lt;/Q&gt;&lt;R&gt;1&lt;/R&gt;&lt;C&gt;1&lt;/C&gt;&lt;D xsi:type="xsd:double"&gt;-2&lt;/D&gt;&lt;/FQL&gt;&lt;FQL&gt;&lt;Q&gt;LHMN2767^LB_EXCESS_RET_MTD(42338-0M,42338-0M)*100&lt;/Q&gt;&lt;R&gt;1&lt;/R&gt;&lt;C&gt;1&lt;/C&gt;&lt;D xsi:type="xsd:double"&gt;48&lt;/D&gt;&lt;/FQL&gt;&lt;FQL&gt;&lt;Q&gt;LHMN2767^LB_EXCESS_RET_MTD(42338-1M,42338-1M)*100&lt;/Q&gt;&lt;R&gt;1&lt;/R&gt;&lt;C&gt;1&lt;/C&gt;&lt;D xsi:type="xsd:double"&gt;70&lt;/D&gt;&lt;/FQL&gt;&lt;FQL&gt;&lt;Q&gt;LHMN2767^LB_EXCESS_RET_MTD(0CY,0CY)*100&lt;/Q&gt;&lt;R&gt;1&lt;/R&gt;&lt;C&gt;1&lt;/C&gt;&lt;D xsi:type="xsd:double"&gt;-9&lt;/D&gt;&lt;/FQL&gt;&lt;FQL&gt;&lt;Q&gt;LHMN2767^LB_EXCESS_RET_MTD(42338-1AY,42338-1AY)*100&lt;/Q&gt;&lt;R&gt;1&lt;/R&gt;&lt;C&gt;1&lt;/C&gt;&lt;D xsi:type="xsd:double"&gt;-21&lt;/D&gt;&lt;/FQL&gt;&lt;FQL&gt;&lt;Q&gt;LHMN2766^LB_EXCESS_RET_MTD(42338-0M,42338-0M)*100&lt;/Q&gt;&lt;R&gt;1&lt;/R&gt;&lt;C&gt;1&lt;/C&gt;&lt;D xsi:type="xsd:double"&gt;43&lt;/D&gt;&lt;/FQL&gt;&lt;FQL&gt;&lt;Q&gt;LHMN2766^LB_EXCESS_RET_MTD(42338-1M,42338-1M)*100&lt;/Q&gt;&lt;R&gt;1&lt;/R&gt;&lt;C&gt;1&lt;/C&gt;&lt;D xsi:type="xsd:double"&gt;72&lt;/D&gt;&lt;/FQL&gt;&lt;FQL&gt;&lt;Q&gt;LHMN2766^LB_EXCESS_RET_MTD(0CY,0CY)*100&lt;/Q&gt;&lt;R&gt;1&lt;/R&gt;&lt;C&gt;1&lt;/C&gt;&lt;D xsi:type="xsd:double"&gt;-14&lt;/D&gt;&lt;/FQL&gt;&lt;FQL&gt;&lt;Q&gt;LHMN2766^LB_EXCESS_RET_MTD(42338-1AY,42338-1AY)*100&lt;/Q&gt;&lt;R&gt;1&lt;/R&gt;&lt;C&gt;1&lt;/C&gt;&lt;D xsi:type="xsd:double"&gt;-35&lt;/D&gt;&lt;/FQL&gt;&lt;FQL&gt;&lt;Q&gt;LHMN2769^LB_EXCESS_RET_MTD(42338-0M,42338-0M)*100&lt;/Q&gt;&lt;R&gt;1&lt;/R&gt;&lt;C&gt;1&lt;/C&gt;&lt;D xsi:type="xsd:double"&gt;-3&lt;/D&gt;&lt;/FQL&gt;&lt;FQL&gt;&lt;Q&gt;LHMN2769^LB_EXCESS_RET_MTD(42338-1M,42338-1M)*100&lt;/Q&gt;&lt;R&gt;1&lt;/R&gt;&lt;C&gt;1&lt;/C&gt;&lt;D xsi:type="xsd:double"&gt;130&lt;/D&gt;&lt;/FQL&gt;&lt;FQL&gt;&lt;Q&gt;LHMN2769^LB_EXCESS_RET_MTD(0CY,0CY)*100&lt;/Q&gt;&lt;R&gt;1&lt;/R&gt;&lt;C&gt;1&lt;/C&gt;&lt;D xsi:type="xsd:double"&gt;-86&lt;/D&gt;&lt;/FQL&gt;&lt;FQL&gt;&lt;Q&gt;LHMN2769^LB_EXCESS_RET_MTD(42338-1AY,42338-1AY)*100&lt;/Q&gt;&lt;R&gt;1&lt;/R&gt;&lt;C&gt;1&lt;/C&gt;&lt;D xsi:type="xsd:double"&gt;-67&lt;/D&gt;&lt;/FQL&gt;&lt;FQL&gt;&lt;Q&gt;LHMN3461^LB_EXCESS_RET_MTD(42338-0M,42338-0M)*100&lt;/Q&gt;&lt;R&gt;1&lt;/R&gt;&lt;C&gt;1&lt;/C&gt;&lt;D xsi:type="xsd:double"&gt;9&lt;/D&gt;&lt;/FQL&gt;&lt;FQL&gt;&lt;Q&gt;LHMN3461^LB_EXCESS_RET_MTD(42338-1M,42338-1M)*100&lt;/Q&gt;&lt;R&gt;1&lt;/R&gt;&lt;C&gt;1&lt;/C&gt;&lt;D xsi:type="xsd:double"&gt;99&lt;/D&gt;&lt;/FQL&gt;&lt;FQL&gt;&lt;Q&gt;LHMN3461^LB_EXCESS_RET_MTD(0CY,0CY)*100&lt;/Q&gt;&lt;R&gt;1&lt;/R&gt;&lt;C&gt;1&lt;/C&gt;&lt;D xsi:type="xsd:double"&gt;-63&lt;/D&gt;&lt;/FQL&gt;&lt;FQL&gt;&lt;Q&gt;LHMN3461^LB_EXCESS_RET_MTD(42338-1AY,42338-1AY)*100&lt;/Q&gt;&lt;R&gt;1&lt;/R&gt;&lt;C&gt;1&lt;/C&gt;&lt;D xsi:type="xsd:double"&gt;-59&lt;/D&gt;&lt;/FQL&gt;&lt;FQL&gt;&lt;Q&gt;LHMN3462^LB_EXCESS_RET_MTD(42338-0M,42338-0M)*100&lt;/Q&gt;&lt;R&gt;1&lt;/R&gt;&lt;C&gt;1&lt;/C&gt;&lt;D xsi:type="xsd:double"&gt;12&lt;/D&gt;&lt;/FQL&gt;&lt;FQL&gt;&lt;Q&gt;LHMN3462^LB_EXCESS_RET_MTD(42338-1M,42338-1M)*100&lt;/Q&gt;&lt;R&gt;1&lt;/R&gt;&lt;C&gt;1&lt;/C&gt;&lt;D xsi:type="xsd:double"&gt;64&lt;/D&gt;&lt;/FQL&gt;&lt;FQL&gt;&lt;Q&gt;LHMN3462^LB_EXCESS_RET_MTD(0CY,0CY)*100&lt;/Q&gt;&lt;R&gt;1&lt;/R&gt;&lt;C&gt;1&lt;/C&gt;&lt;D xsi:type="xsd:double"&gt;41&lt;/D&gt;&lt;/FQL&gt;&lt;FQL&gt;&lt;Q&gt;LHMN3462^LB_EXCESS_RET_MTD(42338-1AY,42338-1AY)*100&lt;/Q&gt;&lt;R&gt;1&lt;/R&gt;&lt;C&gt;1&lt;/C&gt;&lt;D xsi:type="xsd:double"&gt;-115&lt;/D&gt;&lt;/FQL&gt;&lt;FQL&gt;&lt;Q&gt;LHMN3463^LB_EXCESS_RET_MTD(42338-0M,42338-0M)*100&lt;/Q&gt;&lt;R&gt;1&lt;/R&gt;&lt;C&gt;1&lt;/C&gt;&lt;D xsi:type="xsd:double"&gt;50&lt;/D&gt;&lt;/FQL&gt;&lt;FQL&gt;&lt;Q&gt;LHMN3463^LB_EXCESS_RET_MTD(42338-1M,42338-1M)*100&lt;/Q&gt;&lt;R&gt;1&lt;/R&gt;&lt;C&gt;1&lt;/C&gt;&lt;D xsi:type="xsd:double"&gt;69&lt;/D&gt;&lt;/FQL&gt;&lt;FQL&gt;&lt;Q&gt;LHMN3463^LB_EXCESS_RET_MTD(0CY,0CY)*100&lt;/Q&gt;&lt;R&gt;1&lt;/R&gt;&lt;C&gt;1&lt;/C&gt;&lt;D xsi:type="xsd:double"&gt;-12&lt;/D&gt;&lt;/FQL&gt;&lt;FQL&gt;&lt;Q&gt;LHMN3463^LB_EXCESS_RET_MTD(42338-1AY,42338-1AY)*100&lt;/Q&gt;&lt;R&gt;1&lt;/R&gt;&lt;C&gt;1&lt;/C&gt;&lt;D xsi:type="xsd:double"&gt;-9&lt;/D&gt;&lt;/FQL&gt;&lt;FQL&gt;&lt;Q&gt;LHMN0009^LB_EXCESS_RET_MTD(42338-0M,42338-0M)*100&lt;/Q&gt;&lt;R&gt;1&lt;/R&gt;&lt;C&gt;1&lt;/C&gt;&lt;D xsi:type="xsd:double"&gt;15&lt;/D&gt;&lt;/FQL&gt;&lt;FQL&gt;&lt;Q&gt;LHMN0009^LB_EXCESS_RET_MTD(42338-1M,42338-1M)*100&lt;/Q&gt;&lt;R&gt;1&lt;/R&gt;&lt;C&gt;1&lt;/C&gt;&lt;D xsi:type="xsd:double"&gt;25&lt;/D&gt;&lt;/FQL&gt;&lt;FQL&gt;&lt;Q&gt;LHMN0009^LB_EXCESS_RET_MTD(0CY,0CY)*100&lt;/Q&gt;&lt;R&gt;1&lt;/R&gt;&lt;C&gt;1&lt;/C&gt;&lt;D xsi:type="xsd:double"&gt;0&lt;/D&gt;&lt;/FQL&gt;&lt;FQL&gt;&lt;Q&gt;LHMN0009^LB_EXCESS_RET_MTD(42338-1AY,42338-1AY)*100&lt;/Q&gt;&lt;R&gt;1&lt;/R&gt;&lt;C&gt;1&lt;/C&gt;&lt;D xsi:type="xsd:double"&gt;6&lt;/D&gt;&lt;/FQL&gt;&lt;FQL&gt;&lt;Q&gt;LHMN0095^LB_EXCESS_RET_MTD(42338-0M,42338-0M)*100&lt;/Q&gt;&lt;R&gt;1&lt;/R&gt;&lt;C&gt;1&lt;/C&gt;&lt;D xsi:type="xsd:double"&gt;15&lt;/D&gt;&lt;/FQL&gt;&lt;FQL&gt;&lt;Q&gt;LHMN0095^LB_EXCESS_RET_MTD(42338-1M,42338-1M)*100&lt;/Q&gt;&lt;R&gt;1&lt;/R&gt;&lt;C&gt;1&lt;/C&gt;&lt;D xsi:type="xsd:double"&gt;37&lt;/D&gt;&lt;/FQL&gt;&lt;FQL&gt;&lt;Q&gt;LHMN0095^LB_EXCESS_RET_MTD(0CY,0CY)*100&lt;/Q&gt;&lt;R&gt;1&lt;/R&gt;&lt;C&gt;1&lt;/C&gt;&lt;D xsi:type="xsd:double"&gt;5&lt;/D&gt;&lt;/FQL&gt;&lt;FQL&gt;&lt;Q&gt;LHMN0095^LB_EXCESS_RET_MTD(42338-1AY,42338-1AY)*100&lt;/Q&gt;&lt;R&gt;1&lt;/R&gt;&lt;C&gt;1&lt;/C&gt;&lt;D xsi:type="xsd:double"&gt;-9&lt;/D&gt;&lt;/FQL&gt;&lt;FQL&gt;&lt;Q&gt;LHMN14685^LB_EXCESS_RET_MTD(42338-0M,42338-0M)*100&lt;/Q&gt;&lt;R&gt;1&lt;/R&gt;&lt;C&gt;1&lt;/C&gt;&lt;D xsi:type="xsd:double"&gt;0&lt;/D&gt;&lt;/FQL&gt;&lt;FQL&gt;&lt;Q&gt;LHMN14685^LB_EXCESS_RET_MTD(42338-1M,42338-1M)*100&lt;/Q&gt;&lt;R&gt;1&lt;/R&gt;&lt;C&gt;1&lt;/C&gt;&lt;D xsi:type="xsd:double"&gt;0&lt;/D&gt;&lt;/FQL&gt;&lt;FQL&gt;&lt;Q&gt;LHMN14685^LB_EXCESS_RET_MTD(0CY,0CY)*100&lt;/Q&gt;&lt;R&gt;1&lt;/R&gt;&lt;C&gt;1&lt;/C&gt;&lt;D xsi:type="xsd:double"&gt;0&lt;/D&gt;&lt;/FQL&gt;&lt;FQL&gt;&lt;Q&gt;LHMN14685^LB_EXCESS_RET_MTD(42338-1AY,42338-1AY)*100&lt;/Q&gt;&lt;R&gt;1&lt;/R&gt;&lt;C&gt;1&lt;/C&gt;&lt;D xsi:type="xsd:double"&gt;0&lt;/D&gt;&lt;/FQL&gt;&lt;FQL&gt;&lt;Q&gt;LHMN0062^LB_EXCESS_RET_MTD(42338-0M,42338-0M)*100&lt;/Q&gt;&lt;R&gt;1&lt;/R&gt;&lt;C&gt;1&lt;/C&gt;&lt;D xsi:type="xsd:double"&gt;0&lt;/D&gt;&lt;/F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QL&gt;&lt;FQL&gt;&lt;Q&gt;LHMN0062^LB_EXCESS_RET_MTD(42338-1M,42338-1M)*100&lt;/Q&gt;&lt;R&gt;1&lt;/R&gt;&lt;C&gt;1&lt;/C&gt;&lt;D xsi:type="xsd:double"&gt;0&lt;/D&gt;&lt;/FQL&gt;&lt;FQL&gt;&lt;Q&gt;LHMN0062^LB_EXCESS_RET_MTD(0CY,0CY)*100&lt;/Q&gt;&lt;R&gt;1&lt;/R&gt;&lt;C&gt;1&lt;/C&gt;&lt;D xsi:type="xsd:double"&gt;0&lt;/D&gt;&lt;/FQL&gt;&lt;FQL&gt;&lt;Q&gt;LHMN0062^LB_EXCESS_RET_MTD(42338-1AY,42338-1AY)*100&lt;/Q&gt;&lt;R&gt;1&lt;/R&gt;&lt;C&gt;1&lt;/C&gt;&lt;D xsi:type="xsd:double"&gt;0&lt;/D&gt;&lt;/FQL&gt;&lt;FQL&gt;&lt;Q&gt;BRCP0524^LB_EXCESS_RET_MTD(42338-0M,42338-0M)*100&lt;/Q&gt;&lt;R&gt;0&lt;/R&gt;&lt;C&gt;0&lt;/C&gt;&lt;/FQL&gt;&lt;FQL&gt;&lt;Q&gt;BRCP0524^LB_EXCESS_RET_MTD(42338-1M,42338-1M)*100&lt;/Q&gt;&lt;R&gt;0&lt;/R&gt;&lt;C&gt;0&lt;/C&gt;&lt;/FQL&gt;&lt;FQL&gt;&lt;Q&gt;BRCP0524^LB_EXCESS_RET_MTD(0CY,0CY)*100&lt;/Q&gt;&lt;R&gt;0&lt;/R&gt;&lt;C&gt;0&lt;/C&gt;&lt;/FQL&gt;&lt;FQL&gt;&lt;Q&gt;BRCP0524^LB_EXCESS_RET_MTD(42338-1AY,42338-1AY)*100&lt;/Q&gt;&lt;R&gt;0&lt;/R&gt;&lt;C&gt;0&lt;/C&gt;&lt;/FQL&gt;&lt;FQL&gt;&lt;Q&gt;JPM00467^ML_EXC_RET_PCT(42338-0M,42338-0M)*100&lt;/Q&gt;&lt;R&gt;0&lt;/R&gt;&lt;C&gt;0&lt;/C&gt;&lt;/FQL&gt;&lt;FQL&gt;&lt;Q&gt;JPM00467^ML_EXC_RET_PCT(42338-1M,42338-1M)*100&lt;/Q&gt;&lt;R&gt;0&lt;/R&gt;&lt;C&gt;0&lt;/C&gt;&lt;/FQL&gt;&lt;FQL&gt;&lt;Q&gt;JPM00467^ML_EXC_RET_PCT(0CY,0CY)*100&lt;/Q&gt;&lt;R&gt;0&lt;/R&gt;&lt;C&gt;0&lt;/C&gt;&lt;/FQL&gt;&lt;FQL&gt;&lt;Q&gt;JPM00467^ML_EXC_RET_PCT(42338-1AY,42338-1AY)*100&lt;/Q&gt;&lt;R&gt;0&lt;/R&gt;&lt;C&gt;0&lt;/C&gt;&lt;/FQL&gt;&lt;FQL&gt;&lt;Q&gt;JPM07503^ML_EXC_RET_PCT(42338-0M,42338-0M)*100&lt;/Q&gt;&lt;R&gt;0&lt;/R&gt;&lt;C&gt;0&lt;/C&gt;&lt;/FQL&gt;&lt;FQL&gt;&lt;Q&gt;JPM07503^ML_EXC_RET_PCT(42338-1M,42338-1M)*100&lt;/Q&gt;&lt;R&gt;0&lt;/R&gt;&lt;C&gt;0&lt;/C&gt;&lt;/FQL&gt;&lt;FQL&gt;&lt;Q&gt;JPM07503^ML_EXC_RET_PCT(0CY,0CY)*100&lt;/Q&gt;&lt;R&gt;0&lt;/R&gt;&lt;C&gt;0&lt;/C&gt;&lt;/FQL&gt;&lt;FQL&gt;&lt;Q&gt;JPM07503^ML_EXC_RET_PCT(42338-1AY,42338-1AY)*100&lt;/Q&gt;&lt;R&gt;0&lt;/R&gt;&lt;C&gt;0&lt;/C&gt;&lt;/FQL&gt;&lt;FQL&gt;&lt;Q&gt;MLH0A0^ML_EXC_RET_PCT(42338-0M,42338-0M)*100&lt;/Q&gt;&lt;R&gt;1&lt;/R&gt;&lt;C&gt;1&lt;/C&gt;&lt;D xsi:type="xsd:double"&gt;-190.3&lt;/D&gt;&lt;/FQL&gt;&lt;FQL&gt;&lt;Q&gt;MLH0A0^ML_EXC_RET_PCT(42338-1M,42338-1M)*100&lt;/Q&gt;&lt;R&gt;1&lt;/R&gt;&lt;C&gt;1&lt;/C&gt;&lt;D xsi:type="xsd:double"&gt;312.1&lt;/D&gt;&lt;/FQL&gt;&lt;FQL&gt;&lt;Q&gt;MLH0A0^ML_EXC_RET_PCT(0CY,0CY)*100&lt;/Q&gt;&lt;R&gt;1&lt;/R&gt;&lt;C&gt;1&lt;/C&gt;&lt;D xsi:type="xsd:double"&gt;-132.8&lt;/D&gt;&lt;/FQL&gt;&lt;FQL&gt;&lt;Q&gt;MLH0A0^ML_EXC_RET_PCT(42338-1AY,42338-1AY)*100&lt;/Q&gt;&lt;R&gt;1&lt;/R&gt;&lt;C&gt;1&lt;/C&gt;&lt;D xsi:type="xsd:double"&gt;-142&lt;/D&gt;&lt;/FQL&gt;&lt;FQL&gt;&lt;Q&gt;MLH0EN^ML_EXC_RET_PCT(42338-0M,42338-0M)*100&lt;/Q&gt;&lt;R&gt;1&lt;/R&gt;&lt;C&gt;1&lt;/C&gt;&lt;D xsi:type="xsd:double"&gt;-363.20000000000005&lt;/D&gt;&lt;/FQL&gt;&lt;FQL&gt;&lt;Q&gt;MLH0EN^ML_EXC_RET_PCT(42338-1M,42338-1M)*100&lt;/Q&gt;&lt;R&gt;1&lt;/R&gt;&lt;C&gt;1&lt;/C&gt;&lt;D xsi:type="xsd:double"&gt;375.70000000000005&lt;/D&gt;&lt;/FQL&gt;&lt;FQL&gt;&lt;Q&gt;MLH0EN^ML_EXC_RET_PCT(0CY,0CY)*100&lt;/Q&gt;&lt;R&gt;1&lt;/R&gt;&lt;C&gt;1&lt;/C&gt;&lt;D xsi:type="xsd:double"&gt;-604.30000000000007&lt;/D&gt;&lt;/FQL&gt;&lt;FQL&gt;&lt;Q&gt;MLH0EN^ML_EXC_RET_PCT(42338-1AY,42338-1AY)*100&lt;/Q&gt;&lt;R&gt;1&lt;/R&gt;&lt;C&gt;1&lt;/C&gt;&lt;D xsi:type="xsd:double"&gt;-416.6&lt;/D&gt;&lt;/FQL&gt;&lt;FQL&gt;&lt;Q&gt;MLH0A1^ML_EXC_RET_PCT(42338-0M,42338-0M)*100&lt;/Q&gt;&lt;R&gt;1&lt;/R&gt;&lt;C&gt;1&lt;/C&gt;&lt;D xsi:type="xsd:double"&gt;-111.7&lt;/D&gt;&lt;/FQL&gt;&lt;FQL&gt;&lt;Q&gt;MLH0A1^ML_EXC_RET_PCT(42338-1M,42338-1M)*100&lt;/Q&gt;&lt;R&gt;1&lt;/R&gt;&lt;C&gt;1&lt;/C&gt;&lt;D xsi:type="xsd:double"&gt;375.8&lt;/D&gt;&lt;/FQL&gt;&lt;FQL&gt;&lt;Q&gt;MLH0A1^ML_EXC_RET_PCT(0CY,0CY)*100&lt;/Q&gt;&lt;R&gt;1&lt;/R&gt;&lt;C&gt;1&lt;/C&gt;&lt;D xsi:type="xsd:double"&gt;-58.800000000000004&lt;/D&gt;&lt;/FQL&gt;&lt;FQL&gt;&lt;Q&gt;MLH0A1^ML_EXC_RET_PCT(42338-1AY,42338-1AY)*100&lt;/Q&gt;&lt;R&gt;1&lt;/R&gt;&lt;C&gt;1&lt;/C&gt;&lt;D xsi:type="xsd:double"&gt;-134.1&lt;/D&gt;&lt;/FQL&gt;&lt;FQL&gt;&lt;Q&gt;MLH0A2^ML_EXC_RET_PCT(42338-0M,42338-0M)*100&lt;/Q&gt;&lt;R&gt;1&lt;/R&gt;&lt;C&gt;1&lt;/C&gt;&lt;D xsi:type="xsd:double"&gt;-195.9&lt;/D&gt;&lt;/FQL&gt;&lt;FQL&gt;&lt;Q&gt;MLH0A2^ML_EXC_RET_PCT(42338-1M,42338-1M)*100&lt;/Q&gt;&lt;R&gt;1&lt;/R&gt;&lt;C&gt;1&lt;/C&gt;&lt;D xsi:type="xsd:double"&gt;299&lt;/D&gt;&lt;/FQL&gt;&lt;FQL&gt;&lt;Q&gt;MLH0A2^ML_EXC_RET_PCT(0CY,0CY)*100&lt;/Q&gt;&lt;R&gt;1&lt;/R&gt;&lt;C&gt;1&lt;/C&gt;&lt;D xsi:type="xsd:double"&gt;-156.60000000000002&lt;/D&gt;&lt;/FQL&gt;&lt;FQL&gt;&lt;Q&gt;MLH0A2^ML_EXC_RET_PCT(42338-1AY,42338-1AY)*100&lt;/Q&gt;&lt;R&gt;1&lt;/R&gt;&lt;C&gt;1&lt;/C&gt;&lt;D xsi:type="xsd:double"&gt;-149.9&lt;/D&gt;&lt;/FQL&gt;&lt;FQL&gt;&lt;Q&gt;MLH0A3^ML_EXC_RET_PCT(42338-0M,42338-0M)*100&lt;/Q&gt;&lt;R&gt;1&lt;/R&gt;&lt;C&gt;1&lt;/C&gt;&lt;D xsi:type="xsd:double"&gt;-439.90000000000003&lt;/D&gt;&lt;/FQL&gt;&lt;FQL&gt;&lt;Q&gt;MLH0A3^ML_EXC_RET_PCT(42338-1M,42338-1M)*100&lt;/Q&gt;&lt;R&gt;1&lt;/R&gt;&lt;C&gt;1&lt;/C&gt;&lt;D xsi:type="xsd:double"&gt;136&lt;/D&gt;&lt;/FQL&gt;&lt;FQL&gt;&lt;Q&gt;MLH0A3^ML_EXC_RET_PCT(0CY,0CY)*100&lt;/Q&gt;&lt;R&gt;1&lt;/R&gt;&lt;C&gt;1&lt;/C&gt;&lt;D xsi:type="xsd:double"&gt;-298.8&lt;/D&gt;&lt;/FQL&gt;&lt;FQL&gt;&lt;Q&gt;MLH0A3^ML_EXC_RET_PCT(42338-1AY,42338-1AY)*100&lt;/Q&gt;&lt;R&gt;1&lt;/R&gt;&lt;C&gt;1&lt;/C&gt;&lt;D xsi:type="xsd:double"&gt;-145.1&lt;/D&gt;&lt;/FQL&gt;&lt;FQL&gt;&lt;Q&gt;SPBDLL00^ML_EXC_RET_PCT(42338-0M,42338-0M)&lt;/Q&gt;&lt;R&gt;0&lt;/R&gt;&lt;C&gt;0&lt;/C&gt;&lt;/FQL&gt;&lt;FQL&gt;&lt;Q&gt;SPBDLL00^ML_EXC_RET_PCT(42338-1M,42338-1M)&lt;/Q&gt;&lt;R&gt;0&lt;/R&gt;&lt;C&gt;0&lt;/C&gt;&lt;/FQL&gt;&lt;FQL&gt;&lt;Q&gt;SPBDLL00^ML_EXC_RET_PCT(0CY,0CY)&lt;/Q&gt;&lt;R&gt;0&lt;/R&gt;&lt;C&gt;0&lt;/C&gt;&lt;/FQL&gt;&lt;FQL&gt;&lt;Q&gt;SPBDLL00^ML_EXC_RET_PCT(42338-1AY,42338-1AY)&lt;/Q&gt;&lt;R&gt;0&lt;/R&gt;&lt;C&gt;0&lt;/C&gt;&lt;/FQL&gt;&lt;FQL&gt;&lt;Q&gt;JPM10005^LB_EXCESS_RET_MTD(42338-0M,42338-0M)*100&lt;/Q&gt;&lt;R&gt;0&lt;/R&gt;&lt;C&gt;0&lt;/C&gt;&lt;/FQL&gt;&lt;FQL&gt;&lt;Q&gt;JPM10005^LB_EXCESS_RET_MTD(42338-1M,42338-1M)*100&lt;/Q&gt;&lt;R&gt;0&lt;/R&gt;&lt;C&gt;0&lt;/C&gt;&lt;/FQL&gt;&lt;FQL&gt;&lt;Q&gt;JPM10005^LB_EXCESS_RET_MTD(0CY,0CY)*100&lt;/Q&gt;&lt;R&gt;0&lt;/R&gt;&lt;C&gt;0&lt;/C&gt;&lt;/FQL&gt;&lt;FQL&gt;&lt;Q&gt;JPM10005^LB_EXCESS_RET_MTD(42338-1AY,42338-1AY)*100&lt;/Q&gt;&lt;R&gt;0&lt;/R&gt;&lt;C&gt;0&lt;/C&gt;&lt;/FQL&gt;&lt;FQL&gt;&lt;Q&gt;JPM10007^LB_EXCESS_RET_MTD(42338-0M,42338-0M)*100&lt;/Q&gt;&lt;R&gt;0&lt;/R&gt;&lt;C&gt;0&lt;/C&gt;&lt;/FQL&gt;&lt;FQL&gt;&lt;Q&gt;JPM10007^LB_EXCESS_RET_MTD(42338-1M,42338-1M)*100&lt;/Q&gt;&lt;R&gt;0&lt;/R&gt;&lt;C&gt;0&lt;/C&gt;&lt;/FQL&gt;&lt;FQL&gt;&lt;Q&gt;JPM10007^LB_EXCESS_RET_MTD(0CY,0CY)*100&lt;/Q&gt;&lt;R&gt;0&lt;/R&gt;&lt;C&gt;0&lt;/C&gt;&lt;/FQL&gt;&lt;FQL&gt;&lt;Q&gt;JPM10007^LB_EXCESS_RET_MTD(42338-1AY,42338-1AY)*100&lt;/Q&gt;&lt;R&gt;0&lt;/R&gt;&lt;C&gt;0&lt;/C&gt;&lt;/FQL&gt;&lt;FQL&gt;&lt;Q&gt;JPM10009^LB_EXCESS_RET_MTD(42338-0M,42338-0M)*100&lt;/Q&gt;&lt;R&gt;0&lt;/R&gt;&lt;C&gt;0&lt;/C&gt;&lt;/FQL&gt;&lt;FQL&gt;&lt;Q&gt;JPM10009^LB_EXCESS_RET_MTD(42338-1M,42338-1M)*100&lt;/Q&gt;&lt;R&gt;0&lt;/R&gt;&lt;C&gt;0&lt;/C&gt;&lt;/FQL&gt;&lt;FQL&gt;&lt;Q&gt;JPM10009^LB_EXCESS_RET_MTD(0CY,0CY)*100&lt;/Q&gt;&lt;R&gt;0&lt;/R&gt;&lt;C&gt;0&lt;/C&gt;&lt;/FQL&gt;&lt;FQL&gt;&lt;Q&gt;JPM10009^LB_EXCESS_RET_MTD(42338-1AY,42338-1AY)*100&lt;/Q&gt;&lt;R&gt;0&lt;/R&gt;&lt;C&gt;0&lt;/C&gt;&lt;/FQL&gt;&lt;FQL&gt;&lt;Q&gt;JPM10011^LB_EXCESS_RET_MTD(42338-0M,42338-0M)*100&lt;/Q&gt;&lt;R&gt;0&lt;/R&gt;&lt;C&gt;0&lt;/C&gt;&lt;/FQL&gt;&lt;FQL&gt;&lt;Q&gt;JPM10011^LB_EXCESS_RET_MTD(42338-1M,42338-1M)*100&lt;/Q&gt;&lt;R&gt;0&lt;/R&gt;&lt;C&gt;0&lt;/C&gt;&lt;/FQL&gt;&lt;FQL&gt;&lt;Q&gt;JPM10011^LB_EXCESS_RET_MTD(0CY,0CY)*100&lt;/Q&gt;&lt;R&gt;0&lt;/R&gt;&lt;C&gt;0&lt;/C&gt;&lt;/FQL&gt;&lt;FQL&gt;&lt;Q&gt;JPM10011^LB_EXCESS_RET_MTD(42338-1AY,42338-1AY)*100&lt;/Q&gt;&lt;R&gt;0&lt;/R&gt;&lt;C&gt;0&lt;/C&gt;&lt;/FQL&gt;&lt;FQL&gt;&lt;Q&gt;MYRUSD^FG_TRET_PCHG_IDX(42338-0M,42338,,USD)/100&lt;/Q&gt;&lt;R&gt;1&lt;/R&gt;&lt;C&gt;1&lt;/C&gt;&lt;D xsi:type="xsd:double"&gt;0&lt;/D&gt;&lt;/FQL&gt;&lt;FQL&gt;&lt;Q&gt;MYRUSD^FG_TRET_PCHG_IDX(42338-1M,42338,,USD)/100&lt;/Q&gt;&lt;R&gt;1&lt;/R&gt;&lt;C&gt;1&lt;/C&gt;&lt;D xsi:type="xsd:double"&gt;0.0075046904315196894&lt;/D&gt;&lt;/FQL&gt;&lt;FQL&gt;&lt;Q&gt;MYRUSD^FG_TRET_PCHG_IDX(0CY,42338,,USD)/100&lt;/Q&gt;&lt;R&gt;1&lt;/R&gt;&lt;C&gt;1&lt;/C&gt;&lt;D xsi:type="xsd:double"&gt;-0.17999530956848031&lt;/D&gt;&lt;/FQL&gt;&lt;FQL&gt;&lt;Q&gt;MYRUSD^FG_TRET_PCHG_IDX(-1AY,42338,,USD)/100&lt;/Q&gt;&lt;R&gt;1&lt;/R&gt;&lt;C&gt;1&lt;/C&gt;&lt;D xsi:type="xsd:double"&gt;-0.20673076923076938&lt;/D&gt;&lt;/FQL&gt;&lt;FQL&gt;&lt;Q&gt;THBUSD^FG_TRET_PCHG_IDX(42338-0M,42338,,USD)/100&lt;/Q&gt;&lt;R&gt;1&lt;/R&gt;&lt;C&gt;1&lt;/C&gt;&lt;D xsi:type="xsd:double"&gt;0&lt;/D&gt;&lt;/FQL&gt;&lt;FQL&gt;&lt;Q&gt;THBUSD^FG_TRET_PCHG_IDX(42338-1M,42338,,USD)/100&lt;/Q&gt;&lt;R&gt;1&lt;/R&gt;&lt;C&gt;1&lt;/C&gt;&lt;D xsi:type="xsd:double"&gt;-0.0076032366071429047&lt;/D&gt;&lt;/FQL&gt;&lt;FQL&gt;&lt;Q&gt;THBUSD^FG_TRET_PCHG_IDX(0CY,42338,,USD)/100&lt;/Q&gt;&lt;R&gt;1&lt;/R&gt;&lt;C&gt;1&lt;/C&gt;&lt;D xsi:type="xsd:double"&gt;-0.082031250000000111&lt;/D&gt;&lt;/FQL&gt;&lt;FQL&gt;&lt;Q&gt;THBUSD^FG_TRET_PCHG_IDX(-1AY,42338,,USD)/100&lt;/Q&gt;&lt;R&gt;1&lt;/R&gt;&lt;C&gt;1&lt;/C&gt;&lt;D xsi:type="xsd:double"&gt;-0.083844866071428617&lt;/D&gt;&lt;/FQL&gt;&lt;FQL&gt;&lt;Q&gt;IDRUSD^FG_TRET_PCHG_IDX(42338-0M,42338,,USD)/100&lt;/Q&gt;&lt;R&gt;1&lt;/R&gt;&lt;C&gt;1&lt;/C&gt;&lt;D xsi:type="xsd:double"&gt;0&lt;/D&gt;&lt;/FQL&gt;&lt;FQL&gt;&lt;Q&gt;IDRUSD^FG_TRET_PCHG_IDX(42338-1M,42338,,USD)/100&lt;/Q&gt;&lt;R&gt;1&lt;/R&gt;&lt;C&gt;1&lt;/C&gt;&lt;D xsi:type="xsd:double"&gt;-0.010661366100469749&lt;/D&gt;&lt;/FQL&gt;&lt;FQL&gt;&lt;Q&gt;IDRUSD^FG_TRET_PCHG_IDX(0CY,42338,,USD)/100&lt;/Q&gt;&lt;R&gt;1&lt;/R&gt;&lt;C&gt;1&lt;/C&gt;&lt;D xsi:type="xsd:double"&gt;-0.10480664980122878&lt;/D&gt;&lt;/FQL&gt;&lt;FQL&gt;&lt;Q&gt;IDRUSD^FG_TRET_PCHG_IDX(-1AY,42338,,USD)/100&lt;/Q&gt;&lt;R&gt;1&lt;/R&gt;&lt;C&gt;1&lt;/C&gt;&lt;D xsi:type="xsd:double"&gt;-0.11788941091434758&lt;/D&gt;&lt;/FQL&gt;&lt;FQL&gt;&lt;Q&gt;PHPUSD^FG_TRET_PCHG_IDX(42338-0M,42338,,USD)/100&lt;/Q&gt;&lt;R&gt;1&lt;/R&gt;&lt;C&gt;1&lt;/C&gt;&lt;D xsi:type="xsd:double"&gt;0&lt;/D&gt;&lt;/FQL&gt;&lt;FQL&gt;&lt;Q&gt;PHPUSD^FG_TRET_PCHG_IDX(42338-1M,42338,,USD)/100&lt;/Q&gt;&lt;R&gt;1&lt;/R&gt;&lt;C&gt;1&lt;/C&gt;&lt;D xsi:type="xsd:double"&gt;-0.0067882901994060774&lt;/D&gt;&lt;/FQL&gt;&lt;FQL&gt;&lt;Q&gt;PHPUSD^FG_TRET_PCHG_IDX(0CY,42338,,USD)/100&lt;/Q&gt;&lt;R&gt;1&lt;/R&gt;&lt;C&gt;1&lt;/C&gt;&lt;D xsi:type="xsd:double"&gt;-0.0510712770470938&lt;/D&gt;&lt;/FQL&gt;&lt;FQL&gt;&lt;Q&gt;PHPUSD^FG_TRET_PCHG_IDX(-1AY,42338,,USD)/100&lt;/Q&gt;&lt;R&gt;1&lt;/R&gt;&lt;C&gt;1&lt;/C&gt;&lt;D xsi:type="xsd:double"&gt;-0.047411964361476544&lt;/D&gt;&lt;/FQL&gt;&lt;FQL&gt;&lt;Q&gt;HUFUSD^FG_TRET_PCHG_IDX(42338-0M,42338,,USD)/100&lt;/Q&gt;&lt;R&gt;1&lt;/R&gt;&lt;C&gt;1&lt;/C&gt;&lt;D xsi:type="xsd:double"&gt;0&lt;/D&gt;&lt;/FQL&gt;&lt;FQL&gt;&lt;Q&gt;HUFUSD^FG_TRET_PCHG_IDX(42338-1M,42338,,USD)/100&lt;/Q&gt;&lt;R&gt;1&lt;/R&gt;&lt;C&gt;1&lt;/C&gt;&lt;D xsi:type="xsd:double"&gt;-0.043766940316573348&lt;/D&gt;&lt;/FQL&gt;&lt;FQL&gt;&lt;Q&gt;HUFUSD^FG_TRET_PCHG_IDX(0CY,42338,,USD)/100&lt;/Q&gt;&lt;R&gt;1&lt;/R&gt;&lt;C&gt;1&lt;/C&gt;&lt;D xsi:type="xsd:double"&gt;-0.11342645641067041&lt;/D&gt;&lt;/FQL&gt;&lt;FQL&gt;&lt;Q&gt;HUFUSD^FG_TRET_PCHG_IDX(-1AY,42338,,USD)/100&lt;/Q&gt;&lt;R&gt;1&lt;/R&gt;&lt;C&gt;1&lt;/C&gt;&lt;D xsi:type="xsd:double"&gt;-0.16508742498694051&lt;/D&gt;&lt;/FQL&gt;&lt;FQL&gt;&lt;Q&gt;RONUSD^FG_TRET_PCHG_IDX(42338-0M,42338,,USD)/100&lt;/Q&gt;&lt;R&gt;1&lt;/R&gt;&lt;C&gt;1&lt;/C&gt;&lt;D xsi:type="xsd:double"&gt;0&lt;/D&gt;&lt;/FQL&gt;&lt;FQL&gt;&lt;Q&gt;RONUSD^FG_TRET_PCHG_IDX(42338-1M,42338,,USD)/100&lt;/Q&gt;&lt;R&gt;1&lt;/R&gt;&lt;C&gt;1&lt;/C&gt;&lt;D xsi:type="xsd:double"&gt;-0.047789498636956251&lt;/D&gt;&lt;/FQL&gt;&lt;FQL&gt;&lt;Q&gt;RONUSD^FG_TRET_PCHG_IDX(0CY,42338,,USD)/100&lt;/Q&gt;&lt;R&gt;1&lt;/R&gt;&lt;C&gt;1&lt;/C&gt;&lt;D xsi:type="xsd:double"&gt;-0.12164276401564521&lt;/D&gt;&lt;/FQL&gt;&lt;FQL&gt;&lt;Q&gt;RONUSD^FG_TRET_PCHG_IDX(-1AY,42338,,USD)/100&lt;/Q&gt;&lt;R&gt;1&lt;/R&gt;&lt;C&gt;1&lt;/C&gt;&lt;D xsi:type="xsd:double"&gt;-0.1571530164750502&lt;/D&gt;&lt;/FQL&gt;&lt;FQL&gt;&lt;Q&gt;NGNUSD^FG_TRET_PCHG_IDX(42338-0M,42338,,USD)/100&lt;/Q&gt;&lt;R&gt;1&lt;/R&gt;&lt;C&gt;1&lt;/C&gt;&lt;D xsi:type="xsd:double"&gt;0&lt;/D&gt;&lt;/FQL&gt;&lt;FQL&gt;&lt;Q&gt;NGNUSD^FG_TRET_PCHG_IDX(42338-1M,42338,,USD)/100&lt;/Q&gt;&lt;R&gt;1&lt;/R&gt;&lt;C&gt;1&lt;/C&gt;&lt;D xsi:type="xsd:double"&gt;0.00050263885398349473&lt;/D&gt;&lt;/FQL&gt;&lt;FQL&gt;&lt;Q&gt;NGNUSD^FG_TRET_PCHG_IDX(0CY,42338,,USD)/100&lt;/Q&gt;&lt;R&gt;1&lt;/R&gt;&lt;C&gt;1&lt;/C&gt;&lt;D xsi:type="xsd:double"&gt;-0.080170897210354308&lt;/D&gt;&lt;/FQL&gt;&lt;FQL&gt;&lt;Q&gt;NGNUSD^FG_TRET_PCHG_IDX(-1AY,42338,,USD)/100&lt;/Q&gt;&lt;R&gt;1&lt;/R&gt;&lt;C&gt;1&lt;/C&gt;&lt;D xsi:type="xsd:double"&gt;-0.10253832621261626&lt;/D&gt;&lt;/FQL&gt;&lt;FQL&gt;&lt;Q&gt;PLNUSD^FG_TRET_PCHG_IDX(42338-0M,42338,,USD)/100&lt;/Q&gt;&lt;R&gt;1&lt;/R&gt;&lt;C&gt;1&lt;/C&gt;&lt;D xsi:type="xsd:double"&gt;0&lt;/D&gt;&lt;/FQL&gt;&lt;FQL&gt;&lt;Q&gt;PLNUSD^FG_TRET_PCHG_IDX(42338-1M,42338,,USD)/100&lt;/Q&gt;&lt;R&gt;1&lt;/R&gt;&lt;C&gt;1&lt;/C&gt;&lt;D xsi:type="xsd:double"&gt;-0.047381761978361636&lt;/D&gt;&lt;/FQL&gt;&lt;FQL&gt;&lt;Q&gt;PLNUSD^FG_TRET_PCHG_IDX(0CY,42338,,USD)/100&lt;/Q&gt;&lt;R&gt;1&lt;/R&gt;&lt;C&gt;1&lt;/C&gt;&lt;D xsi:type="xsd:double"&gt;-0.12160741885625971&lt;/D&gt;&lt;/FQL&gt;&lt;FQL&gt;&lt;Q&gt;PLNUSD^FG_TRET_PCHG_IDX(-1AY,42338,,USD)/100&lt;/Q&gt;&lt;R&gt;1&lt;/R&gt;&lt;C&gt;1&lt;/C&gt;&lt;D xsi:type="xsd:double"&gt;-0.17058423493044816&lt;/D&gt;&lt;/FQL&gt;&lt;FQL&gt;&lt;Q&gt;RUBUSD^FG_TRET_PCHG_IDX(42338-0M,42338,,USD)/100&lt;/Q&gt;&lt;R&gt;1&lt;/R&gt;&lt;C&gt;1&lt;/C&gt;&lt;D xsi:type="xsd:double"&gt;0&lt;/D&gt;&lt;/FQL&gt;&lt;FQL&gt;&lt;Q&gt;RUBUSD^FG_TRET_PCHG_IDX(42338-1M,42338,,USD)/100&lt;/Q&gt;&lt;R&gt;1&lt;/R&gt;&lt;C&gt;1&lt;/C&gt;&lt;D xsi:type="xsd:double"&gt;-0.03334342707899618&lt;/D&gt;&lt;/FQL&gt;&lt;FQL&gt;&lt;Q&gt;RUBUSD^FG_TRET_PCHG_IDX(0CY,42338,,USD)/100&lt;/Q&gt;&lt;R&gt;1&lt;/R&gt;&lt;C&gt;1&lt;/C&gt;&lt;D xsi:type="xsd:double"&gt;-0.0915628903440705&lt;/D&gt;&lt;/FQL&gt;&lt;FQL&gt;&lt;Q&gt;RUBUSD^FG_TRET_PCHG_IDX(-1AY,42338,,USD)/100&lt;/Q&gt;&lt;R&gt;1&lt;/R&gt;&lt;C&gt;1&lt;/C&gt;&lt;D xsi:type="xsd:double"&gt;-0.25095575154245064&lt;/D&gt;&lt;/FQL&gt;&lt;FQL&gt;&lt;Q&gt;ZARUSD^FG_TRET_PCHG_IDX(42338-0M,42338,,USD)/100&lt;/Q&gt;&lt;R&gt;1&lt;/R&gt;&lt;C&gt;1&lt;/C&gt;&lt;D xsi:type="xsd:double"&gt;0&lt;/D&gt;&lt;/FQL&gt;&lt;FQL&gt;&lt;Q&gt;ZARUSD^FG_TRET_PCHG_IDX(42338-1M,42338,,USD)/100&lt;/Q&gt;&lt;R&gt;1&lt;/R&gt;&lt;C&gt;1&lt;/C&gt;&lt;D xsi:type="xsd:double"&gt;-0.042534674063800286&lt;/D&gt;&lt;/FQL&gt;&lt;FQL&gt;&lt;Q&gt;ZARUSD^FG_TRET_PCHG_IDX(0CY,42338,,USD)/100&lt;/Q&gt;&lt;R&gt;1&lt;/R&gt;&lt;C&gt;1&lt;/C&gt;&lt;D xsi:type="xsd:double"&gt;-0.19772884882108188&lt;/D&gt;&lt;/FQL&gt;&lt;FQL&gt;&lt;Q&gt;ZARUSD^FG_TRET_PCHG_IDX(-1AY,42338,,USD)/100&lt;/Q&gt;&lt;R&gt;1&lt;/R&gt;&lt;C&gt;1&lt;/C&gt;&lt;D xsi:type="xsd:double"&gt;-0.23394590846047159&lt;/D&gt;&lt;/FQL&gt;&lt;FQL&gt;&lt;Q&gt;TRLUSD^FG_TRET_PCHG_IDX(42338-0M,42338,,USD)/100&lt;/Q&gt;&lt;R&gt;1&lt;/R&gt;&lt;C&gt;1&lt;/C&gt;&lt;D xsi:type="xsd:double"&gt;0&lt;/D&gt;&lt;/FQL&gt;&lt;FQL&gt;&lt;Q&gt;TRLUSD^FG_TRET_PCHG_IDX(42338-1M,42338,,USD)/100&lt;/Q&gt;&lt;R&gt;1&lt;/R&gt;&lt;C&gt;1&lt;/C&gt;&lt;D xsi:type="xsd:double"&gt;0.00175468776879395&lt;/D&gt;&lt;/FQL&gt;&lt;FQL&gt;&lt;Q&gt;TRLUSD^FG_TRET_PCHG_IDX(0CY,42338,,USD)/100&lt;/Q&gt;&lt;R&gt;1&lt;/R&gt;&lt;C&gt;1&lt;/C&gt;&lt;D xsi:type="xsd:double"&gt;-0.19568209186306562&lt;/D&gt;&lt;/FQL&gt;&lt;FQL&gt;&lt;Q&gt;TRLUSD^FG_TRET_PCHG_IDX(-1AY,42338,,USD)/100&lt;/Q&gt;&lt;R&gt;1&lt;/R&gt;&lt;C&gt;1&lt;/C&gt;&lt;D xsi:type="xsd:double"&gt;-0.23719249956992949&lt;/D&gt;&lt;/FQL&gt;&lt;FQL&gt;&lt;Q&gt;BRLUSD^FG_TRET_PCHG_IDX(42338-0M,42338,,USD)/100&lt;/Q&gt;&lt;R&gt;1&lt;/R&gt;&lt;C&gt;1&lt;/C&gt;&lt;D xsi:type="xsd:double"&gt;0&lt;/D&gt;&lt;/FQL&gt;&lt;FQL&gt;&lt;Q&gt;BRLUSD^FG_TRET_PCHG_IDX(42338-1M,42338,,USD)/100&lt;/Q&gt;&lt;R&gt;1&lt;/R&gt;&lt;C&gt;1&lt;/C&gt;&lt;D xsi:type="xsd:double"&gt;-0.019189302984293777&lt;/D&gt;&lt;/FQL&gt;&lt;FQL&gt;&lt;Q&gt;BRLUSD^FG_TRET_PCHG_IDX(0CY,42338,,USD)/100&lt;/Q&gt;&lt;R&gt;1&lt;/R&gt;&lt;C&gt;1&lt;/C&gt;&lt;D xsi:type="xsd:double"&gt;-0.32168876073337832&lt;/D&gt;&lt;/FQL&gt;&lt;FQL&gt;&lt;Q&gt;BRLUSD^FG_TRET_PCHG_IDX(-1AY,42338,,USD)/100&lt;/Q&gt;&lt;R&gt;1&lt;/R&gt;&lt;C&gt;1&lt;/C&gt;&lt;D xsi:type="xsd:double"&gt;-0.34265154318231106&lt;/D&gt;&lt;/FQL&gt;&lt;FQL&gt;&lt;Q&gt;COPUSD^FG_TRET_PCHG_IDX(42338-0M,42338,,USD)/100&lt;/Q&gt;&lt;R&gt;1&lt;/R&gt;&lt;C&gt;1&lt;/C&gt;&lt;D xsi:type="xsd:double"&gt;0&lt;/D&gt;&lt;/FQL&gt;&lt;FQL&gt;&lt;Q&gt;COPUSD^FG_TRET_PCHG_IDX(42338-1M,42338,,USD)/100&lt;/Q&gt;&lt;R&gt;1&lt;/R&gt;&lt;C&gt;1&lt;/C&gt;&lt;D xsi:type="xsd:double"&gt;-0.0815605371195337&lt;/D&gt;&lt;/FQL&gt;&lt;FQL&gt;&lt;Q&gt;COPUSD^FG_TRET_PCHG_IDX(0CY,42338,,USD)/100&lt;/Q&gt;&lt;R&gt;1&lt;/R&gt;&lt;C&gt;1&lt;/C&gt;&lt;D xsi:type="xsd:double"&gt;-0.24514218103564645&lt;/D&gt;&lt;/FQL&gt;&lt;FQL&gt;&lt;Q&gt;COPUSD^FG_TRET_PCHG_IDX(-1AY,42338,,USD)/100&lt;/Q&gt;&lt;R&gt;1&lt;/R&gt;&lt;C&gt;1&lt;/C&gt;&lt;D xsi:type="xsd:double"&gt;-0.2976947693578228&lt;/D&gt;&lt;/FQL&gt;&lt;FQL&gt;&lt;Q&gt;MXNUSD^FG_TRET_PCHG_IDX(42338-0M,42338,,USD)/100&lt;/Q&gt;&lt;R&gt;1&lt;/R&gt;&lt;C&gt;1&lt;/C&gt;&lt;D xsi:type="xsd:double"&gt;0&lt;/D&gt;&lt;/FQL&gt;&lt;FQL&gt;&lt;Q&gt;MXNUSD^FG_TRET_PCHG_IDX(42338-1M,42338,,USD)/100&lt;/Q&gt;&lt;R&gt;1&lt;/R&gt;&lt;C&gt;1&lt;/C&gt;&lt;D xsi:type="xsd:double"&gt;-0.0046519330362521094&lt;/D&gt;&lt;/FQL&gt;&lt;FQL&gt;&lt;Q&gt;MXNUSD^FG_TRET_PCHG_IDX(0CY,42338,,USD)/100&lt;/Q&gt;&lt;R&gt;1&lt;/R&gt;&lt;C&gt;1&lt;/C&gt;&lt;D xsi:type="xsd:double"&gt;-0.11238407804408046&lt;/D&gt;&lt;/FQL&gt;&lt;FQL&gt;&lt;Q&gt;MXNUSD^FG_TRET_PCHG_IDX(-1AY,42338,,USD)/100&lt;/Q&gt;&lt;R&gt;1&lt;/R&gt;&lt;C&gt;1&lt;/C&gt;&lt;D xsi:type="xsd:double"&gt;-0.16296820426351932&lt;/D&gt;&lt;/FQL&gt;&lt;FQL&gt;&lt;Q&gt;PENUSD^FG_TRET_PCHG_IDX(42338-0M,42338,,USD)/100&lt;/Q&gt;&lt;R&gt;1&lt;/R&gt;&lt;C&gt;1&lt;/C&gt;&lt;D xsi:type="xsd:double"&gt;0&lt;/D&gt;&lt;/FQL&gt;&lt;FQL&gt;&lt;Q&gt;PENUSD^FG_TRET_PCHG_IDX(42338-1M,42338,,USD)/100&lt;/Q&gt;&lt;R&gt;1&lt;/R&gt;&lt;C&gt;1&lt;/C&gt;&lt;D xsi:type="xsd:double"&gt;-0.026670617869314017&lt;/D&gt;&lt;/FQL&gt;&lt;FQL&gt;&lt;Q&gt;PENUSD^FG_TRET_PCHG_IDX(0CY,42338,,USD)/100&lt;/Q&gt;&lt;R&gt;1&lt;/R&gt;&lt;C&gt;1&lt;/C&gt;&lt;D xsi:type="xsd:double"&gt;-0.11794339902207728&lt;/D&gt;&lt;/FQL&gt;&lt;FQL&gt;&lt;Q&gt;PENUSD^FG_TRET_PCHG_IDX(-1AY,42338,,USD)/100&lt;/Q&gt;&lt;R&gt;1&lt;/R&gt;&lt;C&gt;1&lt;/C&gt;&lt;D xsi:type="xsd:double"&gt;-0.13453845014076149&lt;/D&gt;&lt;/FQL&gt;&lt;FQL&gt;&lt;Q&gt;CLPUSD^FG_TRET_PCHG_IDX(42338-0M,42338,,USD)/100&lt;/Q&gt;&lt;R&gt;1&lt;/R&gt;&lt;C&gt;1&lt;/C&gt;&lt;D xsi:type="xsd:double"&gt;0&lt;/D&gt;&lt;/FQL&gt;&lt;FQL&gt;&lt;Q&gt;CLPUSD^FG_TRET_PCHG_IDX(42338-1M,42338,,USD)/100&lt;/Q&gt;&lt;R&gt;1&lt;/R&gt;&lt;C&gt;1&lt;/C&gt;&lt;D xsi:type="xsd:double"&gt;-0.028134341480569702&lt;/D&gt;&lt;/FQL&gt;&lt;FQL&gt;&lt;Q&gt;CLPUSD^FG_TRET_PCHG_IDX(0CY,42338,,USD)/100&lt;/Q&gt;&lt;R&gt;1&lt;/R&gt;&lt;C&gt;1&lt;/C&gt;&lt;D xsi:type="xsd:double"&gt;-0.1463337436258132&lt;/D&gt;&lt;/FQL&gt;&lt;FQL&gt;&lt;Q&gt;CLPUSD^FG_TRET_PCHG_IDX(-1AY,42338,,USD)/100&lt;/Q&gt;&lt;R&gt;1&lt;/R&gt;&lt;C&gt;1&lt;/C&gt;&lt;D xsi:type="xsd:double"&gt;-0.14443467557587464&lt;/D&gt;&lt;/FQL&gt;&lt;FQL&gt;&lt;Q&gt;USED03M-TU1^FG_COMPANY_NAME()&lt;/Q&gt;&lt;R&gt;1&lt;/R&gt;&lt;C&gt;1&lt;/C&gt;&lt;D xsi:type="xsd:string"&gt;USD (Dom) 3M Deposit (TPI)&lt;/D&gt;&lt;/FQL&gt;&lt;FQL&gt;&lt;Q&gt;USED06M-TU1^FG_COMPANY_NAME()&lt;/Q&gt;&lt;R&gt;1&lt;/R&gt;&lt;C&gt;1&lt;/C&gt;&lt;D xsi:type="xsd:string"&gt;USD (Dom) 6M Deposit (TPI)&lt;/D&gt;&lt;/FQL&gt;&lt;FQL&gt;&lt;Q&gt;LHMN0001^LB_DUR_TO_WORST(42338-1D,42338-1D)&lt;/Q&gt;&lt;R&gt;1&lt;/R&gt;&lt;C&gt;1&lt;/C&gt;&lt;D xsi:type="xsd:double"&gt;6.0600000000000005&lt;/D&gt;&lt;/FQL&gt;&lt;FQL&gt;&lt;Q&gt;LHMN0011^LB_DUR_TO_WORST(42338-1D,42338-1D)&lt;/Q&gt;&lt;R&gt;1&lt;/R&gt;&lt;C&gt;1&lt;/C&gt;&lt;D xsi:type="xsd:double"&gt;6.93&lt;/D&gt;&lt;/FQL&gt;&lt;FQL&gt;&lt;Q&gt;LHMN2768^LB_DUR_TO_WORST(42338-1D,42338-1D)&lt;/Q&gt;&lt;R&gt;1&lt;/R&gt;&lt;C&gt;1&lt;/C&gt;&lt;D xsi:type="xsd:double"&gt;4.65&lt;/D&gt;&lt;/FQL&gt;&lt;FQL&gt;&lt;Q&gt;LHMN2767^LB_DUR_TO_WORST(42338-1D,42338-1D)&lt;/Q&gt;&lt;R&gt;1&lt;/R&gt;&lt;C&gt;1&lt;/C&gt;&lt;D xsi:type="xsd:double"&gt;6.84&lt;/D&gt;&lt;/FQL&gt;&lt;FQL&gt;&lt;Q&gt;LHMN2766^LB_DUR_TO_WORST(42338-1D,42338-1D)&lt;/Q&gt;&lt;R&gt;1&lt;/R&gt;&lt;C&gt;1&lt;/C&gt;&lt;D xsi:type="xsd:double"&gt;6.97&lt;/D&gt;&lt;/FQL&gt;&lt;FQL&gt;&lt;Q&gt;LHMN2769^LB_DUR_TO_WORST(42338-1D,42338-1D)&lt;/Q&gt;&lt;R&gt;1&lt;/R&gt;&lt;C&gt;1&lt;/C&gt;&lt;D xsi:type="xsd:double"&gt;7.42&lt;/D&gt;&lt;/FQL&gt;&lt;FQL&gt;&lt;Q&gt;LHMN3461^LB_DUR_TO_WORST(42338-1D,42338-1D)&lt;/Q&gt;&lt;R&gt;1&lt;/R&gt;&lt;C&gt;1&lt;/C&gt;&lt;D xsi:type="xsd:double"&gt;7.51&lt;/D&gt;&lt;/FQL&gt;&lt;FQL&gt;&lt;Q&gt;LHMN3462^LB_DUR_TO_WORST(42338-1D,42338-1D)&lt;/Q&gt;&lt;R&gt;1&lt;/R&gt;&lt;C&gt;1&lt;/C&gt;&lt;D xsi:type="xsd:double"&gt;9.3&lt;/D&gt;&lt;/FQL&gt;&lt;FQL&gt;&lt;Q&gt;LHMN3463^LB_DUR_TO_WORST(42338-1D,42338-1D)&lt;/Q&gt;&lt;R&gt;1&lt;/R&gt;&lt;C&gt;1&lt;/C&gt;&lt;D xsi:type="xsd:double"&gt;5.74&lt;/D&gt;&lt;/FQL&gt;&lt;FQL&gt;&lt;Q&gt;LHMN0009^LB_DUR_TO_WORST(42338-1D,42338-1D)&lt;/Q&gt;&lt;R&gt;1&lt;/R&gt;&lt;C&gt;1&lt;/C&gt;&lt;D xsi:type="xsd:double"&gt;4.93&lt;/D&gt;&lt;/FQL&gt;&lt;FQL&gt;&lt;Q&gt;LHMN0095^LB_DUR_TO_WORST(42338-1D,42338-1D)&lt;/Q&gt;&lt;R&gt;1&lt;/R&gt;&lt;C&gt;1&lt;/C&gt;&lt;D xsi:type="xsd:double"&gt;5.86&lt;/D&gt;&lt;/FQL&gt;&lt;FQL&gt;&lt;Q&gt;LHMN14685^LB_DUR_TO_WORST(42338-1D,42338-1D)&lt;/Q&gt;&lt;R&gt;1&lt;/R&gt;&lt;C&gt;1&lt;/C&gt;&lt;D xsi:type="xsd:double"&gt;25.72&lt;/D&gt;&lt;/FQL&gt;&lt;FQL&gt;&lt;Q&gt;LHMN0062^LB_DUR_TO_WORST(42338-1D,42338-1D)&lt;/Q&gt;&lt;R&gt;1&lt;/R&gt;&lt;C&gt;1&lt;/C&gt;&lt;D xsi:type="xsd:double"&gt;7.8100000000000005&lt;/D&gt;&lt;/FQL&gt;&lt;FQL&gt;&lt;Q&gt;BRCP0524^BRCP_DURATION(42338-1D,42338-1D)&lt;/Q&gt;&lt;R&gt;1&lt;/R&gt;&lt;C&gt;1&lt;/C&gt;&lt;D xsi:type="xsd:double"&gt;12.314&lt;/D&gt;&lt;/FQL&gt;&lt;FQL&gt;&lt;Q&gt;JPM00467^JPM_DURATION_IDX(-1D,-1D)&lt;/Q&gt;&lt;R&gt;0&lt;/R&gt;&lt;C&gt;0&lt;/C&gt;&lt;/FQL&gt;&lt;FQL&gt;&lt;Q&gt;MLH0A1^ML_DUR_EFF(-1D,-1D)&lt;/Q&gt;&lt;R&gt;1&lt;/R&gt;&lt;C&gt;1&lt;/C&gt;&lt;D xsi:type="xsd:double"&gt;4.715&lt;/D&gt;&lt;/FQL&gt;&lt;FQL&gt;&lt;Q&gt;JPM10005^JPM_DURATION_IDX(-1D,-1D)&lt;/Q&gt;&lt;R&gt;1&lt;/R&gt;&lt;C&gt;1&lt;/C&gt;&lt;D xsi:type="xsd:double"&gt;5.399526&lt;/D&gt;&lt;/FQL&gt;&lt;FQL&gt;&lt;Q&gt;JPM10025^JPM_DURATION_IDX(-1D,-1D)&lt;/Q&gt;&lt;R&gt;1&lt;/R&gt;&lt;C&gt;1&lt;/C&gt;&lt;D xsi:type="xsd:double"&gt;4.954308&lt;/D&gt;&lt;/FQL&gt;&lt;FQL&gt;&lt;Q&gt;JPM10023^JPM_DURATION_IDX(-1D,-1D)&lt;/Q&gt;&lt;R&gt;1&lt;/R&gt;&lt;C&gt;1&lt;/C&gt;&lt;D xsi:type="xsd:double"&gt;4.027488&lt;/D&gt;&lt;/FQL&gt;&lt;FQL&gt;&lt;Q&gt;JPM10033^JPM_DURATION_IDX(-1D,-1D)&lt;/Q&gt;&lt;R&gt;1&lt;/R&gt;&lt;C&gt;1&lt;/C&gt;&lt;D xsi:type="xsd:double"&gt;3.865297&lt;/D&gt;&lt;/FQL&gt;&lt;FQL&gt;&lt;Q&gt;JPM10017^JPM_DURATION_IDX(-1D,-1D)&lt;/Q&gt;&lt;R&gt;1&lt;/R&gt;&lt;C&gt;1&lt;/C&gt;&lt;D xsi:type="xsd:double"&gt;5.44021&lt;/D&gt;&lt;/FQL&gt;&lt;FQL&gt;&lt;Q&gt;JPM07503^JPM_DURATION_IDX(-1D,-1D)&lt;/Q&gt;&lt;R&gt;1&lt;/R&gt;&lt;C&gt;1&lt;/C&gt;&lt;D xsi:type="xsd:double"&gt;4.808581&lt;/D&gt;&lt;/FQL&gt;&lt;FQL&gt;&lt;Q&gt;MLH0A2^ML_DUR_EFF(-1D,-1D)&lt;/Q&gt;&lt;R&gt;1&lt;/R&gt;&lt;C&gt;1&lt;/C&gt;&lt;D xsi:type="xsd:double"&gt;4.081&lt;/D&gt;&lt;/FQL&gt;&lt;FQL&gt;&lt;Q&gt;JPM10007^JPM_DURATION_IDX(-1D,-1D)&lt;/Q&gt;&lt;R&gt;1&lt;/R&gt;&lt;C&gt;1&lt;/C&gt;&lt;D xsi:type="xsd:double"&gt;3.887775&lt;/D&gt;&lt;/FQL&gt;&lt;FQL&gt;&lt;Q&gt;JPM07541^JPM_DURATION_IDX(-1D,-1D)&lt;/Q&gt;&lt;R&gt;1&lt;/R&gt;&lt;C&gt;1&lt;/C&gt;&lt;D xsi:type="xsd:double"&gt;5.14586&lt;/D&gt;&lt;/FQL&gt;&lt;FQL&gt;&lt;Q&gt;JPM10055^JPM_DURATION_IDX(-1D,-1D)&lt;/Q&gt;&lt;R&gt;1&lt;/R&gt;&lt;C&gt;1&lt;/C&gt;&lt;D xsi:type="xsd:double"&gt;3.584178&lt;/D&gt;&lt;/FQL&gt;&lt;FQL&gt;&lt;Q&gt;JPM10037^JPM_DURATION_IDX(-1D,-1D)&lt;/Q&gt;&lt;R&gt;1&lt;/R&gt;&lt;C&gt;1&lt;/C&gt;&lt;D xsi:type="xsd:double"&gt;6.760212&lt;/D&gt;&lt;/FQL&gt;&lt;FQL&gt;&lt;Q&gt;JPM10027^JPM_DURATION_IDX(-1D,-1D)&lt;/Q&gt;&lt;R&gt;1&lt;/R&gt;&lt;C&gt;1&lt;/C&gt;&lt;D xsi:type="xsd:double"&gt;5.489755&lt;/D&gt;&lt;/FQL&gt;&lt;FQL&gt;&lt;Q&gt;MLH0A0^ML_DUR_EFF(-1D,-1D)&lt;/Q&gt;&lt;R&gt;1&lt;/R&gt;&lt;C&gt;1&lt;/C&gt;&lt;D xsi:type="xsd:double"&gt;4.2540000000000004&lt;/D&gt;&lt;/FQL&gt;&lt;FQL&gt;&lt;Q&gt;MLH0A3^ML_DUR_EFF(-1D,-1D)&lt;/Q&gt;&lt;R&gt;1&lt;/R&gt;&lt;C&gt;1&lt;/C&gt;&lt;D xsi:type="xsd:double"&gt;3.138&lt;/D&gt;&lt;/FQL&gt;&lt;FQL&gt;&lt;Q&gt;JPM10009^JPM_DURATION_IDX(-1D,-1D)&lt;/Q&gt;&lt;R&gt;1&lt;/R&gt;&lt;C&gt;1&lt;/C&gt;&lt;D xsi:type="xsd:double"&gt;4.770902&lt;/D&gt;&lt;/FQL&gt;&lt;FQL&gt;&lt;Q&gt;JPM07525^JPM_DURATION_IDX(-1D,-1D)&lt;/Q&gt;&lt;R&gt;1&lt;/R&gt;&lt;C&gt;1&lt;/C&gt;&lt;D xsi:type="xsd:double"&gt;6.332221&lt;/D&gt;&lt;/FQL&gt;&lt;FQL&gt;&lt;Q&gt;JPM10053^JPM_DURATION_IDX(-1D,-1D)&lt;/Q&gt;&lt;R&gt;0&lt;/R&gt;&lt;C&gt;0&lt;/C&gt;&lt;/FQL&gt;&lt;FQL&gt;&lt;Q&gt;JPM10041^JPM_DURATION_IDX(-1D,-1D)&lt;/Q&gt;&lt;R&gt;1&lt;/R&gt;&lt;C&gt;1&lt;/C&gt;&lt;D xsi:type="xsd:double"&gt;3.737808&lt;/D&gt;&lt;/FQL&gt;&lt;FQL&gt;&lt;Q&gt;JPM10029^JPM_DURATION_IDX(-1D,-1D)&lt;/Q&gt;&lt;R&gt;1&lt;/R&gt;&lt;C&gt;1&lt;/C&gt;&lt;D xsi:type="xsd:double"&gt;6.862748&lt;/D&gt;&lt;/FQL&gt;&lt;FQL&gt;&lt;Q&gt;MLH0EN^ML_DUR_EFF(-1D,-1D)&lt;/Q&gt;&lt;R&gt;1&lt;/R&gt;&lt;C&gt;1&lt;/C&gt;&lt;D xsi:type="xsd:double"&gt;4.364&lt;/D&gt;&lt;/FQL&gt;&lt;FQL&gt;&lt;Q&gt;SPBDLL00^ML_DUR_EFF(-1D,-1D)&lt;/Q&gt;&lt;R&gt;0&lt;/R&gt;&lt;C&gt;0&lt;/C&gt;&lt;/FQL&gt;&lt;FQL&gt;&lt;Q&gt;JPM10011^JPM_DURATION_IDX(-1D,-1D)&lt;/Q&gt;&lt;R&gt;1&lt;/R&gt;&lt;C&gt;1&lt;/C&gt;&lt;D xsi:type="xsd:double"&gt;6.760212&lt;/D&gt;&lt;/FQL&gt;&lt;FQL&gt;&lt;Q&gt;JPM10046^JPM_DURATION_IDX(-1D,-1D)&lt;/Q&gt;&lt;R&gt;1&lt;/R&gt;&lt;C&gt;1&lt;/C&gt;&lt;D xsi:type="xsd:double"&gt;8.007271&lt;/D&gt;&lt;/FQL&gt;&lt;FQL&gt;&lt;Q&gt;JPM10031^JPM_DURATION_IDX(-1D,-1D)&lt;/Q&gt;&lt;R&gt;1&lt;/R&gt;&lt;C&gt;1&lt;/C&gt;&lt;D xsi:type="xsd:double"&gt;4.224107&lt;/D&gt;&lt;/FQL&gt;&lt;FQL&gt;&lt;Q&gt;JPM05014^JPM_DURATION_IDX(-1D,-1D)&lt;/Q&gt;&lt;R&gt;1&lt;/R&gt;&lt;C&gt;1&lt;/C&gt;&lt;D xsi:type="xsd:double"&gt;2.587415&lt;/D&gt;&lt;/FQL&gt;&lt;FQL&gt;&lt;Q&gt;JPM10045^JPM_DURATION_IDX(-1D,-1D)&lt;/Q&gt;&lt;R&gt;1&lt;/R&gt;&lt;C&gt;1&lt;/C&gt;&lt;D xsi:type="xsd:double"&gt;4.033623&lt;/D&gt;&lt;/FQL&gt;&lt;FQL&gt;&lt;Q&gt;LHMN0001^LB_DUR_TO_WORST(42338-0M,42338-0M)&lt;/Q&gt;&lt;R&gt;1&lt;/R&gt;&lt;C&gt;1&lt;/C&gt;&lt;D xsi:type="xsd:double"&gt;5.57&lt;/D&gt;&lt;/FQL&gt;&lt;FQL&gt;&lt;Q&gt;LHMN0001^LB_DUR_TO_WORST(42338-1M,42338-1M)&lt;/Q&gt;&lt;R&gt;1&lt;/R&gt;&lt;C&gt;1&lt;/C&gt;&lt;D xsi:type="xsd:double"&gt;5.98&lt;/D&gt;&lt;/FQL&gt;&lt;FQL&gt;&lt;Q&gt;LHMN0001^LB_DUR_TO_WORST(0CY,0CY)&lt;/Q&gt;&lt;R&gt;1&lt;/R&gt;&lt;C&gt;1&lt;/C&gt;&lt;D xsi:type="xsd:double"&gt;5.97&lt;/D&gt;&lt;/FQL&gt;&lt;FQL&gt;&lt;Q&gt;LHMN0001^LB_DUR_TO_WORST(42338-1AY,42338-1AY)&lt;/Q&gt;&lt;R&gt;1&lt;/R&gt;&lt;C&gt;1&lt;/C&gt;&lt;D xsi:type="xsd:double"&gt;5.4&lt;/D&gt;&lt;/FQL&gt;&lt;FQL&gt;&lt;Q&gt;LHMN0011^LB_DUR_TO_WORST(42338-0M,42338-0M)&lt;/Q&gt;&lt;R&gt;1&lt;/R&gt;&lt;C&gt;1&lt;/C&gt;&lt;D xsi:type="xsd:double"&gt;6.94&lt;/D&gt;&lt;/FQL&gt;&lt;FQL&gt;&lt;Q&gt;LHMN0011^LB_DUR_TO_WORST(42338-1M,42338-1M)&lt;/Q&gt;&lt;R&gt;1&lt;/R&gt;&lt;C&gt;1&lt;/C&gt;&lt;D xsi:type="xsd:double"&gt;6.95&lt;/D&gt;&lt;/FQL&gt;&lt;FQL&gt;&lt;Q&gt;LHMN0011^LB_DUR_TO_WORST(0CY,0CY)&lt;/Q&gt;&lt;R&gt;1&lt;/R&gt;&lt;C&gt;1&lt;/C&gt;&lt;D xsi:type="xsd:double"&gt;7.04&lt;/D&gt;&lt;/FQL&gt;&lt;FQL&gt;&lt;Q&gt;LHMN0011^LB_DUR_TO_WORST(42338-1AY,42338-1AY)&lt;/Q&gt;&lt;R&gt;1&lt;/R&gt;&lt;C&gt;1&lt;/C&gt;&lt;D xsi:type="xsd:double"&gt;7.01&lt;/D&gt;&lt;/FQL&gt;&lt;FQL&gt;&lt;Q&gt;LHMN2768^LB_DUR_TO_WORST(42338-0M,42338-0M)&lt;/Q&gt;&lt;R&gt;1&lt;/R&gt;&lt;C&gt;1&lt;/C&gt;&lt;D xsi:type="xsd:double"&gt;4.65&lt;/D&gt;&lt;/FQL&gt;&lt;FQL&gt;&lt;Q&gt;LHMN2768^LB_DUR_TO_WORST(42338-1M,42338-1M)&lt;/Q&gt;&lt;R&gt;1&lt;/R&gt;&lt;C&gt;1&lt;/C&gt;&lt;D xsi:type="xsd:double"&gt;4.67&lt;/D&gt;&lt;/FQL&gt;&lt;FQL&gt;&lt;Q&gt;LHMN2768^LB_DUR_TO_WORST(0CY,0CY)&lt;/Q&gt;&lt;R&gt;1&lt;/R&gt;&lt;C&gt;1&lt;/C&gt;&lt;D xsi:type="xsd:double"&gt;4.16&lt;/D&gt;&lt;/FQL&gt;&lt;FQL&gt;&lt;Q&gt;LHMN2768^LB_DUR_TO_WORST(42338-1AY,42338-1AY)&lt;/Q&gt;&lt;R&gt;1&lt;/R&gt;&lt;C&gt;1&lt;/C&gt;&lt;D xsi:type="xsd:double"&gt;4.21&lt;/D&gt;&lt;/FQL&gt;&lt;FQL&gt;&lt;Q&gt;LHMN2767^LB_DUR_TO_WORST(42338-0M,42338-0M)&lt;/Q&gt;&lt;R&gt;1&lt;/R&gt;&lt;C&gt;1&lt;/C&gt;&lt;D xsi:type="xsd:double"&gt;6.84&lt;/D&gt;&lt;/FQL&gt;&lt;FQL&gt;&lt;Q&gt;LHMN2767^LB_DUR_TO_WORST(42338-1M,42338-1M)&lt;/Q&gt;&lt;R&gt;1&lt;/R&gt;&lt;C&gt;1&lt;/C&gt;&lt;D xsi:type="xsd:double"&gt;6.88&lt;/D&gt;&lt;/FQL&gt;&lt;FQL&gt;&lt;Q&gt;LHMN2767^LB_DUR_TO_WORST(0CY,0CY)&lt;/Q&gt;&lt;R&gt;1&lt;/R&gt;&lt;C&gt;1&lt;/C&gt;&lt;D xsi:type="xsd:double"&gt;6.93&lt;/D&gt;&lt;/FQL&gt;&lt;FQL&gt;&lt;Q&gt;LHMN2767^LB_DUR_TO_WORST(42338-1AY,42338-1AY)&lt;/Q&gt;&lt;R&gt;1&lt;/R&gt;&lt;C&gt;1&lt;/C&gt;&lt;D xsi:type="xsd:double"&gt;6.65&lt;/D&gt;&lt;/FQL&gt;&lt;FQL&gt;&lt;Q&gt;LHMN2766^LB_DUR_TO_WORST(42338-0M,42338-0M)&lt;/Q&gt;&lt;R&gt;1&lt;/R&gt;&lt;C&gt;1&lt;/C&gt;&lt;D xsi:type="xsd:double"&gt;6.98&lt;/D&gt;&lt;/FQL&gt;&lt;FQL&gt;&lt;Q&gt;LHMN2766^LB_DUR_TO_WORST(42338-1M,42338-1M)&lt;/Q&gt;&lt;R&gt;1&lt;/R&gt;&lt;C&gt;1&lt;/C&gt;&lt;D xsi:type="xsd:double"&gt;6.98&lt;/D&gt;&lt;/FQL&gt;&lt;FQL&gt;&lt;Q&gt;LHMN2766^LB_DUR_TO_WORST(0CY,0CY)&lt;/Q&gt;&lt;R&gt;1&lt;/R&gt;&lt;C&gt;1&lt;/C&gt;&lt;D xsi:type="xsd:double"&gt;7.17&lt;/D&gt;&lt;/FQL&gt;&lt;FQL&gt;&lt;Q&gt;LHMN2766^LB_DUR_TO_WORST(42338-1AY,42338-1AY)&lt;/Q&gt;&lt;R&gt;1&lt;/R&gt;&lt;C&gt;1&lt;/C&gt;&lt;D xsi:type="xsd:double"&gt;7.18&lt;/D&gt;&lt;/FQL&gt;&lt;FQL&gt;&lt;Q&gt;LHMN2769^LB_DUR_TO_WORST(42338-0M,42338-0M)&lt;/Q&gt;&lt;R&gt;1&lt;/R&gt;&lt;C&gt;1&lt;/C&gt;&lt;D xsi:type="xsd:double"&gt;7.43&lt;/D&gt;&lt;/FQL&gt;&lt;FQL&gt;&lt;Q&gt;LHMN2769^LB_DUR_TO_WORST(42338-1M,42338-1M)&lt;/Q&gt;&lt;R&gt;1&lt;/R&gt;&lt;C&gt;1&lt;/C&gt;&lt;D xsi:type="xsd:double"&gt;7.45&lt;/D&gt;&lt;/FQL&gt;&lt;FQL&gt;&lt;Q&gt;LHMN2769^LB_DUR_TO_WORST(0CY,0CY)&lt;/Q&gt;&lt;R&gt;1&lt;/R&gt;&lt;C&gt;1&lt;/C&gt;&lt;D xsi:type="xsd:double"&gt;7.59&lt;/D&gt;&lt;/FQL&gt;&lt;FQL&gt;&lt;Q&gt;LHMN2769^LB_DUR_TO_WORST(42338-1AY,42338-1AY)&lt;/Q&gt;&lt;R&gt;1&lt;/R&gt;&lt;C&gt;1&lt;/C&gt;&lt;D xsi:type="xsd:double"&gt;7.58&lt;/D&gt;&lt;/FQL&gt;&lt;FQL&gt;&lt;Q&gt;LHMN3461^LB_DUR_TO_WORST(42338-0M,42338-0M)&lt;/Q&gt;&lt;R&gt;1&lt;/R&gt;&lt;C&gt;1&lt;/C&gt;&lt;D xsi:type="xsd:double"&gt;7.51&lt;/D&gt;&lt;/FQL&gt;&lt;FQL&gt;&lt;Q&gt;LHMN3461^LB_DUR_TO_WORST(42338-1M,42338-1M)&lt;/Q&gt;&lt;R&gt;1&lt;/R&gt;&lt;C&gt;1&lt;/C&gt;&lt;D xsi:type="xsd:double"&gt;7.55&lt;/D&gt;&lt;/FQL&gt;&lt;FQL&gt;&lt;Q&gt;LHMN3461^LB_DUR_TO_WORST(0CY,0CY)&lt;/Q&gt;&lt;R&gt;1&lt;/R&gt;&lt;C&gt;1&lt;/C&gt;&lt;D xsi:type="xsd:double"&gt;7.71&lt;/D&gt;&lt;/FQL&gt;&lt;FQL&gt;&lt;Q&gt;LHMN3461^LB_DUR_TO_WORST(42338-1AY,42338-1AY)&lt;/Q&gt;&lt;R&gt;1&lt;/R&gt;&lt;C&gt;1&lt;/C&gt;&lt;D xsi:type="xsd:double"&gt;7.67&lt;/D&gt;&lt;/FQL&gt;&lt;FQL&gt;&lt;Q&gt;LHMN3462^LB_DUR_TO_WORST(42338-0M,42338-0M)&lt;/Q&gt;&lt;R&gt;1&lt;/R&gt;&lt;C&gt;1&lt;/C&gt;&lt;D xsi:type="xsd:double"&gt;9.32&lt;/D&gt;&lt;/FQL&gt;&lt;FQL&gt;&lt;Q&gt;LHMN3462^LB_DUR_TO_WORST(42338-1M,42338-1M)&lt;/Q&gt;&lt;R&gt;1&lt;/R&gt;&lt;C&gt;1&lt;/C&gt;&lt;D xsi:type="xsd:double"&gt;9.34&lt;/D&gt;&lt;/FQL&gt;&lt;FQL&gt;&lt;Q&gt;LHMN3462^LB_DUR_TO_WORST(0CY,0CY)&lt;/Q&gt;&lt;R&gt;1&lt;/R&gt;&lt;C&gt;1&lt;/C&gt;&lt;D xsi:type="xsd:double"&gt;9.74&lt;/D&gt;&lt;/FQL&gt;&lt;FQL&gt;&lt;Q&gt;LHMN3462^LB_DUR_TO_WORST(42338-1AY,42338-1AY)&lt;/Q&gt;&lt;R&gt;1&lt;/R&gt;&lt;C&gt;1&lt;/C&gt;&lt;D xsi:type="xsd:double"&gt;9.55&lt;/D&gt;&lt;/FQL&gt;&lt;FQL&gt;&lt;Q&gt;LHMN3463^LB_DUR_TO_WORST(42338-0M,42338-0M)&lt;/Q&gt;&lt;R&gt;1&lt;/R&gt;&lt;C&gt;1&lt;/C&gt;&lt;D xsi:type="xsd:double"&gt;5.74&lt;/D&gt;&lt;/FQL&gt;&lt;FQL&gt;&lt;Q&gt;LHMN3463^LB_DUR_TO_WORST(42338-1M,42338-1M)&lt;/Q&gt;&lt;R&gt;1&lt;/R&gt;&lt;C&gt;1&lt;/C&gt;&lt;D xsi:type="xsd:double"&gt;5.74&lt;/D&gt;&lt;/FQL&gt;&lt;FQL&gt;&lt;Q&gt;LHMN3463^LB_DUR_TO_WORST(0CY,0CY)&lt;/Q&gt;&lt;R&gt;1&lt;/R&gt;&lt;C&gt;1&lt;/C&gt;&lt;D xsi:type="xsd:double"&gt;5.69&lt;/D&gt;&lt;/FQL&gt;&lt;FQL&gt;&lt;Q&gt;LHMN3463^LB_DUR_TO_WORST(42338-1AY,42338-1AY)&lt;/Q&gt;&lt;R&gt;1&lt;/R&gt;&lt;C&gt;1&lt;/C&gt;&lt;D xsi:type="xsd:double"&gt;5.67&lt;/D&gt;&lt;/FQL&gt;&lt;FQL&gt;&lt;Q&gt;LHMN0009^LB_DUR_TO_WORST(42338-0M,42338-0M)&lt;/Q&gt;&lt;R&gt;1&lt;/R&gt;&lt;C&gt;1&lt;/C&gt;&lt;D xsi:type="xsd:double"&gt;4.94&lt;/D&gt;&lt;/FQL&gt;&lt;FQL&gt;&lt;Q&gt;LHMN0009^LB_DUR_TO_WORST(42338-1M,42338-1M)&lt;/Q&gt;&lt;R&gt;1&lt;/R&gt;&lt;C&gt;1&lt;/C&gt;&lt;D xsi:type="xsd:double"&gt;4.88&lt;/D&gt;&lt;/FQL&gt;&lt;FQL&gt;&lt;Q&gt;LHMN0009^LB_DUR_TO_WORST(0CY,0CY)&lt;/Q&gt;&lt;R&gt;1&lt;/R&gt;&lt;C&gt;1&lt;/C&gt;&lt;D xsi:type="xsd:double"&gt;4.3&lt;/D&gt;&lt;/FQL&gt;&lt;FQL&gt;&lt;Q&gt;LHMN0009^LB_DUR_TO_WORST(42338-1AY,42338-1AY)&lt;/Q&gt;&lt;R&gt;1&lt;/R&gt;&lt;C&gt;1&lt;/C&gt;&lt;D xsi:type="xsd:double"&gt;4.23&lt;/D&gt;&lt;/FQL&gt;&lt;FQL&gt;&lt;Q&gt;LHMN0095^LB_DUR_TO_WORST(42338-0M,42338-0M)&lt;/Q&gt;&lt;R&gt;1&lt;/R&gt;&lt;C&gt;1&lt;/C&gt;&lt;D xsi:type="xsd:double"&gt;4.13&lt;/D&gt;&lt;/FQL&gt;&lt;FQL&gt;&lt;Q&gt;LHMN0095^LB_DUR_TO_WORST(42338-1M,42338-1M)&lt;/Q&gt;&lt;R&gt;1&lt;/R&gt;&lt;C&gt;1&lt;/C&gt;&lt;D xsi:type="xsd:double"&gt;5.57&lt;/D&gt;&lt;/FQL&gt;&lt;FQL&gt;&lt;Q&gt;LHMN0095^LB_DUR_TO_WORST(0CY,0CY)&lt;/Q&gt;&lt;R&gt;1&lt;/R&gt;&lt;C&gt;1&lt;/C&gt;&lt;D xsi:type="xsd:double"&gt;5.86&lt;/D&gt;&lt;/FQL&gt;&lt;FQL&gt;&lt;Q&gt;LHMN0095^LB_DUR_TO_WORST(42338-1AY,42338-1AY)&lt;/Q&gt;&lt;R&gt;1&lt;/R&gt;&lt;C&gt;1&lt;/C&gt;&lt;D xsi:type="xsd:double"&gt;3.99&lt;/D&gt;&lt;/FQL&gt;&lt;FQL&gt;&lt;Q&gt;LHMN14685^LB_DUR_TO_WORST(42338-0M,42338-0M)&lt;/Q&gt;&lt;R&gt;1&lt;/R&gt;&lt;C&gt;1&lt;/C&gt;&lt;D xsi:type="xsd:double"&gt;25.71&lt;/D&gt;&lt;/FQL&gt;&lt;FQL&gt;&lt;Q&gt;LHMN14685^LB_DUR_TO_WORST(42338-1M,42338-1M)&lt;/Q&gt;&lt;R&gt;1&lt;/R&gt;&lt;C&gt;1&lt;/C&gt;&lt;D xsi:type="xsd:double"&gt;25.73&lt;/D&gt;&lt;/FQL&gt;&lt;FQL&gt;&lt;Q&gt;LHMN14685^LB_DUR_TO_WORST(0CY,0CY)&lt;/Q&gt;&lt;R&gt;1&lt;/R&gt;&lt;C&gt;1&lt;/C&gt;&lt;D xsi:type="xsd:double"&gt;26.02&lt;/D&gt;&lt;/FQL&gt;&lt;FQL&gt;&lt;Q&gt;LHMN14685^LB_DUR_TO_WORST(42338-1AY,42338-1AY)&lt;/Q&gt;&lt;R&gt;1&lt;/R&gt;&lt;C&gt;1&lt;/C&gt;&lt;D xsi:type="xsd:double"&gt;26.07&lt;/D&gt;&lt;/FQL&gt;&lt;FQL&gt;&lt;Q&gt;LHMN0062^LB_DUR_TO_WORST(42338-0M,42338-0M)&lt;/Q&gt;&lt;R&gt;1&lt;/R&gt;&lt;C&gt;1&lt;/C&gt;&lt;D xsi:type="xsd:double"&gt;7.8100000000000005&lt;/D&gt;&lt;/FQL&gt;&lt;FQL&gt;&lt;Q&gt;LHMN0062^LB_DUR_TO_WORST(42338-1M,42338-1M)&lt;/Q&gt;&lt;R&gt;1&lt;/R&gt;&lt;C&gt;1&lt;/C&gt;&lt;D xsi:type="xsd:double"&gt;7.86&lt;/D&gt;&lt;/FQL&gt;&lt;FQL&gt;&lt;Q&gt;LHMN0062^LB_DUR_TO_WORST(0CY,0CY)&lt;/Q&gt;&lt;R&gt;1&lt;/R&gt;&lt;C&gt;1&lt;/C&gt;&lt;D xsi:type="xsd:double"&gt;7.73&lt;/D&gt;&lt;/FQL&gt;&lt;FQL&gt;&lt;Q&gt;LHMN0062^LB_DUR_TO_WORST(42338-1AY,42338-1AY)&lt;/Q&gt;&lt;R&gt;1&lt;/R&gt;&lt;C&gt;1&lt;/C&gt;&lt;D xsi:type="xsd:double"&gt;7.82&lt;/D&gt;&lt;/FQL&gt;&lt;FQL&gt;&lt;Q&gt;BRCP0524^BRCP_DURATION(42338-0M,42338-0M)&lt;/Q&gt;&lt;R&gt;1&lt;/R&gt;&lt;C&gt;1&lt;/C&gt;&lt;D xsi:type="xsd:double"&gt;12.309&lt;/D&gt;&lt;/FQL&gt;&lt;FQL&gt;&lt;Q&gt;BRCP0524^BRCP_DURATION(42338-1M,42338-1M)&lt;/Q&gt;&lt;R&gt;1&lt;/R&gt;&lt;C&gt;1&lt;/C&gt;&lt;D xsi:type="xsd:double"&gt;12.309&lt;/D&gt;&lt;/FQL&gt;&lt;FQL&gt;&lt;Q&gt;BRCP0524^BRCP_DURATION(0CY,0CY)&lt;/Q&gt;&lt;R&gt;1&lt;/R&gt;&lt;C&gt;1&lt;/C&gt;&lt;D xsi:type="xsd:double"&gt;12.227&lt;/D&gt;&lt;/FQL&gt;&lt;FQL&gt;&lt;Q&gt;BRCP0524^BRCP_DURATION(42338-1AY,42338-1AY)&lt;/Q&gt;&lt;R&gt;1&lt;/R&gt;&lt;C&gt;1&lt;/C&gt;&lt;D xsi:type="xsd:double"&gt;12.158&lt;/D&gt;&lt;/FQL&gt;&lt;FQL&gt;&lt;Q&gt;JPM00467^JPM_DURATION_IDX(42338-0M,42338-0M)&lt;/Q&gt;&lt;R&gt;0&lt;/R&gt;&lt;C&gt;0&lt;/C&gt;&lt;/FQL&gt;&lt;FQL&gt;&lt;Q&gt;JPM00467^JPM_DURATION_IDX(42338-1M,42338-1M)&lt;/Q&gt;&lt;R&gt;0&lt;/R&gt;&lt;C&gt;0&lt;/C&gt;&lt;/FQL&gt;&lt;FQL&gt;&lt;Q&gt;JPM00467^JPM_DURATION_IDX(0CY,0CY)&lt;/Q&gt;&lt;R&gt;0&lt;/R&gt;&lt;C&gt;0&lt;/C&gt;&lt;/FQL&gt;&lt;FQL&gt;&lt;Q&gt;JPM00467^JPM_DURATION_IDX(42338-1AY,42338-1AY)&lt;/Q&gt;&lt;R&gt;0&lt;/R&gt;&lt;C&gt;0&lt;/C&gt;&lt;/FQL&gt;&lt;FQL&gt;&lt;Q&gt;JPM07503^JPM_DURATION_IDX(42338-0M,42338-0M)&lt;/Q&gt;&lt;R&gt;1&lt;/R&gt;&lt;C&gt;1&lt;/C&gt;&lt;D xsi:type="xsd:double"&gt;4.846953&lt;/D&gt;&lt;/FQL&gt;&lt;FQL&gt;&lt;Q&gt;JPM07503^JPM_DURATION_IDX(42338-1M,42338-1M)&lt;/Q&gt;&lt;R&gt;1&lt;/R&gt;&lt;C&gt;1&lt;/C&gt;&lt;D xsi:type="xsd:double"&gt;4.877981&lt;/D&gt;&lt;/FQL&gt;&lt;FQL&gt;&lt;Q&gt;JPM07503^JPM_DURATION_IDX(0CY,0CY)&lt;/Q&gt;&lt;R&gt;1&lt;/R&gt;&lt;C&gt;1&lt;/C&gt;&lt;D xsi:type="xsd:double"&gt;4.920746&lt;/D&gt;&lt;/FQL&gt;&lt;FQL&gt;&lt;Q&gt;JPM07503^JPM_DURATION_IDX(42338-1AY,42338-1AY)&lt;/Q&gt;&lt;R&gt;1&lt;/R&gt;&lt;C&gt;1&lt;/C&gt;&lt;D xsi:type="xsd:double"&gt;4.870884&lt;/D&gt;&lt;/FQL&gt;&lt;FQL&gt;&lt;Q&gt;MLH0A0^ML_DUR_EFF(42338-0M,42338-0M)&lt;/Q&gt;&lt;R&gt;1&lt;/R&gt;&lt;C&gt;1&lt;/C&gt;&lt;D xsi:type="xsd:double"&gt;4.397&lt;/D&gt;&lt;/FQL&gt;&lt;FQL&gt;&lt;Q&gt;MLH0A0^ML_DUR_EFF(42338-1M,42338-1M)&lt;/Q&gt;&lt;R&gt;1&lt;/R&gt;&lt;C&gt;1&lt;/C&gt;&lt;D xsi:type="xsd:double"&gt;4.245&lt;/D&gt;&lt;/FQL&gt;&lt;FQL&gt;&lt;Q&gt;MLH0A0^ML_DUR_EFF(0CY,0CY)&lt;/Q&gt;&lt;R&gt;1&lt;/R&gt;&lt;C&gt;1&lt;/C&gt;&lt;D xsi:type="xsd:double"&gt;4.457&lt;/D&gt;&lt;/FQL&gt;&lt;FQL&gt;&lt;Q&gt;MLH0A0^ML_DUR_EFF(42338-1AY,42338-1AY)&lt;/Q&gt;&lt;R&gt;1&lt;/R&gt;&lt;C&gt;1&lt;/C&gt;&lt;D xsi:type="xsd:double"&gt;4.322&lt;/D&gt;&lt;/FQL&gt;&lt;FQL&gt;&lt;Q&gt;MLH0EN^ML_DUR_EFF(42338-0M,42338-0M)&lt;/Q&gt;&lt;R&gt;1&lt;/R&gt;&lt;C&gt;1&lt;/C&gt;&lt;D xsi:type="xsd:double"&gt;4.45&lt;/D&gt;&lt;/FQL&gt;&lt;FQL&gt;&lt;Q&gt;MLH0EN^ML_DUR_EFF(42338-1M,42338-1M)&lt;/Q&gt;&lt;R&gt;1&lt;/R&gt;&lt;C&gt;1&lt;/C&gt;&lt;D xsi:type="xsd:double"&gt;4.424&lt;/D&gt;&lt;/FQL&gt;&lt;FQL&gt;&lt;Q&gt;MLH0EN^ML_DUR_EFF(0CY,0CY)&lt;/Q&gt;&lt;R&gt;1&lt;/R&gt;&lt;C&gt;1&lt;/C&gt;&lt;D xsi:type="xsd:double"&gt;4.835&lt;/D&gt;&lt;/FQL&gt;&lt;FQL&gt;&lt;Q&gt;MLH0EN^ML_DUR_EFF(42338-1AY,42338-1AY)&lt;/Q&gt;&lt;R&gt;1&lt;/R&gt;&lt;C&gt;1&lt;/C&gt;&lt;D xsi:type="xsd:double"&gt;4.814&lt;/D&gt;&lt;/FQL&gt;&lt;FQL&gt;&lt;Q&gt;MLH0A1^ML_DUR_EFF(42338-0M,42338-0M)&lt;/Q&gt;&lt;R&gt;1&lt;/R&gt;&lt;C&gt;1&lt;/C&gt;&lt;D xsi:type="xsd:double"&gt;4.8260000000000005&lt;/D&gt;&lt;/FQL&gt;&lt;FQL&gt;&lt;Q&gt;MLH0A1^ML_DUR_EFF(42338-1M,42338-1M)&lt;/Q&gt;&lt;R&gt;1&lt;/R&gt;&lt;C&gt;1&lt;/C&gt;&lt;D xsi:type="xsd:double"&gt;4.7330000000000005&lt;/D&gt;&lt;/FQL&gt;&lt;FQL&gt;&lt;Q&gt;MLH0A1^ML_DUR_EFF(0CY,0CY)&lt;/Q&gt;&lt;R&gt;1&lt;/R&gt;&lt;C&gt;1&lt;/C&gt;&lt;D xsi:type="xsd:double"&gt;5.048&lt;/D&gt;&lt;/FQL&gt;&lt;FQL&gt;&lt;Q&gt;MLH0A1^ML_DUR_EFF(42338-1AY,42338-1AY)&lt;/Q&gt;&lt;R&gt;1&lt;/R&gt;&lt;C&gt;1&lt;/C&gt;&lt;D xsi:type="xsd:double"&gt;4.941&lt;/D&gt;&lt;/FQL&gt;&lt;FQL&gt;&lt;Q&gt;MLH0A2^ML_DUR_EFF(42338-0M,42338-0M)&lt;/Q&gt;&lt;R&gt;1&lt;/R&gt;&lt;C&gt;1&lt;/C&gt;&lt;D xsi:type="xsd:double"&gt;4.208&lt;/D&gt;&lt;/FQL&gt;&lt;FQL&gt;&lt;Q&gt;MLH0A2^ML_DUR_EFF(42338-1M,42338-1M)&lt;/Q&gt;&lt;R&gt;1&lt;/R&gt;&lt;C&gt;1&lt;/C&gt;&lt;D xsi:type="xsd:double"&gt;4.039&lt;/D&gt;&lt;/FQL&gt;&lt;FQL&gt;&lt;Q&gt;MLH0A2^ML_DUR_EFF(0CY,0CY)&lt;/Q&gt;&lt;R&gt;1&lt;/R&gt;&lt;C&gt;1&lt;/C&gt;&lt;D xsi:type="xsd:double"&gt;4.119&lt;/D&gt;&lt;/FQL&gt;&lt;FQL&gt;&lt;Q&gt;MLH0A2^ML_DUR_EFF(42338-1AY,42338-1AY)&lt;/Q&gt;&lt;R&gt;1&lt;/R&gt;&lt;C&gt;1&lt;/C&gt;&lt;D xsi:type="xsd:double"&gt;3.968&lt;/D&gt;&lt;/FQL&gt;&lt;FQL&gt;&lt;Q&gt;MLH0A3^ML_DUR_EFF(42338-0M,42338-0M)&lt;/Q&gt;&lt;R&gt;1&lt;/R&gt;&lt;C&gt;1&lt;/C&gt;&lt;D xsi:type="xsd:double"&gt;3.3770000000000002&lt;/D&gt;&lt;/FQL&gt;&lt;FQL&gt;&lt;Q&gt;MLH0A3^ML_DUR_EFF(42338-1M,42338-1M)&lt;/Q&gt;&lt;R&gt;1&lt;/R&gt;&lt;C&gt;1&lt;/C&gt;&lt;D xsi:type="xsd:double"&gt;3.1550000000000002&lt;/D&gt;&lt;/FQL&gt;&lt;FQL&gt;&lt;Q&gt;MLH0A3^ML_DUR_EFF(0CY,0CY)&lt;/Q&gt;&lt;R&gt;1&lt;/R&gt;&lt;C&gt;1&lt;/C&gt;&lt;D xsi:type="xsd:double"&gt;3.487&lt;/D&gt;&lt;/FQL&gt;&lt;FQL&gt;&lt;Q&gt;MLH0A3^ML_DUR_EFF(42338-1AY,42338-1AY)&lt;/Q&gt;&lt;R&gt;1&lt;/R&gt;&lt;C&gt;1&lt;/C&gt;&lt;D xsi:type="xsd:double"&gt;3.403&lt;/D&gt;&lt;/FQL&gt;&lt;FQL&gt;&lt;Q&gt;SPBDLL00^ML_DUR_EFF(42338-0M,42338-0M)&lt;/Q&gt;&lt;R&gt;0&lt;/R&gt;&lt;C&gt;0&lt;/C&gt;&lt;/FQL&gt;&lt;FQL&gt;&lt;Q&gt;SPBDLL00^ML_DUR_EFF(42338-1M,42338-1M)&lt;/Q&gt;&lt;R&gt;0&lt;/R&gt;&lt;C&gt;0&lt;/C&gt;&lt;/FQL&gt;&lt;FQL&gt;&lt;Q&gt;SPBDLL00^ML_DUR_EFF(0CY,0CY)&lt;/Q&gt;&lt;R&gt;0&lt;/R&gt;&lt;C&gt;0&lt;/C&gt;&lt;/FQL&gt;&lt;FQL&gt;&lt;Q&gt;SPBDLL00^ML_DUR_EFF(42338-1AY,42338-1AY)&lt;/Q&gt;&lt;R&gt;0&lt;/R&gt;&lt;C&gt;0&lt;/C&gt;&lt;/FQL&gt;&lt;FQL&gt;&lt;Q&gt;JPM10005^JPM_DURATION_IDX(42338-0M,42338-0M)&lt;/Q&gt;&lt;R&gt;1&lt;/R&gt;&lt;C&gt;1&lt;/C&gt;&lt;D xsi:type="xsd:double"&gt;5.473073&lt;/D&gt;&lt;/FQL&gt;&lt;FQL&gt;&lt;Q&gt;JPM10005^JPM_DURATION_IDX(42338-1M,42338-1M)&lt;/Q&gt;&lt;R&gt;1&lt;/R&gt;&lt;C&gt;1&lt;/C&gt;&lt;D xsi:type="xsd:double"&gt;5.475072&lt;/D&gt;&lt;/FQL&gt;&lt;FQL&gt;&lt;Q&gt;JPM10005^JPM_DURATION_IDX(0CY,0CY)&lt;/Q&gt;&lt;R&gt;1&lt;/R&gt;&lt;C&gt;1&lt;/C&gt;&lt;D xsi:type="xsd:double"&gt;5.497565&lt;/D&gt;&lt;/FQL&gt;&lt;FQL&gt;&lt;Q&gt;JPM10005^JPM_DURATION_IDX(42338-1AY,42338-1AY)&lt;/Q&gt;&lt;R&gt;1&lt;/R&gt;&lt;C&gt;1&lt;/C&gt;&lt;D xsi:type="xsd:double"&gt;5.602726&lt;/D&gt;&lt;/FQL&gt;&lt;FQL&gt;&lt;Q&gt;JPM10007^JPM_DURATION_IDX(42338-0M,42338-0M)&lt;/Q&gt;&lt;R&gt;1&lt;/R&gt;&lt;C&gt;1&lt;/C&gt;&lt;D xsi:type="xsd:double"&gt;3.896909&lt;/D&gt;&lt;/FQL&gt;&lt;FQL&gt;&lt;Q&gt;JPM10007^JPM_DURATION_IDX(42338-1M,42338-1M)&lt;/Q&gt;&lt;R&gt;1&lt;/R&gt;&lt;C&gt;1&lt;/C&gt;&lt;D xsi:type="xsd:double"&gt;3.939483&lt;/D&gt;&lt;/FQL&gt;&lt;FQL&gt;&lt;Q&gt;JPM10007^JPM_DURATION_IDX(0CY,0CY)&lt;/Q&gt;&lt;R&gt;1&lt;/R&gt;&lt;C&gt;1&lt;/C&gt;&lt;D xsi:type="xsd:double"&gt;3.930938&lt;/D&gt;&lt;/FQL&gt;&lt;FQL&gt;&lt;Q&gt;JPM10007^JPM_DURATION_IDX(42338-1AY,42338-1AY)&lt;/Q&gt;&lt;R&gt;1&lt;/R&gt;&lt;C&gt;1&lt;/C&gt;&lt;D xsi:type="xsd:double"&gt;3.913734&lt;/D&gt;&lt;/FQL&gt;&lt;FQL&gt;&lt;Q&gt;JPM10009^JPM_DURATION_IDX(42338-0M,42338-0M)&lt;/Q&gt;&lt;R&gt;1&lt;/R&gt;&lt;C&gt;1&lt;/C&gt;&lt;D xsi:type="xsd:double"&gt;4.898231&lt;/D&gt;&lt;/FQL&gt;&lt;FQL&gt;&lt;Q&gt;JPM10009^JPM_DURATION_IDX(42338-1M,42338-1M)&lt;/Q&gt;&lt;R&gt;1&lt;/R&gt;&lt;C&gt;1&lt;/C&gt;&lt;D xsi:type="xsd:double"&gt;4.846785&lt;/D&gt;&lt;/FQL&gt;&lt;FQL&gt;&lt;Q&gt;JPM10009^JPM_DURATION_IDX(0CY,0CY)&lt;/Q&gt;&lt;R&gt;1&lt;/R&gt;&lt;C&gt;1&lt;/C&gt;&lt;D xsi:type="xsd:double"&gt;5.058709&lt;/D&gt;&lt;/FQL&gt;&lt;FQL&gt;&lt;Q&gt;JPM10009^JPM_DURATION_IDX(42338-1AY,42338-1AY)&lt;/Q&gt;&lt;R&gt;1&lt;/R&gt;&lt;C&gt;1&lt;/C&gt;&lt;D xsi:type="xsd:double"&gt;4.901393&lt;/D&gt;&lt;/FQL&gt;&lt;FQL&gt;&lt;Q&gt;JPM10011^JPM_DURATION_IDX(42338-0M,42338-0M)&lt;/Q&gt;&lt;R&gt;1&lt;/R&gt;&lt;C&gt;1&lt;/C&gt;&lt;D xsi:type="xsd:double"&gt;6.760218&lt;/D&gt;&lt;/FQL&gt;&lt;FQL&gt;&lt;Q&gt;JPM10011^JPM_DURATION_IDX(42338-1M,42338-1M)&lt;/Q&gt;&lt;R&gt;1&lt;/R&gt;&lt;C&gt;1&lt;/C&gt;&lt;D xsi:type="xsd:double"&gt;6.89693&lt;/D&gt;&lt;/FQL&gt;&lt;FQL&gt;&lt;Q&gt;JPM10011^JPM_DURATION_IDX(0CY,0CY)&lt;/Q&gt;&lt;R&gt;1&lt;/R&gt;&lt;C&gt;1&lt;/C&gt;&lt;D xsi:type="xsd:double"&gt;5.394654&lt;/D&gt;&lt;/FQL&gt;&lt;FQL&gt;&lt;Q&gt;JPM10011^JPM_DURATION_IDX(42338-1AY,42338-1AY)&lt;/Q&gt;&lt;R&gt;1&lt;/R&gt;&lt;C&gt;1&lt;/C&gt;&lt;D xsi:type="xsd:double"&gt;5.496435&lt;/D&gt;&lt;/FQL&gt;&lt;FQL&gt;&lt;Q&gt;JPM10025^JPM_DURATION_IDX(42338-0M,42338-0M)&lt;/Q&gt;&lt;R&gt;1&lt;/R&gt;&lt;C&gt;1&lt;/C&gt;&lt;D xsi:type="xsd:double"&gt;5.013459&lt;/D&gt;&lt;/FQL&gt;&lt;FQL&gt;&lt;Q&gt;JPM10025^JPM_DURATION_IDX(42338-1M,42338-1M)&lt;/Q&gt;&lt;R&gt;1&lt;/R&gt;&lt;C&gt;1&lt;/C&gt;&lt;D xsi:type="xsd:double"&gt;5.038549&lt;/D&gt;&lt;/FQL&gt;&lt;FQL&gt;&lt;Q&gt;JPM10025^JPM_DURATION_IDX(0CY,0CY)&lt;/Q&gt;&lt;R&gt;1&lt;/R&gt;&lt;C&gt;1&lt;/C&gt;&lt;D xsi:type="xsd:double"&gt;5.09934&lt;/D&gt;&lt;/FQL&gt;&lt;FQL&gt;&lt;Q&gt;JPM10025^JPM_DURATION_IDX(42338-1AY,42338-1AY)&lt;/Q&gt;&lt;R&gt;1&lt;/R&gt;&lt;C&gt;1&lt;/C&gt;&lt;D xsi:type="xsd:double"&gt;5.238776&lt;/D&gt;&lt;/FQL&gt;&lt;FQL&gt;&lt;Q&gt;JPM07541^JPM_DURATION_IDX(42338-0M,42338-0M)&lt;/Q&gt;&lt;R&gt;1&lt;/R&gt;&lt;C&gt;1&lt;/C&gt;&lt;D xsi:type="xsd:double"&gt;5.209337&lt;/D&gt;&lt;/FQL&gt;&lt;FQL&gt;&lt;Q&gt;JPM07541^JPM_DURATION_IDX(42338-1M,42338-1M)&lt;/Q&gt;&lt;R&gt;1&lt;/R&gt;&lt;C&gt;1&lt;/C&gt;&lt;D xsi:type="xsd:double"&gt;5.223587&lt;/D&gt;&lt;/FQL&gt;&lt;FQL&gt;&lt;Q&gt;JPM07541^JPM_DURATION_IDX(0CY,0CY)&lt;/Q&gt;&lt;R&gt;1&lt;/R&gt;&lt;C&gt;1&lt;/C&gt;&lt;D xsi:type="xsd:double"&gt;5.504801&lt;/D&gt;&lt;/FQL&gt;&lt;FQL&gt;&lt;Q&gt;JPM07541^JPM_DURATION_IDX(42338-1AY,42338-1AY)&lt;/Q&gt;&lt;R&gt;1&lt;/R&gt;&lt;C&gt;1&lt;/C&gt;&lt;D xsi:type="xsd:double"&gt;5.485294&lt;/D&gt;&lt;/FQL&gt;&lt;FQL&gt;&lt;Q&gt;JPM07525^JPM_DURATION_IDX(42338-0M,42338-0M)&lt;/Q&gt;&lt;R&gt;1&lt;/R&gt;&lt;C&gt;1&lt;/C&gt;&lt;D xsi:type="xsd:double"&gt;6.331108&lt;/D&gt;&lt;/FQL&gt;&lt;FQL&gt;&lt;Q&gt;JPM07525^JPM_DURATION_IDX(42338-1M,42338-1M)&lt;/Q&gt;&lt;R&gt;1&lt;/R&gt;&lt;C&gt;1&lt;/C&gt;&lt;D xsi:type="xsd:double"&gt;6.283871&lt;/D&gt;&lt;/FQL&gt;&lt;FQL&gt;&lt;Q&gt;JPM07525^JPM_DURATION_IDX(0CY,0CY)&lt;/Q&gt;&lt;R&gt;1&lt;/R&gt;&lt;C&gt;1&lt;/C&gt;&lt;D xsi:type="xsd:double"&gt;6.769334&lt;/D&gt;&lt;/FQL&gt;&lt;FQL&gt;&lt;Q&gt;JPM07525^JPM_DURATION_IDX(42338-1AY,42338-1AY)&lt;/Q&gt;&lt;R&gt;1&lt;/R&gt;&lt;C&gt;1&lt;/C&gt;&lt;D xsi:type="xsd:double"&gt;6.855245&lt;/D&gt;&lt;/FQL&gt;&lt;FQL&gt;&lt;Q&gt;JPM10046^JPM_DURATION_IDX(42338-0M,42338-0M)&lt;/Q&gt;&lt;R&gt;1&lt;/R&gt;&lt;C&gt;1&lt;/C&gt;&lt;D xsi:type="xsd:double"&gt;7.999333&lt;/D&gt;&lt;/FQL&gt;&lt;FQL&gt;&lt;Q&gt;JPM10046^JPM_DURATION_IDX(42338-1M,42338-1M)&lt;/Q&gt;&lt;R&gt;1&lt;/R&gt;&lt;C&gt;1&lt;/C&gt;&lt;D xsi:type="xsd:double"&gt;8.031888&lt;/D&gt;&lt;/FQL&gt;&lt;FQL&gt;&lt;Q&gt;JPM10046^JPM_DURATION_IDX(0CY,0CY)&lt;/Q&gt;&lt;R&gt;1&lt;/R&gt;&lt;C&gt;1&lt;/C&gt;&lt;D xsi:type="xsd:double"&gt;8.478238&lt;/D&gt;&lt;/FQL&gt;&lt;FQL&gt;&lt;Q&gt;JPM10046^JPM_DURATION_IDX(42338-1AY,42338-1AY)&lt;/Q&gt;&lt;R&gt;1&lt;/R&gt;&lt;C&gt;1&lt;/C&gt;&lt;D xsi:type="xsd:double"&gt;8.562671&lt;/D&gt;&lt;/FQL&gt;&lt;FQL&gt;&lt;Q&gt;JPM10023^JPM_DURATION_IDX(42338-0M,42338-0M)&lt;/Q&gt;&lt;R&gt;1&lt;/R&gt;&lt;C&gt;1&lt;/C&gt;&lt;D xsi:type="xsd:double"&gt;4.072992&lt;/D&gt;&lt;/FQL&gt;&lt;FQL&gt;&lt;Q&gt;JPM10023^JPM_DURATION_IDX(42338-1M,42338-1M)&lt;/Q&gt;&lt;R&gt;1&lt;/R&gt;&lt;C&gt;1&lt;/C&gt;&lt;D xsi:type="xsd:double"&gt;4.029218&lt;/D&gt;&lt;/FQL&gt;&lt;FQL&gt;&lt;Q&gt;JPM10023^JPM_DURATION_IDX(0CY,0CY)&lt;/Q&gt;&lt;R&gt;1&lt;/R&gt;&lt;C&gt;1&lt;/C&gt;&lt;D xsi:type="xsd:double"&gt;4.155441&lt;/D&gt;&lt;/FQL&gt;&lt;FQL&gt;&lt;Q&gt;JPM10023^JPM_DURATION_IDX(42338-1AY,42338-1AY)&lt;/Q&gt;&lt;R&gt;1&lt;/R&gt;&lt;C&gt;1&lt;/C&gt;&lt;D xsi:type="xsd:double"&gt;4.189244&lt;/D&gt;&lt;/FQL&gt;&lt;FQL&gt;&lt;Q&gt;JPM10055^JPM_DURATION_IDX(42338-0M,42338-0M)&lt;/Q&gt;&lt;R&gt;1&lt;/R&gt;&lt;C&gt;1&lt;/C&gt;&lt;D xsi:type="xsd:double"&gt;3.581571&lt;/D&gt;&lt;/FQL&gt;&lt;FQL&gt;&lt;Q&gt;JPM10055^JPM_DURATION_IDX(42338-1M,42338-1M)&lt;/Q&gt;&lt;R&gt;1&lt;/R&gt;&lt;C&gt;1&lt;/C&gt;&lt;D xsi:type="xsd:double"&gt;3.645576&lt;/D&gt;&lt;/FQL&gt;&lt;FQL&gt;&lt;Q&gt;JPM10055^JPM_DURATION_IDX(0CY,0CY)&lt;/Q&gt;&lt;R&gt;1&lt;/R&gt;&lt;C&gt;1&lt;/C&gt;&lt;D xsi:type="xsd:double"&gt;3.709384&lt;/D&gt;&lt;/FQL&gt;&lt;FQL&gt;&lt;Q&gt;JPM10055^JPM_DURATION_IDX(42338-1AY,42338-1AY)&lt;/Q&gt;&lt;R&gt;1&lt;/R&gt;&lt;C&gt;1&lt;/C&gt;&lt;D xsi:type="xsd:double"&gt;3.462438&lt;/D&gt;&lt;/FQL&gt;&lt;FQL&gt;&lt;Q&gt;JPM10053^JPM_DURATION_IDX(42338-0M,42338-0M)&lt;/Q&gt;&lt;R&gt;0&lt;/R&gt;&lt;C&gt;0&lt;/C&gt;&lt;/FQL&gt;&lt;FQL&gt;&lt;Q&gt;JPM10053^JPM_DURATION_IDX(42338-1M,42338-1M)&lt;/Q&gt;&lt;R&gt;0&lt;/R&gt;&lt;C&gt;0&lt;/C&gt;&lt;/FQL&gt;&lt;FQL&gt;&lt;Q&gt;JPM10053^JPM_DURATION_IDX(0CY,0CY)&lt;/Q&gt;&lt;R&gt;1&lt;/R&gt;&lt;C&gt;1&lt;/C&gt;&lt;D xsi:type="xsd:double"&gt;3.049949&lt;/D&gt;&lt;/FQL&gt;&lt;FQL&gt;&lt;Q&gt;JPM10053^JPM_DURATION_IDX(42338-1AY,42338-1AY)&lt;/Q&gt;&lt;R&gt;1&lt;/R&gt;&lt;C&gt;1&lt;/C&gt;&lt;D xsi:type="xsd:double"&gt;3.210937&lt;/D&gt;&lt;/FQL&gt;&lt;FQL&gt;&lt;Q&gt;JPM10031^JPM_DURATION_IDX(42338-0M,42338-0M)&lt;/Q&gt;&lt;R&gt;1&lt;/R&gt;&lt;C&gt;1&lt;/C&gt;&lt;D xsi:type="xsd:double"&gt;4.206347&lt;/D&gt;&lt;/FQL&gt;&lt;FQL&gt;&lt;Q&gt;JPM10031^JPM_DURATION_IDX(42338-1M,42338-1M)&lt;/Q&gt;&lt;R&gt;1&lt;/R&gt;&lt;C&gt;1&lt;/C&gt;&lt;D xsi:type="xsd:double"&gt;4.293336&lt;/D&gt;&lt;/FQL&gt;&lt;FQL&gt;&lt;Q&gt;JPM10031^JPM_DURATION_IDX(0CY,0CY)&lt;/Q&gt;&lt;R&gt;1&lt;/R&gt;&lt;C&gt;1&lt;/C&gt;&lt;D xsi:type="xsd:double"&gt;4.137092&lt;/D&gt;&lt;/FQL&gt;&lt;FQL&gt;&lt;Q&gt;JPM10031^JPM_DURATION_IDX(42338-1AY,42338-1AY)&lt;/Q&gt;&lt;R&gt;1&lt;/R&gt;&lt;C&gt;1&lt;/C&gt;&lt;D xsi:type="xsd:double"&gt;3.998509&lt;/D&gt;&lt;/FQL&gt;&lt;FQL&gt;&lt;Q&gt;JPM10033^JPM_DURATION_IDX(42338-0M,42338-0M)&lt;/Q&gt;&lt;R&gt;1&lt;/R&gt;&lt;C&gt;1&lt;/C&gt;&lt;D xsi:type="xsd:double"&gt;3.886989&lt;/D&gt;&lt;/FQL&gt;&lt;FQL&gt;&lt;Q&gt;JPM10033^JPM_DURATION_IDX(42338-1M,42338-1M)&lt;/Q&gt;&lt;R&gt;1&lt;/R&gt;&lt;C&gt;1&lt;/C&gt;&lt;D xsi:type="xsd:double"&gt;3.894184&lt;/D&gt;&lt;/FQL&gt;&lt;FQL&gt;&lt;Q&gt;JPM10033^JPM_DURATION_IDX(0CY,0CY)&lt;/Q&gt;&lt;R&gt;1&lt;/R&gt;&lt;C&gt;1&lt;/C&gt;&lt;D xsi:type="xsd:double"&gt;3.63884&lt;/D&gt;&lt;/FQL&gt;&lt;FQL&gt;&lt;Q&gt;JPM10033^JPM_DURATION_IDX(42338-1AY,42338-1AY)&lt;/Q&gt;&lt;R&gt;1&lt;/R&gt;&lt;C&gt;1&lt;/C&gt;&lt;D xsi:type="xsd:double"&gt;3.979675&lt;/D&gt;&lt;/FQL&gt;&lt;FQL&gt;&lt;Q&gt;JPM10037^JPM_DURATION_IDX(42338-0M,42338-0M)&lt;/Q&gt;&lt;R&gt;1&lt;/R&gt;&lt;C&gt;1&lt;/C&gt;&lt;D xs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i:type="xsd:double"&gt;6.760218&lt;/D&gt;&lt;/FQL&gt;&lt;FQL&gt;&lt;Q&gt;JPM10037^JPM_DURATION_IDX(42338-1M,42338-1M)&lt;/Q&gt;&lt;R&gt;1&lt;/R&gt;&lt;C&gt;1&lt;/C&gt;&lt;D xsi:type="xsd:double"&gt;6.89693&lt;/D&gt;&lt;/FQL&gt;&lt;FQL&gt;&lt;Q&gt;JPM10037^JPM_DURATION_IDX(0CY,0CY)&lt;/Q&gt;&lt;R&gt;1&lt;/R&gt;&lt;C&gt;1&lt;/C&gt;&lt;D xsi:type="xsd:double"&gt;6.593385&lt;/D&gt;&lt;/FQL&gt;&lt;FQL&gt;&lt;Q&gt;JPM10037^JPM_DURATION_IDX(42338-1AY,42338-1AY)&lt;/Q&gt;&lt;R&gt;1&lt;/R&gt;&lt;C&gt;1&lt;/C&gt;&lt;D xsi:type="xsd:double"&gt;6.646838&lt;/D&gt;&lt;/FQL&gt;&lt;FQL&gt;&lt;Q&gt;JPM10041^JPM_DURATION_IDX(42338-0M,42338-0M)&lt;/Q&gt;&lt;R&gt;1&lt;/R&gt;&lt;C&gt;1&lt;/C&gt;&lt;D xsi:type="xsd:double"&gt;3.736646&lt;/D&gt;&lt;/FQL&gt;&lt;FQL&gt;&lt;Q&gt;JPM10041^JPM_DURATION_IDX(42338-1M,42338-1M)&lt;/Q&gt;&lt;R&gt;1&lt;/R&gt;&lt;C&gt;1&lt;/C&gt;&lt;D xsi:type="xsd:double"&gt;3.835104&lt;/D&gt;&lt;/FQL&gt;&lt;FQL&gt;&lt;Q&gt;JPM10041^JPM_DURATION_IDX(0CY,0CY)&lt;/Q&gt;&lt;R&gt;1&lt;/R&gt;&lt;C&gt;1&lt;/C&gt;&lt;D xsi:type="xsd:double"&gt;3.944197&lt;/D&gt;&lt;/FQL&gt;&lt;FQL&gt;&lt;Q&gt;JPM10041^JPM_DURATION_IDX(42338-1AY,42338-1AY)&lt;/Q&gt;&lt;R&gt;1&lt;/R&gt;&lt;C&gt;1&lt;/C&gt;&lt;D xsi:type="xsd:double"&gt;3.81762&lt;/D&gt;&lt;/FQL&gt;&lt;FQL&gt;&lt;Q&gt;JPM05014^JPM_DURATION_IDX(42338-0M,42338-0M)&lt;/Q&gt;&lt;R&gt;1&lt;/R&gt;&lt;C&gt;1&lt;/C&gt;&lt;D xsi:type="xsd:double"&gt;2.588174&lt;/D&gt;&lt;/FQL&gt;&lt;FQL&gt;&lt;Q&gt;JPM05014^JPM_DURATION_IDX(42338-1M,42338-1M)&lt;/Q&gt;&lt;R&gt;1&lt;/R&gt;&lt;C&gt;1&lt;/C&gt;&lt;D xsi:type="xsd:double"&gt;2.653116&lt;/D&gt;&lt;/FQL&gt;&lt;FQL&gt;&lt;Q&gt;JPM05014^JPM_DURATION_IDX(0CY,0CY)&lt;/Q&gt;&lt;R&gt;1&lt;/R&gt;&lt;C&gt;1&lt;/C&gt;&lt;D xsi:type="xsd:double"&gt;2.882296&lt;/D&gt;&lt;/FQL&gt;&lt;FQL&gt;&lt;Q&gt;JPM05014^JPM_DURATION_IDX(42338-1AY,42338-1AY)&lt;/Q&gt;&lt;R&gt;1&lt;/R&gt;&lt;C&gt;1&lt;/C&gt;&lt;D xsi:type="xsd:double"&gt;2.559791&lt;/D&gt;&lt;/FQL&gt;&lt;FQL&gt;&lt;Q&gt;JPM10017^JPM_DURATION_IDX(42338-0M,42338-0M)&lt;/Q&gt;&lt;R&gt;1&lt;/R&gt;&lt;C&gt;1&lt;/C&gt;&lt;D xsi:type="xsd:double"&gt;5.437588&lt;/D&gt;&lt;/FQL&gt;&lt;FQL&gt;&lt;Q&gt;JPM10017^JPM_DURATION_IDX(42338-1M,42338-1M)&lt;/Q&gt;&lt;R&gt;1&lt;/R&gt;&lt;C&gt;1&lt;/C&gt;&lt;D xsi:type="xsd:double"&gt;5.541213&lt;/D&gt;&lt;/FQL&gt;&lt;FQL&gt;&lt;Q&gt;JPM10017^JPM_DURATION_IDX(0CY,0CY)&lt;/Q&gt;&lt;R&gt;1&lt;/R&gt;&lt;C&gt;1&lt;/C&gt;&lt;D xsi:type="xsd:double"&gt;6.02624&lt;/D&gt;&lt;/FQL&gt;&lt;FQL&gt;&lt;Q&gt;JPM10017^JPM_DURATION_IDX(42338-1AY,42338-1AY)&lt;/Q&gt;&lt;R&gt;1&lt;/R&gt;&lt;C&gt;1&lt;/C&gt;&lt;D xsi:type="xsd:double"&gt;6.222059&lt;/D&gt;&lt;/FQL&gt;&lt;FQL&gt;&lt;Q&gt;JPM10027^JPM_DURATION_IDX(42338-0M,42338-0M)&lt;/Q&gt;&lt;R&gt;1&lt;/R&gt;&lt;C&gt;1&lt;/C&gt;&lt;D xsi:type="xsd:double"&gt;5.635714&lt;/D&gt;&lt;/FQL&gt;&lt;FQL&gt;&lt;Q&gt;JPM10027^JPM_DURATION_IDX(42338-1M,42338-1M)&lt;/Q&gt;&lt;R&gt;1&lt;/R&gt;&lt;C&gt;1&lt;/C&gt;&lt;D xsi:type="xsd:double"&gt;5.58812&lt;/D&gt;&lt;/FQL&gt;&lt;FQL&gt;&lt;Q&gt;JPM10027^JPM_DURATION_IDX(0CY,0CY)&lt;/Q&gt;&lt;R&gt;1&lt;/R&gt;&lt;C&gt;1&lt;/C&gt;&lt;D xsi:type="xsd:double"&gt;6.007582&lt;/D&gt;&lt;/FQL&gt;&lt;FQL&gt;&lt;Q&gt;JPM10027^JPM_DURATION_IDX(42338-1AY,42338-1AY)&lt;/Q&gt;&lt;R&gt;1&lt;/R&gt;&lt;C&gt;1&lt;/C&gt;&lt;D xsi:type="xsd:double"&gt;5.863208&lt;/D&gt;&lt;/FQL&gt;&lt;FQL&gt;&lt;Q&gt;JPM10029^JPM_DURATION_IDX(42338-0M,42338-0M)&lt;/Q&gt;&lt;R&gt;1&lt;/R&gt;&lt;C&gt;1&lt;/C&gt;&lt;D xsi:type="xsd:double"&gt;7.218065&lt;/D&gt;&lt;/FQL&gt;&lt;FQL&gt;&lt;Q&gt;JPM10029^JPM_DURATION_IDX(42338-1M,42338-1M)&lt;/Q&gt;&lt;R&gt;1&lt;/R&gt;&lt;C&gt;1&lt;/C&gt;&lt;D xsi:type="xsd:double"&gt;6.91611&lt;/D&gt;&lt;/FQL&gt;&lt;FQL&gt;&lt;Q&gt;JPM10029^JPM_DURATION_IDX(0CY,0CY)&lt;/Q&gt;&lt;R&gt;1&lt;/R&gt;&lt;C&gt;1&lt;/C&gt;&lt;D xsi:type="xsd:double"&gt;7.211632&lt;/D&gt;&lt;/FQL&gt;&lt;FQL&gt;&lt;Q&gt;JPM10029^JPM_DURATION_IDX(42338-1AY,42338-1AY)&lt;/Q&gt;&lt;R&gt;1&lt;/R&gt;&lt;C&gt;1&lt;/C&gt;&lt;D xsi:type="xsd:double"&gt;7.379588&lt;/D&gt;&lt;/FQL&gt;&lt;FQL&gt;&lt;Q&gt;JPM10045^JPM_DURATION_IDX(42338-0M,42338-0M)&lt;/Q&gt;&lt;R&gt;1&lt;/R&gt;&lt;C&gt;1&lt;/C&gt;&lt;D xsi:type="xsd:double"&gt;4.031742&lt;/D&gt;&lt;/FQL&gt;&lt;FQL&gt;&lt;Q&gt;JPM10045^JPM_DURATION_IDX(42338-1M,42338-1M)&lt;/Q&gt;&lt;R&gt;1&lt;/R&gt;&lt;C&gt;1&lt;/C&gt;&lt;D xsi:type="xsd:double"&gt;4.111099&lt;/D&gt;&lt;/FQL&gt;&lt;FQL&gt;&lt;Q&gt;JPM10045^JPM_DURATION_IDX(0CY,0CY)&lt;/Q&gt;&lt;R&gt;1&lt;/R&gt;&lt;C&gt;1&lt;/C&gt;&lt;D xsi:type="xsd:double"&gt;4.696615&lt;/D&gt;&lt;/FQL&gt;&lt;FQL&gt;&lt;Q&gt;JPM10045^JPM_DURATION_IDX(42338-1AY,42338-1AY)&lt;/Q&gt;&lt;R&gt;1&lt;/R&gt;&lt;C&gt;1&lt;/C&gt;&lt;D xsi:type="xsd:double"&gt;4.78751&lt;/D&gt;&lt;/FQL&gt;&lt;FQL&gt;&lt;Q&gt;LHMN0001^FG_YIELD(42338)/100&lt;/Q&gt;&lt;R&gt;1&lt;/R&gt;&lt;C&gt;1&lt;/C&gt;&lt;D xsi:type="xsd:double"&gt;0.024851190000000002&lt;/D&gt;&lt;/FQL&gt;&lt;FQL&gt;&lt;Q&gt;LHMN0001^FG_YIELD(42338-1D,42338-1D)/100&lt;/Q&gt;&lt;R&gt;1&lt;/R&gt;&lt;C&gt;1&lt;/C&gt;&lt;D xsi:type="xsd:double"&gt;0.02489484&lt;/D&gt;&lt;/FQL&gt;&lt;FQL&gt;&lt;Q&gt;LHMN0011^FG_YIELD(42338)/100&lt;/Q&gt;&lt;R&gt;1&lt;/R&gt;&lt;C&gt;1&lt;/C&gt;&lt;D xsi:type="xsd:double"&gt;0.03393272&lt;/D&gt;&lt;/FQL&gt;&lt;FQL&gt;&lt;Q&gt;LHMN0011^FG_YIELD(42338-1D,42338-1D)/100&lt;/Q&gt;&lt;R&gt;1&lt;/R&gt;&lt;C&gt;1&lt;/C&gt;&lt;D xsi:type="xsd:double"&gt;0.03394114&lt;/D&gt;&lt;/FQL&gt;&lt;FQL&gt;&lt;Q&gt;LHMN2768^FG_YIELD(42338)/100&lt;/Q&gt;&lt;R&gt;1&lt;/R&gt;&lt;C&gt;1&lt;/C&gt;&lt;D xsi:type="xsd:double"&gt;0.01769522&lt;/D&gt;&lt;/FQL&gt;&lt;FQL&gt;&lt;Q&gt;LHMN2768^FG_YIELD(42338-1D,42338-1D)/100&lt;/Q&gt;&lt;R&gt;1&lt;/R&gt;&lt;C&gt;1&lt;/C&gt;&lt;D xsi:type="xsd:double"&gt;0.01767519&lt;/D&gt;&lt;/FQL&gt;&lt;FQL&gt;&lt;Q&gt;LHMN2767^FG_YIELD(42338)/100&lt;/Q&gt;&lt;R&gt;1&lt;/R&gt;&lt;C&gt;1&lt;/C&gt;&lt;D xsi:type="xsd:double"&gt;0.02772329&lt;/D&gt;&lt;/FQL&gt;&lt;FQL&gt;&lt;Q&gt;LHMN2767^FG_YIELD(42338-1D,42338-1D)/100&lt;/Q&gt;&lt;R&gt;1&lt;/R&gt;&lt;C&gt;1&lt;/C&gt;&lt;D xsi:type="xsd:double"&gt;0.02779315&lt;/D&gt;&lt;/FQL&gt;&lt;FQL&gt;&lt;Q&gt;LHMN2766^FG_YIELD(42338)/100&lt;/Q&gt;&lt;R&gt;1&lt;/R&gt;&lt;C&gt;1&lt;/C&gt;&lt;D xsi:type="xsd:double"&gt;0.03067335&lt;/D&gt;&lt;/FQL&gt;&lt;FQL&gt;&lt;Q&gt;LHMN2766^FG_YIELD(42338-1D,42338-1D)/100&lt;/Q&gt;&lt;R&gt;1&lt;/R&gt;&lt;C&gt;1&lt;/C&gt;&lt;D xsi:type="xsd:double"&gt;0.030689479999999998&lt;/D&gt;&lt;/FQL&gt;&lt;FQL&gt;&lt;Q&gt;LHMN2769^FG_YIELD(42338)/100&lt;/Q&gt;&lt;R&gt;1&lt;/R&gt;&lt;C&gt;1&lt;/C&gt;&lt;D xsi:type="xsd:double"&gt;0.042019060000000004&lt;/D&gt;&lt;/FQL&gt;&lt;FQL&gt;&lt;Q&gt;LHMN2769^FG_YIELD(42338-1D,42338-1D)/100&lt;/Q&gt;&lt;R&gt;1&lt;/R&gt;&lt;C&gt;1&lt;/C&gt;&lt;D xsi:type="xsd:double"&gt;0.042004320000000005&lt;/D&gt;&lt;/FQL&gt;&lt;FQL&gt;&lt;Q&gt;LHMN3461^FG_YIELD(42338)/100&lt;/Q&gt;&lt;R&gt;1&lt;/R&gt;&lt;C&gt;1&lt;/C&gt;&lt;D xsi:type="xsd:double"&gt;0.03706512&lt;/D&gt;&lt;/FQL&gt;&lt;FQL&gt;&lt;Q&gt;LHMN3461^FG_YIELD(42338-1D,42338-1D)/100&lt;/Q&gt;&lt;R&gt;1&lt;/R&gt;&lt;C&gt;1&lt;/C&gt;&lt;D xsi:type="xsd:double"&gt;0.03709824&lt;/D&gt;&lt;/FQL&gt;&lt;FQL&gt;&lt;Q&gt;LHMN3462^FG_YIELD(42338)/100&lt;/Q&gt;&lt;R&gt;1&lt;/R&gt;&lt;C&gt;1&lt;/C&gt;&lt;D xsi:type="xsd:double"&gt;0.037373579999999997&lt;/D&gt;&lt;/FQL&gt;&lt;FQL&gt;&lt;Q&gt;LHMN3462^FG_YIELD(42338-1D,42338-1D)/100&lt;/Q&gt;&lt;R&gt;1&lt;/R&gt;&lt;C&gt;1&lt;/C&gt;&lt;D xsi:type="xsd:double"&gt;0.03743957&lt;/D&gt;&lt;/FQL&gt;&lt;FQL&gt;&lt;Q&gt;LHMN3463^FG_YIELD(42338)/100&lt;/Q&gt;&lt;R&gt;1&lt;/R&gt;&lt;C&gt;1&lt;/C&gt;&lt;D xsi:type="xsd:double"&gt;0.030188239999999998&lt;/D&gt;&lt;/FQL&gt;&lt;FQL&gt;&lt;Q&gt;LHMN3463^FG_YIELD(42338-1D,42338-1D)/100&lt;/Q&gt;&lt;R&gt;1&lt;/R&gt;&lt;C&gt;1&lt;/C&gt;&lt;D xsi:type="xsd:double"&gt;0.03019003&lt;/D&gt;&lt;/FQL&gt;&lt;FQL&gt;&lt;Q&gt;LHMN0009^FG_YIELD(42338)/100&lt;/Q&gt;&lt;R&gt;1&lt;/R&gt;&lt;C&gt;1&lt;/C&gt;&lt;D xsi:type="xsd:double"&gt;0.02671864&lt;/D&gt;&lt;/FQL&gt;&lt;FQL&gt;&lt;Q&gt;LHMN0009^FG_YIELD(42338-1D,42338-1D)/100&lt;/Q&gt;&lt;R&gt;1&lt;/R&gt;&lt;C&gt;1&lt;/C&gt;&lt;D xsi:type="xsd:double"&gt;0.02671277&lt;/D&gt;&lt;/FQL&gt;&lt;FQL&gt;&lt;Q&gt;LHMN0095^FG_YIELD(42338)/100&lt;/Q&gt;&lt;R&gt;1&lt;/R&gt;&lt;C&gt;1&lt;/C&gt;&lt;D xsi:type="xsd:double"&gt;0.02715722&lt;/D&gt;&lt;/FQL&gt;&lt;FQL&gt;&lt;Q&gt;LHMN0095^FG_YIELD(42338-1D,42338-1D)/100&lt;/Q&gt;&lt;R&gt;1&lt;/R&gt;&lt;C&gt;1&lt;/C&gt;&lt;D xsi:type="xsd:double"&gt;0.02735878&lt;/D&gt;&lt;/FQL&gt;&lt;FQL&gt;&lt;Q&gt;LHMN14685^FG_YIELD(42338)/100&lt;/Q&gt;&lt;R&gt;1&lt;/R&gt;&lt;C&gt;1&lt;/C&gt;&lt;D xsi:type="xsd:double"&gt;0.03066982&lt;/D&gt;&lt;/FQL&gt;&lt;FQL&gt;&lt;Q&gt;LHMN14685^FG_YIELD(42338-1D,42338-1D)/100&lt;/Q&gt;&lt;R&gt;1&lt;/R&gt;&lt;C&gt;1&lt;/C&gt;&lt;D xsi:type="xsd:double"&gt;0.0308106&lt;/D&gt;&lt;/FQL&gt;&lt;FQL&gt;&lt;Q&gt;LHMN0062^FG_YIELD(42338)/100&lt;/Q&gt;&lt;R&gt;1&lt;/R&gt;&lt;C&gt;1&lt;/C&gt;&lt;D xsi:type="xsd:double"&gt;0.021392030000000003&lt;/D&gt;&lt;/FQL&gt;&lt;FQL&gt;&lt;Q&gt;LHMN0062^FG_YIELD(42338-1D,42338-1D)/100&lt;/Q&gt;&lt;R&gt;1&lt;/R&gt;&lt;C&gt;1&lt;/C&gt;&lt;D xsi:type="xsd:double"&gt;0.02117579&lt;/D&gt;&lt;/FQL&gt;&lt;FQL&gt;&lt;Q&gt;BRCP0524^BRCP_YIELD(42338)/100&lt;/Q&gt;&lt;R&gt;1&lt;/R&gt;&lt;C&gt;1&lt;/C&gt;&lt;D xsi:type="xsd:double"&gt;-0.0020399999999999997&lt;/D&gt;&lt;/FQL&gt;&lt;FQL&gt;&lt;Q&gt;BRCP0524^BRCP_YIELD(42338-1D,42338-1D)/100&lt;/Q&gt;&lt;R&gt;1&lt;/R&gt;&lt;C&gt;1&lt;/C&gt;&lt;D xsi:type="xsd:double"&gt;-0.00212&lt;/D&gt;&lt;/FQL&gt;&lt;FQL&gt;&lt;Q&gt;JPM00467^FG_YIELD(42338)/100&lt;/Q&gt;&lt;R&gt;1&lt;/R&gt;&lt;C&gt;1&lt;/C&gt;&lt;D xsi:type="xsd:double"&gt;0.0639083&lt;/D&gt;&lt;/FQL&gt;&lt;FQL&gt;&lt;Q&gt;JPM00467^FG_YIELD(-1D,-1D)/100&lt;/Q&gt;&lt;R&gt;1&lt;/R&gt;&lt;C&gt;1&lt;/C&gt;&lt;D xsi:type="xsd:double"&gt;0.063445229999999991&lt;/D&gt;&lt;/FQL&gt;&lt;FQL&gt;&lt;Q&gt;JPM07503^FG_YIELD(42338)/100&lt;/Q&gt;&lt;R&gt;1&lt;/R&gt;&lt;C&gt;1&lt;/C&gt;&lt;D xsi:type="xsd:double"&gt;0.06852526&lt;/D&gt;&lt;/FQL&gt;&lt;FQL&gt;&lt;Q&gt;JPM07503^FG_YIELD(-1D,-1D)/100&lt;/Q&gt;&lt;R&gt;1&lt;/R&gt;&lt;C&gt;1&lt;/C&gt;&lt;D xsi:type="xsd:double"&gt;0.068832440000000009&lt;/D&gt;&lt;/FQL&gt;&lt;FQL&gt;&lt;Q&gt;MLH0A0^FG_YIELD(42338)/100&lt;/Q&gt;&lt;R&gt;1&lt;/R&gt;&lt;C&gt;1&lt;/C&gt;&lt;D xsi:type="xsd:double"&gt;0.08307&lt;/D&gt;&lt;/FQL&gt;&lt;FQL&gt;&lt;Q&gt;MLH0A0^FG_YIELD(-1D,-1D)/100&lt;/Q&gt;&lt;R&gt;1&lt;/R&gt;&lt;C&gt;1&lt;/C&gt;&lt;D xsi:type="xsd:double"&gt;0.08253&lt;/D&gt;&lt;/FQL&gt;&lt;FQL&gt;&lt;Q&gt;MLH0EN^FG_YIELD(42338)/100&lt;/Q&gt;&lt;R&gt;1&lt;/R&gt;&lt;C&gt;1&lt;/C&gt;&lt;D xsi:type="xsd:double"&gt;0.12743000000000002&lt;/D&gt;&lt;/FQL&gt;&lt;FQL&gt;&lt;Q&gt;MLH0EN^FG_YIELD(-1D,-1D)/100&lt;/Q&gt;&lt;R&gt;1&lt;/R&gt;&lt;C&gt;1&lt;/C&gt;&lt;D xsi:type="xsd:double"&gt;0.12878&lt;/D&gt;&lt;/FQL&gt;&lt;FQL&gt;&lt;Q&gt;MLH0A1^FG_YIELD(42338)/100&lt;/Q&gt;&lt;R&gt;1&lt;/R&gt;&lt;C&gt;1&lt;/C&gt;&lt;D xsi:type="xsd:double"&gt;0.05988&lt;/D&gt;&lt;/FQL&gt;&lt;FQL&gt;&lt;Q&gt;MLH0A1^FG_YIELD(-1D,-1D)/100&lt;/Q&gt;&lt;R&gt;1&lt;/R&gt;&lt;C&gt;1&lt;/C&gt;&lt;D xsi:type="xsd:double"&gt;0.05984&lt;/D&gt;&lt;/FQL&gt;&lt;FQL&gt;&lt;Q&gt;MLH0A2^FG_YIELD(42338)/100&lt;/Q&gt;&lt;R&gt;1&lt;/R&gt;&lt;C&gt;1&lt;/C&gt;&lt;D xsi:type="xsd:double"&gt;0.0833&lt;/D&gt;&lt;/FQL&gt;&lt;FQL&gt;&lt;Q&gt;MLH0A2^FG_YIELD(-1D,-1D)/100&lt;/Q&gt;&lt;R&gt;1&lt;/R&gt;&lt;C&gt;1&lt;/C&gt;&lt;D xsi:type="xsd:double"&gt;0.085079999999999989&lt;/D&gt;&lt;/FQL&gt;&lt;FQL&gt;&lt;Q&gt;MLH0A3^FG_YIELD(42338)/100&lt;/Q&gt;&lt;R&gt;1&lt;/R&gt;&lt;C&gt;1&lt;/C&gt;&lt;D xsi:type="xsd:double"&gt;0.1679&lt;/D&gt;&lt;/FQL&gt;&lt;FQL&gt;&lt;Q&gt;MLH0A3^FG_YIELD(-1D,-1D)/100&lt;/Q&gt;&lt;R&gt;1&lt;/R&gt;&lt;C&gt;1&lt;/C&gt;&lt;D xsi:type="xsd:double"&gt;0.15425&lt;/D&gt;&lt;/FQL&gt;&lt;FQL&gt;&lt;Q&gt;SPBDLL00^FG_YIELD(42338)/100&lt;/Q&gt;&lt;R&gt;0&lt;/R&gt;&lt;C&gt;0&lt;/C&gt;&lt;/FQL&gt;&lt;FQL&gt;&lt;Q&gt;SPBDLL00^FG_YIELD(-1D,-1D)/100&lt;/Q&gt;&lt;R&gt;0&lt;/R&gt;&lt;C&gt;0&lt;/C&gt;&lt;/FQL&gt;&lt;FQL&gt;&lt;Q&gt;JPM10005^JPM_YIELD_IDX(42338)/100&lt;/Q&gt;&lt;R&gt;1&lt;/R&gt;&lt;C&gt;1&lt;/C&gt;&lt;D xsi:type="xsd:double"&gt;0.04209576&lt;/D&gt;&lt;/FQL&gt;&lt;FQL&gt;&lt;Q&gt;JPM10005^JPM_YIELD_IDX(-1D,-1D)/100&lt;/Q&gt;&lt;R&gt;1&lt;/R&gt;&lt;C&gt;1&lt;/C&gt;&lt;D xsi:type="xsd:double"&gt;0.04210617&lt;/D&gt;&lt;/FQL&gt;&lt;FQL&gt;&lt;Q&gt;JPM10007^JPM_YIELD_IDX(42338)/100&lt;/Q&gt;&lt;R&gt;1&lt;/R&gt;&lt;C&gt;1&lt;/C&gt;&lt;D xsi:type="xsd:double"&gt;0.05427071&lt;/D&gt;&lt;/FQL&gt;&lt;FQL&gt;&lt;Q&gt;JPM10007^JPM_YIELD_IDX(-1D,-1D)/100&lt;/Q&gt;&lt;R&gt;1&lt;/R&gt;&lt;C&gt;1&lt;/C&gt;&lt;D xsi:type="xsd:double"&gt;0.05428853&lt;/D&gt;&lt;/FQL&gt;&lt;FQL&gt;&lt;Q&gt;JPM10009^JPM_YIELD_IDX(42338)/100&lt;/Q&gt;&lt;R&gt;1&lt;/R&gt;&lt;C&gt;1&lt;/C&gt;&lt;D xsi:type="xsd:double"&gt;0.08334092&lt;/D&gt;&lt;/FQL&gt;&lt;FQL&gt;&lt;Q&gt;JPM10009^JPM_YIELD_IDX(-1D,-1D)/100&lt;/Q&gt;&lt;R&gt;1&lt;/R&gt;&lt;C&gt;1&lt;/C&gt;&lt;D xsi:type="xsd:double"&gt;0.08341476&lt;/D&gt;&lt;/FQL&gt;&lt;FQL&gt;&lt;Q&gt;JPM10011^JPM_YIELD_IDX(42338)/100&lt;/Q&gt;&lt;R&gt;1&lt;/R&gt;&lt;C&gt;1&lt;/C&gt;&lt;D xsi:type="xsd:double"&gt;0.08867865&lt;/D&gt;&lt;/FQL&gt;&lt;FQL&gt;&lt;Q&gt;JPM10011^JPM_YIELD_IDX(-1D,-1D)/100&lt;/Q&gt;&lt;R&gt;1&lt;/R&gt;&lt;C&gt;1&lt;/C&gt;&lt;D xsi:type="xsd:double"&gt;0.08839674&lt;/D&gt;&lt;/FQL&gt;&lt;FQL&gt;&lt;Q&gt;JPM10025^JPM_YIELD_IDX(42338)/100&lt;/Q&gt;&lt;R&gt;1&lt;/R&gt;&lt;C&gt;1&lt;/C&gt;&lt;D xsi:type="xsd:double"&gt;0.040403770000000006&lt;/D&gt;&lt;/FQL&gt;&lt;FQL&gt;&lt;Q&gt;JPM10025^JPM_YIELD_IDX(-1D,-1D)/100&lt;/Q&gt;&lt;R&gt;1&lt;/R&gt;&lt;C&gt;1&lt;/C&gt;&lt;D xsi:type="xsd:double"&gt;0.040404090000000004&lt;/D&gt;&lt;/FQL&gt;&lt;FQL&gt;&lt;Q&gt;JPM07541^JPM_YIELD_IDX(42338)/100&lt;/Q&gt;&lt;R&gt;1&lt;/R&gt;&lt;C&gt;1&lt;/C&gt;&lt;D xsi:type="xsd:double"&gt;0.024923479999999998&lt;/D&gt;&lt;/FQL&gt;&lt;FQL&gt;&lt;Q&gt;JPM07541^JPM_YIELD_IDX(-1D,-1D)/100&lt;/Q&gt;&lt;R&gt;1&lt;/R&gt;&lt;C&gt;1&lt;/C&gt;&lt;D xsi:type="xsd:double"&gt;0.024484629999999997&lt;/D&gt;&lt;/FQL&gt;&lt;FQL&gt;&lt;Q&gt;JPM07525^JPM_YIELD_IDX(42338)/100&lt;/Q&gt;&lt;R&gt;1&lt;/R&gt;&lt;C&gt;1&lt;/C&gt;&lt;D xsi:type="xsd:double"&gt;0.08681518&lt;/D&gt;&lt;/FQL&gt;&lt;FQL&gt;&lt;Q&gt;JPM07525^JPM_YIELD_IDX(-1D,-1D)/100&lt;/Q&gt;&lt;R&gt;1&lt;/R&gt;&lt;C&gt;1&lt;/C&gt;&lt;D xsi:type="xsd:double"&gt;0.08671265&lt;/D&gt;&lt;/FQL&gt;&lt;FQL&gt;&lt;Q&gt;JPM10046^JPM_YIELD_IDX(42338)/100&lt;/Q&gt;&lt;R&gt;1&lt;/R&gt;&lt;C&gt;1&lt;/C&gt;&lt;D xsi:type="xsd:double"&gt;0.04790304&lt;/D&gt;&lt;/FQL&gt;&lt;FQL&gt;&lt;Q&gt;JPM10046^JPM_YIELD_IDX(-1D,-1D)/100&lt;/Q&gt;&lt;R&gt;1&lt;/R&gt;&lt;C&gt;1&lt;/C&gt;&lt;D xsi:type="xsd:double"&gt;0.04825094&lt;/D&gt;&lt;/FQL&gt;&lt;FQL&gt;&lt;Q&gt;JPM10023^JPM_YIELD_IDX(42338)/100&lt;/Q&gt;&lt;R&gt;1&lt;/R&gt;&lt;C&gt;1&lt;/C&gt;&lt;D xsi:type="xsd:double"&gt;0.02728654&lt;/D&gt;&lt;/FQL&gt;&lt;FQL&gt;&lt;Q&gt;JPM10023^JPM_YIELD_IDX(-1D,-1D)/100&lt;/Q&gt;&lt;R&gt;1&lt;/R&gt;&lt;C&gt;1&lt;/C&gt;&lt;D xsi:type="xsd:double"&gt;0.02715623&lt;/D&gt;&lt;/FQL&gt;&lt;FQL&gt;&lt;Q&gt;JPM10055^JPM_YIELD_IDX(42338)/100&lt;/Q&gt;&lt;R&gt;1&lt;/R&gt;&lt;C&gt;1&lt;/C&gt;&lt;D xsi:type="xsd:double"&gt;0.025060609999999997&lt;/D&gt;&lt;/FQL&gt;&lt;FQL&gt;&lt;Q&gt;JPM10055^JPM_YIELD_IDX(-1D,-1D)/100&lt;/Q&gt;&lt;R&gt;1&lt;/R&gt;&lt;C&gt;1&lt;/C&gt;&lt;D xsi:type="xsd:double"&gt;0.025043890000000003&lt;/D&gt;&lt;/FQL&gt;&lt;FQL&gt;&lt;Q&gt;JPM10053^JPM_YIELD_IDX(42338)/100&lt;/Q&gt;&lt;R&gt;0&lt;/R&gt;&lt;C&gt;0&lt;/C&gt;&lt;/FQL&gt;&lt;FQL&gt;&lt;Q&gt;JPM10053^JPM_YIELD_IDX(-1D,-1D)/100&lt;/Q&gt;&lt;R&gt;0&lt;/R&gt;&lt;C&gt;0&lt;/C&gt;&lt;/FQL&gt;&lt;FQL&gt;&lt;Q&gt;JPM10031^JPM_YIELD_IDX(42338)/100&lt;/Q&gt;&lt;R&gt;1&lt;/R&gt;&lt;C&gt;1&lt;/C&gt;&lt;D xsi:type="xsd:double"&gt;0.02213822&lt;/D&gt;&lt;/FQL&gt;&lt;FQL&gt;&lt;Q&gt;JPM10031^JPM_YIELD_IDX(-1D,-1D)/100&lt;/Q&gt;&lt;R&gt;1&lt;/R&gt;&lt;C&gt;1&lt;/C&gt;&lt;D xsi:type="xsd:double"&gt;0.021621039999999998&lt;/D&gt;&lt;/FQL&gt;&lt;FQL&gt;&lt;Q&gt;JPM10033^JPM_YIELD_IDX(42338)/100&lt;/Q&gt;&lt;R&gt;1&lt;/R&gt;&lt;C&gt;1&lt;/C&gt;&lt;D xsi:type="xsd:double"&gt;0.096896660000000009&lt;/D&gt;&lt;/FQL&gt;&lt;FQL&gt;&lt;Q&gt;JPM10033^JPM_YIELD_IDX(-1D,-1D)/100&lt;/Q&gt;&lt;R&gt;1&lt;/R&gt;&lt;C&gt;1&lt;/C&gt;&lt;D xsi:type="xsd:double"&gt;0.09721266&lt;/D&gt;&lt;/FQL&gt;&lt;FQL&gt;&lt;Q&gt;JPM10037^JPM_YIELD_IDX(42338)/100&lt;/Q&gt;&lt;R&gt;1&lt;/R&gt;&lt;C&gt;1&lt;/C&gt;&lt;D xsi:type="xsd:double"&gt;0.08867865&lt;/D&gt;&lt;/FQL&gt;&lt;FQL&gt;&lt;Q&gt;JPM10037^JPM_YIELD_IDX(-1D,-1D)/100&lt;/Q&gt;&lt;R&gt;1&lt;/R&gt;&lt;C&gt;1&lt;/C&gt;&lt;D xsi:type="xsd:double"&gt;0.08839674&lt;/D&gt;&lt;/FQL&gt;&lt;FQL&gt;&lt;Q&gt;JPM10041^JPM_YIELD_IDX(42338)/100&lt;/Q&gt;&lt;R&gt;1&lt;/R&gt;&lt;C&gt;1&lt;/C&gt;&lt;D xsi:type="xsd:double"&gt;0.10160907999999999&lt;/D&gt;&lt;/FQL&gt;&lt;FQL&gt;&lt;Q&gt;JPM10041^JPM_YIELD_IDX(-1D,-1D)/100&lt;/Q&gt;&lt;R&gt;1&lt;/R&gt;&lt;C&gt;1&lt;/C&gt;&lt;D xsi:type="xsd:double"&gt;0.10212471000000001&lt;/D&gt;&lt;/FQL&gt;&lt;FQL&gt;&lt;Q&gt;JPM05014^JPM_YIELD_IDX(42338)/100&lt;/Q&gt;&lt;R&gt;1&lt;/R&gt;&lt;C&gt;1&lt;/C&gt;&lt;D xsi:type="xsd:double"&gt;0.15855654&lt;/D&gt;&lt;/FQL&gt;&lt;FQL&gt;&lt;Q&gt;JPM05014^JPM_YIELD_IDX(-1D,-1D)/100&lt;/Q&gt;&lt;R&gt;1&lt;/R&gt;&lt;C&gt;1&lt;/C&gt;&lt;D xsi:type="xsd:double"&gt;0.15784594999999999&lt;/D&gt;&lt;/FQL&gt;&lt;FQL&gt;&lt;Q&gt;JPM10017^JPM_YIELD_IDX(42338)/100&lt;/Q&gt;&lt;R&gt;1&lt;/R&gt;&lt;C&gt;1&lt;/C&gt;&lt;D xsi:type="xsd:double"&gt;0.07558585&lt;/D&gt;&lt;/FQL&gt;&lt;FQL&gt;&lt;Q&gt;JPM10017^JPM_YIELD_IDX(-1D,-1D)/100&lt;/Q&gt;&lt;R&gt;1&lt;/R&gt;&lt;C&gt;1&lt;/C&gt;&lt;D xsi:type="xsd:double"&gt;0.07558335&lt;/D&gt;&lt;/FQL&gt;&lt;FQL&gt;&lt;Q&gt;JPM10027^JPM_YIELD_IDX(42338)/100&lt;/Q&gt;&lt;R&gt;1&lt;/R&gt;&lt;C&gt;1&lt;/C&gt;&lt;D xsi:type="xsd:double"&gt;0.0613871&lt;/D&gt;&lt;/FQL&gt;&lt;FQL&gt;&lt;Q&gt;JPM10027^JPM_YIELD_IDX(-1D,-1D)/100&lt;/Q&gt;&lt;R&gt;1&lt;/R&gt;&lt;C&gt;1&lt;/C&gt;&lt;D xsi:type="xsd:double"&gt;0.06128417&lt;/D&gt;&lt;/FQL&gt;&lt;FQL&gt;&lt;Q&gt;JPM10029^JPM_YIELD_IDX(42338)/100&lt;/Q&gt;&lt;R&gt;1&lt;/R&gt;&lt;C&gt;1&lt;/C&gt;&lt;D xsi:type="xsd:double"&gt;0.06915241&lt;/D&gt;&lt;/FQL&gt;&lt;FQL&gt;&lt;Q&gt;JPM10029^JPM_YIELD_IDX(-1D,-1D)/100&lt;/Q&gt;&lt;R&gt;1&lt;/R&gt;&lt;C&gt;1&lt;/C&gt;&lt;D xsi:type="xsd:double"&gt;0.068706230000000007&lt;/D&gt;&lt;/FQL&gt;&lt;FQL&gt;&lt;Q&gt;JPM10045^JPM_YIELD_IDX(42338)/100&lt;/Q&gt;&lt;R&gt;1&lt;/R&gt;&lt;C&gt;1&lt;/C&gt;&lt;D xsi:type="xsd:double"&gt;0.04651484&lt;/D&gt;&lt;/FQL&gt;&lt;FQL&gt;&lt;Q&gt;JPM10045^JPM_YIELD_IDX(-1D,-1D)/100&lt;/Q&gt;&lt;R&gt;1&lt;/R&gt;&lt;C&gt;1&lt;/C&gt;&lt;D xsi:type="xsd:double"&gt;0.046714229999999995&lt;/D&gt;&lt;/FQL&gt;&lt;FQL&gt;&lt;Q&gt;LHMN0001^FG_YIELD(42338-0M,42338-0M)/100&lt;/Q&gt;&lt;R&gt;1&lt;/R&gt;&lt;C&gt;1&lt;/C&gt;&lt;D xsi:type="xsd:double"&gt;0.024851190000000002&lt;/D&gt;&lt;/FQL&gt;&lt;FQL&gt;&lt;Q&gt;LHMN0001^FG_YIELD(42338-1M,42338-1M)/100&lt;/Q&gt;&lt;R&gt;1&lt;/R&gt;&lt;C&gt;1&lt;/C&gt;&lt;D xsi:type="xsd:double"&gt;0.02377369&lt;/D&gt;&lt;/FQL&gt;&lt;FQL&gt;&lt;Q&gt;LHMN0001^FG_YIELD(0CY,0CY)/100&lt;/Q&gt;&lt;R&gt;1&lt;/R&gt;&lt;C&gt;1&lt;/C&gt;&lt;D xsi:type="xsd:double"&gt;0.022529340000000002&lt;/D&gt;&lt;/FQL&gt;&lt;FQL&gt;&lt;Q&gt;LHMN0001^FG_YIELD(42338-1AY,42338-1AY)/100&lt;/Q&gt;&lt;R&gt;1&lt;/R&gt;&lt;C&gt;1&lt;/C&gt;&lt;D xsi:type="xsd:double"&gt;0.02170694&lt;/D&gt;&lt;/FQL&gt;&lt;FQL&gt;&lt;Q&gt;LHMN0011^FG_YIELD(42338-0M,42338-0M)/100&lt;/Q&gt;&lt;R&gt;1&lt;/R&gt;&lt;C&gt;1&lt;/C&gt;&lt;D xsi:type="xsd:double"&gt;0.03393272&lt;/D&gt;&lt;/FQL&gt;&lt;FQL&gt;&lt;Q&gt;LHMN0011^FG_YIELD(42338-1M,42338-1M)/100&lt;/Q&gt;&lt;R&gt;1&lt;/R&gt;&lt;C&gt;1&lt;/C&gt;&lt;D xsi:type="xsd:double"&gt;0.03307674&lt;/D&gt;&lt;/FQL&gt;&lt;FQL&gt;&lt;Q&gt;LHMN0011^FG_YIELD(0CY,0CY)/100&lt;/Q&gt;&lt;R&gt;1&lt;/R&gt;&lt;C&gt;1&lt;/C&gt;&lt;D xsi:type="xsd:double"&gt;0.03026814&lt;/D&gt;&lt;/FQL&gt;&lt;FQL&gt;&lt;Q&gt;LHMN0011^FG_YIELD(42338-1AY,42338-1AY)/100&lt;/Q&gt;&lt;R&gt;1&lt;/R&gt;&lt;C&gt;1&lt;/C&gt;&lt;D xsi:type="xsd:double"&gt;0.02905656&lt;/D&gt;&lt;/FQL&gt;&lt;FQL&gt;&lt;Q&gt;LHMN2768^FG_YIELD(42338-0M,42338-0M)/100&lt;/Q&gt;&lt;R&gt;1&lt;/R&gt;&lt;C&gt;1&lt;/C&gt;&lt;D xsi:type="xsd:double"&gt;0.01769522&lt;/D&gt;&lt;/FQL&gt;&lt;FQL&gt;&lt;Q&gt;LHMN2768^FG_YIELD(42338-1M,42338-1M)/100&lt;/Q&gt;&lt;R&gt;1&lt;/R&gt;&lt;C&gt;1&lt;/C&gt;&lt;D xsi:type="xsd:double"&gt;0.01638853&lt;/D&gt;&lt;/FQL&gt;&lt;FQL&gt;&lt;Q&gt;LHMN2768^FG_YIELD(0CY,0CY)/100&lt;/Q&gt;&lt;R&gt;1&lt;/R&gt;&lt;C&gt;1&lt;/C&gt;&lt;D xsi:type="xsd:double"&gt;0.01423593&lt;/D&gt;&lt;/FQL&gt;&lt;FQL&gt;&lt;Q&gt;LHMN2768^FG_YIELD(42338-1AY,42338-1AY)/100&lt;/Q&gt;&lt;R&gt;1&lt;/R&gt;&lt;C&gt;1&lt;/C&gt;&lt;D xsi:type="xsd:double"&gt;0.01308982&lt;/D&gt;&lt;/FQL&gt;&lt;FQL&gt;&lt;Q&gt;LHMN2767^FG_YIELD(42338-0M,42338-0M)/100&lt;/Q&gt;&lt;R&gt;1&lt;/R&gt;&lt;C&gt;1&lt;/C&gt;&lt;D xsi:type="xsd:double"&gt;0.02772329&lt;/D&gt;&lt;/FQL&gt;&lt;FQL&gt;&lt;Q&gt;LHMN2767^FG_YIELD(42338-1M,42338-1M)/100&lt;/Q&gt;&lt;R&gt;1&lt;/R&gt;&lt;C&gt;1&lt;/C&gt;&lt;D xsi:type="xsd:double"&gt;0.02712814&lt;/D&gt;&lt;/FQL&gt;&lt;FQL&gt;&lt;Q&gt;LHMN2767^FG_YIELD(0CY,0CY)/100&lt;/Q&gt;&lt;R&gt;1&lt;/R&gt;&lt;C&gt;1&lt;/C&gt;&lt;D xsi:type="xsd:double"&gt;0.02508486&lt;/D&gt;&lt;/FQL&gt;&lt;FQL&gt;&lt;Q&gt;LHMN2767^FG_YIELD(42338-1AY,42338-1AY)/100&lt;/Q&gt;&lt;R&gt;1&lt;/R&gt;&lt;C&gt;1&lt;/C&gt;&lt;D xsi:type="xsd:double"&gt;0.023548339999999997&lt;/D&gt;&lt;/FQL&gt;&lt;FQL&gt;&lt;Q&gt;LHMN2766^FG_YIELD(42338-0M,42338-0M)/100&lt;/Q&gt;&lt;R&gt;1&lt;/R&gt;&lt;C&gt;1&lt;/C&gt;&lt;D xsi:type="xsd:double"&gt;0.03067335&lt;/D&gt;&lt;/FQL&gt;&lt;FQL&gt;&lt;Q&gt;LHMN2766^FG_YIELD(42338-1M,42338-1M)/100&lt;/Q&gt;&lt;R&gt;1&lt;/R&gt;&lt;C&gt;1&lt;/C&gt;&lt;D xsi:type="xsd:double"&gt;0.03007522&lt;/D&gt;&lt;/FQL&gt;&lt;FQL&gt;&lt;Q&gt;LHMN2766^FG_YIELD(0CY,0CY)/100&lt;/Q&gt;&lt;R&gt;1&lt;/R&gt;&lt;C&gt;1&lt;/C&gt;&lt;D xsi:type="xsd:double"&gt;0.028573840000000003&lt;/D&gt;&lt;/FQL&gt;&lt;FQL&gt;&lt;Q&gt;LHMN2766^FG_YIELD(42338-1AY,42338-1AY)/100&lt;/Q&gt;&lt;R&gt;1&lt;/R&gt;&lt;C&gt;1&lt;/C&gt;&lt;D xsi:type="xsd:double"&gt;0.02788156&lt;/D&gt;&lt;/FQL&gt;&lt;FQL&gt;&lt;Q&gt;LHMN2769^FG_YIELD(42338-0M,42338-0M)/100&lt;/Q&gt;&lt;R&gt;1&lt;/R&gt;&lt;C&gt;1&lt;/C&gt;&lt;D xsi:type="xsd:double"&gt;0.042019060000000004&lt;/D&gt;&lt;/FQL&gt;&lt;FQL&gt;&lt;Q&gt;LHMN2769^FG_YIELD(42338-1M,42338-1M)/100&lt;/Q&gt;&lt;R&gt;1&lt;/R&gt;&lt;C&gt;1&lt;/C&gt;&lt;D xsi:type="xsd:double"&gt;0.04102408&lt;/D&gt;&lt;/FQL&gt;&lt;FQL&gt;&lt;Q&gt;LHMN2769^FG_YIELD(0CY,0CY)/100&lt;/Q&gt;&lt;R&gt;1&lt;/R&gt;&lt;C&gt;1&lt;/C&gt;&lt;D xsi:type="xsd:double"&gt;0.03706093&lt;/D&gt;&lt;/FQL&gt;&lt;FQL&gt;&lt;Q&gt;LHMN2769^FG_YIELD(42338-1AY,42338-1AY)/100&lt;/Q&gt;&lt;R&gt;1&lt;/R&gt;&lt;C&gt;1&lt;/C&gt;&lt;D xsi:type="xsd:double"&gt;0.035427&lt;/D&gt;&lt;/FQL&gt;&lt;FQL&gt;&lt;Q&gt;LHMN3461^FG_YIELD(42338-0M,42338-0M)/100&lt;/Q&gt;&lt;R&gt;1&lt;/R&gt;&lt;C&gt;1&lt;/C&gt;&lt;D xsi:type="xsd:double"&gt;0.03706512&lt;/D&gt;&lt;/FQL&gt;&lt;FQL&gt;&lt;Q&gt;LHMN3461^FG_YIELD(42338-1M,42338-1M)/100&lt;/Q&gt;&lt;R&gt;1&lt;/R&gt;&lt;C&gt;1&lt;/C&gt;&lt;D xsi:type="xsd:double"&gt;0.03617752&lt;/D&gt;&lt;/FQL&gt;&lt;FQL&gt;&lt;Q&gt;LHMN3461^FG_YIELD(0CY,0CY)/100&lt;/Q&gt;&lt;R&gt;1&lt;/R&gt;&lt;C&gt;1&lt;/C&gt;&lt;D xsi:type="xsd:double"&gt;0.03277705&lt;/D&gt;&lt;/FQL&gt;&lt;FQL&gt;&lt;Q&gt;LHMN3461^FG_YIELD(42338-1AY,42338-1AY)/100&lt;/Q&gt;&lt;R&gt;1&lt;/R&gt;&lt;C&gt;1&lt;/C&gt;&lt;D xsi:type="xsd:double"&gt;0.03153268&lt;/D&gt;&lt;/FQL&gt;&lt;FQL&gt;&lt;Q&gt;LHMN3462^FG_YIELD(42338-0M,42338-0M)/100&lt;/Q&gt;&lt;R&gt;1&lt;/R&gt;&lt;C&gt;1&lt;/C&gt;&lt;D xsi:type="xsd:double"&gt;0.037373579999999997&lt;/D&gt;&lt;/FQL&gt;&lt;FQL&gt;&lt;Q&gt;LHMN3462^FG_YIELD(42338-1M,42338-1M)/100&lt;/Q&gt;&lt;R&gt;1&lt;/R&gt;&lt;C&gt;1&lt;/C&gt;&lt;D xsi:type="xsd:double"&gt;0.03644024&lt;/D&gt;&lt;/FQL&gt;&lt;FQL&gt;&lt;Q&gt;LHMN3462^FG_YIELD(0CY,0CY)/100&lt;/Q&gt;&lt;R&gt;1&lt;/R&gt;&lt;C&gt;1&lt;/C&gt;&lt;D xsi:type="xsd:double"&gt;0.0330448&lt;/D&gt;&lt;/FQL&gt;&lt;FQL&gt;&lt;Q&gt;LHMN3462^FG_YIELD(42338-1AY,42338-1AY)/100&lt;/Q&gt;&lt;R&gt;1&lt;/R&gt;&lt;C&gt;1&lt;/C&gt;&lt;D xsi:type="xsd:double"&gt;0.03312335&lt;/D&gt;&lt;/FQL&gt;&lt;FQL&gt;&lt;Q&gt;LHMN3463^FG_YIELD(42338-0M,42338-0M)/100&lt;/Q&gt;&lt;R&gt;1&lt;/R&gt;&lt;C&gt;1&lt;/C&gt;&lt;D xsi:type="xsd:double"&gt;0.030188239999999998&lt;/D&gt;&lt;/FQL&gt;&lt;FQL&gt;&lt;Q&gt;LHMN3463^FG_YIELD(42338-1M,42338-1M)/100&lt;/Q&gt;&lt;R&gt;1&lt;/R&gt;&lt;C&gt;1&lt;/C&gt;&lt;D xsi:type="xsd:double"&gt;0.029768020000000003&lt;/D&gt;&lt;/FQL&gt;&lt;FQL&gt;&lt;Q&gt;LHMN3463^FG_YIELD(0CY,0CY)/100&lt;/Q&gt;&lt;R&gt;1&lt;/R&gt;&lt;C&gt;1&lt;/C&gt;&lt;D xsi:type="xsd:double"&gt;0.027455120000000003&lt;/D&gt;&lt;/FQL&gt;&lt;FQL&gt;&lt;Q&gt;LHMN3463^FG_YIELD(42338-1AY,42338-1AY)/100&lt;/Q&gt;&lt;R&gt;1&lt;/R&gt;&lt;C&gt;1&lt;/C&gt;&lt;D xsi:type="xsd:double"&gt;0.02618411&lt;/D&gt;&lt;/FQL&gt;&lt;FQL&gt;&lt;Q&gt;LHMN0009^FG_YIELD(42338-0M,42338-0M)/100&lt;/Q&gt;&lt;R&gt;1&lt;/R&gt;&lt;C&gt;1&lt;/C&gt;&lt;D xsi:type="xsd:double"&gt;0.02671864&lt;/D&gt;&lt;/FQL&gt;&lt;FQL&gt;&lt;Q&gt;LHMN0009^FG_YIELD(42338-1M,42338-1M)/100&lt;/Q&gt;&lt;R&gt;1&lt;/R&gt;&lt;C&gt;1&lt;/C&gt;&lt;D xsi:type="xsd:double"&gt;0.02544219&lt;/D&gt;&lt;/FQL&gt;&lt;FQL&gt;&lt;Q&gt;LHMN0009^FG_YIELD(0CY,0CY)/100&lt;/Q&gt;&lt;R&gt;1&lt;/R&gt;&lt;C&gt;1&lt;/C&gt;&lt;D xsi:type="xsd:double"&gt;0.023338440000000002&lt;/D&gt;&lt;/FQL&gt;&lt;FQL&gt;&lt;Q&gt;LHMN0009^FG_YIELD(42338-1AY,42338-1AY)/100&lt;/Q&gt;&lt;R&gt;1&lt;/R&gt;&lt;C&gt;1&lt;/C&gt;&lt;D xsi:type="xsd:double"&gt;0.0217836&lt;/D&gt;&lt;/FQL&gt;&lt;FQL&gt;&lt;Q&gt;LHMN0095^FG_YIELD(42338-0M,42338-0M)/100&lt;/Q&gt;&lt;R&gt;1&lt;/R&gt;&lt;C&gt;1&lt;/C&gt;&lt;D xsi:type="xsd:double"&gt;0.02715722&lt;/D&gt;&lt;/FQL&gt;&lt;FQL&gt;&lt;Q&gt;LHMN0095^FG_YIELD(42338-1M,42338-1M)/100&lt;/Q&gt;&lt;R&gt;1&lt;/R&gt;&lt;C&gt;1&lt;/C&gt;&lt;D xsi:type="xsd:double"&gt;0.02642311&lt;/D&gt;&lt;/FQL&gt;&lt;FQL&gt;&lt;Q&gt;LHMN0095^FG_YIELD(0CY,0CY)/100&lt;/Q&gt;&lt;R&gt;1&lt;/R&gt;&lt;C&gt;1&lt;/C&gt;&lt;D xsi:type="xsd:double"&gt;0.02598752&lt;/D&gt;&lt;/FQL&gt;&lt;FQL&gt;&lt;Q&gt;LHMN0095^FG_YIELD(42338-1AY,42338-1AY)/100&lt;/Q&gt;&lt;R&gt;1&lt;/R&gt;&lt;C&gt;1&lt;/C&gt;&lt;D xsi:type="xsd:double"&gt;0.026043479999999997&lt;/D&gt;&lt;/FQL&gt;&lt;FQL&gt;&lt;Q&gt;LHMN14685^FG_YIELD(42338-0M,42338-0M)/100&lt;/Q&gt;&lt;R&gt;1&lt;/R&gt;&lt;C&gt;1&lt;/C&gt;&lt;D xsi:type="xsd:double"&gt;0.03066982&lt;/D&gt;&lt;/FQL&gt;&lt;FQL&gt;&lt;Q&gt;LHMN14685^FG_YIELD(42338-1M,42338-1M)/100&lt;/Q&gt;&lt;R&gt;1&lt;/R&gt;&lt;C&gt;1&lt;/C&gt;&lt;D xsi:type="xsd:double"&gt;0.03011373&lt;/D&gt;&lt;/FQL&gt;&lt;FQL&gt;&lt;Q&gt;LHMN14685^FG_YIELD(0CY,0CY)/100&lt;/Q&gt;&lt;R&gt;1&lt;/R&gt;&lt;C&gt;1&lt;/C&gt;&lt;D xsi:type="xsd:double"&gt;0.02790391&lt;/D&gt;&lt;/FQL&gt;&lt;FQL&gt;&lt;Q&gt;LHMN14685^FG_YIELD(42338-1AY,42338-1AY)/100&lt;/Q&gt;&lt;R&gt;1&lt;/R&gt;&lt;C&gt;1&lt;/C&gt;&lt;D xsi:type="xsd:double"&gt;0.02988196&lt;/D&gt;&lt;/FQL&gt;&lt;FQL&gt;&lt;Q&gt;LHMN0062^FG_YIELD(42338-0M,42338-0M)/100&lt;/Q&gt;&lt;R&gt;1&lt;/R&gt;&lt;C&gt;1&lt;/C&gt;&lt;D xsi:type="xsd:double"&gt;0.021392030000000003&lt;/D&gt;&lt;/FQL&gt;&lt;FQL&gt;&lt;Q&gt;LHMN0062^FG_YIELD(42338-1M,42338-1M)/100&lt;/Q&gt;&lt;R&gt;1&lt;/R&gt;&lt;C&gt;1&lt;/C&gt;&lt;D xsi:type="xsd:double"&gt;0.01997978&lt;/D&gt;&lt;/FQL&gt;&lt;FQL&gt;&lt;Q&gt;LHMN0062^FG_YIELD(0CY,0CY)/100&lt;/Q&gt;&lt;R&gt;1&lt;/R&gt;&lt;C&gt;1&lt;/C&gt;&lt;D xsi:type="xsd:double"&gt;0.01977635&lt;/D&gt;&lt;/FQL&gt;&lt;FQL&gt;&lt;Q&gt;LHMN0062^FG_YIELD(42338-1AY,42338-1AY)/100&lt;/Q&gt;&lt;R&gt;1&lt;/R&gt;&lt;C&gt;1&lt;/C&gt;&lt;D xsi:type="xsd:double"&gt;0.01956201&lt;/D&gt;&lt;/FQL&gt;&lt;FQL&gt;&lt;Q&gt;BRCP0524^BRCP_YIELD(42338-0M,42338-0M)/100&lt;/Q&gt;&lt;R&gt;1&lt;/R&gt;&lt;C&gt;1&lt;/C&gt;&lt;D xsi:type="xsd:double"&gt;-0.0020399999999999997&lt;/D&gt;&lt;/FQL&gt;&lt;FQL&gt;&lt;Q&gt;BRCP0524^BRCP_YIELD(42338-1M,42338-1M)/100&lt;/Q&gt;&lt;R&gt;1&lt;/R&gt;&lt;C&gt;1&lt;/C&gt;&lt;D xsi:type="xsd:double"&gt;-0.0017299999999999998&lt;/D&gt;&lt;/FQL&gt;&lt;FQL&gt;&lt;Q&gt;BRCP0524^BRCP_YIELD(0CY,0CY)/100&lt;/Q&gt;&lt;R&gt;1&lt;/R&gt;&lt;C&gt;1&lt;/C&gt;&lt;D xsi:type="xsd:double"&gt;-0.00183&lt;/D&gt;&lt;/FQL&gt;&lt;FQL&gt;&lt;Q&gt;BRCP0524^BRCP_YIELD(42338-1AY,42338-1AY)/100&lt;/Q&gt;&lt;R&gt;1&lt;/R&gt;&lt;C&gt;1&lt;/C&gt;&lt;D xsi:type="xsd:double"&gt;-0.00185&lt;/D&gt;&lt;/FQL&gt;&lt;FQL&gt;&lt;Q&gt;JPM00467^FG_YIELD(42338-0M,42338-0M)/100&lt;/Q&gt;&lt;R&gt;1&lt;/R&gt;&lt;C&gt;1&lt;/C&gt;&lt;D xsi:type="xsd:double"&gt;0.0639083&lt;/D&gt;&lt;/FQL&gt;&lt;FQL&gt;&lt;Q&gt;JPM00467^FG_YIELD(42338-1M,42338-1M)/100&lt;/Q&gt;&lt;R&gt;1&lt;/R&gt;&lt;C&gt;1&lt;/C&gt;&lt;D xsi:type="xsd:double"&gt;0.06332471&lt;/D&gt;&lt;/FQL&gt;&lt;FQL&gt;&lt;Q&gt;JPM00467^FG_YIELD(0CY,0CY)/100&lt;/Q&gt;&lt;R&gt;1&lt;/R&gt;&lt;C&gt;1&lt;/C&gt;&lt;D xsi:type="xsd:double"&gt;0.06151305&lt;/D&gt;&lt;/FQL&gt;&lt;FQL&gt;&lt;Q&gt;JPM00467^FG_YIELD(42338-1AY,42338-1AY)/100&lt;/Q&gt;&lt;R&gt;1&lt;/R&gt;&lt;C&gt;1&lt;/C&gt;&lt;D xsi:type="xsd:double"&gt;0.057047980000000005&lt;/D&gt;&lt;/FQL&gt;&lt;FQL&gt;&lt;Q&gt;JPM07503^FG_YIELD(42338-0M,42338-0M)/100&lt;/Q&gt;&lt;R&gt;1&lt;/R&gt;&lt;C&gt;1&lt;/C&gt;&lt;D xsi:type="xsd:double"&gt;0.06852526&lt;/D&gt;&lt;/FQL&gt;&lt;FQL&gt;&lt;Q&gt;JPM07503^FG_YIELD(42338-1M,42338-1M)/100&lt;/Q&gt;&lt;R&gt;1&lt;/R&gt;&lt;C&gt;1&lt;/C&gt;&lt;D xsi:type="xsd:double"&gt;0.06815897&lt;/D&gt;&lt;/FQL&gt;&lt;FQL&gt;&lt;Q&gt;JPM07503^FG_YIELD(0CY,0CY)/100&lt;/Q&gt;&lt;R&gt;1&lt;/R&gt;&lt;C&gt;1&lt;/C&gt;&lt;D xsi:type="xsd:double"&gt;0.06498609&lt;/D&gt;&lt;/FQL&gt;&lt;FQL&gt;&lt;Q&gt;JPM07503^FG_YIELD(42338-1AY,42338-1AY)/100&lt;/Q&gt;&lt;R&gt;1&lt;/R&gt;&lt;C&gt;1&lt;/C&gt;&lt;D xsi:type="xsd:double"&gt;0.06190652&lt;/D&gt;&lt;/FQL&gt;&lt;FQL&gt;&lt;Q&gt;MLH0A0^FG_YIELD(42338-0M,42338-0M)/100&lt;/Q&gt;&lt;R&gt;1&lt;/R&gt;&lt;C&gt;1&lt;/C&gt;&lt;D xsi:type="xsd:double"&gt;0.08307&lt;/D&gt;&lt;/FQL&gt;&lt;FQL&gt;&lt;Q&gt;MLH0A0^FG_YIELD(42338-1M,42338-1M)/100&lt;/Q&gt;&lt;R&gt;1&lt;/R&gt;&lt;C&gt;1&lt;/C&gt;&lt;D xsi:type="xsd:double"&gt;0.077220000000000011&lt;/D&gt;&lt;/FQL&gt;&lt;FQL&gt;&lt;Q&gt;MLH0A0^FG_YIELD(0CY,0CY)/100&lt;/Q&gt;&lt;R&gt;1&lt;/R&gt;&lt;C&gt;1&lt;/C&gt;&lt;D xsi:type="xsd:double"&gt;0.06948&lt;/D&gt;&lt;/FQL&gt;&lt;FQL&gt;&lt;Q&gt;MLH0A0^FG_YIELD(42338-1AY,42338-1AY)/100&lt;/Q&gt;&lt;R&gt;1&lt;/R&gt;&lt;C&gt;1&lt;/C&gt;&lt;D xsi:type="xsd:double"&gt;0.06523&lt;/D&gt;&lt;/FQL&gt;&lt;FQL&gt;&lt;Q&gt;MLH0EN^FG_YIELD(42338-0M,42338-0M)/100&lt;/Q&gt;&lt;R&gt;1&lt;/R&gt;&lt;C&gt;1&lt;/C&gt;&lt;D xsi:type="xsd:double"&gt;0.12743000000000002&lt;/D&gt;&lt;/FQL&gt;&lt;FQL&gt;&lt;Q&gt;MLH0EN^FG_YIELD(42338-1M,42338-1M)/100&lt;/Q&gt;&lt;R&gt;1&lt;/R&gt;&lt;C&gt;1&lt;/C&gt;&lt;D xsi:type="xsd:double"&gt;0.11869&lt;/D&gt;&lt;/FQL&gt;&lt;FQL&gt;&lt;Q&gt;MLH0EN^FG_YIELD(0CY,0CY)/100&lt;/Q&gt;&lt;R&gt;1&lt;/R&gt;&lt;C&gt;1&lt;/C&gt;&lt;D xsi:type="xsd:double"&gt;0.09372&lt;/D&gt;&lt;/FQL&gt;&lt;FQL&gt;&lt;Q&gt;MLH0EN^FG_YIELD(42338-1AY,42338-1AY)/100&lt;/Q&gt;&lt;R&gt;1&lt;/R&gt;&lt;C&gt;1&lt;/C&gt;&lt;D xsi:type="xsd:double"&gt;0.07771&lt;/D&gt;&lt;/FQL&gt;&lt;FQL&gt;&lt;Q&gt;MLH0A1^FG_YIELD(42338-0M,42338-0M)/100&lt;/Q&gt;&lt;R&gt;1&lt;/R&gt;&lt;C&gt;1&lt;/C&gt;&lt;D xsi:type="xsd:double"&gt;0.05988&lt;/D&gt;&lt;/FQL&gt;&lt;FQL&gt;&lt;Q&gt;MLH0A1^FG_YIELD(42338-1M,42338-1M)/100&lt;/Q&gt;&lt;R&gt;1&lt;/R&gt;&lt;C&gt;1&lt;/C&gt;&lt;D xsi:type="xsd:double"&gt;0.05602&lt;/D&gt;&lt;/FQL&gt;&lt;FQL&gt;&lt;Q&gt;MLH0A1^FG_YIELD(0CY,0CY)/100&lt;/Q&gt;&lt;R&gt;1&lt;/R&gt;&lt;C&gt;1&lt;/C&gt;&lt;D xsi:type="xsd:double"&gt;0.05195&lt;/D&gt;&lt;/FQL&gt;&lt;FQL&gt;&lt;Q&gt;MLH0A1^FG_YIELD(42338-1AY,42338-1AY)/100&lt;/Q&gt;&lt;R&gt;1&lt;/R&gt;&lt;C&gt;1&lt;/C&gt;&lt;D xsi:type="xsd:double"&gt;0.04983&lt;/D&gt;&lt;/FQL&gt;&lt;FQL&gt;&lt;Q&gt;MLH0A2^FG_YIELD(42338-0M,42338-0M)/100&lt;/Q&gt;&lt;R&gt;1&lt;/R&gt;&lt;C&gt;1&lt;/C&gt;&lt;D xsi:type="xsd:double"&gt;0.0833&lt;/D&gt;&lt;/FQL&gt;&lt;FQL&gt;&lt;Q&gt;MLH0A2^FG_YIELD(42338-1M,42338-1M)/100&lt;/Q&gt;&lt;R&gt;1&lt;/R&gt;&lt;C&gt;1&lt;/C&gt;&lt;D xsi:type="xsd:double"&gt;0.07974&lt;/D&gt;&lt;/FQL&gt;&lt;FQL&gt;&lt;Q&gt;MLH0A2^FG_YIELD(0CY,0CY)/100&lt;/Q&gt;&lt;R&gt;1&lt;/R&gt;&lt;C&gt;1&lt;/C&gt;&lt;D xsi:type="xsd:double"&gt;0.07298&lt;/D&gt;&lt;/FQL&gt;&lt;FQL&gt;&lt;Q&gt;MLH0A2^FG_YIELD(42338-1AY,42338-1AY)/100&lt;/Q&gt;&lt;R&gt;1&lt;/R&gt;&lt;C&gt;1&lt;/C&gt;&lt;D xsi:type="xsd:double"&gt;0.066630000000000009&lt;/D&gt;&lt;/FQL&gt;&lt;FQL&gt;&lt;Q&gt;MLH0A3^FG_YIELD(42338-0M,42338-0M)/100&lt;/Q&gt;&lt;R&gt;1&lt;/R&gt;&lt;C&gt;1&lt;/C&gt;&lt;D xsi:type="xsd:double"&gt;0.1679&lt;/D&gt;&lt;/FQL&gt;&lt;FQL&gt;&lt;Q&gt;MLH0A3^FG_YIELD(42338-1M,42338-1M)/100&lt;/Q&gt;&lt;R&gt;1&lt;/R&gt;&lt;C&gt;1&lt;/C&gt;&lt;D xsi:type="xsd:double"&gt;0.14231&lt;/D&gt;&lt;/FQL&gt;&lt;FQL&gt;&lt;Q&gt;MLH0A3^FG_YIELD(0CY,0CY)/100&lt;/Q&gt;&lt;R&gt;1&lt;/R&gt;&lt;C&gt;1&lt;/C&gt;&lt;D xsi:type="xsd:double"&gt;0.11555&lt;/D&gt;&lt;/FQL&gt;&lt;FQL&gt;&lt;Q&gt;MLH0A3^FG_YIELD(42338-1AY,42338-1AY)/100&lt;/Q&gt;&lt;R&gt;1&lt;/R&gt;&lt;C&gt;1&lt;/C&gt;&lt;D xsi:type="xsd:double"&gt;0.10703&lt;/D&gt;&lt;/FQL&gt;&lt;FQL&gt;&lt;Q&gt;SPBDLL00^FG_YIELD(42338-0M,42338-0M)/100&lt;/Q&gt;&lt;R&gt;0&lt;/R&gt;&lt;C&gt;0&lt;/C&gt;&lt;/FQL&gt;&lt;FQL&gt;&lt;Q&gt;SPBDLL00^FG_YIELD(42338-1M,42338-1M)/100&lt;/Q&gt;&lt;R&gt;0&lt;/R&gt;&lt;C&gt;0&lt;/C&gt;&lt;/FQL&gt;&lt;FQL&gt;&lt;Q&gt;SPBDLL00^FG_YIELD(0CY,0CY)/100&lt;/Q&gt;&lt;R&gt;0&lt;/R&gt;&lt;C&gt;0&lt;/C&gt;&lt;/FQL&gt;&lt;FQL&gt;&lt;Q&gt;SPBDLL00^FG_YIELD(42338-1AY,42338-1AY)/100&lt;/Q&gt;&lt;R&gt;0&lt;/R&gt;&lt;C&gt;0&lt;/C&gt;&lt;/FQL&gt;&lt;FQL&gt;&lt;Q&gt;JPM10005^JPM_YIELD_IDX(42338-0M,42338-0M)/100&lt;/Q&gt;&lt;R&gt;1&lt;/R&gt;&lt;C&gt;1&lt;/C&gt;&lt;D xsi:type="xsd:double"&gt;0.04209576&lt;/D&gt;&lt;/FQL&gt;&lt;FQL&gt;&lt;Q&gt;JPM10005^JPM_YIELD_IDX(42338-1M,42338-1M)/100&lt;/Q&gt;&lt;R&gt;1&lt;/R&gt;&lt;C&gt;1&lt;/C&gt;&lt;D xsi:type="xsd:double"&gt;0.041993289999999996&lt;/D&gt;&lt;/FQL&gt;&lt;FQL&gt;&lt;Q&gt;JPM10005^JPM_YIELD_IDX(0CY,0CY)/100&lt;/Q&gt;&lt;R&gt;1&lt;/R&gt;&lt;C&gt;1&lt;/C&gt;&lt;D xsi:type="xsd:double"&gt;0.042444420000000004&lt;/D&gt;&lt;/FQL&gt;&lt;FQL&gt;&lt;Q&gt;JPM10005^JPM_YIELD_IDX(42338-1AY,42338-1AY)/100&lt;/Q&gt;&lt;R&gt;1&lt;/R&gt;&lt;C&gt;1&lt;/C&gt;&lt;D xsi:type="xsd:double"&gt;0.04036905&lt;/D&gt;&lt;/FQL&gt;&lt;FQL&gt;&lt;Q&gt;JPM10007^JPM_YIELD_IDX(42338-0M,42338-0M)/100&lt;/Q&gt;&lt;R&gt;1&lt;/R&gt;&lt;C&gt;1&lt;/C&gt;&lt;D xsi:type="xsd:double"&gt;0.05427071&lt;/D&gt;&lt;/FQL&gt;&lt;FQL&gt;&lt;Q&gt;JPM10007^JPM_YIELD_IDX(42338-1M,42338-1M)/100&lt;/Q&gt;&lt;R&gt;1&lt;/R&gt;&lt;C&gt;1&lt;/C&gt;&lt;D xsi:type="xsd:double"&gt;0.05376734&lt;/D&gt;&lt;/FQL&gt;&lt;FQL&gt;&lt;Q&gt;JPM10007^JPM_YIELD_IDX(0CY,0CY)/100&lt;/Q&gt;&lt;R&gt;1&lt;/R&gt;&lt;C&gt;1&lt;/C&gt;&lt;D xsi:type="xsd:double"&gt;0.06144363&lt;/D&gt;&lt;/FQL&gt;&lt;FQL&gt;&lt;Q&gt;JPM10007^JPM_YIELD_IDX(42338-1AY,42338-1AY)/100&lt;/Q&gt;&lt;R&gt;1&lt;/R&gt;&lt;C&gt;1&lt;/C&gt;&lt;D xsi:type="xsd:double"&gt;0.053298189999999995&lt;/D&gt;&lt;/FQL&gt;&lt;FQL&gt;&lt;Q&gt;JPM10009^JPM_YIELD_IDX(42338-0M,42338-0M)/100&lt;/Q&gt;&lt;R&gt;1&lt;/R&gt;&lt;C&gt;1&lt;/C&gt;&lt;D xsi:type="xsd:double"&gt;0.08334092&lt;/D&gt;&lt;/FQL&gt;&lt;FQL&gt;&lt;Q&gt;JPM10009^JPM_YIELD_IDX(42338-1M,42338-1M)/100&lt;/Q&gt;&lt;R&gt;1&lt;/R&gt;&lt;C&gt;1&lt;/C&gt;&lt;D xsi:type="xsd:double"&gt;0.08330781&lt;/D&gt;&lt;/FQL&gt;&lt;FQL&gt;&lt;Q&gt;JPM10009^JPM_YIELD_IDX(0CY,0CY)/100&lt;/Q&gt;&lt;R&gt;1&lt;/R&gt;&lt;C&gt;1&lt;/C&gt;&lt;D xsi:type="xsd:double"&gt;0.07341788&lt;/D&gt;&lt;/FQL&gt;&lt;FQL&gt;&lt;Q&gt;JPM10009^JPM_YIELD_IDX(42338-1AY,42338-1AY)/100&lt;/Q&gt;&lt;R&gt;1&lt;/R&gt;&lt;C&gt;1&lt;/C&gt;&lt;D xsi:type="xsd:double"&gt;0.069999789999999992&lt;/D&gt;&lt;/FQL&gt;&lt;FQL&gt;&lt;Q&gt;JPM10011^JPM_YIELD_IDX(42338-0M,42338-0M)/100&lt;/Q&gt;&lt;R&gt;1&lt;/R&gt;&lt;C&gt;1&lt;/C&gt;&lt;D xsi:type="xsd:double"&gt;0.08867865&lt;/D&gt;&lt;/FQL&gt;&lt;FQL&gt;&lt;Q&gt;JPM10011^JPM_YIELD_IDX(42338-1M,42338-1M)/100&lt;/Q&gt;&lt;R&gt;1&lt;/R&gt;&lt;C&gt;1&lt;/C&gt;&lt;D xsi:type="xsd:double"&gt;0.08630931&lt;/D&gt;&lt;/FQL&gt;&lt;FQL&gt;&lt;Q&gt;JPM10011^JPM_YIELD_IDX(0CY,0CY)/100&lt;/Q&gt;&lt;R&gt;1&lt;/R&gt;&lt;C&gt;1&lt;/C&gt;&lt;D xsi:type="xsd:double"&gt;0.09504421&lt;/D&gt;&lt;/FQL&gt;&lt;FQL&gt;&lt;Q&gt;JPM10011^JPM_YIELD_IDX(42338-1AY,42338-1AY)/100&lt;/Q&gt;&lt;R&gt;1&lt;/R&gt;&lt;C&gt;1&lt;/C&gt;&lt;D xsi:type="xsd:double"&gt;0.08896419&lt;/D&gt;&lt;/FQL&gt;&lt;FQL&gt;&lt;Q&gt;JPM10025^JPM_YIELD_IDX(42338-0M,42338-0M)/100&lt;/Q&gt;&lt;R&gt;1&lt;/R&gt;&lt;C&gt;1&lt;/C&gt;&lt;D xsi:type="xsd:double"&gt;0.040403770000000006&lt;/D&gt;&lt;/FQL&gt;&lt;FQL&gt;&lt;Q&gt;JPM10025^JPM_YIELD_IDX(42338-1M,42338-1M)/100&lt;/Q&gt;&lt;R&gt;1&lt;/R&gt;&lt;C&gt;1&lt;/C&gt;&lt;D xsi:type="xsd:double"&gt;0.04019044&lt;/D&gt;&lt;/FQL&gt;&lt;FQL&gt;&lt;Q&gt;JPM10025^JPM_YIELD_IDX(0CY,0CY)/100&lt;/Q&gt;&lt;R&gt;1&lt;/R&gt;&lt;C&gt;1&lt;/C&gt;&lt;D xsi:type="xsd:double"&gt;0.04102232&lt;/D&gt;&lt;/FQL&gt;&lt;FQL&gt;&lt;Q&gt;JPM10025^JPM_YIELD_IDX(42338-1AY,42338-1AY)/100&lt;/Q&gt;&lt;R&gt;1&lt;/R&gt;&lt;C&gt;1&lt;/C&gt;&lt;D xsi:type="xsd:double"&gt;0.03874271&lt;/D&gt;&lt;/FQL&gt;&lt;FQL&gt;&lt;Q&gt;JPM07541^JPM_YIELD_IDX(42338-0M,42338-0M)/100&lt;/Q&gt;&lt;R&gt;1&lt;/R&gt;&lt;C&gt;1&lt;/C&gt;&lt;D xsi:type="xsd:double"&gt;0.024923479999999998&lt;/D&gt;&lt;/FQL&gt;&lt;FQL&gt;&lt;Q&gt;JPM07541^JPM_YIELD_IDX(42338-1M,42338-1M)/100&lt;/Q&gt;&lt;R&gt;1&lt;/R&gt;&lt;C&gt;1&lt;/C&gt;&lt;D xsi:type="xsd:double"&gt;0.024765959999999997&lt;/D&gt;&lt;/FQL&gt;&lt;FQL&gt;&lt;Q&gt;JPM07541^JPM_YIELD_IDX(0CY,0CY)/100&lt;/Q&gt;&lt;R&gt;1&lt;/R&gt;&lt;C&gt;1&lt;/C&gt;&lt;D xsi:type="xsd:double"&gt;0.02687846&lt;/D&gt;&lt;/FQL&gt;&lt;FQL&gt;&lt;Q&gt;JPM07541^JPM_YIELD_IDX(42338-1AY,42338-1AY)/100&lt;/Q&gt;&lt;R&gt;1&lt;/R&gt;&lt;C&gt;1&lt;/C&gt;&lt;D xsi:type="xsd:double"&gt;0.027481110000000003&lt;/D&gt;&lt;/FQL&gt;&lt;FQL&gt;&lt;Q&gt;JPM07525^JPM_YIELD_IDX(42338-0M,42338-0M)/100&lt;/Q&gt;&lt;R&gt;1&lt;/R&gt;&lt;C&gt;1&lt;/C&gt;&lt;D xsi:type="xsd:double"&gt;0.08681518&lt;/D&gt;&lt;/FQL&gt;&lt;FQL&gt;&lt;Q&gt;JPM07525^JPM_YIELD_IDX(42338-1M,42338-1M)/100&lt;/Q&gt;&lt;R&gt;1&lt;/R&gt;&lt;C&gt;1&lt;/C&gt;&lt;D xsi:type="xsd:double"&gt;0.089342810000000009&lt;/D&gt;&lt;/FQL&gt;&lt;FQL&gt;&lt;Q&gt;JPM07525^JPM_YIELD_IDX(0CY,0CY)/100&lt;/Q&gt;&lt;R&gt;1&lt;/R&gt;&lt;C&gt;1&lt;/C&gt;&lt;D xsi:type="xsd:double"&gt;0.079566140000000007&lt;/D&gt;&lt;/FQL&gt;&lt;FQL&gt;&lt;Q&gt;JPM07525^JPM_YIELD_IDX(42338-1AY,42338-1AY)/100&lt;/Q&gt;&lt;R&gt;1&lt;/R&gt;&lt;C&gt;1&lt;/C&gt;&lt;D xsi:type="xsd:double"&gt;0.07884472&lt;/D&gt;&lt;/FQL&gt;&lt;FQL&gt;&lt;Q&gt;JPM10046^JPM_YIELD_IDX(42338-0M,42338-0M)/100&lt;/Q&gt;&lt;R&gt;1&lt;/R&gt;&lt;C&gt;1&lt;/C&gt;&lt;D xsi:type="xsd:double"&gt;0.04790304&lt;/D&gt;&lt;/FQL&gt;&lt;FQL&gt;&lt;Q&gt;JPM10046^JPM_YIELD_IDX(42338-1M,42338-1M)/100&lt;/Q&gt;&lt;R&gt;1&lt;/R&gt;&lt;C&gt;1&lt;/C&gt;&lt;D xsi:type="xsd:double"&gt;0.04859043&lt;/D&gt;&lt;/FQL&gt;&lt;FQL&gt;&lt;Q&gt;JPM10046^JPM_YIELD_IDX(0CY,0CY)/100&lt;/Q&gt;&lt;R&gt;1&lt;/R&gt;&lt;C&gt;1&lt;/C&gt;&lt;D xsi:type="xsd:double"&gt;0.04882219&lt;/D&gt;&lt;/FQL&gt;&lt;FQL&gt;&lt;Q&gt;JPM10046^JPM_YIELD_IDX(42338-1AY,42338-1AY)/100&lt;/Q&gt;&lt;R&gt;1&lt;/R&gt;&lt;C&gt;1&lt;/C&gt;&lt;D xsi:type="xsd:double"&gt;0.04842319&lt;/D&gt;&lt;/FQL&gt;&lt;FQL&gt;&lt;Q&gt;JPM10023^JPM_YIELD_IDX(42338-0M,42338-0M)/100&lt;/Q&gt;&lt;R&gt;1&lt;/R&gt;&lt;C&gt;1&lt;/C&gt;&lt;D xsi:type="xsd:double"&gt;0.02728654&lt;/D&gt;&lt;/FQL&gt;&lt;FQL&gt;&lt;Q&gt;JPM10023^JPM_YIELD_IDX(42338-1M,42338-1M)/100&lt;/Q&gt;&lt;R&gt;1&lt;/R&gt;&lt;C&gt;1&lt;/C&gt;&lt;D xsi:type="xsd:double"&gt;0.02669327&lt;/D&gt;&lt;/FQL&gt;&lt;FQL&gt;&lt;Q&gt;JPM10023^JPM_YIELD_IDX(0CY,0CY)/100&lt;/Q&gt;&lt;R&gt;1&lt;/R&gt;&lt;C&gt;1&lt;/C&gt;&lt;D xsi:type="xsd:double"&gt;0.03118945&lt;/D&gt;&lt;/FQL&gt;&lt;FQL&gt;&lt;Q&gt;JPM10023^JPM_YIELD_IDX(42338-1AY,42338-1AY)/100&lt;/Q&gt;&lt;R&gt;1&lt;/R&gt;&lt;C&gt;1&lt;/C&gt;&lt;D xsi:type="xsd:double"&gt;0.02930822&lt;/D&gt;&lt;/FQL&gt;&lt;FQL&gt;&lt;Q&gt;JPM10055^JPM_YIELD_IDX(42338-0M,42338-0M)/100&lt;/Q&gt;&lt;R&gt;1&lt;/R&gt;&lt;C&gt;1&lt;/C&gt;&lt;D xsi:type="xsd:double"&gt;0.025060609999999997&lt;/D&gt;&lt;/FQL&gt;&lt;FQL&gt;&lt;Q&gt;JPM10055^JPM_YIELD_IDX(42338-1M,42338-1M)/100&lt;/Q&gt;&lt;R&gt;1&lt;/R&gt;&lt;C&gt;1&lt;/C&gt;&lt;D xsi:type="xsd:double"&gt;0.02519905&lt;/D&gt;&lt;/FQL&gt;&lt;FQL&gt;&lt;Q&gt;JPM10055^JPM_YIELD_IDX(0CY,0CY)/100&lt;/Q&gt;&lt;R&gt;1&lt;/R&gt;&lt;C&gt;1&lt;/C&gt;&lt;D xsi:type="xsd:double"&gt;0.02838883&lt;/D&gt;&lt;/FQL&gt;&lt;FQL&gt;&lt;Q&gt;JPM10055^JPM_YIELD_IDX(42338-1AY,42338-1AY)/100&lt;/Q&gt;&lt;R&gt;1&lt;/R&gt;&lt;C&gt;1&lt;/C&gt;&lt;D xsi:type="xsd:double"&gt;0.02824833&lt;/D&gt;&lt;/FQL&gt;&lt;FQL&gt;&lt;Q&gt;JPM10053^JPM_YIELD_IDX(42338-0M,42338-0M)/100&lt;/Q&gt;&lt;R&gt;0&lt;/R&gt;&lt;C&gt;0&lt;/C&gt;&lt;/FQL&gt;&lt;FQL&gt;&lt;Q&gt;JPM10053^JPM_YIELD_IDX(42338-1M,42338-1M)/100&lt;/Q&gt;&lt;R&gt;0&lt;/R&gt;&lt;C&gt;0&lt;/C&gt;&lt;/FQL&gt;&lt;FQL&gt;&lt;Q&gt;JPM10053^JPM_YIELD_IDX(0CY,0CY)/100&lt;/Q&gt;&lt;R&gt;1&lt;/R&gt;&lt;C&gt;1&lt;/C&gt;&lt;D xsi:type="xsd:double"&gt;0.15264255000000002&lt;/D&gt;&lt;/FQL&gt;&lt;FQL&gt;&lt;Q&gt;JPM10053^JPM_YIELD_IDX(42338-1AY,42338-1AY)/100&lt;/Q&gt;&lt;R&gt;1&lt;/R&gt;&lt;C&gt;1&lt;/C&gt;&lt;D xsi:type="xsd:double"&gt;0.13419772&lt;/D&gt;&lt;/FQL&gt;&lt;FQL&gt;&lt;Q&gt;JPM10031^JPM_YIELD_IDX(42338-0M,42338-0M)/100&lt;/Q&gt;&lt;R&gt;1&lt;/R&gt;&lt;C&gt;1&lt;/C&gt;&lt;D xsi:type="xsd:double"&gt;0.02213822&lt;/D&gt;&lt;/FQL&gt;&lt;FQL&gt;&lt;Q&gt;JPM10031^JPM_YIELD_IDX(42338-1M,42338-1M)/100&lt;/Q&gt;&lt;R&gt;1&lt;/R&gt;&lt;C&gt;1&lt;/C&gt;&lt;D xsi:type="xsd:double"&gt;0.022124190000000002&lt;/D&gt;&lt;/FQL&gt;&lt;FQL&gt;&lt;Q&gt;JPM10031^JPM_YIELD_IDX(0CY,0CY)/100&lt;/Q&gt;&lt;R&gt;1&lt;/R&gt;&lt;C&gt;1&lt;/C&gt;&lt;D xsi:type="xsd:double"&gt;0.02195958&lt;/D&gt;&lt;/FQL&gt;&lt;FQL&gt;&lt;Q&gt;JPM10031^JPM_YIELD_IDX(42338-1AY,42338-1AY)/100&lt;/Q&gt;&lt;R&gt;1&lt;/R&gt;&lt;C&gt;1&lt;/C&gt;&lt;D xsi:type="xsd:double"&gt;0.020414050000000003&lt;/D&gt;&lt;/FQL&gt;&lt;FQL&gt;&lt;Q&gt;JPM10033^JPM_YIELD_IDX(42338-0M,42338-0M)/100&lt;/Q&gt;&lt;R&gt;1&lt;/R&gt;&lt;C&gt;1&lt;/C&gt;&lt;D xsi:type="xsd:double"&gt;0.096896660000000009&lt;/D&gt;&lt;/FQL&gt;&lt;FQL&gt;&lt;Q&gt;JPM10033^JPM_YIELD_IDX(42338-1M,42338-1M)/100&lt;/Q&gt;&lt;R&gt;1&lt;/R&gt;&lt;C&gt;1&lt;/C&gt;&lt;D xsi:type="xsd:double"&gt;0.0987434&lt;/D&gt;&lt;/FQL&gt;&lt;FQL&gt;&lt;Q&gt;JPM10033^JPM_YIELD_IDX(0CY,0CY)/100&lt;/Q&gt;&lt;R&gt;1&lt;/R&gt;&lt;C&gt;1&lt;/C&gt;&lt;D xsi:type="xsd:double"&gt;0.14118761&lt;/D&gt;&lt;/FQL&gt;&lt;FQL&gt;&lt;Q&gt;JPM10033^JPM_YIELD_IDX(42338-1AY,42338-1AY)/100&lt;/Q&gt;&lt;R&gt;1&lt;/R&gt;&lt;C&gt;1&lt;/C&gt;&lt;D xsi:type="xsd:double"&gt;0.10418182&lt;/D&gt;&lt;/FQL&gt;&lt;FQL&gt;&lt;Q&gt;JPM10037^JPM_YIELD_IDX(42338-0M,42338-0M)/100&lt;/Q&gt;&lt;R&gt;1&lt;/R&gt;&lt;C&gt;1&lt;/C&gt;&lt;D xsi:type="xsd:double"&gt;0.08867865&lt;/D&gt;&lt;/FQL&gt;&lt;FQL&gt;&lt;Q&gt;JPM10037^JPM_YIELD_IDX(42338-1M,42338-1M)/100&lt;/Q&gt;&lt;R&gt;1&lt;/R&gt;&lt;C&gt;1&lt;/C&gt;&lt;D xsi:type="xsd:double"&gt;0.08630931&lt;/D&gt;&lt;/FQL&gt;&lt;FQL&gt;&lt;Q&gt;JPM10037^JPM_YIELD_IDX(0CY,0CY)/100&lt;/Q&gt;&lt;R&gt;1&lt;/R&gt;&lt;C&gt;1&lt;/C&gt;&lt;D xsi:type="xsd:double"&gt;0.080953370000000011&lt;/D&gt;&lt;/FQL&gt;&lt;FQL&gt;&lt;Q&gt;JPM10037^JPM_YIELD_IDX(42338-1AY,42338-1AY)/100&lt;/Q&gt;&lt;R&gt;1&lt;/R&gt;&lt;C&gt;1&lt;/C&gt;&lt;D xsi:type="xsd:double"&gt;0.07766609&lt;/D&gt;&lt;/FQL&gt;&lt;FQL&gt;&lt;Q&gt;JPM10041^JPM_YIELD_IDX(42338-0M,42338-0M)/100&lt;/Q&gt;&lt;R&gt;1&lt;/R&gt;&lt;C&gt;1&lt;/C&gt;&lt;D xsi:type="xsd:double"&gt;0.10160907999999999&lt;/D&gt;&lt;/FQL&gt;&lt;FQL&gt;&lt;Q&gt;JPM10041^JPM_YIELD_IDX(42338-1M,42338-1M)/100&lt;/Q&gt;&lt;R&gt;1&lt;/R&gt;&lt;C&gt;1&lt;/C&gt;&lt;D xsi:type="xsd:double"&gt;0.09730575&lt;/D&gt;&lt;/FQL&gt;&lt;FQL&gt;&lt;Q&gt;JPM10041^JPM_YIELD_IDX(0CY,0CY)/100&lt;/Q&gt;&lt;R&gt;1&lt;/R&gt;&lt;C&gt;1&lt;/C&gt;&lt;D xsi:type="xsd:double"&gt;0.07945244&lt;/D&gt;&lt;/FQL&gt;&lt;FQL&gt;&lt;Q&gt;JPM10041^JPM_YIELD_IDX(42338-1AY,42338-1AY)/100&lt;/Q&gt;&lt;R&gt;1&lt;/R&gt;&lt;C&gt;1&lt;/C&gt;&lt;D xsi:type="xsd:double"&gt;0.07629396&lt;/D&gt;&lt;/FQL&gt;&lt;FQL&gt;&lt;Q&gt;JPM05014^JPM_YIELD_IDX(42338-0M,42338-0M)/100&lt;/Q&gt;&lt;R&gt;1&lt;/R&gt;&lt;C&gt;1&lt;/C&gt;&lt;D xsi:type="xsd:double"&gt;0.15855654&lt;/D&gt;&lt;/FQL&gt;&lt;FQL&gt;&lt;Q&gt;JPM05014^JPM_YIELD_IDX(42338-1M,42338-1M)/100&lt;/Q&gt;&lt;R&gt;1&lt;/R&gt;&lt;C&gt;1&lt;/C&gt;&lt;D xsi:type="xsd:double"&gt;0.1574583&lt;/D&gt;&lt;/FQL&gt;&lt;FQL&gt;&lt;Q&gt;JPM05014^JPM_YIELD_IDX(0CY,0CY)/100&lt;/Q&gt;&lt;R&gt;1&lt;/R&gt;&lt;C&gt;1&lt;/C&gt;&lt;D xsi:type="xsd:double"&gt;0.12590354&lt;/D&gt;&lt;/FQL&gt;&lt;FQL&gt;&lt;Q&gt;JPM05014^JPM_YIELD_IDX(42338-1AY,42338-1AY)/100&lt;/Q&gt;&lt;R&gt;1&lt;/R&gt;&lt;C&gt;1&lt;/C&gt;&lt;D xsi:type="xsd:double"&gt;0.11962039000000001&lt;/D&gt;&lt;/FQL&gt;&lt;FQL&gt;&lt;Q&gt;JPM10017^JPM_YIELD_IDX(42338-0M,42338-0M)/100&lt;/Q&gt;&lt;R&gt;1&lt;/R&gt;&lt;C&gt;1&lt;/C&gt;&lt;D xsi:type="xsd:double"&gt;0.07558585&lt;/D&gt;&lt;/FQL&gt;&lt;FQL&gt;&lt;Q&gt;JPM10017^JPM_YIELD_IDX(42338-1M,42338-1M)/100&lt;/Q&gt;&lt;R&gt;1&lt;/R&gt;&lt;C&gt;1&lt;/C&gt;&lt;D xsi:type="xsd:double"&gt;0.07442444&lt;/D&gt;&lt;/FQL&gt;&lt;FQL&gt;&lt;Q&gt;JPM10017^JPM_YIELD_IDX(0CY,0CY)/100&lt;/Q&gt;&lt;R&gt;1&lt;/R&gt;&lt;C&gt;1&lt;/C&gt;&lt;D xsi:type="xsd:double"&gt;0.06527384&lt;/D&gt;&lt;/FQL&gt;&lt;FQL&gt;&lt;Q&gt;JPM10017^JPM_YIELD_IDX(42338-1AY,42338-1AY)/100&lt;/Q&gt;&lt;R&gt;1&lt;/R&gt;&lt;C&gt;1&lt;/C&gt;&lt;D xsi:type="xsd:double"&gt;0.057880060000000004&lt;/D&gt;&lt;/FQL&gt;&lt;FQL&gt;&lt;Q&gt;JPM10027^JPM_YIELD_IDX(42338-0M,42338-0M)/100&lt;/Q&gt;&lt;R&gt;1&lt;/R&gt;&lt;C&gt;1&lt;/C&gt;&lt;D xsi:type="xsd:double"&gt;0.0613871&lt;/D&gt;&lt;/FQL&gt;&lt;FQL&gt;&lt;Q&gt;JPM10027^JPM_YIELD_IDX(42338-1M,42338-1M)/100&lt;/Q&gt;&lt;R&gt;1&lt;/R&gt;&lt;C&gt;1&lt;/C&gt;&lt;D xsi:type="xsd:double"&gt;0.06024796&lt;/D&gt;&lt;/FQL&gt;&lt;FQL&gt;&lt;Q&gt;JPM10027^JPM_YIELD_IDX(0CY,0CY)/100&lt;/Q&gt;&lt;R&gt;1&lt;/R&gt;&lt;C&gt;1&lt;/C&gt;&lt;D xsi:type="xsd:double"&gt;0.0587805&lt;/D&gt;&lt;/FQL&gt;&lt;FQL&gt;&lt;Q&gt;JPM10027^JPM_YIELD_IDX(42338-1AY,42338-1AY)/100&lt;/Q&gt;&lt;R&gt;1&lt;/R&gt;&lt;C&gt;1&lt;/C&gt;&lt;D xsi:type="xsd:double"&gt;0.058482969999999995&lt;/D&gt;&lt;/FQL&gt;&lt;FQL&gt;&lt;Q&gt;JPM10029^JPM_YIELD_IDX(42338-0M,42338-0M)/100&lt;/Q&gt;&lt;R&gt;1&lt;/R&gt;&lt;C&gt;1&lt;/C&gt;&lt;D xsi:type="xsd:double"&gt;0.06915241&lt;/D&gt;&lt;/FQL&gt;&lt;FQL&gt;&lt;Q&gt;JPM10029^JPM_YIELD_IDX(42338-1M,42338-1M)/100&lt;/Q&gt;&lt;R&gt;1&lt;/R&gt;&lt;C&gt;1&lt;/C&gt;&lt;D xsi:type="xsd:double"&gt;0.06956373&lt;/D&gt;&lt;/FQL&gt;&lt;FQL&gt;&lt;Q&gt;JPM10029^JPM_YIELD_IDX(0CY,0CY)/100&lt;/Q&gt;&lt;R&gt;1&lt;/R&gt;&lt;C&gt;1&lt;/C&gt;&lt;D xsi:type="xsd:double"&gt;0.05828347&lt;/D&gt;&lt;/FQL&gt;&lt;FQL&gt;&lt;Q&gt;JPM10029^JPM_YIELD_IDX(42338-1AY,42338-1AY)/100&lt;/Q&gt;&lt;R&gt;1&lt;/R&gt;&lt;C&gt;1&lt;/C&gt;&lt;D xsi:type="xsd:double"&gt;0.056356210000000004&lt;/D&gt;&lt;/FQL&gt;&lt;FQL&gt;&lt;Q&gt;JPM10045^JPM_YIELD_IDX(42338-0M,42338-0M)/100&lt;/Q&gt;&lt;R&gt;1&lt;/R&gt;&lt;C&gt;1&lt;/C&gt;&lt;D xsi:type="xsd:double"&gt;0.04651484&lt;/D&gt;&lt;/FQL&gt;&lt;FQL&gt;&lt;Q&gt;JPM10045^JPM_YIELD_IDX(42338-1M,42338-1M)/100&lt;/Q&gt;&lt;R&gt;1&lt;/R&gt;&lt;C&gt;1&lt;/C&gt;&lt;D xsi:type="xsd:double"&gt;0.046021070000000004&lt;/D&gt;&lt;/FQL&gt;&lt;FQL&gt;&lt;Q&gt;JPM10045^JPM_YIELD_IDX(0CY,0CY)/100&lt;/Q&gt;&lt;R&gt;1&lt;/R&gt;&lt;C&gt;1&lt;/C&gt;&lt;D xsi:type="xsd:double"&gt;0.04377683&lt;/D&gt;&lt;/FQL&gt;&lt;FQL&gt;&lt;Q&gt;JPM10045^JPM_YIELD_IDX(42338-1AY,42338-1AY)/100&lt;/Q&gt;&lt;R&gt;1&lt;/R&gt;&lt;C&gt;1&lt;/C&gt;&lt;D xsi:type="xsd:double"&gt;0.04376487&lt;/D&gt;&lt;/FQL&gt;&lt;FQL&gt;&lt;Q&gt;LHMN0001^LB_SPREAD_OAS(42338)*100&lt;/Q&gt;&lt;R&gt;1&lt;/R&gt;&lt;C&gt;1&lt;/C&gt;&lt;D xsi:type="xsd:double"&gt;53&lt;/D&gt;&lt;/FQL&gt;&lt;FQL&gt;&lt;Q&gt;LHMN0001^LB_SPREAD_OAS(42338-1D,42338-1D)*100&lt;/Q&gt;&lt;R&gt;1&lt;/R&gt;&lt;C&gt;1&lt;/C&gt;&lt;D xsi:type="xsd:double"&gt;54&lt;/D&gt;&lt;/FQL&gt;&lt;FQL&gt;&lt;Q&gt;LHMN0011^LB_SPREAD_OAS(42338)*100&lt;/Q&gt;&lt;R&gt;1&lt;/R&gt;&lt;C&gt;1&lt;/C&gt;&lt;D xsi:type="xsd:double"&gt;147&lt;/D&gt;&lt;/FQL&gt;&lt;FQL&gt;&lt;Q&gt;LHMN0011^LB_SPREAD_OAS(42338-1D,42338-1D)*100&lt;/Q&gt;&lt;R&gt;1&lt;/R&gt;&lt;C&gt;1&lt;/C&gt;&lt;D xsi:type="xsd:double"&gt;147&lt;/D&gt;&lt;/FQL&gt;&lt;FQL&gt;&lt;Q&gt;LHMN2768^LB_SPREAD_OAS(42338)*100&lt;/Q&gt;&lt;R&gt;1&lt;/R&gt;&lt;C&gt;1&lt;/C&gt;&lt;D xsi:type="xsd:double"&gt;27&lt;/D&gt;&lt;/FQL&gt;&lt;FQL&gt;&lt;Q&gt;LHMN2768^LB_SPREAD_OAS(42338-1D,42338-1D)*100&lt;/Q&gt;&lt;R&gt;1&lt;/R&gt;&lt;C&gt;1&lt;/C&gt;&lt;D xsi:type="xsd:double"&gt;27&lt;/D&gt;&lt;/FQL&gt;&lt;FQL&gt;&lt;Q&gt;LHMN2767^LB_SPREAD_OAS(42338)*100&lt;/Q&gt;&lt;R&gt;1&lt;/R&gt;&lt;C&gt;1&lt;/C&gt;&lt;D xsi:type="xsd:double"&gt;90&lt;/D&gt;&lt;/FQL&gt;&lt;FQL&gt;&lt;Q&gt;LHMN2767^LB_SPREAD_OAS(42338-1D,42338-1D)*100&lt;/Q&gt;&lt;R&gt;1&lt;/R&gt;&lt;C&gt;1&lt;/C&gt;&lt;D xsi:type="xsd:double"&gt;91&lt;/D&gt;&lt;/FQL&gt;&lt;FQL&gt;&lt;Q&gt;LHMN2766^LB_SPREAD_OAS(42338)*100&lt;/Q&gt;&lt;R&gt;1&lt;/R&gt;&lt;C&gt;1&lt;/C&gt;&lt;D xsi:type="xsd:double"&gt;117&lt;/D&gt;&lt;/FQL&gt;&lt;FQL&gt;&lt;Q&gt;LHMN2766^LB_SPREAD_OAS(42338-1D,42338-1D)*100&lt;/Q&gt;&lt;R&gt;1&lt;/R&gt;&lt;C&gt;1&lt;/C&gt;&lt;D xsi:type="xsd:double"&gt;118&lt;/D&gt;&lt;/FQL&gt;&lt;FQL&gt;&lt;Q&gt;LHMN2769^LB_SPREAD_OAS(42338)*100&lt;/Q&gt;&lt;R&gt;1&lt;/R&gt;&lt;C&gt;1&lt;/C&gt;&lt;D xsi:type="xsd:double"&gt;214&lt;/D&gt;&lt;/FQL&gt;&lt;FQL&gt;&lt;Q&gt;LHMN2769^LB_SPREAD_OAS(42338-1D,42338-1D)*100&lt;/Q&gt;&lt;R&gt;1&lt;/R&gt;&lt;C&gt;1&lt;/C&gt;&lt;D xsi:type="xsd:double"&gt;214&lt;/D&gt;&lt;/FQL&gt;&lt;FQL&gt;&lt;Q&gt;LHMN3461^LB_SPREAD_OAS(42338)*100&lt;/Q&gt;&lt;R&gt;1&lt;/R&gt;&lt;C&gt;1&lt;/C&gt;&lt;D xsi:type="xsd:double"&gt;169&lt;/D&gt;&lt;/FQL&gt;&lt;FQL&gt;&lt;Q&gt;LHMN3461^LB_SPREAD_OAS(42338-1D,42338-1D)*100&lt;/Q&gt;&lt;R&gt;1&lt;/R&gt;&lt;C&gt;1&lt;/C&gt;&lt;D xsi:type="xsd:double"&gt;170&lt;/D&gt;&lt;/FQL&gt;&lt;FQL&gt;&lt;Q&gt;LHMN3462^LB_SPREAD_OAS(42338)*100&lt;/Q&gt;&lt;R&gt;1&lt;/R&gt;&lt;C&gt;1&lt;/C&gt;&lt;D xsi:type="xsd:double"&gt;146&lt;/D&gt;&lt;/FQL&gt;&lt;FQL&gt;&lt;Q&gt;LHMN3462^LB_SPREAD_OAS(42338-1D,42338-1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D)*100&lt;/Q&gt;&lt;R&gt;1&lt;/R&gt;&lt;C&gt;1&lt;/C&gt;&lt;D xsi:type="xsd:double"&gt;147&lt;/D&gt;&lt;/FQL&gt;&lt;FQL&gt;&lt;Q&gt;LHMN3463^LB_SPREAD_OAS(42338)*100&lt;/Q&gt;&lt;R&gt;1&lt;/R&gt;&lt;C&gt;1&lt;/C&gt;&lt;D xsi:type="xsd:double"&gt;127&lt;/D&gt;&lt;/FQL&gt;&lt;FQL&gt;&lt;Q&gt;LHMN3463^LB_SPREAD_OAS(42338-1D,42338-1D)*100&lt;/Q&gt;&lt;R&gt;1&lt;/R&gt;&lt;C&gt;1&lt;/C&gt;&lt;D xsi:type="xsd:double"&gt;128&lt;/D&gt;&lt;/FQL&gt;&lt;FQL&gt;&lt;Q&gt;LHMN0009^LB_SPREAD_OAS(42338)*100&lt;/Q&gt;&lt;R&gt;1&lt;/R&gt;&lt;C&gt;1&lt;/C&gt;&lt;D xsi:type="xsd:double"&gt;102&lt;/D&gt;&lt;/FQL&gt;&lt;FQL&gt;&lt;Q&gt;LHMN0009^LB_SPREAD_OAS(42338-1D,42338-1D)*100&lt;/Q&gt;&lt;R&gt;1&lt;/R&gt;&lt;C&gt;1&lt;/C&gt;&lt;D xsi:type="xsd:double"&gt;103&lt;/D&gt;&lt;/FQL&gt;&lt;FQL&gt;&lt;Q&gt;LHMN0095^LB_SPREAD_OAS(42338)*100&lt;/Q&gt;&lt;R&gt;1&lt;/R&gt;&lt;C&gt;1&lt;/C&gt;&lt;D xsi:type="xsd:double"&gt;23&lt;/D&gt;&lt;/FQL&gt;&lt;FQL&gt;&lt;Q&gt;LHMN0095^LB_SPREAD_OAS(42338-1D,42338-1D)*100&lt;/Q&gt;&lt;R&gt;1&lt;/R&gt;&lt;C&gt;1&lt;/C&gt;&lt;D xsi:type="xsd:double"&gt;25&lt;/D&gt;&lt;/FQL&gt;&lt;FQL&gt;&lt;Q&gt;LHMN14685^LB_SPREAD_OAS(42338)*100&lt;/Q&gt;&lt;R&gt;1&lt;/R&gt;&lt;C&gt;1&lt;/C&gt;&lt;D xsi:type="xsd:double"&gt;-3&lt;/D&gt;&lt;/FQL&gt;&lt;FQL&gt;&lt;Q&gt;LHMN14685^LB_SPREAD_OAS(42338-1D,42338-1D)*100&lt;/Q&gt;&lt;R&gt;1&lt;/R&gt;&lt;C&gt;1&lt;/C&gt;&lt;D xsi:type="xsd:double"&gt;-3&lt;/D&gt;&lt;/FQL&gt;&lt;FQL&gt;&lt;Q&gt;LHMN0062^LB_SPREAD_OAS(42338)*100&lt;/Q&gt;&lt;R&gt;1&lt;/R&gt;&lt;C&gt;1&lt;/C&gt;&lt;D xsi:type="xsd:double"&gt;0&lt;/D&gt;&lt;/FQL&gt;&lt;FQL&gt;&lt;Q&gt;LHMN0062^LB_SPREAD_OAS(42338-1D,42338-1D)*100&lt;/Q&gt;&lt;R&gt;1&lt;/R&gt;&lt;C&gt;1&lt;/C&gt;&lt;D xsi:type="xsd:double"&gt;0&lt;/D&gt;&lt;/FQL&gt;&lt;FQL&gt;&lt;Q&gt;BRCP0524^LB_SPREAD_OAS(42338)*100&lt;/Q&gt;&lt;R&gt;0&lt;/R&gt;&lt;C&gt;0&lt;/C&gt;&lt;/FQL&gt;&lt;FQL&gt;&lt;Q&gt;BRCP0524^LB_SPREAD_OAS(42338-1D,42338-1D)*100&lt;/Q&gt;&lt;R&gt;0&lt;/R&gt;&lt;C&gt;0&lt;/C&gt;&lt;/FQL&gt;&lt;FQL&gt;&lt;Q&gt;JPM00467^JPM_EM_SPREAD(42338)&lt;/Q&gt;&lt;R&gt;1&lt;/R&gt;&lt;C&gt;1&lt;/C&gt;&lt;D xsi:type="xsd:double"&gt;420&lt;/D&gt;&lt;/FQL&gt;&lt;FQL&gt;&lt;Q&gt;JPM00467^JPM_EM_SPREAD(-1D,-1D)&lt;/Q&gt;&lt;R&gt;1&lt;/R&gt;&lt;C&gt;1&lt;/C&gt;&lt;D xsi:type="xsd:double"&gt;414&lt;/D&gt;&lt;/FQL&gt;&lt;FQL&gt;&lt;Q&gt;MLH0A0^ML_OAS(42338)&lt;/Q&gt;&lt;R&gt;1&lt;/R&gt;&lt;C&gt;1&lt;/C&gt;&lt;D xsi:type="xsd:double"&gt;640&lt;/D&gt;&lt;/FQL&gt;&lt;FQL&gt;&lt;Q&gt;MLH0A0^ML_OAS(-1D,-1D)&lt;/Q&gt;&lt;R&gt;1&lt;/R&gt;&lt;C&gt;1&lt;/C&gt;&lt;D xsi:type="xsd:double"&gt;638&lt;/D&gt;&lt;/FQL&gt;&lt;FQL&gt;&lt;Q&gt;MLH0EN^ML_OAS(42338)&lt;/Q&gt;&lt;R&gt;1&lt;/R&gt;&lt;C&gt;1&lt;/C&gt;&lt;D xsi:type="xsd:double"&gt;1098&lt;/D&gt;&lt;/FQL&gt;&lt;FQL&gt;&lt;Q&gt;MLH0EN^ML_OAS(-1D,-1D)&lt;/Q&gt;&lt;R&gt;1&lt;/R&gt;&lt;C&gt;1&lt;/C&gt;&lt;D xsi:type="xsd:double"&gt;1115&lt;/D&gt;&lt;/FQL&gt;&lt;FQL&gt;&lt;Q&gt;MLH0A1^ML_OAS(42338)&lt;/Q&gt;&lt;R&gt;1&lt;/R&gt;&lt;C&gt;1&lt;/C&gt;&lt;D xsi:type="xsd:double"&gt;405&lt;/D&gt;&lt;/FQL&gt;&lt;FQL&gt;&lt;Q&gt;MLH0A1^ML_OAS(-1D,-1D)&lt;/Q&gt;&lt;R&gt;1&lt;/R&gt;&lt;C&gt;1&lt;/C&gt;&lt;D xsi:type="xsd:double"&gt;408&lt;/D&gt;&lt;/FQL&gt;&lt;FQL&gt;&lt;Q&gt;MLH0A2^ML_OAS(42338)&lt;/Q&gt;&lt;R&gt;1&lt;/R&gt;&lt;C&gt;1&lt;/C&gt;&lt;D xsi:type="xsd:double"&gt;639&lt;/D&gt;&lt;/FQL&gt;&lt;FQL&gt;&lt;Q&gt;MLH0A2^ML_OAS(-1D,-1D)&lt;/Q&gt;&lt;R&gt;1&lt;/R&gt;&lt;C&gt;1&lt;/C&gt;&lt;D xsi:type="xsd:double"&gt;660&lt;/D&gt;&lt;/FQL&gt;&lt;FQL&gt;&lt;Q&gt;MLH0A3^ML_OAS(42338)&lt;/Q&gt;&lt;R&gt;1&lt;/R&gt;&lt;C&gt;1&lt;/C&gt;&lt;D xsi:type="xsd:double"&gt;1507&lt;/D&gt;&lt;/FQL&gt;&lt;FQL&gt;&lt;Q&gt;MLH0A3^ML_OAS(-1D,-1D)&lt;/Q&gt;&lt;R&gt;1&lt;/R&gt;&lt;C&gt;1&lt;/C&gt;&lt;D xsi:type="xsd:double"&gt;1372&lt;/D&gt;&lt;/FQL&gt;&lt;FQL&gt;&lt;Q&gt;SPBDLL00^FG_YIELD(42338)&lt;/Q&gt;&lt;R&gt;0&lt;/R&gt;&lt;C&gt;0&lt;/C&gt;&lt;/FQL&gt;&lt;FQL&gt;&lt;Q&gt;SPBDLL00^FG_YIELD(-1D,-1D)&lt;/Q&gt;&lt;R&gt;0&lt;/R&gt;&lt;C&gt;0&lt;/C&gt;&lt;/FQL&gt;&lt;FQL&gt;&lt;Q&gt;LHMN0001^LB_SPREAD_OAS(42338-0M,42338-0M)*100&lt;/Q&gt;&lt;R&gt;1&lt;/R&gt;&lt;C&gt;1&lt;/C&gt;&lt;D xsi:type="xsd:double"&gt;53&lt;/D&gt;&lt;/FQL&gt;&lt;FQL&gt;&lt;Q&gt;LHMN0001^LB_SPREAD_OAS(42338-1M,42338-1M)*100&lt;/Q&gt;&lt;R&gt;1&lt;/R&gt;&lt;C&gt;1&lt;/C&gt;&lt;D xsi:type="xsd:double"&gt;55&lt;/D&gt;&lt;/FQL&gt;&lt;FQL&gt;&lt;Q&gt;LHMN0001^LB_SPREAD_OAS(0CY,0CY)*100&lt;/Q&gt;&lt;R&gt;1&lt;/R&gt;&lt;C&gt;1&lt;/C&gt;&lt;D xsi:type="xsd:double"&gt;48&lt;/D&gt;&lt;/FQL&gt;&lt;FQL&gt;&lt;Q&gt;LHMN0001^LB_SPREAD_OAS(42338-1AY,42338-1AY)*100&lt;/Q&gt;&lt;R&gt;1&lt;/R&gt;&lt;C&gt;1&lt;/C&gt;&lt;D xsi:type="xsd:double"&gt;46&lt;/D&gt;&lt;/FQL&gt;&lt;FQL&gt;&lt;Q&gt;LHMN0011^LB_SPREAD_OAS(42338-0M,42338-0M)*100&lt;/Q&gt;&lt;R&gt;1&lt;/R&gt;&lt;C&gt;1&lt;/C&gt;&lt;D xsi:type="xsd:double"&gt;147&lt;/D&gt;&lt;/FQL&gt;&lt;FQL&gt;&lt;Q&gt;LHMN0011^LB_SPREAD_OAS(42338-1M,42338-1M)*100&lt;/Q&gt;&lt;R&gt;1&lt;/R&gt;&lt;C&gt;1&lt;/C&gt;&lt;D xsi:type="xsd:double"&gt;150&lt;/D&gt;&lt;/FQL&gt;&lt;FQL&gt;&lt;Q&gt;LHMN0011^LB_SPREAD_OAS(0CY,0CY)*100&lt;/Q&gt;&lt;R&gt;1&lt;/R&gt;&lt;C&gt;1&lt;/C&gt;&lt;D xsi:type="xsd:double"&gt;125&lt;/D&gt;&lt;/FQL&gt;&lt;FQL&gt;&lt;Q&gt;LHMN0011^LB_SPREAD_OAS(42338-1AY,42338-1AY)*100&lt;/Q&gt;&lt;R&gt;1&lt;/R&gt;&lt;C&gt;1&lt;/C&gt;&lt;D xsi:type="xsd:double"&gt;118&lt;/D&gt;&lt;/FQL&gt;&lt;FQL&gt;&lt;Q&gt;LHMN2768^LB_SPREAD_OAS(42338-0M,42338-0M)*100&lt;/Q&gt;&lt;R&gt;1&lt;/R&gt;&lt;C&gt;1&lt;/C&gt;&lt;D xsi:type="xsd:double"&gt;27&lt;/D&gt;&lt;/FQL&gt;&lt;FQL&gt;&lt;Q&gt;LHMN2768^LB_SPREAD_OAS(42338-1M,42338-1M)*100&lt;/Q&gt;&lt;R&gt;1&lt;/R&gt;&lt;C&gt;1&lt;/C&gt;&lt;D xsi:type="xsd:double"&gt;28&lt;/D&gt;&lt;/FQL&gt;&lt;FQL&gt;&lt;Q&gt;LHMN2768^LB_SPREAD_OAS(0CY,0CY)*100&lt;/Q&gt;&lt;R&gt;1&lt;/R&gt;&lt;C&gt;1&lt;/C&gt;&lt;D xsi:type="xsd:double"&gt;19&lt;/D&gt;&lt;/FQL&gt;&lt;FQL&gt;&lt;Q&gt;LHMN2768^LB_SPREAD_OAS(42338-1AY,42338-1AY)*100&lt;/Q&gt;&lt;R&gt;1&lt;/R&gt;&lt;C&gt;1&lt;/C&gt;&lt;D xsi:type="xsd:double"&gt;19&lt;/D&gt;&lt;/FQL&gt;&lt;FQL&gt;&lt;Q&gt;LHMN2767^LB_SPREAD_OAS(42338-0M,42338-0M)*100&lt;/Q&gt;&lt;R&gt;1&lt;/R&gt;&lt;C&gt;1&lt;/C&gt;&lt;D xsi:type="xsd:double"&gt;90&lt;/D&gt;&lt;/FQL&gt;&lt;FQL&gt;&lt;Q&gt;LHMN2767^LB_SPREAD_OAS(42338-1M,42338-1M)*100&lt;/Q&gt;&lt;R&gt;1&lt;/R&gt;&lt;C&gt;1&lt;/C&gt;&lt;D xsi:type="xsd:double"&gt;96&lt;/D&gt;&lt;/FQL&gt;&lt;FQL&gt;&lt;Q&gt;LHMN2767^LB_SPREAD_OAS(0CY,0CY)*100&lt;/Q&gt;&lt;R&gt;1&lt;/R&gt;&lt;C&gt;1&lt;/C&gt;&lt;D xsi:type="xsd:double"&gt;79&lt;/D&gt;&lt;/FQL&gt;&lt;FQL&gt;&lt;Q&gt;LHMN2767^LB_SPREAD_OAS(42338-1AY,42338-1AY)*100&lt;/Q&gt;&lt;R&gt;1&lt;/R&gt;&lt;C&gt;1&lt;/C&gt;&lt;D xsi:type="xsd:double"&gt;74&lt;/D&gt;&lt;/FQL&gt;&lt;FQL&gt;&lt;Q&gt;LHMN2766^LB_SPREAD_OAS(42338-0M,42338-0M)*100&lt;/Q&gt;&lt;R&gt;1&lt;/R&gt;&lt;C&gt;1&lt;/C&gt;&lt;D xsi:type="xsd:double"&gt;117&lt;/D&gt;&lt;/FQL&gt;&lt;FQL&gt;&lt;Q&gt;LHMN2766^LB_SPREAD_OAS(42338-1M,42338-1M)*100&lt;/Q&gt;&lt;R&gt;1&lt;/R&gt;&lt;C&gt;1&lt;/C&gt;&lt;D xsi:type="xsd:double"&gt;124&lt;/D&gt;&lt;/FQL&gt;&lt;FQL&gt;&lt;Q&gt;LHMN2766^LB_SPREAD_OAS(0CY,0CY)*100&lt;/Q&gt;&lt;R&gt;1&lt;/R&gt;&lt;C&gt;1&lt;/C&gt;&lt;D xsi:type="xsd:double"&gt;109&lt;/D&gt;&lt;/FQL&gt;&lt;FQL&gt;&lt;Q&gt;LHMN2766^LB_SPREAD_OAS(42338-1AY,42338-1AY)*100&lt;/Q&gt;&lt;R&gt;1&lt;/R&gt;&lt;C&gt;1&lt;/C&gt;&lt;D xsi:type="xsd:double"&gt;106&lt;/D&gt;&lt;/FQL&gt;&lt;FQL&gt;&lt;Q&gt;LHMN2769^LB_SPREAD_OAS(42338-0M,42338-0M)*100&lt;/Q&gt;&lt;R&gt;1&lt;/R&gt;&lt;C&gt;1&lt;/C&gt;&lt;D xsi:type="xsd:double"&gt;214&lt;/D&gt;&lt;/FQL&gt;&lt;FQL&gt;&lt;Q&gt;LHMN2769^LB_SPREAD_OAS(42338-1M,42338-1M)*100&lt;/Q&gt;&lt;R&gt;1&lt;/R&gt;&lt;C&gt;1&lt;/C&gt;&lt;D xsi:type="xsd:double"&gt;214&lt;/D&gt;&lt;/FQL&gt;&lt;FQL&gt;&lt;Q&gt;LHMN2769^LB_SPREAD_OAS(0CY,0CY)*100&lt;/Q&gt;&lt;R&gt;1&lt;/R&gt;&lt;C&gt;1&lt;/C&gt;&lt;D xsi:type="xsd:double"&gt;178&lt;/D&gt;&lt;/FQL&gt;&lt;FQL&gt;&lt;Q&gt;LHMN2769^LB_SPREAD_OAS(42338-1AY,42338-1AY)*100&lt;/Q&gt;&lt;R&gt;1&lt;/R&gt;&lt;C&gt;1&lt;/C&gt;&lt;D xsi:type="xsd:double"&gt;164&lt;/D&gt;&lt;/FQL&gt;&lt;FQL&gt;&lt;Q&gt;LHMN3461^LB_SPREAD_OAS(42338-0M,42338-0M)*100&lt;/Q&gt;&lt;R&gt;1&lt;/R&gt;&lt;C&gt;1&lt;/C&gt;&lt;D xsi:type="xsd:double"&gt;169&lt;/D&gt;&lt;/FQL&gt;&lt;FQL&gt;&lt;Q&gt;LHMN3461^LB_SPREAD_OAS(42338-1M,42338-1M)*100&lt;/Q&gt;&lt;R&gt;1&lt;/R&gt;&lt;C&gt;1&lt;/C&gt;&lt;D xsi:type="xsd:double"&gt;171&lt;/D&gt;&lt;/FQL&gt;&lt;FQL&gt;&lt;Q&gt;LHMN3461^LB_SPREAD_OAS(0CY,0CY)*100&lt;/Q&gt;&lt;R&gt;1&lt;/R&gt;&lt;C&gt;1&lt;/C&gt;&lt;D xsi:type="xsd:double"&gt;139&lt;/D&gt;&lt;/FQL&gt;&lt;FQL&gt;&lt;Q&gt;LHMN3461^LB_SPREAD_OAS(42338-1AY,42338-1AY)*100&lt;/Q&gt;&lt;R&gt;1&lt;/R&gt;&lt;C&gt;1&lt;/C&gt;&lt;D xsi:type="xsd:double"&gt;130&lt;/D&gt;&lt;/FQL&gt;&lt;FQL&gt;&lt;Q&gt;LHMN3462^LB_SPREAD_OAS(42338-0M,42338-0M)*100&lt;/Q&gt;&lt;R&gt;1&lt;/R&gt;&lt;C&gt;1&lt;/C&gt;&lt;D xsi:type="xsd:double"&gt;146&lt;/D&gt;&lt;/FQL&gt;&lt;FQL&gt;&lt;Q&gt;LHMN3462^LB_SPREAD_OAS(42338-1M,42338-1M)*100&lt;/Q&gt;&lt;R&gt;1&lt;/R&gt;&lt;C&gt;1&lt;/C&gt;&lt;D xsi:type="xsd:double"&gt;147&lt;/D&gt;&lt;/FQL&gt;&lt;FQL&gt;&lt;Q&gt;LHMN3462^LB_SPREAD_OAS(0CY,0CY)*100&lt;/Q&gt;&lt;R&gt;1&lt;/R&gt;&lt;C&gt;1&lt;/C&gt;&lt;D xsi:type="xsd:double"&gt;120&lt;/D&gt;&lt;/FQL&gt;&lt;FQL&gt;&lt;Q&gt;LHMN3462^LB_SPREAD_OAS(42338-1AY,42338-1AY)*100&lt;/Q&gt;&lt;R&gt;1&lt;/R&gt;&lt;C&gt;1&lt;/C&gt;&lt;D xsi:type="xsd:double"&gt;121&lt;/D&gt;&lt;/FQL&gt;&lt;FQL&gt;&lt;Q&gt;LHMN3463^LB_SPREAD_OAS(42338-0M,42338-0M)*100&lt;/Q&gt;&lt;R&gt;1&lt;/R&gt;&lt;C&gt;1&lt;/C&gt;&lt;D xsi:type="xsd:double"&gt;127&lt;/D&gt;&lt;/FQL&gt;&lt;FQL&gt;&lt;Q&gt;LHMN3463^LB_SPREAD_OAS(42338-1M,42338-1M)*100&lt;/Q&gt;&lt;R&gt;1&lt;/R&gt;&lt;C&gt;1&lt;/C&gt;&lt;D xsi:type="xsd:double"&gt;135&lt;/D&gt;&lt;/FQL&gt;&lt;FQL&gt;&lt;Q&gt;LHMN3463^LB_SPREAD_OAS(0CY,0CY)*100&lt;/Q&gt;&lt;R&gt;1&lt;/R&gt;&lt;C&gt;1&lt;/C&gt;&lt;D xsi:type="xsd:double"&gt;116&lt;/D&gt;&lt;/FQL&gt;&lt;FQL&gt;&lt;Q&gt;LHMN3463^LB_SPREAD_OAS(42338-1AY,42338-1AY)*100&lt;/Q&gt;&lt;R&gt;1&lt;/R&gt;&lt;C&gt;1&lt;/C&gt;&lt;D xsi:type="xsd:double"&gt;111&lt;/D&gt;&lt;/FQL&gt;&lt;FQL&gt;&lt;Q&gt;LHMN0009^LB_SPREAD_OAS(42338-0M,42338-0M)*100&lt;/Q&gt;&lt;R&gt;1&lt;/R&gt;&lt;C&gt;1&lt;/C&gt;&lt;D xsi:type="xsd:double"&gt;102&lt;/D&gt;&lt;/FQL&gt;&lt;FQL&gt;&lt;Q&gt;LHMN0009^LB_SPREAD_OAS(42338-1M,42338-1M)*100&lt;/Q&gt;&lt;R&gt;1&lt;/R&gt;&lt;C&gt;1&lt;/C&gt;&lt;D xsi:type="xsd:double"&gt;106&lt;/D&gt;&lt;/FQL&gt;&lt;FQL&gt;&lt;Q&gt;LHMN0009^LB_SPREAD_OAS(0CY,0CY)*100&lt;/Q&gt;&lt;R&gt;1&lt;/R&gt;&lt;C&gt;1&lt;/C&gt;&lt;D xsi:type="xsd:double"&gt;98&lt;/D&gt;&lt;/FQL&gt;&lt;FQL&gt;&lt;Q&gt;LHMN0009^LB_SPREAD_OAS(42338-1AY,42338-1AY)*100&lt;/Q&gt;&lt;R&gt;1&lt;/R&gt;&lt;C&gt;1&lt;/C&gt;&lt;D xsi:type="xsd:double"&gt;96&lt;/D&gt;&lt;/FQL&gt;&lt;FQL&gt;&lt;Q&gt;LHMN0095^LB_SPREAD_OAS(42338-0M,42338-0M)*100&lt;/Q&gt;&lt;R&gt;1&lt;/R&gt;&lt;C&gt;1&lt;/C&gt;&lt;D xsi:type="xsd:double"&gt;23&lt;/D&gt;&lt;/FQL&gt;&lt;FQL&gt;&lt;Q&gt;LHMN0095^LB_SPREAD_OAS(42338-1M,42338-1M)*100&lt;/Q&gt;&lt;R&gt;1&lt;/R&gt;&lt;C&gt;1&lt;/C&gt;&lt;D xsi:type="xsd:double"&gt;25&lt;/D&gt;&lt;/FQL&gt;&lt;FQL&gt;&lt;Q&gt;LHMN0095^LB_SPREAD_OAS(0CY,0CY)*100&lt;/Q&gt;&lt;R&gt;1&lt;/R&gt;&lt;C&gt;1&lt;/C&gt;&lt;D xsi:type="xsd:double"&gt;27&lt;/D&gt;&lt;/FQL&gt;&lt;FQL&gt;&lt;Q&gt;LHMN0095^LB_SPREAD_OAS(42338-1AY,42338-1AY)*100&lt;/Q&gt;&lt;R&gt;1&lt;/R&gt;&lt;C&gt;1&lt;/C&gt;&lt;D xsi:type="xsd:double"&gt;29&lt;/D&gt;&lt;/FQL&gt;&lt;FQL&gt;&lt;Q&gt;LHMN14685^LB_SPREAD_OAS(42338-0M,42338-0M)*100&lt;/Q&gt;&lt;R&gt;1&lt;/R&gt;&lt;C&gt;1&lt;/C&gt;&lt;D xsi:type="xsd:double"&gt;-3&lt;/D&gt;&lt;/FQL&gt;&lt;FQL&gt;&lt;Q&gt;LHMN14685^LB_SPREAD_OAS(42338-1M,42338-1M)*100&lt;/Q&gt;&lt;R&gt;1&lt;/R&gt;&lt;C&gt;1&lt;/C&gt;&lt;D xsi:type="xsd:double"&gt;-2&lt;/D&gt;&lt;/FQL&gt;&lt;FQL&gt;&lt;Q&gt;LHMN14685^LB_SPREAD_OAS(0CY,0CY)*100&lt;/Q&gt;&lt;R&gt;1&lt;/R&gt;&lt;C&gt;1&lt;/C&gt;&lt;D xsi:type="xsd:double"&gt;-3&lt;/D&gt;&lt;/FQL&gt;&lt;FQL&gt;&lt;Q&gt;LHMN14685^LB_SPREAD_OAS(42338-1AY,42338-1AY)*100&lt;/Q&gt;&lt;R&gt;1&lt;/R&gt;&lt;C&gt;1&lt;/C&gt;&lt;D xsi:type="xsd:double"&gt;-2&lt;/D&gt;&lt;/FQL&gt;&lt;FQL&gt;&lt;Q&gt;LHMN0062^LB_SPREAD_OAS(42338-0M,42338-0M)*100&lt;/Q&gt;&lt;R&gt;1&lt;/R&gt;&lt;C&gt;1&lt;/C&gt;&lt;D xsi:type="xsd:double"&gt;0&lt;/D&gt;&lt;/FQL&gt;&lt;FQL&gt;&lt;Q&gt;LHMN0062^LB_SPREAD_OAS(42338-1M,42338-1M)*100&lt;/Q&gt;&lt;R&gt;1&lt;/R&gt;&lt;C&gt;1&lt;/C&gt;&lt;D xsi:type="xsd:double"&gt;0&lt;/D&gt;&lt;/FQL&gt;&lt;FQL&gt;&lt;Q&gt;LHMN0062^LB_SPREAD_OAS(0CY,0CY)*100&lt;/Q&gt;&lt;R&gt;1&lt;/R&gt;&lt;C&gt;1&lt;/C&gt;&lt;D xsi:type="xsd:double"&gt;0&lt;/D&gt;&lt;/FQL&gt;&lt;FQL&gt;&lt;Q&gt;LHMN0062^LB_SPREAD_OAS(42338-1AY,42338-1AY)*100&lt;/Q&gt;&lt;R&gt;1&lt;/R&gt;&lt;C&gt;1&lt;/C&gt;&lt;D xsi:type="xsd:double"&gt;0&lt;/D&gt;&lt;/FQL&gt;&lt;FQL&gt;&lt;Q&gt;BRCP0524^LB_SPREAD_OAS(42338-0M,42338-0M)*100&lt;/Q&gt;&lt;R&gt;0&lt;/R&gt;&lt;C&gt;0&lt;/C&gt;&lt;/FQL&gt;&lt;FQL&gt;&lt;Q&gt;BRCP0524^LB_SPREAD_OAS(42338-1M,42338-1M)*100&lt;/Q&gt;&lt;R&gt;0&lt;/R&gt;&lt;C&gt;0&lt;/C&gt;&lt;/FQL&gt;&lt;FQL&gt;&lt;Q&gt;BRCP0524^LB_SPREAD_OAS(0CY,0CY)*100&lt;/Q&gt;&lt;R&gt;0&lt;/R&gt;&lt;C&gt;0&lt;/C&gt;&lt;/FQL&gt;&lt;FQL&gt;&lt;Q&gt;BRCP0524^LB_SPREAD_OAS(42338-1AY,42338-1AY)*100&lt;/Q&gt;&lt;R&gt;0&lt;/R&gt;&lt;C&gt;0&lt;/C&gt;&lt;/FQL&gt;&lt;FQL&gt;&lt;Q&gt;JPM00467^JPM_EM_SPREAD(42338-0M,42338-0M)&lt;/Q&gt;&lt;R&gt;1&lt;/R&gt;&lt;C&gt;1&lt;/C&gt;&lt;D xsi:type="xsd:double"&gt;420&lt;/D&gt;&lt;/FQL&gt;&lt;FQL&gt;&lt;Q&gt;JPM00467^JPM_EM_SPREAD(42338-1M,42338-1M)&lt;/Q&gt;&lt;R&gt;1&lt;/R&gt;&lt;C&gt;1&lt;/C&gt;&lt;D xsi:type="xsd:double"&gt;422&lt;/D&gt;&lt;/FQL&gt;&lt;FQL&gt;&lt;Q&gt;JPM00467^JPM_EM_SPREAD(0CY,0CY)&lt;/Q&gt;&lt;R&gt;1&lt;/R&gt;&lt;C&gt;1&lt;/C&gt;&lt;D xsi:type="xsd:double"&gt;404&lt;/D&gt;&lt;/FQL&gt;&lt;FQL&gt;&lt;Q&gt;JPM00467^JPM_EM_SPREAD(42338-1AY,42338-1AY)&lt;/Q&gt;&lt;R&gt;1&lt;/R&gt;&lt;C&gt;1&lt;/C&gt;&lt;D xsi:type="xsd:double"&gt;353&lt;/D&gt;&lt;/FQL&gt;&lt;FQL&gt;&lt;Q&gt;MLH0A0^ML_OAS(42338-0M,42338-0M)&lt;/Q&gt;&lt;R&gt;1&lt;/R&gt;&lt;C&gt;1&lt;/C&gt;&lt;D xsi:type="xsd:double"&gt;640&lt;/D&gt;&lt;/FQL&gt;&lt;FQL&gt;&lt;Q&gt;MLH0A0^ML_OAS(42338-1M,42338-1M)&lt;/Q&gt;&lt;R&gt;1&lt;/R&gt;&lt;C&gt;1&lt;/C&gt;&lt;D xsi:type="xsd:double"&gt;588&lt;/D&gt;&lt;/FQL&gt;&lt;FQL&gt;&lt;Q&gt;MLH0A0^ML_OAS(0CY,0CY)&lt;/Q&gt;&lt;R&gt;1&lt;/R&gt;&lt;C&gt;1&lt;/C&gt;&lt;D xsi:type="xsd:double"&gt;504&lt;/D&gt;&lt;/FQL&gt;&lt;FQL&gt;&lt;Q&gt;MLH0A0^ML_OAS(42338-1AY,42338-1AY)&lt;/Q&gt;&lt;R&gt;1&lt;/R&gt;&lt;C&gt;1&lt;/C&gt;&lt;D xsi:type="xsd:double"&gt;464&lt;/D&gt;&lt;/FQL&gt;&lt;FQL&gt;&lt;Q&gt;MLH0EN^ML_OAS(42338-0M,42338-0M)&lt;/Q&gt;&lt;R&gt;1&lt;/R&gt;&lt;C&gt;1&lt;/C&gt;&lt;D xsi:type="xsd:double"&gt;1098&lt;/D&gt;&lt;/FQL&gt;&lt;FQL&gt;&lt;Q&gt;MLH0EN^ML_OAS(42338-1M,42338-1M)&lt;/Q&gt;&lt;R&gt;1&lt;/R&gt;&lt;C&gt;1&lt;/C&gt;&lt;D xsi:type="xsd:double"&gt;1023&lt;/D&gt;&lt;/FQL&gt;&lt;FQL&gt;&lt;Q&gt;MLH0EN^ML_OAS(0CY,0CY)&lt;/Q&gt;&lt;R&gt;1&lt;/R&gt;&lt;C&gt;1&lt;/C&gt;&lt;D xsi:type="xsd:double"&gt;756&lt;/D&gt;&lt;/FQL&gt;&lt;FQL&gt;&lt;Q&gt;MLH0EN^ML_OAS(42338-1AY,42338-1AY)&lt;/Q&gt;&lt;R&gt;1&lt;/R&gt;&lt;C&gt;1&lt;/C&gt;&lt;D xsi:type="xsd:double"&gt;590&lt;/D&gt;&lt;/FQL&gt;&lt;FQL&gt;&lt;Q&gt;MLH0A1^ML_OAS(42338-0M,42338-0M)&lt;/Q&gt;&lt;R&gt;1&lt;/R&gt;&lt;C&gt;1&lt;/C&gt;&lt;D xsi:type="xsd:double"&gt;405&lt;/D&gt;&lt;/FQL&gt;&lt;FQL&gt;&lt;Q&gt;MLH0A1^ML_OAS(42338-1M,42338-1M)&lt;/Q&gt;&lt;R&gt;1&lt;/R&gt;&lt;C&gt;1&lt;/C&gt;&lt;D xsi:type="xsd:double"&gt;378&lt;/D&gt;&lt;/FQL&gt;&lt;FQL&gt;&lt;Q&gt;MLH0A1^ML_OAS(0CY,0CY)&lt;/Q&gt;&lt;R&gt;1&lt;/R&gt;&lt;C&gt;1&lt;/C&gt;&lt;D xsi:type="xsd:double"&gt;332&lt;/D&gt;&lt;/FQL&gt;&lt;FQL&gt;&lt;Q&gt;MLH0A1^ML_OAS(42338-1AY,42338-1AY)&lt;/Q&gt;&lt;R&gt;1&lt;/R&gt;&lt;C&gt;1&lt;/C&gt;&lt;D xsi:type="xsd:double"&gt;316&lt;/D&gt;&lt;/FQL&gt;&lt;FQL&gt;&lt;Q&gt;MLH0A2^ML_OAS(42338-0M,42338-0M)&lt;/Q&gt;&lt;R&gt;1&lt;/R&gt;&lt;C&gt;1&lt;/C&gt;&lt;D xsi:type="xsd:double"&gt;639&lt;/D&gt;&lt;/FQL&gt;&lt;FQL&gt;&lt;Q&gt;MLH0A2^ML_OAS(42338-1M,42338-1M)&lt;/Q&gt;&lt;R&gt;1&lt;/R&gt;&lt;C&gt;1&lt;/C&gt;&lt;D xsi:type="xsd:double"&gt;610&lt;/D&gt;&lt;/FQL&gt;&lt;FQL&gt;&lt;Q&gt;MLH0A2^ML_OAS(0CY,0CY)&lt;/Q&gt;&lt;R&gt;1&lt;/R&gt;&lt;C&gt;1&lt;/C&gt;&lt;D xsi:type="xsd:double"&gt;533&lt;/D&gt;&lt;/FQL&gt;&lt;FQL&gt;&lt;Q&gt;MLH0A2^ML_OAS(42338-1AY,42338-1AY)&lt;/Q&gt;&lt;R&gt;1&lt;/R&gt;&lt;C&gt;1&lt;/C&gt;&lt;D xsi:type="xsd:double"&gt;472&lt;/D&gt;&lt;/FQL&gt;&lt;FQL&gt;&lt;Q&gt;MLH0A3^ML_OAS(42338-0M,42338-0M)&lt;/Q&gt;&lt;R&gt;1&lt;/R&gt;&lt;C&gt;1&lt;/C&gt;&lt;D xsi:type="xsd:double"&gt;1507&lt;/D&gt;&lt;/FQL&gt;&lt;FQL&gt;&lt;Q&gt;MLH0A3^ML_OAS(42338-1M,42338-1M)&lt;/Q&gt;&lt;R&gt;1&lt;/R&gt;&lt;C&gt;1&lt;/C&gt;&lt;D xsi:type="xsd:double"&gt;1240&lt;/D&gt;&lt;/FQL&gt;&lt;FQL&gt;&lt;Q&gt;MLH0A3^ML_OAS(0CY,0CY)&lt;/Q&gt;&lt;R&gt;1&lt;/R&gt;&lt;C&gt;1&lt;/C&gt;&lt;D xsi:type="xsd:double"&gt;969&lt;/D&gt;&lt;/FQL&gt;&lt;FQL&gt;&lt;Q&gt;MLH0A3^ML_OAS(42338-1AY,42338-1AY)&lt;/Q&gt;&lt;R&gt;1&lt;/R&gt;&lt;C&gt;1&lt;/C&gt;&lt;D xsi:type="xsd:double"&gt;879&lt;/D&gt;&lt;/FQL&gt;&lt;FQL&gt;&lt;Q&gt;SPBDLL00^FG_YIELD(42338-0M,42338-0M)&lt;/Q&gt;&lt;R&gt;0&lt;/R&gt;&lt;C&gt;0&lt;/C&gt;&lt;/FQL&gt;&lt;FQL&gt;&lt;Q&gt;SPBDLL00^FG_YIELD(42338-1M,42338-1M)&lt;/Q&gt;&lt;R&gt;0&lt;/R&gt;&lt;C&gt;0&lt;/C&gt;&lt;/FQL&gt;&lt;FQL&gt;&lt;Q&gt;SPBDLL00^FG_YIELD(0CY,0CY)&lt;/Q&gt;&lt;R&gt;0&lt;/R&gt;&lt;C&gt;0&lt;/C&gt;&lt;/FQL&gt;&lt;FQL&gt;&lt;Q&gt;SPBDLL00^FG_YIELD(42338-1AY,42338-1AY)&lt;/Q&gt;&lt;R&gt;0&lt;/R&gt;&lt;C&gt;0&lt;/C&gt;&lt;/FQL&gt;&lt;FQL&gt;&lt;Q&gt;LHMN14685^JULIAN(FG_TOTAL_RET_IDX(41701,41942).DATES)&lt;/Q&gt;&lt;R&gt;174&lt;/R&gt;&lt;C&gt;1&lt;/C&gt;&lt;D xsi:type="xsd:int"&gt;41701&lt;/D&gt;&lt;D xsi:type="xsd:int"&gt;41702&lt;/D&gt;&lt;D xsi:type="xsd:int"&gt;41703&lt;/D&gt;&lt;D xsi:type="xsd:int"&gt;41704&lt;/D&gt;&lt;D xsi:type="xsd:int"&gt;41705&lt;/D&gt;&lt;D xsi:type="xsd:int"&gt;41708&lt;/D&gt;&lt;D xsi:type="xsd:int"&gt;41709&lt;/D&gt;&lt;D xsi:type="xsd:int"&gt;41710&lt;/D&gt;&lt;D xsi:type="xsd:int"&gt;41711&lt;/D&gt;&lt;D xsi:type="xsd:int"&gt;41712&lt;/D&gt;&lt;D xsi:type="xsd:int"&gt;41715&lt;/D&gt;&lt;D xsi:type="xsd:int"&gt;41716&lt;/D&gt;&lt;D xsi:type="xsd:int"&gt;41717&lt;/D&gt;&lt;D xsi:type="xsd:int"&gt;41718&lt;/D&gt;&lt;D xsi:type="xsd:int"&gt;41719&lt;/D&gt;&lt;D xsi:type="xsd:int"&gt;41722&lt;/D&gt;&lt;D xsi:type="xsd:int"&gt;41723&lt;/D&gt;&lt;D xsi:type="xsd:int"&gt;41724&lt;/D&gt;&lt;D xsi:type="xsd:int"&gt;41725&lt;/D&gt;&lt;D xsi:type="xsd:int"&gt;41726&lt;/D&gt;&lt;D xsi:type="xsd:int"&gt;41729&lt;/D&gt;&lt;D xsi:type="xsd:int"&gt;41730&lt;/D&gt;&lt;D xsi:type="xsd:int"&gt;41731&lt;/D&gt;&lt;D xsi:type="xsd:int"&gt;41732&lt;/D&gt;&lt;D xsi:type="xsd:int"&gt;41733&lt;/D&gt;&lt;D xsi:type="xsd:int"&gt;41736&lt;/D&gt;&lt;D xsi:type="xsd:int"&gt;41737&lt;/D&gt;&lt;D xsi:type="xsd:int"&gt;41738&lt;/D&gt;&lt;D xsi:type="xsd:int"&gt;41739&lt;/D&gt;&lt;D xsi:type="xsd:int"&gt;41740&lt;/D&gt;&lt;D xsi:type="xsd:int"&gt;41743&lt;/D&gt;&lt;D xsi:type="xsd:int"&gt;41744&lt;/D&gt;&lt;D xsi:type="xsd:int"&gt;41745&lt;/D&gt;&lt;D xsi:type="xsd:int"&gt;41746&lt;/D&gt;&lt;D xsi:type="xsd:int"&gt;41747&lt;/D&gt;&lt;D xsi:type="xsd:int"&gt;41750&lt;/D&gt;&lt;D xsi:type="xsd:int"&gt;41751&lt;/D&gt;&lt;D xsi:type="xsd:int"&gt;41752&lt;/D&gt;&lt;D xsi:type="xsd:int"&gt;41753&lt;/D&gt;&lt;D xsi:type="xsd:int"&gt;41754&lt;/D&gt;&lt;D xsi:type="xsd:int"&gt;41757&lt;/D&gt;&lt;D xsi:type="xsd:int"&gt;41758&lt;/D&gt;&lt;D xsi:type="xsd:int"&gt;41759&lt;/D&gt;&lt;D xsi:type="xsd:int"&gt;41760&lt;/D&gt;&lt;D xsi:type="xsd:int"&gt;41761&lt;/D&gt;&lt;D xsi:type="xsd:int"&gt;41764&lt;/D&gt;&lt;D xsi:type="xsd:int"&gt;41765&lt;/D&gt;&lt;D xsi:type="xsd:int"&gt;41766&lt;/D&gt;&lt;D xsi:type="xsd:int"&gt;41767&lt;/D&gt;&lt;D xsi:type="xsd:int"&gt;41768&lt;/D&gt;&lt;D xsi:type="xsd:int"&gt;41771&lt;/D&gt;&lt;D xsi:type="xsd:int"&gt;41772&lt;/D&gt;&lt;D xsi:type="xsd:int"&gt;41773&lt;/D&gt;&lt;D xsi:type="xsd:int"&gt;41774&lt;/D&gt;&lt;D xsi:type="xsd:int"&gt;41775&lt;/D&gt;&lt;D xsi:type="xsd:int"&gt;41778&lt;/D&gt;&lt;D xsi:type="xsd:int"&gt;41779&lt;/D&gt;&lt;D xsi:type="xsd:int"&gt;41780&lt;/D&gt;&lt;D xsi:type="xsd:int"&gt;41781&lt;/D&gt;&lt;D xsi:type="xsd:int"&gt;41782&lt;/D&gt;&lt;D xsi:type="xsd:int"&gt;41785&lt;/D&gt;&lt;D xsi:type="xsd:int"&gt;41786&lt;/D&gt;&lt;D xsi:type="xsd:int"&gt;41787&lt;/D&gt;&lt;D xsi:type="xsd:int"&gt;41788&lt;/D&gt;&lt;D xsi:type="xsd:int"&gt;41789&lt;/D&gt;&lt;D xsi:type="xsd:int"&gt;41792&lt;/D&gt;&lt;D xsi:type="xsd:int"&gt;41793&lt;/D&gt;&lt;D xsi:type="xsd:int"&gt;41794&lt;/D&gt;&lt;D xsi:type="xsd:int"&gt;41795&lt;/D&gt;&lt;D xsi:type="xsd:int"&gt;41796&lt;/D&gt;&lt;D xsi:type="xsd:int"&gt;41799&lt;/D&gt;&lt;D xsi:type="xsd:int"&gt;41800&lt;/D&gt;&lt;D xsi:type="xsd:int"&gt;41801&lt;/D&gt;&lt;D xsi:type="xsd:int"&gt;41802&lt;/D&gt;&lt;D xsi:type="xsd:int"&gt;41803&lt;/D&gt;&lt;D xsi:type="xsd:int"&gt;41806&lt;/D&gt;&lt;D xsi:type="xsd:int"&gt;41807&lt;/D&gt;&lt;D xsi:type="xsd:int"&gt;41808&lt;/D&gt;&lt;D xsi:type="xsd:int"&gt;41809&lt;/D&gt;&lt;D xsi:type="xsd:int"&gt;41810&lt;/D&gt;&lt;D xsi:type="xsd:int"&gt;41813&lt;/D&gt;&lt;D xsi:type="xsd:int"&gt;41814&lt;/D&gt;&lt;D xsi:type="xsd:int"&gt;41815&lt;/D&gt;&lt;D xsi:type="xsd:int"&gt;41816&lt;/D&gt;&lt;D xsi:type="xsd:int"&gt;41817&lt;/D&gt;&lt;D xsi:type="xsd:int"&gt;41820&lt;/D&gt;&lt;D xsi:type="xsd:int"&gt;41821&lt;/D&gt;&lt;D xsi:type="xsd:int"&gt;41822&lt;/D&gt;&lt;D xsi:type="xsd:int"&gt;41823&lt;/D&gt;&lt;D xsi:type="xsd:int"&gt;41824&lt;/D&gt;&lt;D xsi:type="xsd:int"&gt;41827&lt;/D&gt;&lt;D xsi:type="xsd:int"&gt;41828&lt;/D&gt;&lt;D xsi:type="xsd:int"&gt;41829&lt;/D&gt;&lt;D xsi:type="xsd:int"&gt;41830&lt;/D&gt;&lt;D xsi:type="xsd:int"&gt;41831&lt;/D&gt;&lt;D xsi:type="xsd:int"&gt;41834&lt;/D&gt;&lt;D xsi:type="xsd:int"&gt;41835&lt;/D&gt;&lt;D xsi:type="xsd:int"&gt;41836&lt;/D&gt;&lt;D xsi:type="xsd:int"&gt;41837&lt;/D&gt;&lt;D xsi:type="xsd:int"&gt;41838&lt;/D&gt;&lt;D xsi:type="xsd:int"&gt;41841&lt;/D&gt;&lt;D xsi:type="xsd:int"&gt;41842&lt;/D&gt;&lt;D xsi:type="xsd:int"&gt;41843&lt;/D&gt;&lt;D xsi:type="xsd:int"&gt;41844&lt;/D&gt;&lt;D xsi:type="xsd:int"&gt;41845&lt;/D&gt;&lt;D xsi:type="xsd:int"&gt;41848&lt;/D&gt;&lt;D xsi:type="xsd:int"&gt;41849&lt;/D&gt;&lt;D xsi:type="xsd:int"&gt;41850&lt;/D&gt;&lt;D xsi:type="xsd:int"&gt;41851&lt;/D&gt;&lt;D xsi:type="xsd:int"&gt;41852&lt;/D&gt;&lt;D xsi:type="xsd:int"&gt;41855&lt;/D&gt;&lt;D xsi:type="xsd:int"&gt;41856&lt;/D&gt;&lt;D xsi:type="xsd:int"&gt;41857&lt;/D&gt;&lt;D xsi:type="xsd:int"&gt;41858&lt;/D&gt;&lt;D xsi:type="xsd:int"&gt;41859&lt;/D&gt;&lt;D xsi:type="xsd:int"&gt;41862&lt;/D&gt;&lt;D xsi:type="xsd:int"&gt;41863&lt;/D&gt;&lt;D xsi:type="xsd:int"&gt;41864&lt;/D&gt;&lt;D xsi:type="xsd:int"&gt;41865&lt;/D&gt;&lt;D xsi:type="xsd:int"&gt;41866&lt;/D&gt;&lt;D xsi:type="xsd:int"&gt;41869&lt;/D&gt;&lt;D xsi:type="xsd:int"&gt;41870&lt;/D&gt;&lt;D xsi:type="xsd:int"&gt;41871&lt;/D&gt;&lt;D xsi:type="xsd:int"&gt;41872&lt;/D&gt;&lt;D xsi:type="xsd:int"&gt;41873&lt;/D&gt;&lt;D xsi:type="xsd:int"&gt;41876&lt;/D&gt;&lt;D xsi:type="xsd:int"&gt;41877&lt;/D&gt;&lt;D xsi:type="xsd:int"&gt;41878&lt;/D&gt;&lt;D xsi:type="xsd:int"&gt;41879&lt;/D&gt;&lt;D xsi:type="xsd:int"&gt;41880&lt;/D&gt;&lt;D xsi:type="xsd:int"&gt;41883&lt;/D&gt;&lt;D xsi:type="xsd:int"&gt;41884&lt;/D&gt;&lt;D xsi:type="xsd:int"&gt;41885&lt;/D&gt;&lt;D xsi:type="xsd:int"&gt;41886&lt;/D&gt;&lt;D xsi:type="xsd:int"&gt;41887&lt;/D&gt;&lt;D xsi:type="xsd:int"&gt;41890&lt;/D&gt;&lt;D xsi:type="xsd:int"&gt;41891&lt;/D&gt;&lt;D xsi:type="xsd:int"&gt;41892&lt;/D&gt;&lt;D xsi:type="xsd:int"&gt;41893&lt;/D&gt;&lt;D xsi:type="xsd:int"&gt;41894&lt;/D&gt;&lt;D xsi:type="xsd:int"&gt;41897&lt;/D&gt;&lt;D xsi:type="xsd:int"&gt;41898&lt;/D&gt;&lt;D xsi:type="xsd:int"&gt;41899&lt;/D&gt;&lt;D xsi:type="xsd:int"&gt;41900&lt;/D&gt;&lt;D xsi:type="xsd:int"&gt;41901&lt;/D&gt;&lt;D xsi:type="xsd:int"&gt;41904&lt;/D&gt;&lt;D xsi:type="xsd:int"&gt;41905&lt;/D&gt;&lt;D xsi:type="xsd:int"&gt;41906&lt;/D&gt;&lt;D xsi:type="xsd:int"&gt;41907&lt;/D&gt;&lt;D xsi:type="xsd:int"&gt;41908&lt;/D&gt;&lt;D xsi:type="xsd:int"&gt;41911&lt;/D&gt;&lt;D xsi:type="xsd:int"&gt;41912&lt;/D&gt;&lt;D xsi:type="xsd:int"&gt;41913&lt;/D&gt;&lt;D xsi:type="xsd:int"&gt;41914&lt;/D&gt;&lt;D xsi:type="xsd:int"&gt;41915&lt;/D&gt;&lt;D xsi:type="xsd:int"&gt;41918&lt;/D&gt;&lt;D xsi:type="xsd:int"&gt;41919&lt;/D&gt;&lt;D xsi:type="xsd:int"&gt;41920&lt;/D&gt;&lt;D xsi:type="xsd:int"&gt;41921&lt;/D&gt;&lt;D xsi:type="xsd:int"&gt;41922&lt;/D&gt;&lt;D xsi:type="xsd:int"&gt;41925&lt;/D&gt;&lt;D xsi:type="xsd:int"&gt;41926&lt;/D&gt;&lt;D xsi:type="xsd:int"&gt;41927&lt;/D&gt;&lt;D xsi:type="xsd:int"&gt;41928&lt;/D&gt;&lt;D xsi:type="xsd:int"&gt;41929&lt;/D&gt;&lt;D xsi:type="xsd:int"&gt;41932&lt;/D&gt;&lt;D xsi:type="xsd:int"&gt;41933&lt;/D&gt;&lt;D xsi:type="xsd:int"&gt;41934&lt;/D&gt;&lt;D xsi:type="xsd:int"&gt;41935&lt;/D&gt;&lt;D xsi:type="xsd:int"&gt;41936&lt;/D&gt;&lt;D xsi:type="xsd:int"&gt;41939&lt;/D&gt;&lt;D xsi:type="xsd:int"&gt;41940&lt;/D&gt;&lt;D xsi:type="xsd:int"&gt;41941&lt;/D&gt;&lt;D xsi:type="xsd:int"&gt;41942&lt;/D&gt;&lt;/FQL&gt;&lt;FQL&gt;&lt;Q&gt;LHMN14685^FG_TOTAL_RET_IDX(41701,41942)&lt;/Q&gt;&lt;R&gt;174&lt;/R&gt;&lt;C&gt;1&lt;/C&gt;&lt;D xsi:type="xsd:double"&gt;179.152042&lt;/D&gt;&lt;D xsi:type="xsd:double"&gt;175.367993&lt;/D&gt;&lt;D xsi:type="xsd:double"&gt;175.033707&lt;/D&gt;&lt;D xsi:type="xsd:double"&gt;173.047389&lt;/D&gt;&lt;D xsi:type="xsd:double"&gt;171.560907&lt;/D&gt;&lt;D xsi:type="xsd:double"&gt;171.24386199999998&lt;/D&gt;&lt;D xsi:type="xsd:double"&gt;172.234251&lt;/D&gt;&lt;D xsi:type="xsd:double"&gt;174.159414&lt;/D&gt;&lt;D xsi:type="xsd:double"&gt;177.180129&lt;/D&gt;&lt;D xsi:type="xsd:double"&gt;177.889208&lt;/D&gt;&lt;D xsi:type="xsd:double"&gt;176.127037&lt;/D&gt;&lt;D xsi:type="xsd:double"&gt;176.14606600000002&lt;/D&gt;&lt;D xsi:type="xsd:double"&gt;174.635482&lt;/D&gt;&lt;D xsi:type="xsd:double"&gt;175.237908&lt;/D&gt;&lt;D xsi:type="xsd:double"&gt;177.99339600000002&lt;/D&gt;&lt;D xsi:type="xsd:double"&gt;179.993783&lt;/D&gt;&lt;D xsi:type="xsd:double"&gt;179.65804300000002&lt;/D&gt;&lt;D xsi:type="xsd:double"&gt;180.910568&lt;/D&gt;&lt;D xsi:type="xsd:double"&gt;183.032432&lt;/D&gt;&lt;D xsi:type="xsd:double"&gt;181.492899&lt;/D&gt;&lt;D xsi:type="xsd:double"&gt;180.60259000000002&lt;/D&gt;&lt;D xsi:type="xsd:double"&gt;178.504258&lt;/D&gt;&lt;D xsi:type="xsd:double"&gt;176.475322&lt;/D&gt;&lt;D xsi:type="xsd:double"&gt;177.83085&lt;/D&gt;&lt;D xsi:type="xsd:double"&gt;179.46912700000001&lt;/D&gt;&lt;D xsi:type="xsd:double"&gt;180.876887&lt;/D&gt;&lt;D xsi:type="xsd:double"&gt;181.695352&lt;/D&gt;&lt;D xsi:type="xsd:double"&gt;180.452694&lt;/D&gt;&lt;D xsi:type="xsd:double"&gt;183.586007&lt;/D&gt;&lt;D xsi:type="xsd:double"&gt;185.072591&lt;/D&gt;&lt;D xsi:type="xsd:double"&gt;184.851387&lt;/D&gt;&lt;D xsi:type="xsd:double"&gt;186.22656999999998&lt;/D&gt;&lt;D xsi:type="xsd:double"&gt;186.819933&lt;/D&gt;&lt;D xsi:type="xsd:double"&gt;184.15080799999998&lt;/D&gt;&lt;D xsi:type="xsd:double"&gt;184.15080799999998&lt;/D&gt;&lt;D xsi:type="xsd:double"&gt;183.483483&lt;/D&gt;&lt;D xsi:type="xsd:double"&gt;184.916598&lt;/D&gt;&lt;D xsi:type="xsd:double"&gt;186.596398&lt;/D&gt;&lt;D xsi:type="xsd:double"&gt;186.874451&lt;/D&gt;&lt;D xsi:type="xsd:double"&gt;188.208765&lt;/D&gt;&lt;D xsi:type="xsd:double"&gt;187.006246&lt;/D&gt;&lt;D xsi:type="xsd:double"&gt;185.363438&lt;/D&gt;&lt;D xsi:type="xsd:double"&gt;186.960271&lt;/D&gt;&lt;D xsi:type="xsd:double"&gt;189.738121&lt;/D&gt;&lt;D xsi:type="xsd:double"&gt;191.947644&lt;/D&gt;&lt;D xsi:type="xsd:double"&gt;189.641264&lt;/D&gt;&lt;D xsi:type="xsd:double"&gt;191.262791&lt;/D&gt;&lt;D xsi:type="xsd:double"&gt;189.725371&lt;/D&gt;&lt;D xsi:type="xsd:double"&gt;188.87798800000002&lt;/D&gt;&lt;D xsi:type="xsd:double"&gt;186.92508800000002&lt;/D&gt;&lt;D xsi:type="xsd:double"&gt;185.720269&lt;/D&gt;&lt;D xsi:type="xsd:double"&gt;187.683918&lt;/D&gt;&lt;D xsi:type="xsd:double"&gt;191.661203&lt;/D&gt;&lt;D xsi:type="xsd:double"&gt;193.597574&lt;/D&gt;&lt;D xsi:type="xsd:double"&gt;193.222632&lt;/D&gt;&lt;D xsi:type="xsd:double"&gt;191.071687&lt;/D&gt;&lt;D xsi:type="xsd:double"&gt;191.387923&lt;/D&gt;&lt;D xsi:type="xsd:double"&gt;189.20591000000002&lt;/D&gt;&lt;D xsi:type="xsd:double"&gt;188.58047&lt;/D&gt;&lt;D xsi:type="xsd:double"&gt;190.29479700000002&lt;/D&gt;&lt;D xsi:type="xsd:double"&gt;190.29479700000002&lt;/D&gt;&lt;D xsi:type="xsd:double"&gt;192.181815&lt;/D&gt;&lt;D xsi:type="xsd:double"&gt;196.163413&lt;/D&gt;&lt;D xsi:type="xsd:double"&gt;195.285415&lt;/D&gt;&lt;D xsi:type="xsd:double"&gt;194.902558&lt;/D&gt;&lt;D xsi:type="xsd:double"&gt;191.833568&lt;/D&gt;&lt;D xsi:type="xsd:double"&gt;188.973495&lt;/D&gt;&lt;D xsi:type="xsd:double"&gt;188.53821299999999&lt;/D&gt;&lt;D xsi:type="xsd:double"&gt;189.07095800000002&lt;/D&gt;&lt;D xsi:type="xsd:double"&gt;188.943184&lt;/D&gt;&lt;D xsi:type="xsd:double"&gt;188.384634&lt;/D&gt;&lt;D xsi:type="xsd:double"&gt;187.638707&lt;/D&gt;&lt;D xsi:type="xsd:double"&gt;187.625851&lt;/D&gt;&lt;D xsi:type="xsd:double"&gt;190.654289&lt;/D&gt;&lt;D xsi:type="xsd:double"&gt;190.727349&lt;/D&gt;&lt;D xsi:type="xsd:double"&gt;191.599293&lt;/D&gt;&lt;D xsi:type="xsd:double"&gt;189.283094&lt;/D&gt;&lt;D xsi:type="xsd:double"&gt;190.478012&lt;/D&gt;&lt;D xsi:type="xsd:double"&gt;188.10961500000002&lt;/D&gt;&lt;D xsi:type="xsd:double"&gt;188.817621&lt;/D&gt;&lt;D xsi:type="xsd:double"&gt;189.00018699999998&lt;/D&gt;&lt;D xsi:type="xsd:double"&gt;191.18519600000002&lt;/D&gt;&lt;D xsi:type="xsd:double"&gt;192.38284299999998&lt;/D&gt;&lt;D xsi:type="xsd:double"&gt;194.307844&lt;/D&gt;&lt;D xsi:type="xsd:double"&gt;193.267871&lt;/D&gt;&lt;D xsi:type="xsd:double"&gt;194.73943400000002&lt;/D&gt;&lt;D xsi:type="xsd:double"&gt;191.604435&lt;/D&gt;&lt;D xsi:type="xsd:double"&gt;188.004951&lt;/D&gt;&lt;D xsi:type="xsd:double"&gt;187.43657000000002&lt;/D&gt;&lt;D xsi:type="xsd:double"&gt;187.43657000000002&lt;/D&gt;&lt;D xsi:type="xsd:double"&gt;189.823748&lt;/D&gt;&lt;D xsi:type="xsd:double"&gt;192.849044&lt;/D&gt;&lt;D xsi:type="xsd:double"&gt;193.908736&lt;/D&gt;&lt;D xsi:type="xsd:double"&gt;193.498824&lt;/D&gt;&lt;D xsi:type="xsd:double"&gt;194.692456&lt;/D&gt;&lt;D xsi:type="xsd:double"&gt;193.450297&lt;/D&gt;&lt;D xsi:type="xsd:double"&gt;193.693398&lt;/D&gt;&lt;D xsi:type="xsd:double"&gt;194.747693&lt;/D&gt;&lt;D xsi:type="xsd:double"&gt;197.88935800000002&lt;/D&gt;&lt;D xsi:type="xsd:double"&gt;197.77527700000002&lt;/D&gt;&lt;D xsi:type="xsd:double"&gt;199.548718&lt;/D&gt;&lt;D xsi:type="xsd:double"&gt;200.167232&lt;/D&gt;&lt;D xsi:type="xsd:double"&gt;199.808257&lt;/D&gt;&lt;D xsi:type="xsd:double"&gt;197.67963&lt;/D&gt;&lt;D xsi:type="xsd:double"&gt;200.839472&lt;/D&gt;&lt;D xsi:type="xsd:double"&gt;199.96874400000002&lt;/D&gt;&lt;D xsi:type="xsd:double"&gt;202.128264&lt;/D&gt;&lt;D xsi:type="xsd:double"&gt;197.541311&lt;/D&gt;&lt;D xsi:type="xsd:double"&gt;197.479064&lt;/D&gt;&lt;D xsi:type="xsd:double"&gt;197.99845399999998&lt;/D&gt;&lt;D xsi:type="xsd:double"&gt;197.949401&lt;/D&gt;&lt;D xsi:type="xsd:double"&gt;198.889149&lt;/D&gt;&lt;D xsi:type="xsd:double"&gt;198.743709&lt;/D&gt;&lt;D xsi:type="xsd:double"&gt;200.799453&lt;/D&gt;&lt;D xsi:type="xsd:double"&gt;201.350382&lt;/D&gt;&lt;D xsi:type="xsd:double"&gt;200.910503&lt;/D&gt;&lt;D xsi:type="xsd:double"&gt;198.955509&lt;/D&gt;&lt;D xsi:type="xsd:double"&gt;200.255376&lt;/D&gt;&lt;D xsi:type="xsd:double"&gt;203.275711&lt;/D&gt;&lt;D xsi:type="xsd:double"&gt;206.91391299999998&lt;/D&gt;&lt;D xsi:type="xsd:double"&gt;203.383535&lt;/D&gt;&lt;D xsi:type="xsd:double"&gt;202.008138&lt;/D&gt;&lt;D xsi:type="xsd:double"&gt;202.246049&lt;/D&gt;&lt;D xsi:type="xsd:double"&gt;203.88539&lt;/D&gt;&lt;D xsi:type="xsd:double"&gt;206.178882&lt;/D&gt;&lt;D xsi:type="xsd:double"&gt;207.45225&lt;/D&gt;&lt;D xsi:type="xsd:double"&gt;206.379612&lt;/D&gt;&lt;D xsi:type="xsd:double"&gt;208.94173&lt;/D&gt;&lt;D xsi:type="xsd:double"&gt;211.27396&lt;/D&gt;&lt;D xsi:type="xsd:double"&gt;211.471848&lt;/D&gt;&lt;D xsi:type="xsd:double"&gt;211.471848&lt;/D&gt;&lt;D xsi:type="xsd:double"&gt;205.532927&lt;/D&gt;&lt;D xsi:type="xsd:double"&gt;206.027494&lt;/D&gt;&lt;D xsi:type="xsd:double"&gt;203.844009&lt;/D&gt;&lt;D xsi:type="xsd:double"&gt;201.835916&lt;/D&gt;&lt;D xsi:type="xsd:double"&gt;202.88465&lt;/D&gt;&lt;D xsi:type="xsd:double"&gt;202.665538&lt;/D&gt;&lt;D xsi:type="xsd:double"&gt;200.590465&lt;/D&gt;&lt;D xsi:type="xsd:double"&gt;201.541326&lt;/D&gt;&lt;D xsi:type="xsd:double"&gt;196.24880100000001&lt;/D&gt;&lt;D xsi:type="xsd:double"&gt;196.74327&lt;/D&gt;&lt;D xsi:type="xsd:double"&gt;195.98258800000002&lt;/D&gt;&lt;D xsi:type="xsd:double"&gt;195.490567&lt;/D&gt;&lt;D xsi:type="xsd:double"&gt;196.05194&lt;/D&gt;&lt;D xsi:type="xsd:double"&gt;199.430051&lt;/D&gt;&lt;D xsi:type="xsd:double"&gt;199.914253&lt;/D&gt;&lt;D xsi:type="xsd:double"&gt;201.984919&lt;/D&gt;&lt;D xsi:type="xsd:double"&gt;200.43250799999998&lt;/D&gt;&lt;D xsi:type="xsd:double"&gt;203.87230399999999&lt;/D&gt;&lt;D xsi:type="xsd:double"&gt;204.388001&lt;/D&gt;&lt;D xsi:type="xsd:double"&gt;206.361779&lt;/D&gt;&lt;D xsi:type="xsd:double"&gt;204.66709&lt;/D&gt;&lt;D xsi:type="xsd:double"&gt;209.922853&lt;/D&gt;&lt;D xsi:type="xsd:double"&gt;207.758285&lt;/D&gt;&lt;D xsi:type="xsd:double"&gt;209.118093&lt;/D&gt;&lt;D xsi:type="xsd:double"&gt;209.1977&lt;/D&gt;&lt;D xsi:type="xsd:double"&gt;213.315666&lt;/D&gt;&lt;D xsi:type="xsd:double"&gt;212.657961&lt;/D&gt;&lt;D xsi:type="xsd:double"&gt;212.50575700000002&lt;/D&gt;&lt;D xsi:type="xsd:double"&gt;214.24586399999998&lt;/D&gt;&lt;D xsi:type="xsd:double"&gt;214.24586399999998&lt;/D&gt;&lt;D xsi:type="xsd:double"&gt;218.539589&lt;/D&gt;&lt;D xsi:type="xsd:double"&gt;222.851095&lt;/D&gt;&lt;D xsi:type="xsd:double"&gt;219.31428&lt;/D&gt;&lt;D xsi:type="xsd:double"&gt;217.703022&lt;/D&gt;&lt;D xsi:type="xsd:double"&gt;218.16353900000001&lt;/D&gt;&lt;D xsi:type="xsd:double"&gt;216.70873&lt;/D&gt;&lt;D xsi:type="xsd:double"&gt;215.87373100000002&lt;/D&gt;&lt;D xsi:type="xsd:double"&gt;213.283182&lt;/D&gt;&lt;D xsi:type="xsd:double"&gt;213.030827&lt;/D&gt;&lt;D xsi:type="xsd:double"&gt;214.062383&lt;/D&gt;&lt;D xsi:type="xsd:double"&gt;212.73217699999998&lt;/D&gt;&lt;D xsi:type="xsd:double"&gt;213.813788&lt;/D&gt;&lt;D xsi:type="xsd:double"&gt;214.421337&lt;/D&gt;&lt;/FQL&gt;&lt;FQL&gt;&lt;Q&gt;LHMN0001^JULIAN(FG_TOTAL_RET_IDX(41701,41942).DATES)&lt;/Q&gt;&lt;R&gt;174&lt;/R&gt;&lt;C&gt;1&lt;/C&gt;&lt;D xsi:type="xsd:int"&gt;41701&lt;/D&gt;&lt;D xsi:type="xsd:int"&gt;41702&lt;/D&gt;&lt;D xsi:type="xsd:int"&gt;41703&lt;/D&gt;&lt;D xsi:type="xsd:int"&gt;41704&lt;/D&gt;&lt;D xsi:type="xsd:int"&gt;41705&lt;/D&gt;&lt;D xsi:type="xsd:int"&gt;41708&lt;/D&gt;&lt;D xsi:type="xsd:int"&gt;41709&lt;/D&gt;&lt;D xsi:type="xsd:int"&gt;41710&lt;/D&gt;&lt;D xsi:type="xsd:int"&gt;41711&lt;/D&gt;&lt;D xsi:type="xsd:int"&gt;41712&lt;/D&gt;&lt;D xsi:type="xsd:int"&gt;41715&lt;/D&gt;&lt;D xsi:type="xsd:int"&gt;41716&lt;/D&gt;&lt;D xsi:type="xsd:int"&gt;41717&lt;/D&gt;&lt;D xsi:type="xsd:int"&gt;41718&lt;/D&gt;&lt;D xsi:type="xsd:int"&gt;41719&lt;/D&gt;&lt;D xsi:type="xsd:int"&gt;41722&lt;/D&gt;&lt;D xsi:type="xsd:int"&gt;41723&lt;/D&gt;&lt;D xsi:type="xsd:int"&gt;41724&lt;/D&gt;&lt;D xsi:type="xsd:int"&gt;41725&lt;/D&gt;&lt;D xsi:type="xsd:int"&gt;41726&lt;/D&gt;&lt;D xsi:type="xsd:int"&gt;41729&lt;/D&gt;&lt;D xsi:type="xsd:int"&gt;41730&lt;/D&gt;&lt;D xsi:type="xsd:int"&gt;41731&lt;/D&gt;&lt;D xsi:type="xsd:int"&gt;41732&lt;/D&gt;&lt;D xsi:type="xsd:int"&gt;41733&lt;/D&gt;&lt;D xsi:type="xsd:int"&gt;41736&lt;/D&gt;&lt;D xsi:type="xsd:int"&gt;41737&lt;/D&gt;&lt;D xsi:type="xsd:int"&gt;41738&lt;/D&gt;&lt;D xsi:type="xsd:int"&gt;41739&lt;/D&gt;&lt;D xsi:type="xsd:int"&gt;41740&lt;/D&gt;&lt;D xsi:type="xsd:int"&gt;41743&lt;/D&gt;&lt;D xsi:type="xsd:int"&gt;41744&lt;/D&gt;&lt;D xsi:type="xsd:int"&gt;41745&lt;/D&gt;&lt;D xsi:type="xsd:int"&gt;41746&lt;/D&gt;&lt;D xsi:type="xsd:int"&gt;41747&lt;/D&gt;&lt;D xsi:type="xsd:int"&gt;41750&lt;/D&gt;&lt;D xsi:type="xsd:int"&gt;41751&lt;/D&gt;&lt;D xsi:type="xsd:int"&gt;41752&lt;/D&gt;&lt;D xsi:type="xsd:int"&gt;41753&lt;/D&gt;&lt;D xsi:type="xsd:int"&gt;41754&lt;/D&gt;&lt;D xsi:type="xsd:int"&gt;41757&lt;/D&gt;&lt;D xsi:type="xsd:int"&gt;41758&lt;/D&gt;&lt;D xsi:type="xsd:int"&gt;41759&lt;/D&gt;&lt;D xsi:type="xsd:int"&gt;41760&lt;/D&gt;&lt;D xsi:type="xsd:int"&gt;41761&lt;/D&gt;&lt;D xsi:type="xsd:int"&gt;41764&lt;/D&gt;&lt;D xsi:type="xsd:int"&gt;41765&lt;/D&gt;&lt;D xsi:type="xsd:int"&gt;41766&lt;/D&gt;&lt;D xsi:type="xsd:int"&gt;41767&lt;/D&gt;&lt;D xsi:type="xsd:int"&gt;41768&lt;/D&gt;&lt;D xsi:type="xsd:int"&gt;41771&lt;/D&gt;&lt;D xsi:type="xsd:int"&gt;41772&lt;/D&gt;&lt;D xsi:type="xsd:int"&gt;41773&lt;/D&gt;&lt;D xsi:type="xsd:int"&gt;41774&lt;/D&gt;&lt;D xsi:type="xsd:int"&gt;41775&lt;/D&gt;&lt;D xsi:type="xsd:int"&gt;41778&lt;/D&gt;&lt;D xsi:type="xsd:int"&gt;41779&lt;/D&gt;&lt;D xsi:type="xsd:int"&gt;41780&lt;/D&gt;&lt;D xsi:type="xsd:int"&gt;41781&lt;/D&gt;&lt;D xsi:type="xsd:int"&gt;41782&lt;/D&gt;&lt;D xsi:type="xsd:int"&gt;41785&lt;/D&gt;&lt;D xsi:type="xsd:int"&gt;41786&lt;/D&gt;&lt;D xsi:type="xsd:int"&gt;41787&lt;/D&gt;&lt;D xsi:type="xsd:int"&gt;41788&lt;/D&gt;&lt;D xsi:type="xsd:int"&gt;41789&lt;/D&gt;&lt;D xsi:type="xsd:int"&gt;41792&lt;/D&gt;&lt;D xsi:type="xsd:int"&gt;41793&lt;/D&gt;&lt;D xsi:type="xsd:int"&gt;41794&lt;/D&gt;&lt;D xsi:type="xsd:int"&gt;41795&lt;/D&gt;&lt;D xsi:type="xsd:int"&gt;41796&lt;/D&gt;&lt;D xsi:type="xsd:int"&gt;41799&lt;/D&gt;&lt;D xsi:type="xsd:int"&gt;41800&lt;/D&gt;&lt;D xsi:type="xsd:int"&gt;41801&lt;/D&gt;&lt;D xsi:type="xsd:int"&gt;41802&lt;/D&gt;&lt;D xsi:type="xsd:int"&gt;41803&lt;/D&gt;&lt;D xsi:type="xsd:int"&gt;41806&lt;/D&gt;&lt;D xsi:type="xsd:int"&gt;41807&lt;/D&gt;&lt;D xsi:type="xsd:int"&gt;41808&lt;/D&gt;&lt;D xsi:type="xsd:int"&gt;41809&lt;/D&gt;&lt;D xsi:type="xsd:int"&gt;41810&lt;/D&gt;&lt;D xsi:type="xsd:int"&gt;41813&lt;/D&gt;&lt;D xsi:type="xsd:int"&gt;41814&lt;/D&gt;&lt;D xsi:type="xsd:int"&gt;41815&lt;/D&gt;&lt;D xsi:type="xsd:int"&gt;41816&lt;/D&gt;&lt;D xsi:type="xsd:int"&gt;41817&lt;/D&gt;&lt;D xsi:type="xsd:int"&gt;41820&lt;/D&gt;&lt;D xsi:type="xsd:int"&gt;41821&lt;/D&gt;&lt;D xsi:type="xsd:int"&gt;41822&lt;/D&gt;&lt;D xsi:type="xsd:int"&gt;41823&lt;/D&gt;&lt;D xsi:type="xsd:int"&gt;41824&lt;/D&gt;&lt;D xsi:type="xsd:int"&gt;41827&lt;/D&gt;&lt;D xsi:type="xsd:int"&gt;41828&lt;/D&gt;&lt;D xsi:type="xsd:int"&gt;41829&lt;/D&gt;&lt;D xsi:type="xsd:int"&gt;41830&lt;/D&gt;&lt;D xsi:type="xsd:int"&gt;41831&lt;/D&gt;&lt;D xsi:type="xsd:int"&gt;41834&lt;/D&gt;&lt;D xsi:type="xsd:int"&gt;41835&lt;/D&gt;&lt;D xsi:type="xsd:int"&gt;41836&lt;/D&gt;&lt;D xsi:type="xsd:int"&gt;41837&lt;/D&gt;&lt;D xsi:type="xsd:int"&gt;41838&lt;/D&gt;&lt;D xsi:type="xsd:int"&gt;41841&lt;/D&gt;&lt;D xsi:type="xsd:int"&gt;41842&lt;/D&gt;&lt;D xsi:type="xsd:int"&gt;41843&lt;/D&gt;&lt;D xsi:type="xsd:int"&gt;41844&lt;/D&gt;&lt;D xsi:type="xsd:int"&gt;41845&lt;/D&gt;&lt;D xsi:type="xsd:int"&gt;41848&lt;/D&gt;&lt;D xsi:type="xsd:int"&gt;41849&lt;/D&gt;&lt;D xsi:type="xsd:int"&gt;41850&lt;/D&gt;&lt;D xsi:type="xsd:int"&gt;41851&lt;/D&gt;&lt;D xsi:type="xsd:int"&gt;41852&lt;/D&gt;&lt;D xsi:type="xsd:int"&gt;41855&lt;/D&gt;&lt;D xsi:type="xsd:int"&gt;41856&lt;/D&gt;&lt;D xsi:type="xsd:int"&gt;41857&lt;/D&gt;&lt;D xsi:type="xsd:int"&gt;41858&lt;/D&gt;&lt;D xsi:type="xsd:int"&gt;41859&lt;/D&gt;&lt;D xsi:type="xsd:int"&gt;41862&lt;/D&gt;&lt;D xsi:type="xsd:int"&gt;41863&lt;/D&gt;&lt;D xsi:type="xsd:int"&gt;41864&lt;/D&gt;&lt;D xsi:type="xsd:int"&gt;41865&lt;/D&gt;&lt;D xsi:type="xsd:int"&gt;41866&lt;/D&gt;&lt;D xsi:type="xsd:int"&gt;41869&lt;/D&gt;&lt;D xsi:type="xsd:int"&gt;41870&lt;/D&gt;&lt;D xsi:type="xsd:int"&gt;41871&lt;/D&gt;&lt;D xsi:type="xsd:int"&gt;41872&lt;/D&gt;&lt;D xsi:type="xsd:int"&gt;41873&lt;/D&gt;&lt;D xsi:type="xsd:int"&gt;41876&lt;/D&gt;&lt;D xsi:type="xsd:int"&gt;41877&lt;/D&gt;&lt;D xsi:type="xsd:int"&gt;41878&lt;/D&gt;&lt;D xsi:type="xsd:int"&gt;41879&lt;/D&gt;&lt;D xsi:type="xsd:int"&gt;41880&lt;/D&gt;&lt;D xsi:type="xsd:int"&gt;41883&lt;/D&gt;&lt;D xsi:type="xsd:int"&gt;41884&lt;/D&gt;&lt;D xsi:type="xsd:int"&gt;41885&lt;/D&gt;&lt;D xsi:type="xsd:int"&gt;41886&lt;/D&gt;&lt;D xsi:type="xsd:int"&gt;41887&lt;/D&gt;&lt;D xsi:type="xsd:int"&gt;41890&lt;/D&gt;&lt;D xsi:type="xsd:int"&gt;41891&lt;/D&gt;&lt;D xsi:type="xsd:int"&gt;41892&lt;/D&gt;&lt;D xsi:type="xsd:int"&gt;41893&lt;/D&gt;&lt;D xsi:type="xsd:int"&gt;41894&lt;/D&gt;&lt;D xsi:type="xsd:int"&gt;41897&lt;/D&gt;&lt;D xsi:type="xsd:int"&gt;41898&lt;/D&gt;&lt;D xsi:type="xsd:int"&gt;41899&lt;/D&gt;&lt;D xsi:type="xsd:int"&gt;41900&lt;/D&gt;&lt;D xsi:type="xsd:int"&gt;41901&lt;/D&gt;&lt;D xsi:type="xsd:int"&gt;41904&lt;/D&gt;&lt;D xsi:type="xsd:int"&gt;41905&lt;/D&gt;&lt;D xsi:type="xsd:int"&gt;41906&lt;/D&gt;&lt;D xsi:type="xsd:int"&gt;41907&lt;/D&gt;&lt;D xsi:type="xsd:int"&gt;41908&lt;/D&gt;&lt;D xsi:type="xsd:int"&gt;41911&lt;/D&gt;&lt;D xsi:type="xsd:int"&gt;41912&lt;/D&gt;&lt;D xsi:type="xsd:int"&gt;41913&lt;/D&gt;&lt;D xsi:type="xsd:int"&gt;41914&lt;/D&gt;&lt;D xsi:type="xsd:int"&gt;41915&lt;/D&gt;&lt;D xsi:type="xsd:int"&gt;41918&lt;/D&gt;&lt;D xsi:type="xsd:int"&gt;41919&lt;/D&gt;&lt;D xsi:type="xsd:int"&gt;41920&lt;/D&gt;&lt;D xsi:type="xsd:int"&gt;41921&lt;/D&gt;&lt;D xsi:type="xsd:int"&gt;41922&lt;/D&gt;&lt;D xsi:type="xsd:int"&gt;41925&lt;/D&gt;&lt;D xsi:type="xsd:int"&gt;41926&lt;/D&gt;&lt;D xsi:type="xsd:int"&gt;41927&lt;/D&gt;&lt;D xsi:type="xsd:int"&gt;41928&lt;/D&gt;&lt;D xsi:type="xsd:int"&gt;41929&lt;/D&gt;&lt;D xsi:type="xsd:int"&gt;41932&lt;/D&gt;&lt;D xsi:type="xsd:int"&gt;41933&lt;/D&gt;&lt;D xsi:type="xsd:int"&gt;41934&lt;/D&gt;&lt;D xsi:type="xsd:int"&gt;41935&lt;/D&gt;&lt;D xsi:type="xsd:int"&gt;41936&lt;/D&gt;&lt;D xsi:type="xsd:int"&gt;41939&lt;/D&gt;&lt;D xsi:type="xsd:int"&gt;41940&lt;/D&gt;&lt;D xsi:type="xsd:int"&gt;41941&lt;/D&gt;&lt;D xsi:type="xsd:int"&gt;41942&lt;/D&gt;&lt;/FQL&gt;&lt;FQL&gt;&lt;Q&gt;LHMN0001^FG_TOTAL_RET_IDX(41701,41942)&lt;/Q&gt;&lt;R&gt;174&lt;/R&gt;&lt;C&gt;1&lt;/C&gt;&lt;D xsi:type="xsd:double"&gt;1847.069142&lt;/D&gt;&lt;D xsi:type="xsd:double"&gt;1840.774707&lt;/D&gt;&lt;D xsi:type="xsd:double"&gt;1840.609536&lt;/D&gt;&lt;D xsi:type="xsd:double"&gt;1837.474356&lt;/D&gt;&lt;D xsi:type="xsd:double"&gt;1832.952036&lt;/D&gt;&lt;D xsi:type="xsd:double"&gt;1833.754036&lt;/D&gt;&lt;D xsi:type="xsd:double"&gt;1834.788734&lt;/D&gt;&lt;D xsi:type="xsd:double"&gt;1837.66494&lt;/D&gt;&lt;D xsi:type="xsd:double"&gt;1843.633445&lt;/D&gt;&lt;D xsi:type="xsd:double"&gt;1843.305652&lt;/D&gt;&lt;D xsi:type="xsd:double"&gt;1839.369541&lt;/D&gt;&lt;D xsi:type="xsd:double"&gt;1841.273737&lt;/D&gt;&lt;D xsi:type="xsd:double"&gt;1833.437848&lt;/D&gt;&lt;D xsi:type="xsd:double"&gt;1832.82626&lt;/D&gt;&lt;D xsi:type="xsd:double"&gt;1836.044712&lt;/D&gt;&lt;D xsi:type="xsd:double"&gt;1837.229456&lt;/D&gt;&lt;D xsi:type="xsd:double"&gt;1837.80053&lt;/D&gt;&lt;D xsi:type="xsd:double"&gt;1841.436109&lt;/D&gt;&lt;D xsi:type="xsd:double"&gt;1843.678274&lt;/D&gt;&lt;D xsi:type="xsd:double"&gt;1840.831551&lt;/D&gt;&lt;D xsi:type="xsd:double"&gt;1840.367775&lt;/D&gt;&lt;D xsi:type="xsd:double"&gt;1838.390501&lt;/D&gt;&lt;D xsi:type="xsd:double"&gt;1834.71317&lt;/D&gt;&lt;D xsi:type="xsd:double"&gt;1836.553327&lt;/D&gt;&lt;D xsi:type="xsd:double"&gt;1842.680496&lt;/D&gt;&lt;D xsi:type="xsd:double"&gt;1846.088078&lt;/D&gt;&lt;D xsi:type="xsd:double"&gt;1847.319194&lt;/D&gt;&lt;D xsi:type="xsd:double"&gt;1848.101027&lt;/D&gt;&lt;D xsi:type="xsd:double"&gt;1854.003352&lt;/D&gt;&lt;D xsi:type="xsd:double"&gt;1854.746128&lt;/D&gt;&lt;D xsi:type="xsd:double"&gt;1853.059485&lt;/D&gt;&lt;D xsi:type="xsd:double"&gt;1853.715167&lt;/D&gt;&lt;D xsi:type="xsd:double"&gt;1852.907987&lt;/D&gt;&lt;D xsi:type="xsd:double"&gt;1847.057148&lt;/D&gt;&lt;D xsi:type="xsd:double"&gt;1847.057148&lt;/D&gt;&lt;D xsi:type="xsd:double"&gt;1847.029105&lt;/D&gt;&lt;D xsi:type="xsd:double"&gt;1847.465029&lt;/D&gt;&lt;D xsi:type="xsd:double"&gt;1851.316786&lt;/D&gt;&lt;D xsi:type="xsd:double"&gt;1851.712025&lt;/D&gt;&lt;D xsi:type="xsd:double"&gt;1853.675195&lt;/D&gt;&lt;D xsi:type="xsd:double"&gt;1853.121158&lt;/D&gt;&lt;D xsi:type="xsd:double"&gt;1851.396047&lt;/D&gt;&lt;D xsi:type="xsd:double"&gt;1855.902789&lt;/D&gt;&lt;D xsi:type="xsd:double"&gt;1860.069209&lt;/D&gt;&lt;D xsi:type="xsd:double"&gt;1861.060314&lt;/D&gt;&lt;D xsi:type="xsd:double"&gt;1859.670518&lt;/D&gt;&lt;D xsi:type="xsd:double"&gt;1861.577443&lt;/D&gt;&lt;D xsi:type="xsd:double"&gt;1862.908308&lt;/D&gt;&lt;D xsi:type="xsd:double"&gt;1863.942182&lt;/D&gt;&lt;D xsi:type="xsd:double"&gt;1861.568551&lt;/D&gt;&lt;D xsi:type="xsd:double"&gt;1859.378444&lt;/D&gt;&lt;D xsi:type="xsd:double"&gt;1862.518315&lt;/D&gt;&lt;D xsi:type="xsd:double"&gt;1869.321979&lt;/D&gt;&lt;D xsi:type="xsd:double"&gt;1871.7687&lt;/D&gt;&lt;D xsi:type="xsd:double"&gt;1870.018869&lt;/D&gt;&lt;D xsi:type="xsd:double"&gt;1868.989076&lt;/D&gt;&lt;D xsi:type="xsd:double"&gt;1871.664242&lt;/D&gt;&lt;D xsi:type="xsd:double"&gt;1869.617075&lt;/D&gt;&lt;D xsi:type="xsd:double"&gt;1868.192958&lt;/D&gt;&lt;D xsi:type="xsd:double"&gt;1870.099385&lt;/D&gt;&lt;D xsi:type="xsd:double"&gt;1870.099385&lt;/D&gt;&lt;D xsi:type="xsd:double"&gt;1872.427964&lt;/D&gt;&lt;D xsi:type="xsd:double"&gt;1879.328643&lt;/D&gt;&lt;D xsi:type="xsd:double"&gt;1877.644996&lt;/D&gt;&lt;D xsi:type="xsd:double"&gt;1877.027505&lt;/D&gt;&lt;D xsi:type="xsd:double"&gt;1871.035395&lt;/D&gt;&lt;D xsi:type="xsd:double"&gt;1866.40973&lt;/D&gt;&lt;D xsi:type="xsd:double"&gt;1865.825307&lt;/D&gt;&lt;D xsi:type="xsd:double"&gt;1868.215049&lt;/D&gt;&lt;D xsi:type="xsd:double"&gt;1867.387755&lt;/D&gt;&lt;D xsi:type="xsd:double"&gt;1866.295922&lt;/D&gt;&lt;D xsi:type="xsd:double"&gt;1864.321254&lt;/D&gt;&lt;D xsi:type="xsd:double"&gt;1864.429078&lt;/D&gt;&lt;D xsi:type="xsd:double"&gt;1869.1338&lt;/D&gt;&lt;D xsi:type="xsd:double"&gt;1867.453476&lt;/D&gt;&lt;D xsi:type="xsd:double"&gt;1868.52057&lt;/D&gt;&lt;D xsi:type="xsd:double"&gt;1863.639388&lt;/D&gt;&lt;D xsi:type="xsd:double"&gt;1866.970595&lt;/D&gt;&lt;D xsi:type="xsd:double"&gt;1867.681689&lt;/D&gt;&lt;D xsi:type="xsd:double"&gt;1868.131585&lt;/D&gt;&lt;D xsi:type="xsd:double"&gt;1868.610005&lt;/D&gt;&lt;D xsi:type="xsd:double"&gt;1871.280132&lt;/D&gt;&lt;D xsi:type="xsd:double"&gt;1873.725986&lt;/D&gt;&lt;D xsi:type="xsd:double"&gt;1876.842492&lt;/D&gt;&lt;D xsi:type="xsd:double"&gt;1876.15754&lt;/D&gt;&lt;D xsi:type="xsd:double"&gt;1877.997176&lt;/D&gt;&lt;D xsi:type="xsd:double"&gt;1873.829977&lt;/D&gt;&lt;D xsi:type="xsd:double"&gt;1868.482825&lt;/D&gt;&lt;D xsi:type="xsd:double"&gt;1866.314845&lt;/D&gt;&lt;D xsi:type="xsd:double"&gt;1866.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314845&lt;/D&gt;&lt;D xsi:type="xsd:double"&gt;1868.81009&lt;/D&gt;&lt;D xsi:type="xsd:double"&gt;1872.737454&lt;/D&gt;&lt;D xsi:type="xsd:double"&gt;1874.430331&lt;/D&gt;&lt;D xsi:type="xsd:double"&gt;1875.471402&lt;/D&gt;&lt;D xsi:type="xsd:double"&gt;1877.000054&lt;/D&gt;&lt;D xsi:type="xsd:double"&gt;1874.455644&lt;/D&gt;&lt;D xsi:type="xsd:double"&gt;1873.840724&lt;/D&gt;&lt;D xsi:type="xsd:double"&gt;1874.150884&lt;/D&gt;&lt;D xsi:type="xsd:double"&gt;1879.039095&lt;/D&gt;&lt;D xsi:type="xsd:double"&gt;1878.245398&lt;/D&gt;&lt;D xsi:type="xsd:double"&gt;1878.919522&lt;/D&gt;&lt;D xsi:type="xsd:double"&gt;1880.490349&lt;/D&gt;&lt;D xsi:type="xsd:double"&gt;1880.429629&lt;/D&gt;&lt;D xsi:type="xsd:double"&gt;1876.331787&lt;/D&gt;&lt;D xsi:type="xsd:double"&gt;1879.942623&lt;/D&gt;&lt;D xsi:type="xsd:double"&gt;1878.501015&lt;/D&gt;&lt;D xsi:type="xsd:double"&gt;1881.055894&lt;/D&gt;&lt;D xsi:type="xsd:double"&gt;1873.527003&lt;/D&gt;&lt;D xsi:type="xsd:double"&gt;1873.286018&lt;/D&gt;&lt;D xsi:type="xsd:double"&gt;1877.74851&lt;/D&gt;&lt;D xsi:type="xsd:double"&gt;1878.978038&lt;/D&gt;&lt;D xsi:type="xsd:double"&gt;1879.296356&lt;/D&gt;&lt;D xsi:type="xsd:double"&gt;1879.193982&lt;/D&gt;&lt;D xsi:type="xsd:double"&gt;1883.121956&lt;/D&gt;&lt;D xsi:type="xsd:double"&gt;1882.942906&lt;/D&gt;&lt;D xsi:type="xsd:double"&gt;1882.786935&lt;/D&gt;&lt;D xsi:type="xsd:double"&gt;1881.369769&lt;/D&gt;&lt;D xsi:type="xsd:double"&gt;1884.465357&lt;/D&gt;&lt;D xsi:type="xsd:double"&gt;1887.23745&lt;/D&gt;&lt;D xsi:type="xsd:double"&gt;1891.331029&lt;/D&gt;&lt;D xsi:type="xsd:double"&gt;1887.482061&lt;/D&gt;&lt;D xsi:type="xsd:double"&gt;1885.96001&lt;/D&gt;&lt;D xsi:type="xsd:double"&gt;1884.248101&lt;/D&gt;&lt;D xsi:type="xsd:double"&gt;1886.674919&lt;/D&gt;&lt;D xsi:type="xsd:double"&gt;1887.137134&lt;/D&gt;&lt;D xsi:type="xsd:double"&gt;1888.380924&lt;/D&gt;&lt;D xsi:type="xsd:double"&gt;1888.461613&lt;/D&gt;&lt;D xsi:type="xsd:double"&gt;1891.47258&lt;/D&gt;&lt;D xsi:type="xsd:double"&gt;1893.884424&lt;/D&gt;&lt;D xsi:type="xsd:double"&gt;1893.967603&lt;/D&gt;&lt;D xsi:type="xsd:double"&gt;1893.967603&lt;/D&gt;&lt;D xsi:type="xsd:double"&gt;1888.089225&lt;/D&gt;&lt;D xsi:type="xsd:double"&gt;1889.234112&lt;/D&gt;&lt;D xsi:type="xsd:double"&gt;1885.987385&lt;/D&gt;&lt;D xsi:type="xsd:double"&gt;1885.183945&lt;/D&gt;&lt;D xsi:type="xsd:double"&gt;1885.069804&lt;/D&gt;&lt;D xsi:type="xsd:double"&gt;1882.16732&lt;/D&gt;&lt;D xsi:type="xsd:double"&gt;1878.904014&lt;/D&gt;&lt;D xsi:type="xsd:double"&gt;1879.462356&lt;/D&gt;&lt;D xsi:type="xsd:double"&gt;1873.044411&lt;/D&gt;&lt;D xsi:type="xsd:double"&gt;1874.772511&lt;/D&gt;&lt;D xsi:type="xsd:double"&gt;1874.98387&lt;/D&gt;&lt;D xsi:type="xsd:double"&gt;1873.617648&lt;/D&gt;&lt;D xsi:type="xsd:double"&gt;1872.430567&lt;/D&gt;&lt;D xsi:type="xsd:double"&gt;1876.237389&lt;/D&gt;&lt;D xsi:type="xsd:double"&gt;1878.518789&lt;/D&gt;&lt;D xsi:type="xsd:double"&gt;1881.088657&lt;/D&gt;&lt;D xsi:type="xsd:double"&gt;1878.216892&lt;/D&gt;&lt;D xsi:type="xsd:double"&gt;1882.768832&lt;/D&gt;&lt;D xsi:type="xsd:double"&gt;1880.399856&lt;/D&gt;&lt;D xsi:type="xsd:double"&gt;1882.73512&lt;/D&gt;&lt;D xsi:type="xsd:double"&gt;1881.113849&lt;/D&gt;&lt;D xsi:type="xsd:double"&gt;1890.440442&lt;/D&gt;&lt;D xsi:type="xsd:double"&gt;1888.144193&lt;/D&gt;&lt;D xsi:type="xsd:double"&gt;1888.076332&lt;/D&gt;&lt;D xsi:type="xsd:double"&gt;1890.986035&lt;/D&gt;&lt;D xsi:type="xsd:double"&gt;1896.806325&lt;/D&gt;&lt;D xsi:type="xsd:double"&gt;1899.325728&lt;/D&gt;&lt;D xsi:type="xsd:double"&gt;1899.125149&lt;/D&gt;&lt;D xsi:type="xsd:double"&gt;1899.955023&lt;/D&gt;&lt;D xsi:type="xsd:double"&gt;1899.955023&lt;/D&gt;&lt;D xsi:type="xsd:double"&gt;1907.91283&lt;/D&gt;&lt;D xsi:type="xsd:double"&gt;1916.873799&lt;/D&gt;&lt;D xsi:type="xsd:double"&gt;1910.395754&lt;/D&gt;&lt;D xsi:type="xsd:double"&gt;1908.514538&lt;/D&gt;&lt;D xsi:type="xsd:double"&gt;1910.58389&lt;/D&gt;&lt;D xsi:type="xsd:double"&gt;1909.341616&lt;/D&gt;&lt;D xsi:type="xsd:double"&gt;1907.627446&lt;/D&gt;&lt;D xsi:type="xsd:double"&gt;1903.536245&lt;/D&gt;&lt;D xsi:type="xsd:double"&gt;1903.641362&lt;/D&gt;&lt;D xsi:type="xsd:double"&gt;1905.431322&lt;/D&gt;&lt;D xsi:type="xsd:double"&gt;1903.454141&lt;/D&gt;&lt;D xsi:type="xsd:double"&gt;1900.150368&lt;/D&gt;&lt;D xsi:type="xsd:double"&gt;1901.672068&lt;/D&gt;&lt;/FQL&gt;&lt;/Schema&gt;</t>
        </r>
      </text>
    </comment>
  </commentList>
</comments>
</file>

<file path=xl/sharedStrings.xml><?xml version="1.0" encoding="utf-8"?>
<sst xmlns="http://schemas.openxmlformats.org/spreadsheetml/2006/main" count="603" uniqueCount="227">
  <si>
    <t>LHMN0001</t>
  </si>
  <si>
    <t>LHMN14685</t>
  </si>
  <si>
    <t>LHMN0011</t>
  </si>
  <si>
    <t>LHMN0062</t>
  </si>
  <si>
    <t>BRCP0524</t>
  </si>
  <si>
    <t>LHMN0012</t>
  </si>
  <si>
    <t>JPM07503</t>
  </si>
  <si>
    <t>JPM00467</t>
  </si>
  <si>
    <t>MLH0A0</t>
  </si>
  <si>
    <t>SPBDLL00</t>
  </si>
  <si>
    <t>MLH0A1</t>
  </si>
  <si>
    <t>MLH0A2</t>
  </si>
  <si>
    <t>MLH0A3</t>
  </si>
  <si>
    <t>LHMN0009</t>
  </si>
  <si>
    <t>LHMN0095</t>
  </si>
  <si>
    <t>LHMN2766</t>
  </si>
  <si>
    <t>LHMN2767</t>
  </si>
  <si>
    <t>LHMN2768</t>
  </si>
  <si>
    <t>LHMN2769</t>
  </si>
  <si>
    <t>LHMN2765</t>
  </si>
  <si>
    <t>LHMN3461</t>
  </si>
  <si>
    <t>LHMN3462</t>
  </si>
  <si>
    <t>LHMN3463</t>
  </si>
  <si>
    <t>TRYUS2Y-FDS</t>
  </si>
  <si>
    <t>TRYUS5Y-FDS</t>
  </si>
  <si>
    <t>TRYUS10Y-FDS</t>
  </si>
  <si>
    <t>TRYUS30Y-FDS</t>
  </si>
  <si>
    <t>LIBORUSD3M-FDS</t>
  </si>
  <si>
    <t>LIBORUSD6M-FDS</t>
  </si>
  <si>
    <t>IRSUSD5Y30S-FDS</t>
  </si>
  <si>
    <t>IRSUSD2Y30S-FDS</t>
  </si>
  <si>
    <t>LHMN0198</t>
  </si>
  <si>
    <t>LHMN0199</t>
  </si>
  <si>
    <t>1 Day</t>
  </si>
  <si>
    <t>MTD</t>
  </si>
  <si>
    <t>YTD</t>
  </si>
  <si>
    <t>1 Year</t>
  </si>
  <si>
    <t>MLH0AX</t>
  </si>
  <si>
    <t>Price</t>
  </si>
  <si>
    <t>1D Total Return</t>
  </si>
  <si>
    <t>1M Total Return</t>
  </si>
  <si>
    <t>YTD Total Return</t>
  </si>
  <si>
    <t>1 Year Total Return</t>
  </si>
  <si>
    <t>FactSet Market Snapshot</t>
  </si>
  <si>
    <t>Fixed Income Markets Team Report</t>
  </si>
  <si>
    <t>Core Fixed Income</t>
  </si>
  <si>
    <t>Bond Yields</t>
  </si>
  <si>
    <t>Yield</t>
  </si>
  <si>
    <t>USED03M-TU1</t>
  </si>
  <si>
    <t>USED06M-TU1</t>
  </si>
  <si>
    <t>YTD Excess Return</t>
  </si>
  <si>
    <t>1 Year Excess Return</t>
  </si>
  <si>
    <t>1D Excess Return</t>
  </si>
  <si>
    <t>-</t>
  </si>
  <si>
    <t>JPM10013</t>
  </si>
  <si>
    <t>JPM10017</t>
  </si>
  <si>
    <t>JPM10023</t>
  </si>
  <si>
    <t>JPM10005</t>
  </si>
  <si>
    <t>JPM10007</t>
  </si>
  <si>
    <t>JPM10009</t>
  </si>
  <si>
    <t>JPM10011</t>
  </si>
  <si>
    <t>JPM10025</t>
  </si>
  <si>
    <t>JPM10027</t>
  </si>
  <si>
    <t>JPM10029</t>
  </si>
  <si>
    <t>JPM10031</t>
  </si>
  <si>
    <t>JPM10033</t>
  </si>
  <si>
    <t>JPM10037</t>
  </si>
  <si>
    <t>JPM10041</t>
  </si>
  <si>
    <t>JPM10045</t>
  </si>
  <si>
    <t>USD</t>
  </si>
  <si>
    <t>Emerging Markets Local Fixed Income</t>
  </si>
  <si>
    <t>Value Added Fixed Income</t>
  </si>
  <si>
    <t>CMTIPSUS10Y-FDS</t>
  </si>
  <si>
    <t>CMTIPSUS5Y-FDS</t>
  </si>
  <si>
    <t>CMTIPSUS30Y-FDS</t>
  </si>
  <si>
    <t>TRYID10Y-FDS</t>
  </si>
  <si>
    <t>TRYMY10Y-FDS</t>
  </si>
  <si>
    <t>TRYPH10Y-FDS</t>
  </si>
  <si>
    <t>TRYTH10Y-FDS</t>
  </si>
  <si>
    <t>TRYHU10Y-FDS</t>
  </si>
  <si>
    <t>TRYPL10Y-FDS</t>
  </si>
  <si>
    <t>TRYRU7Y-FDS</t>
  </si>
  <si>
    <t>TRYTR10Y-FDS</t>
  </si>
  <si>
    <t>TRYZA10Y-FDS</t>
  </si>
  <si>
    <t>TRYBR10Y-FDS</t>
  </si>
  <si>
    <t>TRYCO10Y-FDS</t>
  </si>
  <si>
    <t>TRYMX10Y-FDS</t>
  </si>
  <si>
    <t>TRYJP10Y-FDS</t>
  </si>
  <si>
    <t>TRYCA10Y-FDS</t>
  </si>
  <si>
    <t>TRYAU10Y-FDS</t>
  </si>
  <si>
    <t>TRYDE10Y-FDS</t>
  </si>
  <si>
    <t>TRYGB10Y-FDS</t>
  </si>
  <si>
    <t>TRYCH10Y-FDS</t>
  </si>
  <si>
    <t>TRYIT10Y-FDS</t>
  </si>
  <si>
    <t>TRYFR10Y-FDS</t>
  </si>
  <si>
    <t>Global Bond Yields</t>
  </si>
  <si>
    <t>1Yr Ago</t>
  </si>
  <si>
    <t>1D Ago</t>
  </si>
  <si>
    <t>1M Ago</t>
  </si>
  <si>
    <t>Year End</t>
  </si>
  <si>
    <t>1D Change</t>
  </si>
  <si>
    <t>1M Change</t>
  </si>
  <si>
    <t>1Yr Change</t>
  </si>
  <si>
    <t>YTD Change</t>
  </si>
  <si>
    <t>Curve</t>
  </si>
  <si>
    <t>1 Year Ago</t>
  </si>
  <si>
    <t>Current</t>
  </si>
  <si>
    <t>Prior Day</t>
  </si>
  <si>
    <t>Prior Month End</t>
  </si>
  <si>
    <t>Prior Year End</t>
  </si>
  <si>
    <t>5 Yr</t>
  </si>
  <si>
    <t>10 Yr</t>
  </si>
  <si>
    <t>2 Yr</t>
  </si>
  <si>
    <t>30 Yr</t>
  </si>
  <si>
    <t>TRYUS3M-FDS</t>
  </si>
  <si>
    <t>TRYUS6M-FDS</t>
  </si>
  <si>
    <t>3 mo</t>
  </si>
  <si>
    <t>6 mo</t>
  </si>
  <si>
    <t>Yield Curves</t>
  </si>
  <si>
    <t>COPUSD</t>
  </si>
  <si>
    <t>MYRUSD</t>
  </si>
  <si>
    <t>MXNUSD</t>
  </si>
  <si>
    <t>PLNUSD</t>
  </si>
  <si>
    <t>RUBUSD</t>
  </si>
  <si>
    <t>ZARUSD</t>
  </si>
  <si>
    <t>TRLUSD</t>
  </si>
  <si>
    <t>CLPUSD</t>
  </si>
  <si>
    <t>HUFUSD</t>
  </si>
  <si>
    <t>PENUSD</t>
  </si>
  <si>
    <t>BRLUSD</t>
  </si>
  <si>
    <t>BRCP0558</t>
  </si>
  <si>
    <t>JPM10055</t>
  </si>
  <si>
    <t>JPM10053</t>
  </si>
  <si>
    <t>JPM07525</t>
  </si>
  <si>
    <t>JPM10046</t>
  </si>
  <si>
    <t>JPM07541</t>
  </si>
  <si>
    <t>l</t>
  </si>
  <si>
    <t>e</t>
  </si>
  <si>
    <t>a</t>
  </si>
  <si>
    <t>THBUSD</t>
  </si>
  <si>
    <t>IDRUSD</t>
  </si>
  <si>
    <t>PHPUSD</t>
  </si>
  <si>
    <t>RONUSD</t>
  </si>
  <si>
    <t>NGNUSD</t>
  </si>
  <si>
    <t xml:space="preserve"> Duration 1 Day Ago</t>
  </si>
  <si>
    <t xml:space="preserve"> Duration 1 Month Ago</t>
  </si>
  <si>
    <t>Duration at Year End</t>
  </si>
  <si>
    <t xml:space="preserve"> Duration 1 Year Ago</t>
  </si>
  <si>
    <t xml:space="preserve"> Yield 1 Month Ago</t>
  </si>
  <si>
    <t>Yield at Year End</t>
  </si>
  <si>
    <t xml:space="preserve"> Yield 1 Year Ago</t>
  </si>
  <si>
    <t xml:space="preserve"> Yield 1 Day Ago</t>
  </si>
  <si>
    <t>Current Yield</t>
  </si>
  <si>
    <t xml:space="preserve"> Spread 1 Day Ago</t>
  </si>
  <si>
    <t xml:space="preserve"> Spread 1 Month Ago</t>
  </si>
  <si>
    <t>Spread at Year End</t>
  </si>
  <si>
    <t xml:space="preserve"> Spread 1 Year Ago</t>
  </si>
  <si>
    <t>Current Spread</t>
  </si>
  <si>
    <t>+/- 2%</t>
  </si>
  <si>
    <t>+/- 5%</t>
  </si>
  <si>
    <t>+/- 4%</t>
  </si>
  <si>
    <t>+/- 7.5%</t>
  </si>
  <si>
    <t>FX 1D Total Return</t>
  </si>
  <si>
    <t>FX YTD Total Return</t>
  </si>
  <si>
    <t>FX 1 Year Total Return</t>
  </si>
  <si>
    <t>+/- 100 Bps</t>
  </si>
  <si>
    <t>+/- 200 Bps</t>
  </si>
  <si>
    <t>1 Day Yield Change</t>
  </si>
  <si>
    <t>1 Month Yield Change</t>
  </si>
  <si>
    <t>YTD Yield Change</t>
  </si>
  <si>
    <t>1 Year Yield Change</t>
  </si>
  <si>
    <t>3m-6m</t>
  </si>
  <si>
    <t>6m-2y</t>
  </si>
  <si>
    <t>2y-10y</t>
  </si>
  <si>
    <t>10y-30y</t>
  </si>
  <si>
    <t>Breakeven Inflation - 5 Year (Spot)</t>
  </si>
  <si>
    <t>Breakeven Inflation - 10 Year (Spot)</t>
  </si>
  <si>
    <t>Breakeven Inflation - 5 Year 5 Years Forward</t>
  </si>
  <si>
    <t>Move Index</t>
  </si>
  <si>
    <t>USGG5Y5Y Index</t>
  </si>
  <si>
    <t>FF1 Comdty</t>
  </si>
  <si>
    <t>FF3 Comdty</t>
  </si>
  <si>
    <t>ED1 Comdty</t>
  </si>
  <si>
    <t>ED3 Comdty</t>
  </si>
  <si>
    <t>USSP2 Curncy</t>
  </si>
  <si>
    <t>USSP5 Curncy</t>
  </si>
  <si>
    <t>USSP10 Curncy</t>
  </si>
  <si>
    <t>USSP30 Curncy</t>
  </si>
  <si>
    <t>USSW2 Curncy</t>
  </si>
  <si>
    <t>USSW5 Curncy</t>
  </si>
  <si>
    <t>USSW10 Curncy</t>
  </si>
  <si>
    <t>USSW30 Curncy</t>
  </si>
  <si>
    <t>G0025 5Y5Y BLC2 Curncy</t>
  </si>
  <si>
    <t>G0169 5Y5Y BLC2 Curncy</t>
  </si>
  <si>
    <t>px last</t>
  </si>
  <si>
    <t>As of Date</t>
  </si>
  <si>
    <t>Year end</t>
  </si>
  <si>
    <t>1Y Ago</t>
  </si>
  <si>
    <t>Treasury Yield - 5 Year 5 Years Forward</t>
  </si>
  <si>
    <t>This sheet contains FactSet XML data for use with this workbook's =FDS codes.  Modifying the worksheet's contents may damage the workbook's =FDS functionality.</t>
  </si>
  <si>
    <t>HY - IG spread</t>
  </si>
  <si>
    <t>MTD Total Return</t>
  </si>
  <si>
    <t>MTD Excess Return</t>
  </si>
  <si>
    <t>FX MTD Total Return</t>
  </si>
  <si>
    <t>Month End</t>
  </si>
  <si>
    <t>MTD Change</t>
  </si>
  <si>
    <t xml:space="preserve"> Yield  Month End</t>
  </si>
  <si>
    <t xml:space="preserve"> DurationMonth End</t>
  </si>
  <si>
    <t xml:space="preserve"> Duration  Month End</t>
  </si>
  <si>
    <t xml:space="preserve"> Spread Month End</t>
  </si>
  <si>
    <t>DurationMonth End</t>
  </si>
  <si>
    <t>Yield at Month End</t>
  </si>
  <si>
    <t>Spread at Month End</t>
  </si>
  <si>
    <t>Change</t>
  </si>
  <si>
    <t>JPM05014</t>
  </si>
  <si>
    <t>lhmn0001</t>
  </si>
  <si>
    <t>1M Excess Return</t>
  </si>
  <si>
    <t>FX 1M Total Return</t>
  </si>
  <si>
    <t>LTM</t>
  </si>
  <si>
    <t>Qrtly</t>
  </si>
  <si>
    <t>Merrill Lynch Option Volatilit</t>
  </si>
  <si>
    <t>U.S. 5yr 5yr Forward Breakeven</t>
  </si>
  <si>
    <t>FF1 COMB</t>
  </si>
  <si>
    <t>FF3 COMB</t>
  </si>
  <si>
    <t>ED1 COMB</t>
  </si>
  <si>
    <t>ED3 COMB</t>
  </si>
  <si>
    <t>MLH0EN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</si>
</sst>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;[Red]\(0.0%\)"/>
    <numFmt numFmtId="165" formatCode="0.00_);[Red]\(0.00\)"/>
    <numFmt numFmtId="166" formatCode="0.0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</font>
    <font>
      <sz val="12"/>
      <color indexed="9"/>
      <name val="Calibri"/>
      <family val="2"/>
    </font>
    <font>
      <sz val="12"/>
      <color indexed="8"/>
      <name val="Calibri"/>
      <family val="2"/>
    </font>
    <font>
      <sz val="18"/>
      <name val="Calibri"/>
      <family val="2"/>
    </font>
    <font>
      <sz val="16"/>
      <color indexed="8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CCC0DA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7">
    <xf numFmtId="0" fontId="0" fillId="0" borderId="0" xfId="0"/>
    <xf numFmtId="0" fontId="0" fillId="0" borderId="0" xfId="0" applyNumberFormat="1" applyFill="1"/>
    <xf numFmtId="14" fontId="0" fillId="0" borderId="0" xfId="0" applyNumberFormat="1" applyFill="1"/>
    <xf numFmtId="14" fontId="0" fillId="0" borderId="0" xfId="0" applyNumberFormat="1"/>
    <xf numFmtId="164" fontId="0" fillId="0" borderId="0" xfId="2" applyNumberFormat="1" applyFont="1"/>
    <xf numFmtId="43" fontId="3" fillId="2" borderId="0" xfId="1" applyFont="1" applyFill="1"/>
    <xf numFmtId="0" fontId="3" fillId="2" borderId="0" xfId="0" applyFont="1" applyFill="1"/>
    <xf numFmtId="14" fontId="2" fillId="3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14" fontId="2" fillId="3" borderId="0" xfId="0" applyNumberFormat="1" applyFont="1" applyFill="1"/>
    <xf numFmtId="0" fontId="2" fillId="3" borderId="0" xfId="0" applyNumberFormat="1" applyFont="1" applyFill="1"/>
    <xf numFmtId="165" fontId="0" fillId="0" borderId="0" xfId="1" applyNumberFormat="1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0" fontId="2" fillId="4" borderId="0" xfId="0" applyNumberFormat="1" applyFont="1" applyFill="1"/>
    <xf numFmtId="0" fontId="2" fillId="4" borderId="0" xfId="0" applyNumberFormat="1" applyFont="1" applyFill="1" applyAlignment="1">
      <alignment wrapText="1"/>
    </xf>
    <xf numFmtId="0" fontId="7" fillId="0" borderId="0" xfId="0" applyFont="1"/>
    <xf numFmtId="0" fontId="8" fillId="0" borderId="0" xfId="0" applyFont="1"/>
    <xf numFmtId="14" fontId="6" fillId="0" borderId="0" xfId="0" applyNumberFormat="1" applyFont="1" applyFill="1" applyAlignment="1">
      <alignment horizontal="left"/>
    </xf>
    <xf numFmtId="0" fontId="4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166" fontId="4" fillId="5" borderId="2" xfId="0" applyNumberFormat="1" applyFont="1" applyFill="1" applyBorder="1" applyAlignment="1">
      <alignment horizontal="center" wrapText="1"/>
    </xf>
    <xf numFmtId="166" fontId="4" fillId="6" borderId="2" xfId="0" applyNumberFormat="1" applyFont="1" applyFill="1" applyBorder="1" applyAlignment="1">
      <alignment horizontal="center" wrapText="1"/>
    </xf>
    <xf numFmtId="166" fontId="4" fillId="6" borderId="3" xfId="0" applyNumberFormat="1" applyFont="1" applyFill="1" applyBorder="1" applyAlignment="1">
      <alignment horizontal="center" wrapText="1"/>
    </xf>
    <xf numFmtId="0" fontId="0" fillId="0" borderId="4" xfId="0" applyNumberFormat="1" applyFill="1" applyBorder="1"/>
    <xf numFmtId="0" fontId="6" fillId="0" borderId="4" xfId="0" applyFont="1" applyFill="1" applyBorder="1"/>
    <xf numFmtId="166" fontId="6" fillId="0" borderId="4" xfId="0" applyNumberFormat="1" applyFont="1" applyFill="1" applyBorder="1" applyAlignment="1">
      <alignment horizontal="center"/>
    </xf>
    <xf numFmtId="0" fontId="0" fillId="0" borderId="4" xfId="0" applyBorder="1"/>
    <xf numFmtId="0" fontId="6" fillId="0" borderId="4" xfId="0" applyFont="1" applyBorder="1"/>
    <xf numFmtId="2" fontId="6" fillId="0" borderId="4" xfId="0" applyNumberFormat="1" applyFont="1" applyFill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38" fontId="6" fillId="0" borderId="4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6" fillId="0" borderId="0" xfId="0" applyFont="1" applyFill="1" applyBorder="1"/>
    <xf numFmtId="166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0" fillId="0" borderId="0" xfId="0" applyBorder="1"/>
    <xf numFmtId="2" fontId="6" fillId="0" borderId="0" xfId="0" applyNumberFormat="1" applyFont="1" applyFill="1" applyBorder="1" applyAlignment="1">
      <alignment horizontal="center"/>
    </xf>
    <xf numFmtId="10" fontId="6" fillId="0" borderId="0" xfId="2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166" fontId="4" fillId="7" borderId="2" xfId="0" applyNumberFormat="1" applyFont="1" applyFill="1" applyBorder="1" applyAlignment="1">
      <alignment horizontal="center" wrapText="1"/>
    </xf>
    <xf numFmtId="0" fontId="4" fillId="8" borderId="1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166" fontId="4" fillId="8" borderId="2" xfId="0" applyNumberFormat="1" applyFont="1" applyFill="1" applyBorder="1" applyAlignment="1">
      <alignment horizontal="center" wrapText="1"/>
    </xf>
    <xf numFmtId="0" fontId="0" fillId="8" borderId="0" xfId="0" applyFill="1"/>
    <xf numFmtId="0" fontId="0" fillId="9" borderId="0" xfId="0" applyFill="1"/>
    <xf numFmtId="0" fontId="4" fillId="10" borderId="1" xfId="0" applyFont="1" applyFill="1" applyBorder="1" applyAlignment="1">
      <alignment horizontal="left" wrapText="1"/>
    </xf>
    <xf numFmtId="0" fontId="5" fillId="10" borderId="2" xfId="0" applyFont="1" applyFill="1" applyBorder="1" applyAlignment="1">
      <alignment wrapText="1"/>
    </xf>
    <xf numFmtId="166" fontId="4" fillId="10" borderId="2" xfId="0" applyNumberFormat="1" applyFont="1" applyFill="1" applyBorder="1" applyAlignment="1">
      <alignment horizontal="center" wrapText="1"/>
    </xf>
    <xf numFmtId="166" fontId="6" fillId="0" borderId="0" xfId="0" quotePrefix="1" applyNumberFormat="1" applyFont="1" applyFill="1" applyBorder="1" applyAlignment="1">
      <alignment horizontal="center"/>
    </xf>
    <xf numFmtId="165" fontId="6" fillId="0" borderId="4" xfId="0" applyNumberFormat="1" applyFont="1" applyFill="1" applyBorder="1" applyAlignment="1">
      <alignment horizontal="center"/>
    </xf>
    <xf numFmtId="0" fontId="0" fillId="10" borderId="0" xfId="0" applyFill="1"/>
    <xf numFmtId="2" fontId="0" fillId="0" borderId="0" xfId="0" applyNumberFormat="1"/>
    <xf numFmtId="0" fontId="4" fillId="11" borderId="1" xfId="0" applyFont="1" applyFill="1" applyBorder="1" applyAlignment="1">
      <alignment horizontal="left" wrapText="1"/>
    </xf>
    <xf numFmtId="0" fontId="5" fillId="11" borderId="2" xfId="0" applyFont="1" applyFill="1" applyBorder="1" applyAlignment="1">
      <alignment wrapText="1"/>
    </xf>
    <xf numFmtId="166" fontId="4" fillId="11" borderId="2" xfId="0" applyNumberFormat="1" applyFont="1" applyFill="1" applyBorder="1" applyAlignment="1">
      <alignment horizontal="center" wrapText="1"/>
    </xf>
    <xf numFmtId="0" fontId="6" fillId="0" borderId="5" xfId="0" applyFont="1" applyFill="1" applyBorder="1"/>
    <xf numFmtId="0" fontId="0" fillId="0" borderId="5" xfId="0" applyBorder="1"/>
    <xf numFmtId="166" fontId="4" fillId="8" borderId="6" xfId="0" applyNumberFormat="1" applyFont="1" applyFill="1" applyBorder="1" applyAlignment="1">
      <alignment horizontal="center" wrapText="1"/>
    </xf>
    <xf numFmtId="166" fontId="4" fillId="8" borderId="7" xfId="0" applyNumberFormat="1" applyFont="1" applyFill="1" applyBorder="1" applyAlignment="1">
      <alignment horizontal="center" wrapText="1"/>
    </xf>
    <xf numFmtId="166" fontId="4" fillId="8" borderId="8" xfId="0" applyNumberFormat="1" applyFont="1" applyFill="1" applyBorder="1" applyAlignment="1">
      <alignment horizontal="center" wrapText="1"/>
    </xf>
    <xf numFmtId="166" fontId="6" fillId="0" borderId="9" xfId="0" applyNumberFormat="1" applyFont="1" applyFill="1" applyBorder="1" applyAlignment="1">
      <alignment horizontal="center"/>
    </xf>
    <xf numFmtId="164" fontId="6" fillId="0" borderId="10" xfId="0" applyNumberFormat="1" applyFont="1" applyFill="1" applyBorder="1" applyAlignment="1">
      <alignment horizontal="center"/>
    </xf>
    <xf numFmtId="166" fontId="6" fillId="0" borderId="11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66" fontId="6" fillId="0" borderId="5" xfId="0" applyNumberFormat="1" applyFont="1" applyFill="1" applyBorder="1" applyAlignment="1">
      <alignment horizontal="center"/>
    </xf>
    <xf numFmtId="166" fontId="6" fillId="0" borderId="5" xfId="0" quotePrefix="1" applyNumberFormat="1" applyFont="1" applyFill="1" applyBorder="1" applyAlignment="1">
      <alignment horizontal="center"/>
    </xf>
    <xf numFmtId="38" fontId="6" fillId="0" borderId="9" xfId="0" applyNumberFormat="1" applyFont="1" applyFill="1" applyBorder="1" applyAlignment="1">
      <alignment horizontal="center"/>
    </xf>
    <xf numFmtId="38" fontId="6" fillId="0" borderId="10" xfId="0" applyNumberFormat="1" applyFont="1" applyFill="1" applyBorder="1" applyAlignment="1">
      <alignment horizontal="center"/>
    </xf>
    <xf numFmtId="2" fontId="6" fillId="0" borderId="11" xfId="0" applyNumberFormat="1" applyFont="1" applyFill="1" applyBorder="1" applyAlignment="1">
      <alignment horizontal="center"/>
    </xf>
    <xf numFmtId="2" fontId="6" fillId="0" borderId="12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0" fontId="6" fillId="0" borderId="14" xfId="0" applyFont="1" applyFill="1" applyBorder="1"/>
    <xf numFmtId="0" fontId="0" fillId="0" borderId="14" xfId="0" applyBorder="1"/>
    <xf numFmtId="0" fontId="4" fillId="8" borderId="15" xfId="0" applyFont="1" applyFill="1" applyBorder="1" applyAlignment="1">
      <alignment wrapText="1"/>
    </xf>
    <xf numFmtId="0" fontId="0" fillId="0" borderId="16" xfId="0" applyNumberFormat="1" applyFill="1" applyBorder="1"/>
    <xf numFmtId="0" fontId="0" fillId="0" borderId="17" xfId="0" applyNumberFormat="1" applyFill="1" applyBorder="1"/>
    <xf numFmtId="2" fontId="6" fillId="0" borderId="9" xfId="0" applyNumberFormat="1" applyFont="1" applyFill="1" applyBorder="1" applyAlignment="1">
      <alignment horizontal="center"/>
    </xf>
    <xf numFmtId="2" fontId="6" fillId="0" borderId="10" xfId="0" applyNumberFormat="1" applyFont="1" applyFill="1" applyBorder="1" applyAlignment="1">
      <alignment horizontal="center"/>
    </xf>
    <xf numFmtId="10" fontId="6" fillId="0" borderId="9" xfId="2" applyNumberFormat="1" applyFont="1" applyFill="1" applyBorder="1" applyAlignment="1">
      <alignment horizontal="center"/>
    </xf>
    <xf numFmtId="10" fontId="6" fillId="0" borderId="10" xfId="2" applyNumberFormat="1" applyFont="1" applyFill="1" applyBorder="1" applyAlignment="1">
      <alignment horizontal="center"/>
    </xf>
    <xf numFmtId="10" fontId="6" fillId="0" borderId="13" xfId="2" applyNumberFormat="1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1" fontId="6" fillId="0" borderId="10" xfId="0" applyNumberFormat="1" applyFont="1" applyFill="1" applyBorder="1" applyAlignment="1">
      <alignment horizontal="center"/>
    </xf>
    <xf numFmtId="1" fontId="6" fillId="0" borderId="13" xfId="0" applyNumberFormat="1" applyFont="1" applyFill="1" applyBorder="1" applyAlignment="1">
      <alignment horizontal="center"/>
    </xf>
    <xf numFmtId="0" fontId="4" fillId="5" borderId="15" xfId="0" applyFont="1" applyFill="1" applyBorder="1" applyAlignment="1">
      <alignment wrapText="1"/>
    </xf>
    <xf numFmtId="166" fontId="4" fillId="5" borderId="6" xfId="0" applyNumberFormat="1" applyFont="1" applyFill="1" applyBorder="1" applyAlignment="1">
      <alignment horizontal="center" wrapText="1"/>
    </xf>
    <xf numFmtId="166" fontId="4" fillId="5" borderId="7" xfId="0" applyNumberFormat="1" applyFont="1" applyFill="1" applyBorder="1" applyAlignment="1">
      <alignment horizontal="center" wrapText="1"/>
    </xf>
    <xf numFmtId="166" fontId="4" fillId="5" borderId="8" xfId="0" applyNumberFormat="1" applyFont="1" applyFill="1" applyBorder="1" applyAlignment="1">
      <alignment horizontal="center" wrapText="1"/>
    </xf>
    <xf numFmtId="38" fontId="6" fillId="0" borderId="11" xfId="0" applyNumberFormat="1" applyFont="1" applyFill="1" applyBorder="1" applyAlignment="1">
      <alignment horizontal="center"/>
    </xf>
    <xf numFmtId="38" fontId="6" fillId="0" borderId="12" xfId="0" applyNumberFormat="1" applyFont="1" applyFill="1" applyBorder="1" applyAlignment="1">
      <alignment horizontal="center"/>
    </xf>
    <xf numFmtId="38" fontId="6" fillId="0" borderId="13" xfId="0" applyNumberFormat="1" applyFont="1" applyFill="1" applyBorder="1" applyAlignment="1">
      <alignment horizontal="center"/>
    </xf>
    <xf numFmtId="0" fontId="4" fillId="7" borderId="15" xfId="0" applyFont="1" applyFill="1" applyBorder="1" applyAlignment="1">
      <alignment wrapText="1"/>
    </xf>
    <xf numFmtId="166" fontId="4" fillId="7" borderId="6" xfId="0" applyNumberFormat="1" applyFont="1" applyFill="1" applyBorder="1" applyAlignment="1">
      <alignment horizontal="center" wrapText="1"/>
    </xf>
    <xf numFmtId="166" fontId="4" fillId="7" borderId="7" xfId="0" applyNumberFormat="1" applyFont="1" applyFill="1" applyBorder="1" applyAlignment="1">
      <alignment horizontal="center" wrapText="1"/>
    </xf>
    <xf numFmtId="166" fontId="4" fillId="7" borderId="8" xfId="0" applyNumberFormat="1" applyFont="1" applyFill="1" applyBorder="1" applyAlignment="1">
      <alignment horizontal="center" wrapText="1"/>
    </xf>
    <xf numFmtId="0" fontId="4" fillId="11" borderId="15" xfId="0" applyFont="1" applyFill="1" applyBorder="1" applyAlignment="1">
      <alignment horizontal="left" wrapText="1"/>
    </xf>
    <xf numFmtId="0" fontId="6" fillId="0" borderId="14" xfId="0" applyFont="1" applyBorder="1"/>
    <xf numFmtId="166" fontId="4" fillId="11" borderId="6" xfId="0" applyNumberFormat="1" applyFont="1" applyFill="1" applyBorder="1" applyAlignment="1">
      <alignment horizontal="center" wrapText="1"/>
    </xf>
    <xf numFmtId="166" fontId="4" fillId="11" borderId="7" xfId="0" applyNumberFormat="1" applyFont="1" applyFill="1" applyBorder="1" applyAlignment="1">
      <alignment horizontal="center" wrapText="1"/>
    </xf>
    <xf numFmtId="166" fontId="4" fillId="11" borderId="8" xfId="0" applyNumberFormat="1" applyFont="1" applyFill="1" applyBorder="1" applyAlignment="1">
      <alignment horizontal="center" wrapText="1"/>
    </xf>
    <xf numFmtId="2" fontId="6" fillId="0" borderId="5" xfId="0" applyNumberFormat="1" applyFont="1" applyFill="1" applyBorder="1" applyAlignment="1">
      <alignment horizontal="center"/>
    </xf>
    <xf numFmtId="165" fontId="6" fillId="0" borderId="9" xfId="0" applyNumberFormat="1" applyFont="1" applyFill="1" applyBorder="1" applyAlignment="1">
      <alignment horizontal="center"/>
    </xf>
    <xf numFmtId="165" fontId="6" fillId="0" borderId="10" xfId="0" applyNumberFormat="1" applyFont="1" applyFill="1" applyBorder="1" applyAlignment="1">
      <alignment horizontal="center"/>
    </xf>
    <xf numFmtId="165" fontId="6" fillId="0" borderId="11" xfId="0" applyNumberFormat="1" applyFont="1" applyFill="1" applyBorder="1" applyAlignment="1">
      <alignment horizontal="center"/>
    </xf>
    <xf numFmtId="165" fontId="6" fillId="0" borderId="12" xfId="0" applyNumberFormat="1" applyFont="1" applyFill="1" applyBorder="1" applyAlignment="1">
      <alignment horizontal="center"/>
    </xf>
    <xf numFmtId="165" fontId="6" fillId="0" borderId="13" xfId="0" applyNumberFormat="1" applyFont="1" applyFill="1" applyBorder="1" applyAlignment="1">
      <alignment horizontal="center"/>
    </xf>
    <xf numFmtId="0" fontId="4" fillId="10" borderId="15" xfId="0" applyFont="1" applyFill="1" applyBorder="1" applyAlignment="1">
      <alignment horizontal="left" wrapText="1"/>
    </xf>
    <xf numFmtId="166" fontId="4" fillId="10" borderId="6" xfId="0" applyNumberFormat="1" applyFont="1" applyFill="1" applyBorder="1" applyAlignment="1">
      <alignment horizontal="center" wrapText="1"/>
    </xf>
    <xf numFmtId="166" fontId="4" fillId="10" borderId="7" xfId="0" applyNumberFormat="1" applyFont="1" applyFill="1" applyBorder="1" applyAlignment="1">
      <alignment horizontal="center" wrapText="1"/>
    </xf>
    <xf numFmtId="166" fontId="4" fillId="10" borderId="8" xfId="0" applyNumberFormat="1" applyFont="1" applyFill="1" applyBorder="1" applyAlignment="1">
      <alignment horizontal="center" wrapText="1"/>
    </xf>
    <xf numFmtId="0" fontId="0" fillId="0" borderId="2" xfId="0" applyBorder="1"/>
    <xf numFmtId="0" fontId="0" fillId="0" borderId="19" xfId="0" applyBorder="1"/>
    <xf numFmtId="0" fontId="9" fillId="0" borderId="18" xfId="0" applyNumberFormat="1" applyFont="1" applyFill="1" applyBorder="1" applyAlignment="1"/>
    <xf numFmtId="2" fontId="6" fillId="0" borderId="20" xfId="0" applyNumberFormat="1" applyFont="1" applyFill="1" applyBorder="1" applyAlignment="1">
      <alignment horizontal="center"/>
    </xf>
    <xf numFmtId="2" fontId="6" fillId="0" borderId="21" xfId="0" applyNumberFormat="1" applyFont="1" applyFill="1" applyBorder="1" applyAlignment="1">
      <alignment horizontal="center"/>
    </xf>
    <xf numFmtId="2" fontId="10" fillId="0" borderId="9" xfId="0" applyNumberFormat="1" applyFont="1" applyFill="1" applyBorder="1" applyAlignment="1">
      <alignment horizontal="center"/>
    </xf>
    <xf numFmtId="0" fontId="0" fillId="0" borderId="29" xfId="0" applyNumberFormat="1" applyFill="1" applyBorder="1"/>
    <xf numFmtId="0" fontId="0" fillId="0" borderId="7" xfId="0" applyBorder="1"/>
    <xf numFmtId="166" fontId="6" fillId="0" borderId="30" xfId="0" applyNumberFormat="1" applyFont="1" applyFill="1" applyBorder="1" applyAlignment="1">
      <alignment horizontal="center"/>
    </xf>
    <xf numFmtId="164" fontId="6" fillId="0" borderId="31" xfId="0" applyNumberFormat="1" applyFont="1" applyFill="1" applyBorder="1" applyAlignment="1">
      <alignment horizontal="center"/>
    </xf>
    <xf numFmtId="164" fontId="6" fillId="0" borderId="32" xfId="0" applyNumberFormat="1" applyFont="1" applyFill="1" applyBorder="1" applyAlignment="1">
      <alignment horizontal="center"/>
    </xf>
    <xf numFmtId="0" fontId="0" fillId="0" borderId="31" xfId="0" applyNumberFormat="1" applyFill="1" applyBorder="1"/>
    <xf numFmtId="166" fontId="6" fillId="0" borderId="33" xfId="0" applyNumberFormat="1" applyFont="1" applyFill="1" applyBorder="1" applyAlignment="1">
      <alignment horizontal="center"/>
    </xf>
    <xf numFmtId="38" fontId="6" fillId="0" borderId="30" xfId="0" applyNumberFormat="1" applyFont="1" applyFill="1" applyBorder="1" applyAlignment="1">
      <alignment horizontal="center"/>
    </xf>
    <xf numFmtId="38" fontId="6" fillId="0" borderId="31" xfId="0" applyNumberFormat="1" applyFont="1" applyFill="1" applyBorder="1" applyAlignment="1">
      <alignment horizontal="center"/>
    </xf>
    <xf numFmtId="38" fontId="6" fillId="0" borderId="32" xfId="0" applyNumberFormat="1" applyFont="1" applyFill="1" applyBorder="1" applyAlignment="1">
      <alignment horizontal="center"/>
    </xf>
    <xf numFmtId="2" fontId="6" fillId="0" borderId="30" xfId="0" applyNumberFormat="1" applyFont="1" applyFill="1" applyBorder="1" applyAlignment="1">
      <alignment horizontal="center"/>
    </xf>
    <xf numFmtId="2" fontId="6" fillId="0" borderId="32" xfId="0" applyNumberFormat="1" applyFont="1" applyFill="1" applyBorder="1" applyAlignment="1">
      <alignment horizontal="center"/>
    </xf>
    <xf numFmtId="10" fontId="6" fillId="0" borderId="30" xfId="2" applyNumberFormat="1" applyFont="1" applyFill="1" applyBorder="1" applyAlignment="1">
      <alignment horizontal="center"/>
    </xf>
    <xf numFmtId="10" fontId="6" fillId="0" borderId="32" xfId="2" applyNumberFormat="1" applyFont="1" applyFill="1" applyBorder="1" applyAlignment="1">
      <alignment horizontal="center"/>
    </xf>
    <xf numFmtId="0" fontId="0" fillId="0" borderId="22" xfId="0" applyBorder="1"/>
    <xf numFmtId="0" fontId="0" fillId="0" borderId="12" xfId="0" applyNumberFormat="1" applyFill="1" applyBorder="1"/>
    <xf numFmtId="166" fontId="6" fillId="0" borderId="34" xfId="0" applyNumberFormat="1" applyFont="1" applyFill="1" applyBorder="1" applyAlignment="1">
      <alignment horizontal="center"/>
    </xf>
    <xf numFmtId="10" fontId="6" fillId="0" borderId="11" xfId="2" applyNumberFormat="1" applyFont="1" applyFill="1" applyBorder="1" applyAlignment="1">
      <alignment horizontal="center"/>
    </xf>
    <xf numFmtId="0" fontId="0" fillId="12" borderId="29" xfId="0" applyNumberFormat="1" applyFill="1" applyBorder="1"/>
    <xf numFmtId="0" fontId="0" fillId="12" borderId="7" xfId="0" applyFill="1" applyBorder="1"/>
    <xf numFmtId="166" fontId="6" fillId="12" borderId="30" xfId="0" applyNumberFormat="1" applyFont="1" applyFill="1" applyBorder="1" applyAlignment="1">
      <alignment horizontal="center"/>
    </xf>
    <xf numFmtId="164" fontId="6" fillId="12" borderId="31" xfId="0" applyNumberFormat="1" applyFont="1" applyFill="1" applyBorder="1" applyAlignment="1">
      <alignment horizontal="center"/>
    </xf>
    <xf numFmtId="164" fontId="6" fillId="12" borderId="32" xfId="0" applyNumberFormat="1" applyFont="1" applyFill="1" applyBorder="1" applyAlignment="1">
      <alignment horizontal="center"/>
    </xf>
    <xf numFmtId="0" fontId="0" fillId="12" borderId="31" xfId="0" applyNumberFormat="1" applyFill="1" applyBorder="1"/>
    <xf numFmtId="166" fontId="6" fillId="12" borderId="33" xfId="0" applyNumberFormat="1" applyFont="1" applyFill="1" applyBorder="1" applyAlignment="1">
      <alignment horizontal="center"/>
    </xf>
    <xf numFmtId="2" fontId="6" fillId="12" borderId="30" xfId="0" applyNumberFormat="1" applyFont="1" applyFill="1" applyBorder="1" applyAlignment="1">
      <alignment horizontal="center"/>
    </xf>
    <xf numFmtId="2" fontId="6" fillId="12" borderId="32" xfId="0" applyNumberFormat="1" applyFont="1" applyFill="1" applyBorder="1" applyAlignment="1">
      <alignment horizontal="center"/>
    </xf>
    <xf numFmtId="10" fontId="6" fillId="12" borderId="30" xfId="2" applyNumberFormat="1" applyFont="1" applyFill="1" applyBorder="1" applyAlignment="1">
      <alignment horizontal="center"/>
    </xf>
    <xf numFmtId="10" fontId="6" fillId="12" borderId="32" xfId="2" applyNumberFormat="1" applyFont="1" applyFill="1" applyBorder="1" applyAlignment="1">
      <alignment horizontal="center"/>
    </xf>
    <xf numFmtId="0" fontId="0" fillId="12" borderId="16" xfId="0" applyNumberFormat="1" applyFill="1" applyBorder="1"/>
    <xf numFmtId="0" fontId="0" fillId="12" borderId="0" xfId="0" applyFill="1" applyBorder="1"/>
    <xf numFmtId="166" fontId="6" fillId="12" borderId="9" xfId="0" applyNumberFormat="1" applyFont="1" applyFill="1" applyBorder="1" applyAlignment="1">
      <alignment horizontal="center"/>
    </xf>
    <xf numFmtId="164" fontId="6" fillId="12" borderId="4" xfId="0" applyNumberFormat="1" applyFont="1" applyFill="1" applyBorder="1" applyAlignment="1">
      <alignment horizontal="center"/>
    </xf>
    <xf numFmtId="164" fontId="6" fillId="12" borderId="10" xfId="0" applyNumberFormat="1" applyFont="1" applyFill="1" applyBorder="1" applyAlignment="1">
      <alignment horizontal="center"/>
    </xf>
    <xf numFmtId="0" fontId="0" fillId="12" borderId="4" xfId="0" applyNumberFormat="1" applyFill="1" applyBorder="1"/>
    <xf numFmtId="166" fontId="6" fillId="12" borderId="5" xfId="0" applyNumberFormat="1" applyFont="1" applyFill="1" applyBorder="1" applyAlignment="1">
      <alignment horizontal="center"/>
    </xf>
    <xf numFmtId="2" fontId="6" fillId="12" borderId="9" xfId="0" applyNumberFormat="1" applyFont="1" applyFill="1" applyBorder="1" applyAlignment="1">
      <alignment horizontal="center"/>
    </xf>
    <xf numFmtId="2" fontId="6" fillId="12" borderId="10" xfId="0" applyNumberFormat="1" applyFont="1" applyFill="1" applyBorder="1" applyAlignment="1">
      <alignment horizontal="center"/>
    </xf>
    <xf numFmtId="10" fontId="6" fillId="12" borderId="9" xfId="2" applyNumberFormat="1" applyFont="1" applyFill="1" applyBorder="1" applyAlignment="1">
      <alignment horizontal="center"/>
    </xf>
    <xf numFmtId="10" fontId="6" fillId="12" borderId="10" xfId="2" applyNumberFormat="1" applyFont="1" applyFill="1" applyBorder="1" applyAlignment="1">
      <alignment horizontal="center"/>
    </xf>
    <xf numFmtId="0" fontId="0" fillId="12" borderId="17" xfId="0" applyNumberFormat="1" applyFill="1" applyBorder="1"/>
    <xf numFmtId="0" fontId="0" fillId="12" borderId="22" xfId="0" applyFill="1" applyBorder="1"/>
    <xf numFmtId="166" fontId="6" fillId="12" borderId="11" xfId="0" applyNumberFormat="1" applyFont="1" applyFill="1" applyBorder="1" applyAlignment="1">
      <alignment horizontal="center"/>
    </xf>
    <xf numFmtId="164" fontId="6" fillId="12" borderId="12" xfId="0" applyNumberFormat="1" applyFont="1" applyFill="1" applyBorder="1" applyAlignment="1">
      <alignment horizontal="center"/>
    </xf>
    <xf numFmtId="164" fontId="6" fillId="12" borderId="13" xfId="0" applyNumberFormat="1" applyFont="1" applyFill="1" applyBorder="1" applyAlignment="1">
      <alignment horizontal="center"/>
    </xf>
    <xf numFmtId="0" fontId="0" fillId="12" borderId="12" xfId="0" applyNumberFormat="1" applyFill="1" applyBorder="1"/>
    <xf numFmtId="166" fontId="6" fillId="12" borderId="34" xfId="0" applyNumberFormat="1" applyFont="1" applyFill="1" applyBorder="1" applyAlignment="1">
      <alignment horizontal="center"/>
    </xf>
    <xf numFmtId="2" fontId="6" fillId="12" borderId="11" xfId="0" applyNumberFormat="1" applyFont="1" applyFill="1" applyBorder="1" applyAlignment="1">
      <alignment horizontal="center"/>
    </xf>
    <xf numFmtId="2" fontId="6" fillId="12" borderId="13" xfId="0" applyNumberFormat="1" applyFont="1" applyFill="1" applyBorder="1" applyAlignment="1">
      <alignment horizontal="center"/>
    </xf>
    <xf numFmtId="10" fontId="6" fillId="12" borderId="11" xfId="2" applyNumberFormat="1" applyFont="1" applyFill="1" applyBorder="1" applyAlignment="1">
      <alignment horizontal="center"/>
    </xf>
    <xf numFmtId="10" fontId="6" fillId="12" borderId="13" xfId="2" applyNumberFormat="1" applyFont="1" applyFill="1" applyBorder="1" applyAlignment="1">
      <alignment horizontal="center"/>
    </xf>
    <xf numFmtId="0" fontId="0" fillId="12" borderId="25" xfId="0" applyNumberFormat="1" applyFill="1" applyBorder="1"/>
    <xf numFmtId="0" fontId="0" fillId="12" borderId="0" xfId="0" applyFill="1"/>
    <xf numFmtId="166" fontId="6" fillId="12" borderId="21" xfId="0" applyNumberFormat="1" applyFont="1" applyFill="1" applyBorder="1" applyAlignment="1">
      <alignment horizontal="center"/>
    </xf>
    <xf numFmtId="164" fontId="6" fillId="12" borderId="26" xfId="0" applyNumberFormat="1" applyFont="1" applyFill="1" applyBorder="1" applyAlignment="1">
      <alignment horizontal="center"/>
    </xf>
    <xf numFmtId="164" fontId="6" fillId="12" borderId="27" xfId="0" applyNumberFormat="1" applyFont="1" applyFill="1" applyBorder="1" applyAlignment="1">
      <alignment horizontal="center"/>
    </xf>
    <xf numFmtId="0" fontId="0" fillId="12" borderId="26" xfId="0" applyNumberFormat="1" applyFill="1" applyBorder="1"/>
    <xf numFmtId="166" fontId="6" fillId="12" borderId="28" xfId="0" applyNumberFormat="1" applyFont="1" applyFill="1" applyBorder="1" applyAlignment="1">
      <alignment horizontal="center"/>
    </xf>
    <xf numFmtId="2" fontId="6" fillId="12" borderId="21" xfId="0" applyNumberFormat="1" applyFont="1" applyFill="1" applyBorder="1" applyAlignment="1">
      <alignment horizontal="center"/>
    </xf>
    <xf numFmtId="2" fontId="6" fillId="12" borderId="27" xfId="0" applyNumberFormat="1" applyFont="1" applyFill="1" applyBorder="1" applyAlignment="1">
      <alignment horizontal="center"/>
    </xf>
    <xf numFmtId="10" fontId="6" fillId="12" borderId="21" xfId="2" applyNumberFormat="1" applyFont="1" applyFill="1" applyBorder="1" applyAlignment="1">
      <alignment horizontal="center"/>
    </xf>
    <xf numFmtId="10" fontId="6" fillId="12" borderId="27" xfId="2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right" wrapText="1"/>
    </xf>
    <xf numFmtId="0" fontId="0" fillId="0" borderId="4" xfId="0" applyNumberFormat="1" applyFill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9" fillId="0" borderId="19" xfId="0" applyNumberFormat="1" applyFont="1" applyFill="1" applyBorder="1" applyAlignment="1"/>
    <xf numFmtId="0" fontId="3" fillId="2" borderId="4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11" fillId="0" borderId="16" xfId="0" applyNumberFormat="1" applyFont="1" applyFill="1" applyBorder="1"/>
    <xf numFmtId="38" fontId="6" fillId="0" borderId="36" xfId="0" applyNumberFormat="1" applyFont="1" applyFill="1" applyBorder="1" applyAlignment="1">
      <alignment horizontal="center"/>
    </xf>
    <xf numFmtId="2" fontId="6" fillId="0" borderId="37" xfId="0" applyNumberFormat="1" applyFont="1" applyFill="1" applyBorder="1" applyAlignment="1">
      <alignment horizontal="center"/>
    </xf>
    <xf numFmtId="38" fontId="6" fillId="0" borderId="37" xfId="0" applyNumberFormat="1" applyFont="1" applyFill="1" applyBorder="1" applyAlignment="1">
      <alignment horizontal="center"/>
    </xf>
    <xf numFmtId="38" fontId="6" fillId="0" borderId="38" xfId="0" applyNumberFormat="1" applyFont="1" applyFill="1" applyBorder="1" applyAlignment="1">
      <alignment horizontal="center"/>
    </xf>
    <xf numFmtId="165" fontId="6" fillId="0" borderId="36" xfId="0" applyNumberFormat="1" applyFont="1" applyFill="1" applyBorder="1" applyAlignment="1">
      <alignment horizontal="center"/>
    </xf>
    <xf numFmtId="165" fontId="6" fillId="0" borderId="37" xfId="0" applyNumberFormat="1" applyFont="1" applyFill="1" applyBorder="1" applyAlignment="1">
      <alignment horizontal="center"/>
    </xf>
    <xf numFmtId="166" fontId="4" fillId="6" borderId="0" xfId="0" applyNumberFormat="1" applyFont="1" applyFill="1" applyBorder="1" applyAlignment="1">
      <alignment horizontal="center" wrapText="1"/>
    </xf>
    <xf numFmtId="167" fontId="0" fillId="0" borderId="0" xfId="2" applyNumberFormat="1" applyFont="1"/>
    <xf numFmtId="164" fontId="6" fillId="13" borderId="31" xfId="0" applyNumberFormat="1" applyFont="1" applyFill="1" applyBorder="1" applyAlignment="1">
      <alignment horizontal="center"/>
    </xf>
    <xf numFmtId="164" fontId="6" fillId="13" borderId="4" xfId="0" applyNumberFormat="1" applyFont="1" applyFill="1" applyBorder="1" applyAlignment="1">
      <alignment horizontal="center"/>
    </xf>
    <xf numFmtId="164" fontId="6" fillId="13" borderId="12" xfId="0" applyNumberFormat="1" applyFont="1" applyFill="1" applyBorder="1" applyAlignment="1">
      <alignment horizontal="center"/>
    </xf>
    <xf numFmtId="164" fontId="6" fillId="13" borderId="26" xfId="0" applyNumberFormat="1" applyFont="1" applyFill="1" applyBorder="1" applyAlignment="1">
      <alignment horizontal="center"/>
    </xf>
    <xf numFmtId="166" fontId="4" fillId="14" borderId="7" xfId="0" applyNumberFormat="1" applyFont="1" applyFill="1" applyBorder="1" applyAlignment="1">
      <alignment horizontal="center" wrapText="1"/>
    </xf>
    <xf numFmtId="166" fontId="4" fillId="15" borderId="7" xfId="0" applyNumberFormat="1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43" fontId="0" fillId="0" borderId="0" xfId="1" applyFont="1"/>
    <xf numFmtId="1" fontId="0" fillId="0" borderId="0" xfId="0" applyNumberFormat="1"/>
    <xf numFmtId="10" fontId="0" fillId="0" borderId="0" xfId="0" applyNumberFormat="1"/>
    <xf numFmtId="0" fontId="0" fillId="0" borderId="23" xfId="0" quotePrefix="1" applyBorder="1" applyAlignment="1">
      <alignment horizontal="center"/>
    </xf>
    <xf numFmtId="0" fontId="0" fillId="0" borderId="35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23" xfId="0" quotePrefix="1" applyNumberFormat="1" applyFill="1" applyBorder="1" applyAlignment="1">
      <alignment horizontal="center"/>
    </xf>
    <xf numFmtId="0" fontId="0" fillId="0" borderId="35" xfId="0" quotePrefix="1" applyNumberForma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36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/>
      </fill>
    </dxf>
    <dxf>
      <font>
        <color theme="0"/>
      </font>
      <fill>
        <patternFill patternType="gray0625">
          <bgColor theme="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Treasury Yield Curve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'Market Summary'!$AG$62</c:f>
              <c:strCache>
                <c:ptCount val="1"/>
                <c:pt idx="0">
                  <c:v>Current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'Market Summary'!$AC$63:$AC$68</c:f>
              <c:strCache>
                <c:ptCount val="6"/>
                <c:pt idx="0">
                  <c:v>3 mo</c:v>
                </c:pt>
                <c:pt idx="1">
                  <c:v>6 mo</c:v>
                </c:pt>
                <c:pt idx="2">
                  <c:v>2 Yr</c:v>
                </c:pt>
                <c:pt idx="3">
                  <c:v>5 Yr</c:v>
                </c:pt>
                <c:pt idx="4">
                  <c:v>10 Yr</c:v>
                </c:pt>
                <c:pt idx="5">
                  <c:v>30 Yr</c:v>
                </c:pt>
              </c:strCache>
            </c:strRef>
          </c:cat>
          <c:val>
            <c:numRef>
              <c:f>'Market Summary'!$AG$63:$AG$68</c:f>
              <c:numCache>
                <c:formatCode>0.00</c:formatCode>
                <c:ptCount val="6"/>
                <c:pt idx="0">
                  <c:v>0.17549999999999999</c:v>
                </c:pt>
                <c:pt idx="1">
                  <c:v>0.3871</c:v>
                </c:pt>
                <c:pt idx="2">
                  <c:v>0.9304</c:v>
                </c:pt>
                <c:pt idx="3">
                  <c:v>1.6463000000000001</c:v>
                </c:pt>
                <c:pt idx="4">
                  <c:v>2.206</c:v>
                </c:pt>
                <c:pt idx="5">
                  <c:v>2.9702999999999999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'Market Summary'!$AH$62</c:f>
              <c:strCache>
                <c:ptCount val="1"/>
                <c:pt idx="0">
                  <c:v>Prior Day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'Market Summary'!$AC$63:$AC$68</c:f>
              <c:strCache>
                <c:ptCount val="6"/>
                <c:pt idx="0">
                  <c:v>3 mo</c:v>
                </c:pt>
                <c:pt idx="1">
                  <c:v>6 mo</c:v>
                </c:pt>
                <c:pt idx="2">
                  <c:v>2 Yr</c:v>
                </c:pt>
                <c:pt idx="3">
                  <c:v>5 Yr</c:v>
                </c:pt>
                <c:pt idx="4">
                  <c:v>10 Yr</c:v>
                </c:pt>
                <c:pt idx="5">
                  <c:v>30 Yr</c:v>
                </c:pt>
              </c:strCache>
            </c:strRef>
          </c:cat>
          <c:val>
            <c:numRef>
              <c:f>'Market Summary'!$AH$63:$AH$68</c:f>
              <c:numCache>
                <c:formatCode>0.00</c:formatCode>
                <c:ptCount val="6"/>
                <c:pt idx="0">
                  <c:v>0.1704</c:v>
                </c:pt>
                <c:pt idx="1">
                  <c:v>0.36409999999999998</c:v>
                </c:pt>
                <c:pt idx="2">
                  <c:v>0.91849999999999998</c:v>
                </c:pt>
                <c:pt idx="3">
                  <c:v>1.6478999999999999</c:v>
                </c:pt>
                <c:pt idx="4">
                  <c:v>2.2218</c:v>
                </c:pt>
                <c:pt idx="5">
                  <c:v>2.9971999999999999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'Market Summary'!$AK$62</c:f>
              <c:strCache>
                <c:ptCount val="1"/>
                <c:pt idx="0">
                  <c:v>Prior Month End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'Market Summary'!$AC$63:$AC$68</c:f>
              <c:strCache>
                <c:ptCount val="6"/>
                <c:pt idx="0">
                  <c:v>3 mo</c:v>
                </c:pt>
                <c:pt idx="1">
                  <c:v>6 mo</c:v>
                </c:pt>
                <c:pt idx="2">
                  <c:v>2 Yr</c:v>
                </c:pt>
                <c:pt idx="3">
                  <c:v>5 Yr</c:v>
                </c:pt>
                <c:pt idx="4">
                  <c:v>10 Yr</c:v>
                </c:pt>
                <c:pt idx="5">
                  <c:v>30 Yr</c:v>
                </c:pt>
              </c:strCache>
            </c:strRef>
          </c:cat>
          <c:val>
            <c:numRef>
              <c:f>'Market Summary'!$AK$63:$AK$68</c:f>
            </c:numRef>
          </c:val>
          <c:smooth val="0"/>
        </c:ser>
        <c:ser>
          <c:idx val="4"/>
          <c:order val="3"/>
          <c:tx>
            <c:strRef>
              <c:f>'Market Summary'!$AL$62</c:f>
              <c:strCache>
                <c:ptCount val="1"/>
                <c:pt idx="0">
                  <c:v>Prior Year End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none"/>
          </c:marker>
          <c:cat>
            <c:strRef>
              <c:f>'Market Summary'!$AC$63:$AC$68</c:f>
              <c:strCache>
                <c:ptCount val="6"/>
                <c:pt idx="0">
                  <c:v>3 mo</c:v>
                </c:pt>
                <c:pt idx="1">
                  <c:v>6 mo</c:v>
                </c:pt>
                <c:pt idx="2">
                  <c:v>2 Yr</c:v>
                </c:pt>
                <c:pt idx="3">
                  <c:v>5 Yr</c:v>
                </c:pt>
                <c:pt idx="4">
                  <c:v>10 Yr</c:v>
                </c:pt>
                <c:pt idx="5">
                  <c:v>30 Yr</c:v>
                </c:pt>
              </c:strCache>
            </c:strRef>
          </c:cat>
          <c:val>
            <c:numRef>
              <c:f>'Market Summary'!$AL$63:$AL$68</c:f>
              <c:numCache>
                <c:formatCode>0.00</c:formatCode>
                <c:ptCount val="6"/>
                <c:pt idx="0">
                  <c:v>4.82E-2</c:v>
                </c:pt>
                <c:pt idx="1">
                  <c:v>0.1192</c:v>
                </c:pt>
                <c:pt idx="2">
                  <c:v>0.66839999999999999</c:v>
                </c:pt>
                <c:pt idx="3">
                  <c:v>1.6528</c:v>
                </c:pt>
                <c:pt idx="4">
                  <c:v>2.1696</c:v>
                </c:pt>
                <c:pt idx="5">
                  <c:v>2.7496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'Market Summary'!$AM$62</c:f>
              <c:strCache>
                <c:ptCount val="1"/>
                <c:pt idx="0">
                  <c:v>1 Year Ago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'Market Summary'!$AC$63:$AC$68</c:f>
              <c:strCache>
                <c:ptCount val="6"/>
                <c:pt idx="0">
                  <c:v>3 mo</c:v>
                </c:pt>
                <c:pt idx="1">
                  <c:v>6 mo</c:v>
                </c:pt>
                <c:pt idx="2">
                  <c:v>2 Yr</c:v>
                </c:pt>
                <c:pt idx="3">
                  <c:v>5 Yr</c:v>
                </c:pt>
                <c:pt idx="4">
                  <c:v>10 Yr</c:v>
                </c:pt>
                <c:pt idx="5">
                  <c:v>30 Yr</c:v>
                </c:pt>
              </c:strCache>
            </c:strRef>
          </c:cat>
          <c:val>
            <c:numRef>
              <c:f>'Market Summary'!$AM$63:$AM$68</c:f>
              <c:numCache>
                <c:formatCode>0.00</c:formatCode>
                <c:ptCount val="6"/>
                <c:pt idx="0">
                  <c:v>1.2699999999999999E-2</c:v>
                </c:pt>
                <c:pt idx="1">
                  <c:v>6.8500000000000005E-2</c:v>
                </c:pt>
                <c:pt idx="2">
                  <c:v>0.46850000000000003</c:v>
                </c:pt>
                <c:pt idx="3">
                  <c:v>1.4821</c:v>
                </c:pt>
                <c:pt idx="4">
                  <c:v>2.1676000000000002</c:v>
                </c:pt>
                <c:pt idx="5">
                  <c:v>2.8929999999999998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765592"/>
        <c:axId val="376763632"/>
      </c:lineChart>
      <c:catAx>
        <c:axId val="376765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6763632"/>
        <c:crosses val="autoZero"/>
        <c:auto val="1"/>
        <c:lblAlgn val="ctr"/>
        <c:lblOffset val="100"/>
        <c:noMultiLvlLbl val="0"/>
      </c:catAx>
      <c:valAx>
        <c:axId val="376763632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37676559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247651</xdr:colOff>
      <xdr:row>60</xdr:row>
      <xdr:rowOff>9525</xdr:rowOff>
    </xdr:from>
    <xdr:to>
      <xdr:col>42</xdr:col>
      <xdr:colOff>9525</xdr:colOff>
      <xdr:row>71</xdr:row>
      <xdr:rowOff>161926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sheetData>
    <row r="1" spans="1:2" x14ac:dyDescent="0.25">
      <c r="B1" t="s">
        <v>199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W169"/>
  <sheetViews>
    <sheetView tabSelected="1" zoomScale="80" zoomScaleNormal="80" workbookViewId="0">
      <pane xSplit="1" topLeftCell="B1" activePane="topRight" state="frozen"/>
      <selection pane="topRight" activeCell="B1" sqref="B1"/>
    </sheetView>
  </sheetViews>
  <sheetFormatPr defaultRowHeight="15" x14ac:dyDescent="0.25"/>
  <cols>
    <col min="1" max="1" width="68.42578125" bestFit="1" customWidth="1"/>
    <col min="2" max="2" width="18" customWidth="1"/>
    <col min="3" max="3" width="11.5703125" bestFit="1" customWidth="1"/>
    <col min="4" max="4" width="11.5703125" customWidth="1"/>
    <col min="5" max="5" width="9.7109375" customWidth="1"/>
    <col min="6" max="6" width="12" customWidth="1"/>
    <col min="7" max="9" width="11.5703125" customWidth="1"/>
    <col min="10" max="10" width="9.140625" hidden="1" customWidth="1"/>
    <col min="11" max="11" width="50" hidden="1" customWidth="1"/>
    <col min="12" max="12" width="12.42578125" hidden="1" customWidth="1"/>
    <col min="13" max="13" width="9.140625" hidden="1" customWidth="1"/>
    <col min="16" max="17" width="9.140625" hidden="1" customWidth="1"/>
    <col min="20" max="20" width="9.140625" hidden="1" customWidth="1"/>
    <col min="21" max="21" width="50" hidden="1" customWidth="1"/>
    <col min="22" max="22" width="12.42578125" hidden="1" customWidth="1"/>
    <col min="23" max="23" width="6.140625" hidden="1" customWidth="1"/>
    <col min="24" max="25" width="9.85546875" customWidth="1"/>
    <col min="26" max="27" width="9.7109375" hidden="1" customWidth="1"/>
    <col min="28" max="28" width="10" customWidth="1"/>
    <col min="29" max="29" width="9.85546875" customWidth="1"/>
    <col min="30" max="30" width="9.140625" hidden="1" customWidth="1"/>
    <col min="31" max="31" width="50" hidden="1" customWidth="1"/>
    <col min="32" max="32" width="12.42578125" hidden="1" customWidth="1"/>
    <col min="33" max="33" width="9" bestFit="1" customWidth="1"/>
    <col min="34" max="35" width="9.85546875" customWidth="1"/>
    <col min="36" max="36" width="9.85546875" hidden="1" customWidth="1"/>
    <col min="37" max="37" width="9.7109375" hidden="1" customWidth="1"/>
    <col min="38" max="38" width="10" customWidth="1"/>
    <col min="39" max="39" width="9.85546875" customWidth="1"/>
    <col min="40" max="40" width="9.140625" hidden="1" customWidth="1"/>
    <col min="41" max="41" width="50" hidden="1" customWidth="1"/>
    <col min="42" max="42" width="12.42578125" hidden="1" customWidth="1"/>
    <col min="43" max="43" width="12" bestFit="1" customWidth="1"/>
    <col min="44" max="45" width="9.85546875" customWidth="1"/>
    <col min="46" max="46" width="9.85546875" hidden="1" customWidth="1"/>
    <col min="47" max="47" width="9.7109375" hidden="1" customWidth="1"/>
    <col min="48" max="48" width="10" customWidth="1"/>
    <col min="49" max="49" width="9.85546875" customWidth="1"/>
    <col min="52" max="52" width="9.140625" style="204"/>
  </cols>
  <sheetData>
    <row r="1" spans="1:1193" ht="23.25" x14ac:dyDescent="0.35">
      <c r="A1" s="17" t="s">
        <v>43</v>
      </c>
    </row>
    <row r="2" spans="1:1193" ht="21" x14ac:dyDescent="0.35">
      <c r="A2" s="18" t="s">
        <v>44</v>
      </c>
      <c r="C2" s="187" t="s">
        <v>195</v>
      </c>
      <c r="D2" s="187" t="s">
        <v>107</v>
      </c>
      <c r="E2" s="187"/>
      <c r="F2" s="187"/>
      <c r="G2" s="187" t="s">
        <v>98</v>
      </c>
      <c r="H2" s="187" t="s">
        <v>196</v>
      </c>
      <c r="I2" s="187" t="s">
        <v>197</v>
      </c>
    </row>
    <row r="3" spans="1:1193" ht="15.75" x14ac:dyDescent="0.25">
      <c r="A3" s="19">
        <v>42338</v>
      </c>
      <c r="B3" t="s">
        <v>69</v>
      </c>
      <c r="C3" s="188">
        <f>A3</f>
        <v>42338</v>
      </c>
      <c r="D3" s="188">
        <f>C3-1</f>
        <v>42337</v>
      </c>
      <c r="E3" s="188"/>
      <c r="F3" s="188">
        <v>42308</v>
      </c>
      <c r="G3" s="188">
        <v>42308</v>
      </c>
      <c r="H3" s="188">
        <v>42004</v>
      </c>
      <c r="I3" s="188">
        <f>C3-365</f>
        <v>41973</v>
      </c>
    </row>
    <row r="6" spans="1:1193" ht="15.75" thickBot="1" x14ac:dyDescent="0.3"/>
    <row r="7" spans="1:1193" ht="15.75" thickBot="1" x14ac:dyDescent="0.3">
      <c r="D7" s="212" t="s">
        <v>158</v>
      </c>
      <c r="E7" s="213"/>
      <c r="F7" s="213"/>
      <c r="G7" s="214"/>
      <c r="H7" s="212" t="s">
        <v>159</v>
      </c>
      <c r="I7" s="214"/>
      <c r="N7" s="212" t="s">
        <v>165</v>
      </c>
      <c r="O7" s="213"/>
      <c r="P7" s="213"/>
      <c r="Q7" s="214"/>
      <c r="R7" s="212" t="s">
        <v>165</v>
      </c>
      <c r="S7" s="214"/>
    </row>
    <row r="8" spans="1:1193" s="47" customFormat="1" ht="63" x14ac:dyDescent="0.25">
      <c r="A8" s="78" t="s">
        <v>45</v>
      </c>
      <c r="B8" s="45"/>
      <c r="C8" s="61" t="s">
        <v>38</v>
      </c>
      <c r="D8" s="62" t="s">
        <v>39</v>
      </c>
      <c r="E8" s="62" t="s">
        <v>201</v>
      </c>
      <c r="F8" s="62" t="s">
        <v>201</v>
      </c>
      <c r="G8" s="62" t="s">
        <v>40</v>
      </c>
      <c r="H8" s="62" t="s">
        <v>41</v>
      </c>
      <c r="I8" s="63" t="s">
        <v>42</v>
      </c>
      <c r="J8" s="48"/>
      <c r="K8" s="44" t="s">
        <v>45</v>
      </c>
      <c r="L8" s="45"/>
      <c r="M8" s="46" t="s">
        <v>38</v>
      </c>
      <c r="N8" s="61" t="s">
        <v>52</v>
      </c>
      <c r="O8" s="62" t="s">
        <v>202</v>
      </c>
      <c r="P8" s="62" t="s">
        <v>202</v>
      </c>
      <c r="Q8" s="62" t="s">
        <v>216</v>
      </c>
      <c r="R8" s="62" t="s">
        <v>50</v>
      </c>
      <c r="S8" s="63" t="s">
        <v>51</v>
      </c>
      <c r="T8" s="48"/>
      <c r="U8" s="44" t="s">
        <v>45</v>
      </c>
      <c r="V8" s="45"/>
      <c r="W8" s="46" t="s">
        <v>38</v>
      </c>
      <c r="X8" s="61" t="s">
        <v>144</v>
      </c>
      <c r="Y8" s="62" t="s">
        <v>210</v>
      </c>
      <c r="Z8" s="62" t="s">
        <v>208</v>
      </c>
      <c r="AA8" s="62" t="s">
        <v>145</v>
      </c>
      <c r="AB8" s="62" t="s">
        <v>146</v>
      </c>
      <c r="AC8" s="63" t="s">
        <v>147</v>
      </c>
      <c r="AD8" s="48"/>
      <c r="AE8" s="44" t="s">
        <v>45</v>
      </c>
      <c r="AF8" s="45"/>
      <c r="AG8" s="61" t="s">
        <v>152</v>
      </c>
      <c r="AH8" s="62" t="s">
        <v>151</v>
      </c>
      <c r="AI8" s="62" t="s">
        <v>211</v>
      </c>
      <c r="AJ8" s="62" t="s">
        <v>206</v>
      </c>
      <c r="AK8" s="62" t="s">
        <v>148</v>
      </c>
      <c r="AL8" s="62" t="s">
        <v>149</v>
      </c>
      <c r="AM8" s="63" t="s">
        <v>150</v>
      </c>
      <c r="AN8" s="48"/>
      <c r="AO8" s="44" t="s">
        <v>45</v>
      </c>
      <c r="AP8" s="45"/>
      <c r="AQ8" s="61" t="s">
        <v>157</v>
      </c>
      <c r="AR8" s="62" t="s">
        <v>153</v>
      </c>
      <c r="AS8" s="62" t="s">
        <v>212</v>
      </c>
      <c r="AT8" s="62" t="s">
        <v>209</v>
      </c>
      <c r="AU8" s="62" t="s">
        <v>154</v>
      </c>
      <c r="AV8" s="62" t="s">
        <v>155</v>
      </c>
      <c r="AW8" s="63" t="s">
        <v>156</v>
      </c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  <c r="IW8" s="48"/>
      <c r="IX8" s="48"/>
      <c r="IY8" s="48"/>
      <c r="IZ8" s="48"/>
      <c r="JA8" s="48"/>
      <c r="JB8" s="48"/>
      <c r="JC8" s="48"/>
      <c r="JD8" s="48"/>
      <c r="JE8" s="48"/>
      <c r="JF8" s="48"/>
      <c r="JG8" s="48"/>
      <c r="JH8" s="48"/>
      <c r="JI8" s="48"/>
      <c r="JJ8" s="48"/>
      <c r="JK8" s="48"/>
      <c r="JL8" s="48"/>
      <c r="JM8" s="48"/>
      <c r="JN8" s="48"/>
      <c r="JO8" s="48"/>
      <c r="JP8" s="48"/>
      <c r="JQ8" s="48"/>
      <c r="JR8" s="48"/>
      <c r="JS8" s="48"/>
      <c r="JT8" s="48"/>
      <c r="JU8" s="48"/>
      <c r="JV8" s="48"/>
      <c r="JW8" s="48"/>
      <c r="JX8" s="48"/>
      <c r="JY8" s="48"/>
      <c r="JZ8" s="48"/>
      <c r="KA8" s="48"/>
      <c r="KB8" s="48"/>
      <c r="KC8" s="48"/>
      <c r="KD8" s="48"/>
      <c r="KE8" s="48"/>
      <c r="KF8" s="48"/>
      <c r="KG8" s="48"/>
      <c r="KH8" s="48"/>
      <c r="KI8" s="48"/>
      <c r="KJ8" s="48"/>
      <c r="KK8" s="48"/>
      <c r="KL8" s="48"/>
      <c r="KM8" s="48"/>
      <c r="KN8" s="48"/>
      <c r="KO8" s="48"/>
      <c r="KP8" s="48"/>
      <c r="KQ8" s="48"/>
      <c r="KR8" s="48"/>
      <c r="KS8" s="48"/>
      <c r="KT8" s="48"/>
      <c r="KU8" s="48"/>
      <c r="KV8" s="48"/>
      <c r="KW8" s="48"/>
      <c r="KX8" s="48"/>
      <c r="KY8" s="48"/>
      <c r="KZ8" s="48"/>
      <c r="LA8" s="48"/>
      <c r="LB8" s="48"/>
      <c r="LC8" s="48"/>
      <c r="LD8" s="48"/>
      <c r="LE8" s="48"/>
      <c r="LF8" s="48"/>
      <c r="LG8" s="48"/>
      <c r="LH8" s="48"/>
      <c r="LI8" s="48"/>
      <c r="LJ8" s="48"/>
      <c r="LK8" s="48"/>
      <c r="LL8" s="48"/>
      <c r="LM8" s="48"/>
      <c r="LN8" s="48"/>
      <c r="LO8" s="48"/>
      <c r="LP8" s="48"/>
      <c r="LQ8" s="48"/>
      <c r="LR8" s="48"/>
      <c r="LS8" s="48"/>
      <c r="LT8" s="48"/>
      <c r="LU8" s="48"/>
      <c r="LV8" s="48"/>
      <c r="LW8" s="48"/>
      <c r="LX8" s="48"/>
      <c r="LY8" s="48"/>
      <c r="LZ8" s="48"/>
      <c r="MA8" s="48"/>
      <c r="MB8" s="48"/>
      <c r="MC8" s="48"/>
      <c r="MD8" s="48"/>
      <c r="ME8" s="48"/>
      <c r="MF8" s="48"/>
      <c r="MG8" s="48"/>
      <c r="MH8" s="48"/>
      <c r="MI8" s="48"/>
      <c r="MJ8" s="48"/>
      <c r="MK8" s="48"/>
      <c r="ML8" s="48"/>
      <c r="MM8" s="48"/>
      <c r="MN8" s="48"/>
      <c r="MO8" s="48"/>
      <c r="MP8" s="48"/>
      <c r="MQ8" s="48"/>
      <c r="MR8" s="48"/>
      <c r="MS8" s="48"/>
      <c r="MT8" s="48"/>
      <c r="MU8" s="48"/>
      <c r="MV8" s="48"/>
      <c r="MW8" s="48"/>
      <c r="MX8" s="48"/>
      <c r="MY8" s="48"/>
      <c r="MZ8" s="48"/>
      <c r="NA8" s="48"/>
      <c r="NB8" s="48"/>
      <c r="NC8" s="48"/>
      <c r="ND8" s="48"/>
      <c r="NE8" s="48"/>
      <c r="NF8" s="48"/>
      <c r="NG8" s="48"/>
      <c r="NH8" s="48"/>
      <c r="NI8" s="48"/>
      <c r="NJ8" s="48"/>
      <c r="NK8" s="48"/>
      <c r="NL8" s="48"/>
      <c r="NM8" s="48"/>
      <c r="NN8" s="48"/>
      <c r="NO8" s="48"/>
      <c r="NP8" s="48"/>
      <c r="NQ8" s="48"/>
      <c r="NR8" s="48"/>
      <c r="NS8" s="48"/>
      <c r="NT8" s="48"/>
      <c r="NU8" s="48"/>
      <c r="NV8" s="48"/>
      <c r="NW8" s="48"/>
      <c r="NX8" s="48"/>
      <c r="NY8" s="48"/>
      <c r="NZ8" s="48"/>
      <c r="OA8" s="48"/>
      <c r="OB8" s="48"/>
      <c r="OC8" s="48"/>
      <c r="OD8" s="48"/>
      <c r="OE8" s="48"/>
      <c r="OF8" s="48"/>
      <c r="OG8" s="48"/>
      <c r="OH8" s="48"/>
      <c r="OI8" s="48"/>
      <c r="OJ8" s="48"/>
      <c r="OK8" s="48"/>
      <c r="OL8" s="48"/>
      <c r="OM8" s="48"/>
      <c r="ON8" s="48"/>
      <c r="OO8" s="48"/>
      <c r="OP8" s="48"/>
      <c r="OQ8" s="48"/>
      <c r="OR8" s="48"/>
      <c r="OS8" s="48"/>
      <c r="OT8" s="48"/>
      <c r="OU8" s="48"/>
      <c r="OV8" s="48"/>
      <c r="OW8" s="48"/>
      <c r="OX8" s="48"/>
      <c r="OY8" s="48"/>
      <c r="OZ8" s="48"/>
      <c r="PA8" s="48"/>
      <c r="PB8" s="48"/>
      <c r="PC8" s="48"/>
      <c r="PD8" s="48"/>
      <c r="PE8" s="48"/>
      <c r="PF8" s="48"/>
      <c r="PG8" s="48"/>
      <c r="PH8" s="48"/>
      <c r="PI8" s="48"/>
      <c r="PJ8" s="48"/>
      <c r="PK8" s="48"/>
      <c r="PL8" s="48"/>
      <c r="PM8" s="48"/>
      <c r="PN8" s="48"/>
      <c r="PO8" s="48"/>
      <c r="PP8" s="48"/>
      <c r="PQ8" s="48"/>
      <c r="PR8" s="48"/>
      <c r="PS8" s="48"/>
      <c r="PT8" s="48"/>
      <c r="PU8" s="48"/>
      <c r="PV8" s="48"/>
      <c r="PW8" s="48"/>
      <c r="PX8" s="48"/>
      <c r="PY8" s="48"/>
      <c r="PZ8" s="48"/>
      <c r="QA8" s="48"/>
      <c r="QB8" s="48"/>
      <c r="QC8" s="48"/>
      <c r="QD8" s="48"/>
      <c r="QE8" s="48"/>
      <c r="QF8" s="48"/>
      <c r="QG8" s="48"/>
      <c r="QH8" s="48"/>
      <c r="QI8" s="48"/>
      <c r="QJ8" s="48"/>
      <c r="QK8" s="48"/>
      <c r="QL8" s="48"/>
      <c r="QM8" s="48"/>
      <c r="QN8" s="48"/>
      <c r="QO8" s="48"/>
      <c r="QP8" s="48"/>
      <c r="QQ8" s="48"/>
      <c r="QR8" s="48"/>
      <c r="QS8" s="48"/>
      <c r="QT8" s="48"/>
      <c r="QU8" s="48"/>
      <c r="QV8" s="48"/>
      <c r="QW8" s="48"/>
      <c r="QX8" s="48"/>
      <c r="QY8" s="48"/>
      <c r="QZ8" s="48"/>
      <c r="RA8" s="48"/>
      <c r="RB8" s="48"/>
      <c r="RC8" s="48"/>
      <c r="RD8" s="48"/>
      <c r="RE8" s="48"/>
      <c r="RF8" s="48"/>
      <c r="RG8" s="48"/>
      <c r="RH8" s="48"/>
      <c r="RI8" s="48"/>
      <c r="RJ8" s="48"/>
      <c r="RK8" s="48"/>
      <c r="RL8" s="48"/>
      <c r="RM8" s="48"/>
      <c r="RN8" s="48"/>
      <c r="RO8" s="48"/>
      <c r="RP8" s="48"/>
      <c r="RQ8" s="48"/>
      <c r="RR8" s="48"/>
      <c r="RS8" s="48"/>
      <c r="RT8" s="48"/>
      <c r="RU8" s="48"/>
      <c r="RV8" s="48"/>
      <c r="RW8" s="48"/>
      <c r="RX8" s="48"/>
      <c r="RY8" s="48"/>
      <c r="RZ8" s="48"/>
      <c r="SA8" s="48"/>
      <c r="SB8" s="48"/>
      <c r="SC8" s="48"/>
      <c r="SD8" s="48"/>
      <c r="SE8" s="48"/>
      <c r="SF8" s="48"/>
      <c r="SG8" s="48"/>
      <c r="SH8" s="48"/>
      <c r="SI8" s="48"/>
      <c r="SJ8" s="48"/>
      <c r="SK8" s="48"/>
      <c r="SL8" s="48"/>
      <c r="SM8" s="48"/>
      <c r="SN8" s="48"/>
      <c r="SO8" s="48"/>
      <c r="SP8" s="48"/>
      <c r="SQ8" s="48"/>
      <c r="SR8" s="48"/>
      <c r="SS8" s="48"/>
      <c r="ST8" s="48"/>
      <c r="SU8" s="48"/>
      <c r="SV8" s="48"/>
      <c r="SW8" s="48"/>
      <c r="SX8" s="48"/>
      <c r="SY8" s="48"/>
      <c r="SZ8" s="48"/>
      <c r="TA8" s="48"/>
      <c r="TB8" s="48"/>
      <c r="TC8" s="48"/>
      <c r="TD8" s="48"/>
      <c r="TE8" s="48"/>
      <c r="TF8" s="48"/>
      <c r="TG8" s="48"/>
      <c r="TH8" s="48"/>
      <c r="TI8" s="48"/>
      <c r="TJ8" s="48"/>
      <c r="TK8" s="48"/>
      <c r="TL8" s="48"/>
      <c r="TM8" s="48"/>
      <c r="TN8" s="48"/>
      <c r="TO8" s="48"/>
      <c r="TP8" s="48"/>
      <c r="TQ8" s="48"/>
      <c r="TR8" s="48"/>
      <c r="TS8" s="48"/>
      <c r="TT8" s="48"/>
      <c r="TU8" s="48"/>
      <c r="TV8" s="48"/>
      <c r="TW8" s="48"/>
      <c r="TX8" s="48"/>
      <c r="TY8" s="48"/>
      <c r="TZ8" s="48"/>
      <c r="UA8" s="48"/>
      <c r="UB8" s="48"/>
      <c r="UC8" s="48"/>
      <c r="UD8" s="48"/>
      <c r="UE8" s="48"/>
      <c r="UF8" s="48"/>
      <c r="UG8" s="48"/>
      <c r="UH8" s="48"/>
      <c r="UI8" s="48"/>
      <c r="UJ8" s="48"/>
      <c r="UK8" s="48"/>
      <c r="UL8" s="48"/>
      <c r="UM8" s="48"/>
      <c r="UN8" s="48"/>
      <c r="UO8" s="48"/>
      <c r="UP8" s="48"/>
      <c r="UQ8" s="48"/>
      <c r="UR8" s="48"/>
      <c r="US8" s="48"/>
      <c r="UT8" s="48"/>
      <c r="UU8" s="48"/>
      <c r="UV8" s="48"/>
      <c r="UW8" s="48"/>
      <c r="UX8" s="48"/>
      <c r="UY8" s="48"/>
      <c r="UZ8" s="48"/>
      <c r="VA8" s="48"/>
      <c r="VB8" s="48"/>
      <c r="VC8" s="48"/>
      <c r="VD8" s="48"/>
      <c r="VE8" s="48"/>
      <c r="VF8" s="48"/>
      <c r="VG8" s="48"/>
      <c r="VH8" s="48"/>
      <c r="VI8" s="48"/>
      <c r="VJ8" s="48"/>
      <c r="VK8" s="48"/>
      <c r="VL8" s="48"/>
      <c r="VM8" s="48"/>
      <c r="VN8" s="48"/>
      <c r="VO8" s="48"/>
      <c r="VP8" s="48"/>
      <c r="VQ8" s="48"/>
      <c r="VR8" s="48"/>
      <c r="VS8" s="48"/>
      <c r="VT8" s="48"/>
      <c r="VU8" s="48"/>
      <c r="VV8" s="48"/>
      <c r="VW8" s="48"/>
      <c r="VX8" s="48"/>
      <c r="VY8" s="48"/>
      <c r="VZ8" s="48"/>
      <c r="WA8" s="48"/>
      <c r="WB8" s="48"/>
      <c r="WC8" s="48"/>
      <c r="WD8" s="48"/>
      <c r="WE8" s="48"/>
      <c r="WF8" s="48"/>
      <c r="WG8" s="48"/>
      <c r="WH8" s="48"/>
      <c r="WI8" s="48"/>
      <c r="WJ8" s="48"/>
      <c r="WK8" s="48"/>
      <c r="WL8" s="48"/>
      <c r="WM8" s="48"/>
      <c r="WN8" s="48"/>
      <c r="WO8" s="48"/>
      <c r="WP8" s="48"/>
      <c r="WQ8" s="48"/>
      <c r="WR8" s="48"/>
      <c r="WS8" s="48"/>
      <c r="WT8" s="48"/>
      <c r="WU8" s="48"/>
      <c r="WV8" s="48"/>
      <c r="WW8" s="48"/>
      <c r="WX8" s="48"/>
      <c r="WY8" s="48"/>
      <c r="WZ8" s="48"/>
      <c r="XA8" s="48"/>
      <c r="XB8" s="48"/>
      <c r="XC8" s="48"/>
      <c r="XD8" s="48"/>
      <c r="XE8" s="48"/>
      <c r="XF8" s="48"/>
      <c r="XG8" s="48"/>
      <c r="XH8" s="48"/>
      <c r="XI8" s="48"/>
      <c r="XJ8" s="48"/>
      <c r="XK8" s="48"/>
      <c r="XL8" s="48"/>
      <c r="XM8" s="48"/>
      <c r="XN8" s="48"/>
      <c r="XO8" s="48"/>
      <c r="XP8" s="48"/>
      <c r="XQ8" s="48"/>
      <c r="XR8" s="48"/>
      <c r="XS8" s="48"/>
      <c r="XT8" s="48"/>
      <c r="XU8" s="48"/>
      <c r="XV8" s="48"/>
      <c r="XW8" s="48"/>
      <c r="XX8" s="48"/>
      <c r="XY8" s="48"/>
      <c r="XZ8" s="48"/>
      <c r="YA8" s="48"/>
      <c r="YB8" s="48"/>
      <c r="YC8" s="48"/>
      <c r="YD8" s="48"/>
      <c r="YE8" s="48"/>
      <c r="YF8" s="48"/>
      <c r="YG8" s="48"/>
      <c r="YH8" s="48"/>
      <c r="YI8" s="48"/>
      <c r="YJ8" s="48"/>
      <c r="YK8" s="48"/>
      <c r="YL8" s="48"/>
      <c r="YM8" s="48"/>
      <c r="YN8" s="48"/>
      <c r="YO8" s="48"/>
      <c r="YP8" s="48"/>
      <c r="YQ8" s="48"/>
      <c r="YR8" s="48"/>
      <c r="YS8" s="48"/>
      <c r="YT8" s="48"/>
      <c r="YU8" s="48"/>
      <c r="YV8" s="48"/>
      <c r="YW8" s="48"/>
      <c r="YX8" s="48"/>
      <c r="YY8" s="48"/>
      <c r="YZ8" s="48"/>
      <c r="ZA8" s="48"/>
      <c r="ZB8" s="48"/>
      <c r="ZC8" s="48"/>
      <c r="ZD8" s="48"/>
      <c r="ZE8" s="48"/>
      <c r="ZF8" s="48"/>
      <c r="ZG8" s="48"/>
      <c r="ZH8" s="48"/>
      <c r="ZI8" s="48"/>
      <c r="ZJ8" s="48"/>
      <c r="ZK8" s="48"/>
      <c r="ZL8" s="48"/>
      <c r="ZM8" s="48"/>
      <c r="ZN8" s="48"/>
      <c r="ZO8" s="48"/>
      <c r="ZP8" s="48"/>
      <c r="ZQ8" s="48"/>
      <c r="ZR8" s="48"/>
      <c r="ZS8" s="48"/>
      <c r="ZT8" s="48"/>
      <c r="ZU8" s="48"/>
      <c r="ZV8" s="48"/>
      <c r="ZW8" s="48"/>
      <c r="ZX8" s="48"/>
      <c r="ZY8" s="48"/>
      <c r="ZZ8" s="48"/>
      <c r="AAA8" s="48"/>
      <c r="AAB8" s="48"/>
      <c r="AAC8" s="48"/>
      <c r="AAD8" s="48"/>
      <c r="AAE8" s="48"/>
      <c r="AAF8" s="48"/>
      <c r="AAG8" s="48"/>
      <c r="AAH8" s="48"/>
      <c r="AAI8" s="48"/>
      <c r="AAJ8" s="48"/>
      <c r="AAK8" s="48"/>
      <c r="AAL8" s="48"/>
      <c r="AAM8" s="48"/>
      <c r="AAN8" s="48"/>
      <c r="AAO8" s="48"/>
      <c r="AAP8" s="48"/>
      <c r="AAQ8" s="48"/>
      <c r="AAR8" s="48"/>
      <c r="AAS8" s="48"/>
      <c r="AAT8" s="48"/>
      <c r="AAU8" s="48"/>
      <c r="AAV8" s="48"/>
      <c r="AAW8" s="48"/>
      <c r="AAX8" s="48"/>
      <c r="AAY8" s="48"/>
      <c r="AAZ8" s="48"/>
      <c r="ABA8" s="48"/>
      <c r="ABB8" s="48"/>
      <c r="ABC8" s="48"/>
      <c r="ABD8" s="48"/>
      <c r="ABE8" s="48"/>
      <c r="ABF8" s="48"/>
      <c r="ABG8" s="48"/>
      <c r="ABH8" s="48"/>
      <c r="ABI8" s="48"/>
      <c r="ABJ8" s="48"/>
      <c r="ABK8" s="48"/>
      <c r="ABL8" s="48"/>
      <c r="ABM8" s="48"/>
      <c r="ABN8" s="48"/>
      <c r="ABO8" s="48"/>
      <c r="ABP8" s="48"/>
      <c r="ABQ8" s="48"/>
      <c r="ABR8" s="48"/>
      <c r="ABS8" s="48"/>
      <c r="ABT8" s="48"/>
      <c r="ABU8" s="48"/>
      <c r="ABV8" s="48"/>
      <c r="ABW8" s="48"/>
      <c r="ABX8" s="48"/>
      <c r="ABY8" s="48"/>
      <c r="ABZ8" s="48"/>
      <c r="ACA8" s="48"/>
      <c r="ACB8" s="48"/>
      <c r="ACC8" s="48"/>
      <c r="ACD8" s="48"/>
      <c r="ACE8" s="48"/>
      <c r="ACF8" s="48"/>
      <c r="ACG8" s="48"/>
      <c r="ACH8" s="48"/>
      <c r="ACI8" s="48"/>
      <c r="ACJ8" s="48"/>
      <c r="ACK8" s="48"/>
      <c r="ACL8" s="48"/>
      <c r="ACM8" s="48"/>
      <c r="ACN8" s="48"/>
      <c r="ACO8" s="48"/>
      <c r="ACP8" s="48"/>
      <c r="ACQ8" s="48"/>
      <c r="ACR8" s="48"/>
      <c r="ACS8" s="48"/>
      <c r="ACT8" s="48"/>
      <c r="ACU8" s="48"/>
      <c r="ACV8" s="48"/>
      <c r="ACW8" s="48"/>
      <c r="ACX8" s="48"/>
      <c r="ACY8" s="48"/>
      <c r="ACZ8" s="48"/>
      <c r="ADA8" s="48"/>
      <c r="ADB8" s="48"/>
      <c r="ADC8" s="48"/>
      <c r="ADD8" s="48"/>
      <c r="ADE8" s="48"/>
      <c r="ADF8" s="48"/>
      <c r="ADG8" s="48"/>
      <c r="ADH8" s="48"/>
      <c r="ADI8" s="48"/>
      <c r="ADJ8" s="48"/>
      <c r="ADK8" s="48"/>
      <c r="ADL8" s="48"/>
      <c r="ADM8" s="48"/>
      <c r="ADN8" s="48"/>
      <c r="ADO8" s="48"/>
      <c r="ADP8" s="48"/>
      <c r="ADQ8" s="48"/>
      <c r="ADR8" s="48"/>
      <c r="ADS8" s="48"/>
      <c r="ADT8" s="48"/>
      <c r="ADU8" s="48"/>
      <c r="ADV8" s="48"/>
      <c r="ADW8" s="48"/>
      <c r="ADX8" s="48"/>
      <c r="ADY8" s="48"/>
      <c r="ADZ8" s="48"/>
      <c r="AEA8" s="48"/>
      <c r="AEB8" s="48"/>
      <c r="AEC8" s="48"/>
      <c r="AED8" s="48"/>
      <c r="AEE8" s="48"/>
      <c r="AEF8" s="48"/>
      <c r="AEG8" s="48"/>
      <c r="AEH8" s="48"/>
      <c r="AEI8" s="48"/>
      <c r="AEJ8" s="48"/>
      <c r="AEK8" s="48"/>
      <c r="AEL8" s="48"/>
      <c r="AEM8" s="48"/>
      <c r="AEN8" s="48"/>
      <c r="AEO8" s="48"/>
      <c r="AEP8" s="48"/>
      <c r="AEQ8" s="48"/>
      <c r="AER8" s="48"/>
      <c r="AES8" s="48"/>
      <c r="AET8" s="48"/>
      <c r="AEU8" s="48"/>
      <c r="AEV8" s="48"/>
      <c r="AEW8" s="48"/>
      <c r="AEX8" s="48"/>
      <c r="AEY8" s="48"/>
      <c r="AEZ8" s="48"/>
      <c r="AFA8" s="48"/>
      <c r="AFB8" s="48"/>
      <c r="AFC8" s="48"/>
      <c r="AFD8" s="48"/>
      <c r="AFE8" s="48"/>
      <c r="AFF8" s="48"/>
      <c r="AFG8" s="48"/>
      <c r="AFH8" s="48"/>
      <c r="AFI8" s="48"/>
      <c r="AFJ8" s="48"/>
      <c r="AFK8" s="48"/>
      <c r="AFL8" s="48"/>
      <c r="AFM8" s="48"/>
      <c r="AFN8" s="48"/>
      <c r="AFO8" s="48"/>
      <c r="AFP8" s="48"/>
      <c r="AFQ8" s="48"/>
      <c r="AFR8" s="48"/>
      <c r="AFS8" s="48"/>
      <c r="AFT8" s="48"/>
      <c r="AFU8" s="48"/>
      <c r="AFV8" s="48"/>
      <c r="AFW8" s="48"/>
      <c r="AFX8" s="48"/>
      <c r="AFY8" s="48"/>
      <c r="AFZ8" s="48"/>
      <c r="AGA8" s="48"/>
      <c r="AGB8" s="48"/>
      <c r="AGC8" s="48"/>
      <c r="AGD8" s="48"/>
      <c r="AGE8" s="48"/>
      <c r="AGF8" s="48"/>
      <c r="AGG8" s="48"/>
      <c r="AGH8" s="48"/>
      <c r="AGI8" s="48"/>
      <c r="AGJ8" s="48"/>
      <c r="AGK8" s="48"/>
      <c r="AGL8" s="48"/>
      <c r="AGM8" s="48"/>
      <c r="AGN8" s="48"/>
      <c r="AGO8" s="48"/>
      <c r="AGP8" s="48"/>
      <c r="AGQ8" s="48"/>
      <c r="AGR8" s="48"/>
      <c r="AGS8" s="48"/>
      <c r="AGT8" s="48"/>
      <c r="AGU8" s="48"/>
      <c r="AGV8" s="48"/>
      <c r="AGW8" s="48"/>
      <c r="AGX8" s="48"/>
      <c r="AGY8" s="48"/>
      <c r="AGZ8" s="48"/>
      <c r="AHA8" s="48"/>
      <c r="AHB8" s="48"/>
      <c r="AHC8" s="48"/>
      <c r="AHD8" s="48"/>
      <c r="AHE8" s="48"/>
      <c r="AHF8" s="48"/>
      <c r="AHG8" s="48"/>
      <c r="AHH8" s="48"/>
      <c r="AHI8" s="48"/>
      <c r="AHJ8" s="48"/>
      <c r="AHK8" s="48"/>
      <c r="AHL8" s="48"/>
      <c r="AHM8" s="48"/>
      <c r="AHN8" s="48"/>
      <c r="AHO8" s="48"/>
      <c r="AHP8" s="48"/>
      <c r="AHQ8" s="48"/>
      <c r="AHR8" s="48"/>
      <c r="AHS8" s="48"/>
      <c r="AHT8" s="48"/>
      <c r="AHU8" s="48"/>
      <c r="AHV8" s="48"/>
      <c r="AHW8" s="48"/>
      <c r="AHX8" s="48"/>
      <c r="AHY8" s="48"/>
      <c r="AHZ8" s="48"/>
      <c r="AIA8" s="48"/>
      <c r="AIB8" s="48"/>
      <c r="AIC8" s="48"/>
      <c r="AID8" s="48"/>
      <c r="AIE8" s="48"/>
      <c r="AIF8" s="48"/>
      <c r="AIG8" s="48"/>
      <c r="AIH8" s="48"/>
      <c r="AII8" s="48"/>
      <c r="AIJ8" s="48"/>
      <c r="AIK8" s="48"/>
      <c r="AIL8" s="48"/>
      <c r="AIM8" s="48"/>
      <c r="AIN8" s="48"/>
      <c r="AIO8" s="48"/>
      <c r="AIP8" s="48"/>
      <c r="AIQ8" s="48"/>
      <c r="AIR8" s="48"/>
      <c r="AIS8" s="48"/>
      <c r="AIT8" s="48"/>
      <c r="AIU8" s="48"/>
      <c r="AIV8" s="48"/>
      <c r="AIW8" s="48"/>
      <c r="AIX8" s="48"/>
      <c r="AIY8" s="48"/>
      <c r="AIZ8" s="48"/>
      <c r="AJA8" s="48"/>
      <c r="AJB8" s="48"/>
      <c r="AJC8" s="48"/>
      <c r="AJD8" s="48"/>
      <c r="AJE8" s="48"/>
      <c r="AJF8" s="48"/>
      <c r="AJG8" s="48"/>
      <c r="AJH8" s="48"/>
      <c r="AJI8" s="48"/>
      <c r="AJJ8" s="48"/>
      <c r="AJK8" s="48"/>
      <c r="AJL8" s="48"/>
      <c r="AJM8" s="48"/>
      <c r="AJN8" s="48"/>
      <c r="AJO8" s="48"/>
      <c r="AJP8" s="48"/>
      <c r="AJQ8" s="48"/>
      <c r="AJR8" s="48"/>
      <c r="AJS8" s="48"/>
      <c r="AJT8" s="48"/>
      <c r="AJU8" s="48"/>
      <c r="AJV8" s="48"/>
      <c r="AJW8" s="48"/>
      <c r="AJX8" s="48"/>
      <c r="AJY8" s="48"/>
      <c r="AJZ8" s="48"/>
      <c r="AKA8" s="48"/>
      <c r="AKB8" s="48"/>
      <c r="AKC8" s="48"/>
      <c r="AKD8" s="48"/>
      <c r="AKE8" s="48"/>
      <c r="AKF8" s="48"/>
      <c r="AKG8" s="48"/>
      <c r="AKH8" s="48"/>
      <c r="AKI8" s="48"/>
      <c r="AKJ8" s="48"/>
      <c r="AKK8" s="48"/>
      <c r="AKL8" s="48"/>
      <c r="AKM8" s="48"/>
      <c r="AKN8" s="48"/>
      <c r="AKO8" s="48"/>
      <c r="AKP8" s="48"/>
      <c r="AKQ8" s="48"/>
      <c r="AKR8" s="48"/>
      <c r="AKS8" s="48"/>
      <c r="AKT8" s="48"/>
      <c r="AKU8" s="48"/>
      <c r="AKV8" s="48"/>
      <c r="AKW8" s="48"/>
      <c r="AKX8" s="48"/>
      <c r="AKY8" s="48"/>
      <c r="AKZ8" s="48"/>
      <c r="ALA8" s="48"/>
      <c r="ALB8" s="48"/>
      <c r="ALC8" s="48"/>
      <c r="ALD8" s="48"/>
      <c r="ALE8" s="48"/>
      <c r="ALF8" s="48"/>
      <c r="ALG8" s="48"/>
      <c r="ALH8" s="48"/>
      <c r="ALI8" s="48"/>
      <c r="ALJ8" s="48"/>
      <c r="ALK8" s="48"/>
      <c r="ALL8" s="48"/>
      <c r="ALM8" s="48"/>
      <c r="ALN8" s="48"/>
      <c r="ALO8" s="48"/>
      <c r="ALP8" s="48"/>
      <c r="ALQ8" s="48"/>
      <c r="ALR8" s="48"/>
      <c r="ALS8" s="48"/>
      <c r="ALT8" s="48"/>
      <c r="ALU8" s="48"/>
      <c r="ALV8" s="48"/>
      <c r="ALW8" s="48"/>
      <c r="ALX8" s="48"/>
      <c r="ALY8" s="48"/>
      <c r="ALZ8" s="48"/>
      <c r="AMA8" s="48"/>
      <c r="AMB8" s="48"/>
      <c r="AMC8" s="48"/>
      <c r="AMD8" s="48"/>
      <c r="AME8" s="48"/>
      <c r="AMF8" s="48"/>
      <c r="AMG8" s="48"/>
      <c r="AMH8" s="48"/>
      <c r="AMI8" s="48"/>
      <c r="AMJ8" s="48"/>
      <c r="AMK8" s="48"/>
      <c r="AML8" s="48"/>
      <c r="AMM8" s="48"/>
      <c r="AMN8" s="48"/>
      <c r="AMO8" s="48"/>
      <c r="AMP8" s="48"/>
      <c r="AMQ8" s="48"/>
      <c r="AMR8" s="48"/>
      <c r="AMS8" s="48"/>
      <c r="AMT8" s="48"/>
      <c r="AMU8" s="48"/>
      <c r="AMV8" s="48"/>
      <c r="AMW8" s="48"/>
      <c r="AMX8" s="48"/>
      <c r="AMY8" s="48"/>
      <c r="AMZ8" s="48"/>
      <c r="ANA8" s="48"/>
      <c r="ANB8" s="48"/>
      <c r="ANC8" s="48"/>
      <c r="AND8" s="48"/>
      <c r="ANE8" s="48"/>
      <c r="ANF8" s="48"/>
      <c r="ANG8" s="48"/>
      <c r="ANH8" s="48"/>
      <c r="ANI8" s="48"/>
      <c r="ANJ8" s="48"/>
      <c r="ANK8" s="48"/>
      <c r="ANL8" s="48"/>
      <c r="ANM8" s="48"/>
      <c r="ANN8" s="48"/>
      <c r="ANO8" s="48"/>
      <c r="ANP8" s="48"/>
      <c r="ANQ8" s="48"/>
      <c r="ANR8" s="48"/>
      <c r="ANS8" s="48"/>
      <c r="ANT8" s="48"/>
      <c r="ANU8" s="48"/>
      <c r="ANV8" s="48"/>
      <c r="ANW8" s="48"/>
      <c r="ANX8" s="48"/>
      <c r="ANY8" s="48"/>
      <c r="ANZ8" s="48"/>
      <c r="AOA8" s="48"/>
      <c r="AOB8" s="48"/>
      <c r="AOC8" s="48"/>
      <c r="AOD8" s="48"/>
      <c r="AOE8" s="48"/>
      <c r="AOF8" s="48"/>
      <c r="AOG8" s="48"/>
      <c r="AOH8" s="48"/>
      <c r="AOI8" s="48"/>
      <c r="AOJ8" s="48"/>
      <c r="AOK8" s="48"/>
      <c r="AOL8" s="48"/>
      <c r="AOM8" s="48"/>
      <c r="AON8" s="48"/>
      <c r="AOO8" s="48"/>
      <c r="AOP8" s="48"/>
      <c r="AOQ8" s="48"/>
      <c r="AOR8" s="48"/>
      <c r="AOS8" s="48"/>
      <c r="AOT8" s="48"/>
      <c r="AOU8" s="48"/>
      <c r="AOV8" s="48"/>
      <c r="AOW8" s="48"/>
      <c r="AOX8" s="48"/>
      <c r="AOY8" s="48"/>
      <c r="AOZ8" s="48"/>
      <c r="APA8" s="48"/>
      <c r="APB8" s="48"/>
      <c r="APC8" s="48"/>
      <c r="APD8" s="48"/>
      <c r="APE8" s="48"/>
      <c r="APF8" s="48"/>
      <c r="APG8" s="48"/>
      <c r="APH8" s="48"/>
      <c r="API8" s="48"/>
      <c r="APJ8" s="48"/>
      <c r="APK8" s="48"/>
      <c r="APL8" s="48"/>
      <c r="APM8" s="48"/>
      <c r="APN8" s="48"/>
      <c r="APO8" s="48"/>
      <c r="APP8" s="48"/>
      <c r="APQ8" s="48"/>
      <c r="APR8" s="48"/>
      <c r="APS8" s="48"/>
      <c r="APT8" s="48"/>
      <c r="APU8" s="48"/>
      <c r="APV8" s="48"/>
      <c r="APW8" s="48"/>
      <c r="APX8" s="48"/>
      <c r="APY8" s="48"/>
      <c r="APZ8" s="48"/>
      <c r="AQA8" s="48"/>
      <c r="AQB8" s="48"/>
      <c r="AQC8" s="48"/>
      <c r="AQD8" s="48"/>
      <c r="AQE8" s="48"/>
      <c r="AQF8" s="48"/>
      <c r="AQG8" s="48"/>
      <c r="AQH8" s="48"/>
      <c r="AQI8" s="48"/>
      <c r="AQJ8" s="48"/>
      <c r="AQK8" s="48"/>
      <c r="AQL8" s="48"/>
      <c r="AQM8" s="48"/>
      <c r="AQN8" s="48"/>
      <c r="AQO8" s="48"/>
      <c r="AQP8" s="48"/>
      <c r="AQQ8" s="48"/>
      <c r="AQR8" s="48"/>
      <c r="AQS8" s="48"/>
      <c r="AQT8" s="48"/>
      <c r="AQU8" s="48"/>
      <c r="AQV8" s="48"/>
      <c r="AQW8" s="48"/>
      <c r="AQX8" s="48"/>
      <c r="AQY8" s="48"/>
      <c r="AQZ8" s="48"/>
      <c r="ARA8" s="48"/>
      <c r="ARB8" s="48"/>
      <c r="ARC8" s="48"/>
      <c r="ARD8" s="48"/>
      <c r="ARE8" s="48"/>
      <c r="ARF8" s="48"/>
      <c r="ARG8" s="48"/>
      <c r="ARH8" s="48"/>
      <c r="ARI8" s="48"/>
      <c r="ARJ8" s="48"/>
      <c r="ARK8" s="48"/>
      <c r="ARL8" s="48"/>
      <c r="ARM8" s="48"/>
      <c r="ARN8" s="48"/>
      <c r="ARO8" s="48"/>
      <c r="ARP8" s="48"/>
      <c r="ARQ8" s="48"/>
      <c r="ARR8" s="48"/>
      <c r="ARS8" s="48"/>
      <c r="ART8" s="48"/>
      <c r="ARU8" s="48"/>
      <c r="ARV8" s="48"/>
      <c r="ARW8" s="48"/>
      <c r="ARX8" s="48"/>
      <c r="ARY8" s="48"/>
      <c r="ARZ8" s="48"/>
      <c r="ASA8" s="48"/>
      <c r="ASB8" s="48"/>
      <c r="ASC8" s="48"/>
      <c r="ASD8" s="48"/>
      <c r="ASE8" s="48"/>
      <c r="ASF8" s="48"/>
      <c r="ASG8" s="48"/>
      <c r="ASH8" s="48"/>
      <c r="ASI8" s="48"/>
      <c r="ASJ8" s="48"/>
      <c r="ASK8" s="48"/>
      <c r="ASL8" s="48"/>
      <c r="ASM8" s="48"/>
      <c r="ASN8" s="48"/>
      <c r="ASO8" s="48"/>
      <c r="ASP8" s="48"/>
      <c r="ASQ8" s="48"/>
      <c r="ASR8" s="48"/>
      <c r="ASS8" s="48"/>
      <c r="AST8" s="48"/>
      <c r="ASU8" s="48"/>
      <c r="ASV8" s="48"/>
      <c r="ASW8" s="48"/>
    </row>
    <row r="9" spans="1:1193" ht="15.75" x14ac:dyDescent="0.25">
      <c r="A9" s="79" t="str">
        <f>_xll.FDS(B9,"FG_COMPANY_NAME()")</f>
        <v>Barclays US Aggregate</v>
      </c>
      <c r="B9" s="76" t="s">
        <v>0</v>
      </c>
      <c r="C9" s="64">
        <f>_xll.FDS(B9,"FG_PRICE_IDX("&amp;$A$3&amp;",,,"&amp;$B$3&amp;")")</f>
        <v>103.69</v>
      </c>
      <c r="D9" s="31">
        <f>_xll.FDS(B9,"FG_TRET_PCHG_IDX("&amp;$A$3&amp;"-1D,"&amp;$A$3&amp;",,"&amp;$B$3&amp;")/100")</f>
        <v>5.6255391687742851E-4</v>
      </c>
      <c r="E9" s="31">
        <f>IF(MONTH($A$3)=MONTH($A$3+1),F9,G9)</f>
        <v>-2.6417582233542181E-3</v>
      </c>
      <c r="F9" s="31">
        <f>_xll.FDS($B9,"FG_TRET_PCHG_IDX("&amp;$A$3&amp;"-0M,"&amp;$A$3&amp;",,"&amp;$B$3&amp;")/100")</f>
        <v>0</v>
      </c>
      <c r="G9" s="31">
        <f t="array" ref="G9">_xll.FDS($B9,"FG_TRET_PCHG_IDX("&amp;$A$3&amp;"-1M,"&amp;$A$3&amp;",,"&amp;$B$3&amp;")/100")</f>
        <v>-2.6417582233542181E-3</v>
      </c>
      <c r="H9" s="31">
        <f>_xll.FDS($B9,"FG_TRET_PCHG_IDX(0CY,"&amp;$A$3&amp;",,"&amp;$B$3&amp;")/100")</f>
        <v>8.75948293346962E-3</v>
      </c>
      <c r="I9" s="65">
        <f>_xll.FDS($B9,"FG_TRET_PCHG_IDX("&amp;$A$3&amp;"-1AY,"&amp;$A$3&amp;",,"&amp;$B$3&amp;")/100")</f>
        <v>9.7029386242339921E-3</v>
      </c>
      <c r="K9" s="25" t="str">
        <f>_xll.FDS(L9,"FG_COMPANY_NAME()")</f>
        <v>Barclays US Aggregate</v>
      </c>
      <c r="L9" s="26" t="s">
        <v>0</v>
      </c>
      <c r="M9" s="69">
        <f>_xll.FDS(L9,"FG_PRICE_IDX("&amp;$A$3&amp;",,,"&amp;$B$3&amp;")")</f>
        <v>103.69</v>
      </c>
      <c r="N9" s="71">
        <f>_xll.FDS($B9,"lb_excess_ret_mtd("&amp;$A$3&amp;"-1d,"&amp;$A$3&amp;"-1d)*100")</f>
        <v>9</v>
      </c>
      <c r="O9" s="190">
        <f>IF(MONTH($A$3+2)=MONTH($A$3+1),P9,Q9)</f>
        <v>11</v>
      </c>
      <c r="P9" s="32">
        <f>_xll.FDS($B9,"lb_excess_ret_mtd("&amp;$A$3&amp;"-0m,"&amp;$A$3&amp;"-0m)*100")</f>
        <v>11</v>
      </c>
      <c r="Q9" s="32">
        <f>_xll.FDS($B9,"lb_excess_ret_mtd("&amp;$A$3&amp;"-1M,"&amp;$A$3&amp;"-1M)*100")</f>
        <v>38</v>
      </c>
      <c r="R9" s="32">
        <f>_xll.FDS($B9,"lb_excess_ret_mtd(0cy,0cy)*100")</f>
        <v>-10</v>
      </c>
      <c r="S9" s="72">
        <f>_xll.FDS($B9,"lb_excess_ret_mtd("&amp;$A$3&amp;"-1ay,"&amp;$A$3&amp;"-1ay)*100")</f>
        <v>-15</v>
      </c>
      <c r="U9" s="25" t="str">
        <f>_xll.FDS(V9,"FG_COMPANY_NAME()")</f>
        <v>Barclays US Aggregate</v>
      </c>
      <c r="V9" s="26" t="s">
        <v>0</v>
      </c>
      <c r="W9" s="69">
        <f>_xll.FDS(V9,"FG_PRICE_IDX("&amp;$A$3&amp;",,,"&amp;$B$3&amp;")")</f>
        <v>103.69</v>
      </c>
      <c r="X9" s="81">
        <f>_xll.FDS($B9,"lb_dur_to_worst("&amp;$A$3&amp;"-1d,"&amp;$A$3&amp;"-1d)")</f>
        <v>6.0600000000000005</v>
      </c>
      <c r="Y9" s="81">
        <f>IF(MONTH($A$3)=MONTH($A$3+1),Z9,AA9)</f>
        <v>5.98</v>
      </c>
      <c r="Z9" s="81">
        <f>_xll.FDS($B9,"lb_dur_to_worst("&amp;$A$3&amp;"-0m,"&amp;$A$3&amp;"-0m)")</f>
        <v>5.57</v>
      </c>
      <c r="AA9" s="81">
        <f>_xll.FDS($B9,"lb_dur_to_worst("&amp;$A$3&amp;"-1M,"&amp;$A$3&amp;"-1M)")</f>
        <v>5.98</v>
      </c>
      <c r="AB9" s="81">
        <f>_xll.FDS($B9,"lb_dur_to_worst(0cy,0cy)")</f>
        <v>5.97</v>
      </c>
      <c r="AC9" s="82">
        <f>_xll.FDS($B9,"lb_dur_to_worst("&amp;$A$3&amp;"-1ay,"&amp;$A$3&amp;"-1ay)")</f>
        <v>5.4</v>
      </c>
      <c r="AE9" s="25" t="str">
        <f>_xll.FDS(AF9,"FG_COMPANY_NAME()")</f>
        <v>Barclays US Aggregate</v>
      </c>
      <c r="AF9" s="59" t="s">
        <v>0</v>
      </c>
      <c r="AG9" s="83">
        <f>_xll.FDS($B9,"FG_YIELD("&amp;$A$3&amp;")/100")</f>
        <v>2.4851190000000002E-2</v>
      </c>
      <c r="AH9" s="83">
        <f>_xll.FDS($B9,"FG_YIELD("&amp;$A$3&amp;"-1d,"&amp;$A$3&amp;"-1d)/100")</f>
        <v>2.4894840000000001E-2</v>
      </c>
      <c r="AI9" s="83">
        <f t="shared" ref="AI9:AI22" si="0">IF(MONTH($A$3)=MONTH($A$3+1),AJ9,AK9)</f>
        <v>2.377369E-2</v>
      </c>
      <c r="AJ9" s="83">
        <f>_xll.FDS($B9,"FG_YIELD("&amp;$A$3&amp;"-0m,"&amp;$A$3&amp;"-0m)/100")</f>
        <v>2.4851190000000002E-2</v>
      </c>
      <c r="AK9" s="83">
        <f>_xll.FDS($B9,"FG_YIELD("&amp;$A$3&amp;"-1M,"&amp;$A$3&amp;"-1M)/100")</f>
        <v>2.377369E-2</v>
      </c>
      <c r="AL9" s="83">
        <f>_xll.FDS($B9,"FG_YIELD(0CY,0CY)/100")</f>
        <v>2.2529340000000002E-2</v>
      </c>
      <c r="AM9" s="84">
        <f>_xll.FDS($B9,"FG_YIELD("&amp;$A$3&amp;"-1AY,"&amp;$A$3&amp;"-1AY)/100")</f>
        <v>2.1706940000000001E-2</v>
      </c>
      <c r="AO9" s="25" t="str">
        <f>_xll.FDS(AP9,"FG_COMPANY_NAME()")</f>
        <v>Barclays US Aggregate</v>
      </c>
      <c r="AP9" s="59" t="s">
        <v>0</v>
      </c>
      <c r="AQ9" s="86">
        <f>_xll.FDS($B9,"Lb_Spread_oas("&amp;$A$3&amp;")*100")</f>
        <v>53</v>
      </c>
      <c r="AR9" s="86">
        <f>_xll.FDS($B9,"Lb_Spread_oas("&amp;$A$3&amp;"-1d,"&amp;$A$3&amp;"-1d)*100")</f>
        <v>54</v>
      </c>
      <c r="AS9" s="86">
        <f t="shared" ref="AS9:AS22" si="1">IF(MONTH($A$3)=MONTH($A$3+1),AT9,AU9)</f>
        <v>55</v>
      </c>
      <c r="AT9" s="86">
        <f>_xll.FDS($B9,"Lb_Spread_oas("&amp;$A$3&amp;"-0m,"&amp;$A$3&amp;"-0m)*100")</f>
        <v>53</v>
      </c>
      <c r="AU9" s="86">
        <f>_xll.FDS($B9,"Lb_Spread_oas("&amp;$A$3&amp;"-1M,"&amp;$A$3&amp;"-1M)*100")</f>
        <v>55</v>
      </c>
      <c r="AV9" s="86">
        <f>_xll.FDS($B9,"Lb_Spread_oas(0CY,0CY)*100")</f>
        <v>48</v>
      </c>
      <c r="AW9" s="87">
        <f>_xll.FDS($B9,"Lb_Spread_oas("&amp;$A$3&amp;"-1AY,"&amp;$A$3&amp;"-1AY)*100")</f>
        <v>46</v>
      </c>
    </row>
    <row r="10" spans="1:1193" ht="15.75" x14ac:dyDescent="0.25">
      <c r="A10" s="79" t="str">
        <f>_xll.FDS(B10,"FG_COMPANY_NAME()")</f>
        <v>Barclays US Aggregate Credit</v>
      </c>
      <c r="B10" s="76" t="s">
        <v>2</v>
      </c>
      <c r="C10" s="64">
        <f>_xll.FDS(B10,"FG_PRICE_IDX("&amp;$A$3&amp;",,,"&amp;$B$3&amp;")")</f>
        <v>103.85</v>
      </c>
      <c r="D10" s="31">
        <f>_xll.FDS(B10,"FG_TRET_PCHG_IDX("&amp;$A$3&amp;"-1D,"&amp;$A$3&amp;",,"&amp;$B$3&amp;")/100")</f>
        <v>4.7631688403271255E-4</v>
      </c>
      <c r="E10" s="31">
        <f t="shared" ref="E10:E22" si="2">IF(MONTH($A$3)=MONTH($A$3+1),F10,G10)</f>
        <v>-2.1830730941159171E-3</v>
      </c>
      <c r="F10" s="31">
        <f>_xll.FDS($B10,"FG_TRET_PCHG_IDX("&amp;$A$3&amp;"-0M,"&amp;$A$3&amp;",,"&amp;$B$3&amp;")/100")</f>
        <v>0</v>
      </c>
      <c r="G10" s="31">
        <f t="array" ref="G10">_xll.FDS($B10,"FG_TRET_PCHG_IDX("&amp;$A$3&amp;"-1M,"&amp;$A$3&amp;",,"&amp;$B$3&amp;")/100")</f>
        <v>-2.1830730941159171E-3</v>
      </c>
      <c r="H10" s="31">
        <f>_xll.FDS($B10,"FG_TRET_PCHG_IDX(0CY,"&amp;$A$3&amp;",,"&amp;$B$3&amp;")/100")</f>
        <v>-5.4146811278910079E-5</v>
      </c>
      <c r="I10" s="65">
        <f>_xll.FDS($B10,"FG_TRET_PCHG_IDX("&amp;$A$3&amp;"-1AY,"&amp;$A$3&amp;",,"&amp;$B$3&amp;")/100")</f>
        <v>1.4776636819702205E-5</v>
      </c>
      <c r="K10" s="25" t="str">
        <f>_xll.FDS(L10,"FG_COMPANY_NAME()")</f>
        <v>Barclays US Aggregate Credit</v>
      </c>
      <c r="L10" s="26" t="s">
        <v>2</v>
      </c>
      <c r="M10" s="69">
        <f>_xll.FDS(L10,"FG_PRICE_IDX("&amp;$A$3&amp;",,,"&amp;$B$3&amp;")")</f>
        <v>103.85</v>
      </c>
      <c r="N10" s="71">
        <f>_xll.FDS($B10,"lb_excess_ret_mtd("&amp;$A$3&amp;"-1d,"&amp;$A$3&amp;"-1d)*100")</f>
        <v>21</v>
      </c>
      <c r="O10" s="190">
        <f t="shared" ref="O10:O21" si="3">IF(MONTH($A$3+2)=MONTH($A$3+1),P10,Q10)</f>
        <v>22</v>
      </c>
      <c r="P10" s="32">
        <f>_xll.FDS($B10,"lb_excess_ret_mtd("&amp;$A$3&amp;"-0m,"&amp;$A$3&amp;"-0m)*100")</f>
        <v>22</v>
      </c>
      <c r="Q10" s="32">
        <f>_xll.FDS($B10,"lb_excess_ret_mtd("&amp;$A$3&amp;"-1M,"&amp;$A$3&amp;"-1M)*100")</f>
        <v>90</v>
      </c>
      <c r="R10" s="32">
        <f>_xll.FDS($B10,"lb_excess_ret_mtd(0cy,0cy)*100")</f>
        <v>-41</v>
      </c>
      <c r="S10" s="72">
        <f>_xll.FDS($B10,"lb_excess_ret_mtd("&amp;$A$3&amp;"-1ay,"&amp;$A$3&amp;"-1ay)*100")</f>
        <v>-43</v>
      </c>
      <c r="U10" s="25" t="str">
        <f>_xll.FDS(V10,"FG_COMPANY_NAME()")</f>
        <v>Barclays US Aggregate Credit</v>
      </c>
      <c r="V10" s="26" t="s">
        <v>2</v>
      </c>
      <c r="W10" s="69">
        <f>_xll.FDS(V10,"FG_PRICE_IDX("&amp;$A$3&amp;",,,"&amp;$B$3&amp;")")</f>
        <v>103.85</v>
      </c>
      <c r="X10" s="81">
        <f>_xll.FDS($B10,"lb_dur_to_worst("&amp;$A$3&amp;"-1d,"&amp;$A$3&amp;"-1d)")</f>
        <v>6.93</v>
      </c>
      <c r="Y10" s="81">
        <f t="shared" ref="Y10:Y22" si="4">IF(MONTH($A$3)=MONTH($A$3+1),Z10,AA10)</f>
        <v>6.95</v>
      </c>
      <c r="Z10" s="81">
        <f>_xll.FDS($B10,"lb_dur_to_worst("&amp;$A$3&amp;"-0m,"&amp;$A$3&amp;"-0m)")</f>
        <v>6.94</v>
      </c>
      <c r="AA10" s="81">
        <f>_xll.FDS($B10,"lb_dur_to_worst("&amp;$A$3&amp;"-1M,"&amp;$A$3&amp;"-1M)")</f>
        <v>6.95</v>
      </c>
      <c r="AB10" s="81">
        <f>_xll.FDS($B10,"lb_dur_to_worst(0cy,0cy)")</f>
        <v>7.04</v>
      </c>
      <c r="AC10" s="82">
        <f>_xll.FDS($B10,"lb_dur_to_worst("&amp;$A$3&amp;"-1ay,"&amp;$A$3&amp;"-1ay)")</f>
        <v>7.01</v>
      </c>
      <c r="AE10" s="25" t="str">
        <f>_xll.FDS(AF10,"FG_COMPANY_NAME()")</f>
        <v>Barclays US Aggregate Credit</v>
      </c>
      <c r="AF10" s="59" t="s">
        <v>2</v>
      </c>
      <c r="AG10" s="83">
        <f>_xll.FDS($B10,"FG_YIELD("&amp;$A$3&amp;")/100")</f>
        <v>3.393272E-2</v>
      </c>
      <c r="AH10" s="83">
        <f>_xll.FDS($B10,"FG_YIELD("&amp;$A$3&amp;"-1d,"&amp;$A$3&amp;"-1d)/100")</f>
        <v>3.3941140000000002E-2</v>
      </c>
      <c r="AI10" s="83">
        <f t="shared" si="0"/>
        <v>3.307674E-2</v>
      </c>
      <c r="AJ10" s="83">
        <f>_xll.FDS($B10,"FG_YIELD("&amp;$A$3&amp;"-0m,"&amp;$A$3&amp;"-0m)/100")</f>
        <v>3.393272E-2</v>
      </c>
      <c r="AK10" s="83">
        <f>_xll.FDS($B10,"FG_YIELD("&amp;$A$3&amp;"-1M,"&amp;$A$3&amp;"-1M)/100")</f>
        <v>3.307674E-2</v>
      </c>
      <c r="AL10" s="83">
        <f>_xll.FDS($B10,"FG_YIELD(0CY,0CY)/100")</f>
        <v>3.0268139999999999E-2</v>
      </c>
      <c r="AM10" s="84">
        <f>_xll.FDS($B10,"FG_YIELD("&amp;$A$3&amp;"-1AY,"&amp;$A$3&amp;"-1AY)/100")</f>
        <v>2.9056559999999999E-2</v>
      </c>
      <c r="AO10" s="25" t="str">
        <f>_xll.FDS(AP10,"FG_COMPANY_NAME()")</f>
        <v>Barclays US Aggregate Credit</v>
      </c>
      <c r="AP10" s="59" t="s">
        <v>2</v>
      </c>
      <c r="AQ10" s="86">
        <f>_xll.FDS($B10,"Lb_Spread_oas("&amp;$A$3&amp;")*100")</f>
        <v>147</v>
      </c>
      <c r="AR10" s="86">
        <f>_xll.FDS($B10,"Lb_Spread_oas("&amp;$A$3&amp;"-1d,"&amp;$A$3&amp;"-1d)*100")</f>
        <v>147</v>
      </c>
      <c r="AS10" s="86">
        <f t="shared" si="1"/>
        <v>150</v>
      </c>
      <c r="AT10" s="86">
        <f>_xll.FDS($B10,"Lb_Spread_oas("&amp;$A$3&amp;"-0m,"&amp;$A$3&amp;"-0m)*100")</f>
        <v>147</v>
      </c>
      <c r="AU10" s="86">
        <f>_xll.FDS($B10,"Lb_Spread_oas("&amp;$A$3&amp;"-1M,"&amp;$A$3&amp;"-1M)*100")</f>
        <v>150</v>
      </c>
      <c r="AV10" s="86">
        <f>_xll.FDS($B10,"Lb_Spread_oas(0CY,0CY)*100")</f>
        <v>125</v>
      </c>
      <c r="AW10" s="87">
        <f>_xll.FDS($B10,"Lb_Spread_oas("&amp;$A$3&amp;"-1AY,"&amp;$A$3&amp;"-1AY)*100")</f>
        <v>118</v>
      </c>
    </row>
    <row r="11" spans="1:1193" ht="15.75" x14ac:dyDescent="0.25">
      <c r="A11" s="79" t="str">
        <f>_xll.FDS(B11,"FG_COMPANY_NAME()")</f>
        <v>Barclays US Aggregate Credit (AAA)</v>
      </c>
      <c r="B11" s="77" t="s">
        <v>17</v>
      </c>
      <c r="C11" s="64">
        <f>_xll.FDS(B11,"FG_PRICE_IDX("&amp;$A$3&amp;",,,"&amp;$B$3&amp;")")</f>
        <v>101.42</v>
      </c>
      <c r="D11" s="31">
        <f>_xll.FDS(B11,"FG_TRET_PCHG_IDX("&amp;$A$3&amp;"-1D,"&amp;$A$3&amp;",,"&amp;$B$3&amp;")/100")</f>
        <v>3.9224932851511518E-4</v>
      </c>
      <c r="E11" s="31">
        <f t="shared" si="2"/>
        <v>-2.158238072104135E-3</v>
      </c>
      <c r="F11" s="31">
        <f>_xll.FDS($B11,"FG_TRET_PCHG_IDX("&amp;$A$3&amp;"-0M,"&amp;$A$3&amp;",,"&amp;$B$3&amp;")/100")</f>
        <v>0</v>
      </c>
      <c r="G11" s="31">
        <f t="array" ref="G11">_xll.FDS($B11,"FG_TRET_PCHG_IDX("&amp;$A$3&amp;"-1M,"&amp;$A$3&amp;",,"&amp;$B$3&amp;")/100")</f>
        <v>-2.158238072104135E-3</v>
      </c>
      <c r="H11" s="31">
        <f>_xll.FDS($B11,"FG_TRET_PCHG_IDX(0CY,"&amp;$A$3&amp;",,"&amp;$B$3&amp;")/100")</f>
        <v>1.0245502836532472E-2</v>
      </c>
      <c r="I11" s="65">
        <f>_xll.FDS($B11,"FG_TRET_PCHG_IDX("&amp;$A$3&amp;"-1AY,"&amp;$A$3&amp;",,"&amp;$B$3&amp;")/100")</f>
        <v>9.3532698133049763E-3</v>
      </c>
      <c r="K11" s="25" t="str">
        <f>_xll.FDS(L11,"FG_COMPANY_NAME()")</f>
        <v>Barclays US Aggregate Credit (AAA)</v>
      </c>
      <c r="L11" s="28" t="s">
        <v>17</v>
      </c>
      <c r="M11" s="69">
        <f>_xll.FDS(L11,"FG_PRICE_IDX("&amp;$A$3&amp;",,,"&amp;$B$3&amp;")")</f>
        <v>101.42</v>
      </c>
      <c r="N11" s="71">
        <f>_xll.FDS($B11,"lb_excess_ret_mtd("&amp;$A$3&amp;"-1d,"&amp;$A$3&amp;"-1d)*100")</f>
        <v>12</v>
      </c>
      <c r="O11" s="190">
        <f t="shared" si="3"/>
        <v>14</v>
      </c>
      <c r="P11" s="32">
        <f>_xll.FDS($B11,"lb_excess_ret_mtd("&amp;$A$3&amp;"-0m,"&amp;$A$3&amp;"-0m)*100")</f>
        <v>14</v>
      </c>
      <c r="Q11" s="32">
        <f>_xll.FDS($B11,"lb_excess_ret_mtd("&amp;$A$3&amp;"-1M,"&amp;$A$3&amp;"-1M)*100")</f>
        <v>7</v>
      </c>
      <c r="R11" s="32">
        <f>_xll.FDS($B11,"lb_excess_ret_mtd(0cy,0cy)*100")</f>
        <v>-2</v>
      </c>
      <c r="S11" s="72">
        <f>_xll.FDS($B11,"lb_excess_ret_mtd("&amp;$A$3&amp;"-1ay,"&amp;$A$3&amp;"-1ay)*100")</f>
        <v>-2</v>
      </c>
      <c r="U11" s="25" t="str">
        <f>_xll.FDS(V11,"FG_COMPANY_NAME()")</f>
        <v>Barclays US Aggregate Credit (AAA)</v>
      </c>
      <c r="V11" s="28" t="s">
        <v>17</v>
      </c>
      <c r="W11" s="69">
        <f>_xll.FDS(V11,"FG_PRICE_IDX("&amp;$A$3&amp;",,,"&amp;$B$3&amp;")")</f>
        <v>101.42</v>
      </c>
      <c r="X11" s="81">
        <f>_xll.FDS($B11,"lb_dur_to_worst("&amp;$A$3&amp;"-1d,"&amp;$A$3&amp;"-1d)")</f>
        <v>4.6500000000000004</v>
      </c>
      <c r="Y11" s="81">
        <f t="shared" si="4"/>
        <v>4.67</v>
      </c>
      <c r="Z11" s="81">
        <f>_xll.FDS($B11,"lb_dur_to_worst("&amp;$A$3&amp;"-0m,"&amp;$A$3&amp;"-0m)")</f>
        <v>4.6500000000000004</v>
      </c>
      <c r="AA11" s="81">
        <f>_xll.FDS($B11,"lb_dur_to_worst("&amp;$A$3&amp;"-1M,"&amp;$A$3&amp;"-1M)")</f>
        <v>4.67</v>
      </c>
      <c r="AB11" s="81">
        <f>_xll.FDS($B11,"lb_dur_to_worst(0cy,0cy)")</f>
        <v>4.16</v>
      </c>
      <c r="AC11" s="82">
        <f>_xll.FDS($B11,"lb_dur_to_worst("&amp;$A$3&amp;"-1ay,"&amp;$A$3&amp;"-1ay)")</f>
        <v>4.21</v>
      </c>
      <c r="AE11" s="25" t="str">
        <f>_xll.FDS(AF11,"FG_COMPANY_NAME()")</f>
        <v>Barclays US Aggregate Credit (AAA)</v>
      </c>
      <c r="AF11" s="60" t="s">
        <v>17</v>
      </c>
      <c r="AG11" s="83">
        <f>_xll.FDS($B11,"FG_YIELD("&amp;$A$3&amp;")/100")</f>
        <v>1.7695220000000001E-2</v>
      </c>
      <c r="AH11" s="83">
        <f>_xll.FDS($B11,"FG_YIELD("&amp;$A$3&amp;"-1d,"&amp;$A$3&amp;"-1d)/100")</f>
        <v>1.767519E-2</v>
      </c>
      <c r="AI11" s="83">
        <f t="shared" si="0"/>
        <v>1.6388529999999998E-2</v>
      </c>
      <c r="AJ11" s="83">
        <f>_xll.FDS($B11,"FG_YIELD("&amp;$A$3&amp;"-0m,"&amp;$A$3&amp;"-0m)/100")</f>
        <v>1.7695220000000001E-2</v>
      </c>
      <c r="AK11" s="83">
        <f>_xll.FDS($B11,"FG_YIELD("&amp;$A$3&amp;"-1M,"&amp;$A$3&amp;"-1M)/100")</f>
        <v>1.6388529999999998E-2</v>
      </c>
      <c r="AL11" s="83">
        <f>_xll.FDS($B11,"FG_YIELD(0CY,0CY)/100")</f>
        <v>1.4235930000000001E-2</v>
      </c>
      <c r="AM11" s="84">
        <f>_xll.FDS($B11,"FG_YIELD("&amp;$A$3&amp;"-1AY,"&amp;$A$3&amp;"-1AY)/100")</f>
        <v>1.308982E-2</v>
      </c>
      <c r="AO11" s="25" t="str">
        <f>_xll.FDS(AP11,"FG_COMPANY_NAME()")</f>
        <v>Barclays US Aggregate Credit (AAA)</v>
      </c>
      <c r="AP11" s="60" t="s">
        <v>17</v>
      </c>
      <c r="AQ11" s="86">
        <f>_xll.FDS($B11,"Lb_Spread_oas("&amp;$A$3&amp;")*100")</f>
        <v>27</v>
      </c>
      <c r="AR11" s="86">
        <f>_xll.FDS($B11,"Lb_Spread_oas("&amp;$A$3&amp;"-1d,"&amp;$A$3&amp;"-1d)*100")</f>
        <v>27</v>
      </c>
      <c r="AS11" s="86">
        <f t="shared" si="1"/>
        <v>28</v>
      </c>
      <c r="AT11" s="86">
        <f>_xll.FDS($B11,"Lb_Spread_oas("&amp;$A$3&amp;"-0m,"&amp;$A$3&amp;"-0m)*100")</f>
        <v>27</v>
      </c>
      <c r="AU11" s="86">
        <f>_xll.FDS($B11,"Lb_Spread_oas("&amp;$A$3&amp;"-1M,"&amp;$A$3&amp;"-1M)*100")</f>
        <v>28</v>
      </c>
      <c r="AV11" s="86">
        <f>_xll.FDS($B11,"Lb_Spread_oas(0CY,0CY)*100")</f>
        <v>19</v>
      </c>
      <c r="AW11" s="87">
        <f>_xll.FDS($B11,"Lb_Spread_oas("&amp;$A$3&amp;"-1AY,"&amp;$A$3&amp;"-1AY)*100")</f>
        <v>19</v>
      </c>
    </row>
    <row r="12" spans="1:1193" ht="15.75" x14ac:dyDescent="0.25">
      <c r="A12" s="79" t="str">
        <f>_xll.FDS(B12,"FG_COMPANY_NAME()")</f>
        <v>Barclays US Aggregate Credit (AA)</v>
      </c>
      <c r="B12" s="77" t="s">
        <v>16</v>
      </c>
      <c r="C12" s="64">
        <f>_xll.FDS(B12,"FG_PRICE_IDX("&amp;$A$3&amp;",,,"&amp;$B$3&amp;")")</f>
        <v>105.95</v>
      </c>
      <c r="D12" s="31">
        <f>_xll.FDS(B12,"FG_TRET_PCHG_IDX("&amp;$A$3&amp;"-1D,"&amp;$A$3&amp;",,"&amp;$B$3&amp;")/100")</f>
        <v>9.4751173864215943E-4</v>
      </c>
      <c r="E12" s="31">
        <f t="shared" si="2"/>
        <v>4.4937507445141911E-4</v>
      </c>
      <c r="F12" s="31">
        <f>_xll.FDS($B12,"FG_TRET_PCHG_IDX("&amp;$A$3&amp;"-0M,"&amp;$A$3&amp;",,"&amp;$B$3&amp;")/100")</f>
        <v>0</v>
      </c>
      <c r="G12" s="31">
        <f t="array" ref="G12">_xll.FDS($B12,"FG_TRET_PCHG_IDX("&amp;$A$3&amp;"-1M,"&amp;$A$3&amp;",,"&amp;$B$3&amp;")/100")</f>
        <v>4.4937507445141911E-4</v>
      </c>
      <c r="H12" s="31">
        <f>_xll.FDS($B12,"FG_TRET_PCHG_IDX(0CY,"&amp;$A$3&amp;",,"&amp;$B$3&amp;")/100")</f>
        <v>1.2441621354342347E-2</v>
      </c>
      <c r="I12" s="65">
        <f>_xll.FDS($B12,"FG_TRET_PCHG_IDX("&amp;$A$3&amp;"-1AY,"&amp;$A$3&amp;",,"&amp;$B$3&amp;")/100")</f>
        <v>1.5238816985704062E-2</v>
      </c>
      <c r="K12" s="25" t="str">
        <f>_xll.FDS(L12,"FG_COMPANY_NAME()")</f>
        <v>Barclays US Aggregate Credit (AA)</v>
      </c>
      <c r="L12" s="28" t="s">
        <v>16</v>
      </c>
      <c r="M12" s="69">
        <f>_xll.FDS(L12,"FG_PRICE_IDX("&amp;$A$3&amp;",,,"&amp;$B$3&amp;")")</f>
        <v>105.95</v>
      </c>
      <c r="N12" s="71">
        <f>_xll.FDS($B12,"lb_excess_ret_mtd("&amp;$A$3&amp;"-1d,"&amp;$A$3&amp;"-1d)*100")</f>
        <v>43</v>
      </c>
      <c r="O12" s="190">
        <f t="shared" si="3"/>
        <v>48</v>
      </c>
      <c r="P12" s="32">
        <f>_xll.FDS($B12,"lb_excess_ret_mtd("&amp;$A$3&amp;"-0m,"&amp;$A$3&amp;"-0m)*100")</f>
        <v>48</v>
      </c>
      <c r="Q12" s="32">
        <f>_xll.FDS($B12,"lb_excess_ret_mtd("&amp;$A$3&amp;"-1M,"&amp;$A$3&amp;"-1M)*100")</f>
        <v>70</v>
      </c>
      <c r="R12" s="32">
        <f>_xll.FDS($B12,"lb_excess_ret_mtd(0cy,0cy)*100")</f>
        <v>-9</v>
      </c>
      <c r="S12" s="72">
        <f>_xll.FDS($B12,"lb_excess_ret_mtd("&amp;$A$3&amp;"-1ay,"&amp;$A$3&amp;"-1ay)*100")</f>
        <v>-21</v>
      </c>
      <c r="U12" s="25" t="str">
        <f>_xll.FDS(V12,"FG_COMPANY_NAME()")</f>
        <v>Barclays US Aggregate Credit (AA)</v>
      </c>
      <c r="V12" s="28" t="s">
        <v>16</v>
      </c>
      <c r="W12" s="69">
        <f>_xll.FDS(V12,"FG_PRICE_IDX("&amp;$A$3&amp;",,,"&amp;$B$3&amp;")")</f>
        <v>105.95</v>
      </c>
      <c r="X12" s="81">
        <f>_xll.FDS($B12,"lb_dur_to_worst("&amp;$A$3&amp;"-1d,"&amp;$A$3&amp;"-1d)")</f>
        <v>6.84</v>
      </c>
      <c r="Y12" s="81">
        <f t="shared" si="4"/>
        <v>6.88</v>
      </c>
      <c r="Z12" s="81">
        <f>_xll.FDS($B12,"lb_dur_to_worst("&amp;$A$3&amp;"-0m,"&amp;$A$3&amp;"-0m)")</f>
        <v>6.84</v>
      </c>
      <c r="AA12" s="81">
        <f>_xll.FDS($B12,"lb_dur_to_worst("&amp;$A$3&amp;"-1M,"&amp;$A$3&amp;"-1M)")</f>
        <v>6.88</v>
      </c>
      <c r="AB12" s="81">
        <f>_xll.FDS($B12,"lb_dur_to_worst(0cy,0cy)")</f>
        <v>6.93</v>
      </c>
      <c r="AC12" s="82">
        <f>_xll.FDS($B12,"lb_dur_to_worst("&amp;$A$3&amp;"-1ay,"&amp;$A$3&amp;"-1ay)")</f>
        <v>6.65</v>
      </c>
      <c r="AE12" s="25" t="str">
        <f>_xll.FDS(AF12,"FG_COMPANY_NAME()")</f>
        <v>Barclays US Aggregate Credit (AA)</v>
      </c>
      <c r="AF12" s="60" t="s">
        <v>16</v>
      </c>
      <c r="AG12" s="83">
        <f>_xll.FDS($B12,"FG_YIELD("&amp;$A$3&amp;")/100")</f>
        <v>2.7723290000000001E-2</v>
      </c>
      <c r="AH12" s="83">
        <f>_xll.FDS($B12,"FG_YIELD("&amp;$A$3&amp;"-1d,"&amp;$A$3&amp;"-1d)/100")</f>
        <v>2.7793149999999999E-2</v>
      </c>
      <c r="AI12" s="83">
        <f t="shared" si="0"/>
        <v>2.7128139999999999E-2</v>
      </c>
      <c r="AJ12" s="83">
        <f>_xll.FDS($B12,"FG_YIELD("&amp;$A$3&amp;"-0m,"&amp;$A$3&amp;"-0m)/100")</f>
        <v>2.7723290000000001E-2</v>
      </c>
      <c r="AK12" s="83">
        <f>_xll.FDS($B12,"FG_YIELD("&amp;$A$3&amp;"-1M,"&amp;$A$3&amp;"-1M)/100")</f>
        <v>2.7128139999999999E-2</v>
      </c>
      <c r="AL12" s="83">
        <f>_xll.FDS($B12,"FG_YIELD(0CY,0CY)/100")</f>
        <v>2.508486E-2</v>
      </c>
      <c r="AM12" s="84">
        <f>_xll.FDS($B12,"FG_YIELD("&amp;$A$3&amp;"-1AY,"&amp;$A$3&amp;"-1AY)/100")</f>
        <v>2.3548339999999997E-2</v>
      </c>
      <c r="AO12" s="25" t="str">
        <f>_xll.FDS(AP12,"FG_COMPANY_NAME()")</f>
        <v>Barclays US Aggregate Credit (AA)</v>
      </c>
      <c r="AP12" s="60" t="s">
        <v>16</v>
      </c>
      <c r="AQ12" s="86">
        <f>_xll.FDS($B12,"Lb_Spread_oas("&amp;$A$3&amp;")*100")</f>
        <v>90</v>
      </c>
      <c r="AR12" s="86">
        <f>_xll.FDS($B12,"Lb_Spread_oas("&amp;$A$3&amp;"-1d,"&amp;$A$3&amp;"-1d)*100")</f>
        <v>91</v>
      </c>
      <c r="AS12" s="86">
        <f t="shared" si="1"/>
        <v>96</v>
      </c>
      <c r="AT12" s="86">
        <f>_xll.FDS($B12,"Lb_Spread_oas("&amp;$A$3&amp;"-0m,"&amp;$A$3&amp;"-0m)*100")</f>
        <v>90</v>
      </c>
      <c r="AU12" s="86">
        <f>_xll.FDS($B12,"Lb_Spread_oas("&amp;$A$3&amp;"-1M,"&amp;$A$3&amp;"-1M)*100")</f>
        <v>96</v>
      </c>
      <c r="AV12" s="86">
        <f>_xll.FDS($B12,"Lb_Spread_oas(0CY,0CY)*100")</f>
        <v>79</v>
      </c>
      <c r="AW12" s="87">
        <f>_xll.FDS($B12,"Lb_Spread_oas("&amp;$A$3&amp;"-1AY,"&amp;$A$3&amp;"-1AY)*100")</f>
        <v>74</v>
      </c>
    </row>
    <row r="13" spans="1:1193" ht="15.75" x14ac:dyDescent="0.25">
      <c r="A13" s="79" t="str">
        <f>_xll.FDS(B13,"FG_COMPANY_NAME()")</f>
        <v>Barclays US Aggregate Credit (A)</v>
      </c>
      <c r="B13" s="77" t="s">
        <v>15</v>
      </c>
      <c r="C13" s="64">
        <f>_xll.FDS(B13,"FG_PRICE_IDX("&amp;$A$3&amp;",,,"&amp;$B$3&amp;")")</f>
        <v>105.57</v>
      </c>
      <c r="D13" s="31">
        <f>_xll.FDS(B13,"FG_TRET_PCHG_IDX("&amp;$A$3&amp;"-1D,"&amp;$A$3&amp;",,"&amp;$B$3&amp;")/100")</f>
        <v>6.7004092477129795E-4</v>
      </c>
      <c r="E13" s="31">
        <f t="shared" si="2"/>
        <v>-4.7070061716225631E-5</v>
      </c>
      <c r="F13" s="31">
        <f>_xll.FDS($B13,"FG_TRET_PCHG_IDX("&amp;$A$3&amp;"-0M,"&amp;$A$3&amp;",,"&amp;$B$3&amp;")/100")</f>
        <v>0</v>
      </c>
      <c r="G13" s="31">
        <f t="array" ref="G13">_xll.FDS($B13,"FG_TRET_PCHG_IDX("&amp;$A$3&amp;"-1M,"&amp;$A$3&amp;",,"&amp;$B$3&amp;")/100")</f>
        <v>-4.7070061716225631E-5</v>
      </c>
      <c r="H13" s="31">
        <f>_xll.FDS($B13,"FG_TRET_PCHG_IDX(0CY,"&amp;$A$3&amp;",,"&amp;$B$3&amp;")/100")</f>
        <v>9.4470782880098358E-3</v>
      </c>
      <c r="I13" s="65">
        <f>_xll.FDS($B13,"FG_TRET_PCHG_IDX("&amp;$A$3&amp;"-1AY,"&amp;$A$3&amp;",,"&amp;$B$3&amp;")/100")</f>
        <v>1.2709695948265987E-2</v>
      </c>
      <c r="K13" s="25" t="str">
        <f>_xll.FDS(L13,"FG_COMPANY_NAME()")</f>
        <v>Barclays US Aggregate Credit (A)</v>
      </c>
      <c r="L13" s="28" t="s">
        <v>15</v>
      </c>
      <c r="M13" s="69">
        <f>_xll.FDS(L13,"FG_PRICE_IDX("&amp;$A$3&amp;",,,"&amp;$B$3&amp;")")</f>
        <v>105.57</v>
      </c>
      <c r="N13" s="71">
        <f>_xll.FDS($B13,"lb_excess_ret_mtd("&amp;$A$3&amp;"-1d,"&amp;$A$3&amp;"-1d)*100")</f>
        <v>41</v>
      </c>
      <c r="O13" s="190">
        <f t="shared" si="3"/>
        <v>43</v>
      </c>
      <c r="P13" s="32">
        <f>_xll.FDS($B13,"lb_excess_ret_mtd("&amp;$A$3&amp;"-0m,"&amp;$A$3&amp;"-0m)*100")</f>
        <v>43</v>
      </c>
      <c r="Q13" s="32">
        <f>_xll.FDS($B13,"lb_excess_ret_mtd("&amp;$A$3&amp;"-1M,"&amp;$A$3&amp;"-1M)*100")</f>
        <v>72</v>
      </c>
      <c r="R13" s="32">
        <f>_xll.FDS($B13,"lb_excess_ret_mtd(0cy,0cy)*100")</f>
        <v>-14</v>
      </c>
      <c r="S13" s="72">
        <f>_xll.FDS($B13,"lb_excess_ret_mtd("&amp;$A$3&amp;"-1ay,"&amp;$A$3&amp;"-1ay)*100")</f>
        <v>-35</v>
      </c>
      <c r="U13" s="25" t="str">
        <f>_xll.FDS(V13,"FG_COMPANY_NAME()")</f>
        <v>Barclays US Aggregate Credit (A)</v>
      </c>
      <c r="V13" s="28" t="s">
        <v>15</v>
      </c>
      <c r="W13" s="69">
        <f>_xll.FDS(V13,"FG_PRICE_IDX("&amp;$A$3&amp;",,,"&amp;$B$3&amp;")")</f>
        <v>105.57</v>
      </c>
      <c r="X13" s="81">
        <f>_xll.FDS($B13,"lb_dur_to_worst("&amp;$A$3&amp;"-1d,"&amp;$A$3&amp;"-1d)")</f>
        <v>6.97</v>
      </c>
      <c r="Y13" s="81">
        <f t="shared" si="4"/>
        <v>6.98</v>
      </c>
      <c r="Z13" s="81">
        <f>_xll.FDS($B13,"lb_dur_to_worst("&amp;$A$3&amp;"-0m,"&amp;$A$3&amp;"-0m)")</f>
        <v>6.98</v>
      </c>
      <c r="AA13" s="81">
        <f>_xll.FDS($B13,"lb_dur_to_worst("&amp;$A$3&amp;"-1M,"&amp;$A$3&amp;"-1M)")</f>
        <v>6.98</v>
      </c>
      <c r="AB13" s="81">
        <f>_xll.FDS($B13,"lb_dur_to_worst(0cy,0cy)")</f>
        <v>7.17</v>
      </c>
      <c r="AC13" s="82">
        <f>_xll.FDS($B13,"lb_dur_to_worst("&amp;$A$3&amp;"-1ay,"&amp;$A$3&amp;"-1ay)")</f>
        <v>7.18</v>
      </c>
      <c r="AE13" s="25" t="str">
        <f>_xll.FDS(AF13,"FG_COMPANY_NAME()")</f>
        <v>Barclays US Aggregate Credit (A)</v>
      </c>
      <c r="AF13" s="60" t="s">
        <v>15</v>
      </c>
      <c r="AG13" s="83">
        <f>_xll.FDS($B13,"FG_YIELD("&amp;$A$3&amp;")/100")</f>
        <v>3.0673349999999999E-2</v>
      </c>
      <c r="AH13" s="83">
        <f>_xll.FDS($B13,"FG_YIELD("&amp;$A$3&amp;"-1d,"&amp;$A$3&amp;"-1d)/100")</f>
        <v>3.0689479999999998E-2</v>
      </c>
      <c r="AI13" s="83">
        <f t="shared" si="0"/>
        <v>3.007522E-2</v>
      </c>
      <c r="AJ13" s="83">
        <f>_xll.FDS($B13,"FG_YIELD("&amp;$A$3&amp;"-0m,"&amp;$A$3&amp;"-0m)/100")</f>
        <v>3.0673349999999999E-2</v>
      </c>
      <c r="AK13" s="83">
        <f>_xll.FDS($B13,"FG_YIELD("&amp;$A$3&amp;"-1M,"&amp;$A$3&amp;"-1M)/100")</f>
        <v>3.007522E-2</v>
      </c>
      <c r="AL13" s="83">
        <f>_xll.FDS($B13,"FG_YIELD(0CY,0CY)/100")</f>
        <v>2.8573840000000003E-2</v>
      </c>
      <c r="AM13" s="84">
        <f>_xll.FDS($B13,"FG_YIELD("&amp;$A$3&amp;"-1AY,"&amp;$A$3&amp;"-1AY)/100")</f>
        <v>2.788156E-2</v>
      </c>
      <c r="AO13" s="25" t="str">
        <f>_xll.FDS(AP13,"FG_COMPANY_NAME()")</f>
        <v>Barclays US Aggregate Credit (A)</v>
      </c>
      <c r="AP13" s="60" t="s">
        <v>15</v>
      </c>
      <c r="AQ13" s="86">
        <f>_xll.FDS($B13,"Lb_Spread_oas("&amp;$A$3&amp;")*100")</f>
        <v>117</v>
      </c>
      <c r="AR13" s="86">
        <f>_xll.FDS($B13,"Lb_Spread_oas("&amp;$A$3&amp;"-1d,"&amp;$A$3&amp;"-1d)*100")</f>
        <v>118</v>
      </c>
      <c r="AS13" s="86">
        <f t="shared" si="1"/>
        <v>124</v>
      </c>
      <c r="AT13" s="86">
        <f>_xll.FDS($B13,"Lb_Spread_oas("&amp;$A$3&amp;"-0m,"&amp;$A$3&amp;"-0m)*100")</f>
        <v>117</v>
      </c>
      <c r="AU13" s="86">
        <f>_xll.FDS($B13,"Lb_Spread_oas("&amp;$A$3&amp;"-1M,"&amp;$A$3&amp;"-1M)*100")</f>
        <v>124</v>
      </c>
      <c r="AV13" s="86">
        <f>_xll.FDS($B13,"Lb_Spread_oas(0CY,0CY)*100")</f>
        <v>109</v>
      </c>
      <c r="AW13" s="87">
        <f>_xll.FDS($B13,"Lb_Spread_oas("&amp;$A$3&amp;"-1AY,"&amp;$A$3&amp;"-1AY)*100")</f>
        <v>106</v>
      </c>
    </row>
    <row r="14" spans="1:1193" ht="15.75" x14ac:dyDescent="0.25">
      <c r="A14" s="79" t="str">
        <f>_xll.FDS(B14,"FG_COMPANY_NAME()")</f>
        <v>Barclays US Aggregate Credit (BAA)</v>
      </c>
      <c r="B14" s="77" t="s">
        <v>18</v>
      </c>
      <c r="C14" s="64">
        <f>_xll.FDS(B14,"FG_PRICE_IDX("&amp;$A$3&amp;",,,"&amp;$B$3&amp;")")</f>
        <v>102.36</v>
      </c>
      <c r="D14" s="31">
        <f>_xll.FDS(B14,"FG_TRET_PCHG_IDX("&amp;$A$3&amp;"-1D,"&amp;$A$3&amp;",,"&amp;$B$3&amp;")/100")</f>
        <v>1.9679492114210717E-4</v>
      </c>
      <c r="E14" s="31">
        <f t="shared" si="2"/>
        <v>-4.7903822596828682E-3</v>
      </c>
      <c r="F14" s="31">
        <f>_xll.FDS($B14,"FG_TRET_PCHG_IDX("&amp;$A$3&amp;"-0M,"&amp;$A$3&amp;",,"&amp;$B$3&amp;")/100")</f>
        <v>0</v>
      </c>
      <c r="G14" s="31">
        <f t="array" ref="G14">_xll.FDS($B14,"FG_TRET_PCHG_IDX("&amp;$A$3&amp;"-1M,"&amp;$A$3&amp;",,"&amp;$B$3&amp;")/100")</f>
        <v>-4.7903822596828682E-3</v>
      </c>
      <c r="H14" s="31">
        <f>_xll.FDS($B14,"FG_TRET_PCHG_IDX(0CY,"&amp;$A$3&amp;",,"&amp;$B$3&amp;")/100")</f>
        <v>-1.3979707973412969E-2</v>
      </c>
      <c r="I14" s="65">
        <f>_xll.FDS($B14,"FG_TRET_PCHG_IDX("&amp;$A$3&amp;"-1AY,"&amp;$A$3&amp;",,"&amp;$B$3&amp;")/100")</f>
        <v>-1.7510676366661815E-2</v>
      </c>
      <c r="K14" s="25" t="str">
        <f>_xll.FDS(L14,"FG_COMPANY_NAME()")</f>
        <v>Barclays US Aggregate Credit (BAA)</v>
      </c>
      <c r="L14" s="28" t="s">
        <v>18</v>
      </c>
      <c r="M14" s="69">
        <f>_xll.FDS(L14,"FG_PRICE_IDX("&amp;$A$3&amp;",,,"&amp;$B$3&amp;")")</f>
        <v>102.36</v>
      </c>
      <c r="N14" s="71">
        <f>_xll.FDS($B14,"lb_excess_ret_mtd("&amp;$A$3&amp;"-1d,"&amp;$A$3&amp;"-1d)*100")</f>
        <v>0</v>
      </c>
      <c r="O14" s="190">
        <f t="shared" si="3"/>
        <v>-3</v>
      </c>
      <c r="P14" s="32">
        <f>_xll.FDS($B14,"lb_excess_ret_mtd("&amp;$A$3&amp;"-0m,"&amp;$A$3&amp;"-0m)*100")</f>
        <v>-3</v>
      </c>
      <c r="Q14" s="32">
        <f>_xll.FDS($B14,"lb_excess_ret_mtd("&amp;$A$3&amp;"-1M,"&amp;$A$3&amp;"-1M)*100")</f>
        <v>130</v>
      </c>
      <c r="R14" s="32">
        <f>_xll.FDS($B14,"lb_excess_ret_mtd(0cy,0cy)*100")</f>
        <v>-86</v>
      </c>
      <c r="S14" s="72">
        <f>_xll.FDS($B14,"lb_excess_ret_mtd("&amp;$A$3&amp;"-1ay,"&amp;$A$3&amp;"-1ay)*100")</f>
        <v>-67</v>
      </c>
      <c r="U14" s="25" t="str">
        <f>_xll.FDS(V14,"FG_COMPANY_NAME()")</f>
        <v>Barclays US Aggregate Credit (BAA)</v>
      </c>
      <c r="V14" s="28" t="s">
        <v>18</v>
      </c>
      <c r="W14" s="69">
        <f>_xll.FDS(V14,"FG_PRICE_IDX("&amp;$A$3&amp;",,,"&amp;$B$3&amp;")")</f>
        <v>102.36</v>
      </c>
      <c r="X14" s="81">
        <f>_xll.FDS($B14,"lb_dur_to_worst("&amp;$A$3&amp;"-1d,"&amp;$A$3&amp;"-1d)")</f>
        <v>7.42</v>
      </c>
      <c r="Y14" s="81">
        <f t="shared" si="4"/>
        <v>7.45</v>
      </c>
      <c r="Z14" s="81">
        <f>_xll.FDS($B14,"lb_dur_to_worst("&amp;$A$3&amp;"-0m,"&amp;$A$3&amp;"-0m)")</f>
        <v>7.43</v>
      </c>
      <c r="AA14" s="81">
        <f>_xll.FDS($B14,"lb_dur_to_worst("&amp;$A$3&amp;"-1M,"&amp;$A$3&amp;"-1M)")</f>
        <v>7.45</v>
      </c>
      <c r="AB14" s="81">
        <f>_xll.FDS($B14,"lb_dur_to_worst(0cy,0cy)")</f>
        <v>7.59</v>
      </c>
      <c r="AC14" s="82">
        <f>_xll.FDS($B14,"lb_dur_to_worst("&amp;$A$3&amp;"-1ay,"&amp;$A$3&amp;"-1ay)")</f>
        <v>7.58</v>
      </c>
      <c r="AE14" s="25" t="str">
        <f>_xll.FDS(AF14,"FG_COMPANY_NAME()")</f>
        <v>Barclays US Aggregate Credit (BAA)</v>
      </c>
      <c r="AF14" s="60" t="s">
        <v>18</v>
      </c>
      <c r="AG14" s="83">
        <f>_xll.FDS($B14,"FG_YIELD("&amp;$A$3&amp;")/100")</f>
        <v>4.2019060000000004E-2</v>
      </c>
      <c r="AH14" s="83">
        <f>_xll.FDS($B14,"FG_YIELD("&amp;$A$3&amp;"-1d,"&amp;$A$3&amp;"-1d)/100")</f>
        <v>4.2004320000000005E-2</v>
      </c>
      <c r="AI14" s="83">
        <f t="shared" si="0"/>
        <v>4.1024079999999997E-2</v>
      </c>
      <c r="AJ14" s="83">
        <f>_xll.FDS($B14,"FG_YIELD("&amp;$A$3&amp;"-0m,"&amp;$A$3&amp;"-0m)/100")</f>
        <v>4.2019060000000004E-2</v>
      </c>
      <c r="AK14" s="83">
        <f>_xll.FDS($B14,"FG_YIELD("&amp;$A$3&amp;"-1M,"&amp;$A$3&amp;"-1M)/100")</f>
        <v>4.1024079999999997E-2</v>
      </c>
      <c r="AL14" s="83">
        <f>_xll.FDS($B14,"FG_YIELD(0CY,0CY)/100")</f>
        <v>3.7060929999999999E-2</v>
      </c>
      <c r="AM14" s="84">
        <f>_xll.FDS($B14,"FG_YIELD("&amp;$A$3&amp;"-1AY,"&amp;$A$3&amp;"-1AY)/100")</f>
        <v>3.5427E-2</v>
      </c>
      <c r="AO14" s="25" t="str">
        <f>_xll.FDS(AP14,"FG_COMPANY_NAME()")</f>
        <v>Barclays US Aggregate Credit (BAA)</v>
      </c>
      <c r="AP14" s="60" t="s">
        <v>18</v>
      </c>
      <c r="AQ14" s="86">
        <f>_xll.FDS($B14,"Lb_Spread_oas("&amp;$A$3&amp;")*100")</f>
        <v>214</v>
      </c>
      <c r="AR14" s="86">
        <f>_xll.FDS($B14,"Lb_Spread_oas("&amp;$A$3&amp;"-1d,"&amp;$A$3&amp;"-1d)*100")</f>
        <v>214</v>
      </c>
      <c r="AS14" s="86">
        <f t="shared" si="1"/>
        <v>214</v>
      </c>
      <c r="AT14" s="86">
        <f>_xll.FDS($B14,"Lb_Spread_oas("&amp;$A$3&amp;"-0m,"&amp;$A$3&amp;"-0m)*100")</f>
        <v>214</v>
      </c>
      <c r="AU14" s="86">
        <f>_xll.FDS($B14,"Lb_Spread_oas("&amp;$A$3&amp;"-1M,"&amp;$A$3&amp;"-1M)*100")</f>
        <v>214</v>
      </c>
      <c r="AV14" s="86">
        <f>_xll.FDS($B14,"Lb_Spread_oas(0CY,0CY)*100")</f>
        <v>178</v>
      </c>
      <c r="AW14" s="87">
        <f>_xll.FDS($B14,"Lb_Spread_oas("&amp;$A$3&amp;"-1AY,"&amp;$A$3&amp;"-1AY)*100")</f>
        <v>164</v>
      </c>
    </row>
    <row r="15" spans="1:1193" ht="15.75" x14ac:dyDescent="0.25">
      <c r="A15" s="79" t="str">
        <f>_xll.FDS(B15,"FG_COMPANY_NAME()")</f>
        <v>Barclays US Aggregate (GLA Eligible) Industrial</v>
      </c>
      <c r="B15" s="77" t="s">
        <v>20</v>
      </c>
      <c r="C15" s="64">
        <f>_xll.FDS(B15,"FG_PRICE_IDX("&amp;$A$3&amp;",,,"&amp;$B$3&amp;")")</f>
        <v>102.41</v>
      </c>
      <c r="D15" s="31">
        <f>_xll.FDS(B15,"FG_TRET_PCHG_IDX("&amp;$A$3&amp;"-1D,"&amp;$A$3&amp;",,"&amp;$B$3&amp;")/100")</f>
        <v>6.7133745142311518E-4</v>
      </c>
      <c r="E15" s="31">
        <f t="shared" si="2"/>
        <v>-3.6325179693410536E-3</v>
      </c>
      <c r="F15" s="31">
        <f>_xll.FDS($B15,"FG_TRET_PCHG_IDX("&amp;$A$3&amp;"-0M,"&amp;$A$3&amp;",,"&amp;$B$3&amp;")/100")</f>
        <v>0</v>
      </c>
      <c r="G15" s="31">
        <f t="array" ref="G15">_xll.FDS($B15,"FG_TRET_PCHG_IDX("&amp;$A$3&amp;"-1M,"&amp;$A$3&amp;",,"&amp;$B$3&amp;")/100")</f>
        <v>-3.6325179693410536E-3</v>
      </c>
      <c r="H15" s="31">
        <f>_xll.FDS($B15,"FG_TRET_PCHG_IDX(0CY,"&amp;$A$3&amp;",,"&amp;$B$3&amp;")/100")</f>
        <v>-6.4950951609669128E-3</v>
      </c>
      <c r="I15" s="65">
        <f>_xll.FDS($B15,"FG_TRET_PCHG_IDX("&amp;$A$3&amp;"-1AY,"&amp;$A$3&amp;",,"&amp;$B$3&amp;")/100")</f>
        <v>-7.524276278800035E-3</v>
      </c>
      <c r="K15" s="25" t="str">
        <f>_xll.FDS(L15,"FG_COMPANY_NAME()")</f>
        <v>Barclays US Aggregate (GLA Eligible) Industrial</v>
      </c>
      <c r="L15" s="28" t="s">
        <v>20</v>
      </c>
      <c r="M15" s="69">
        <f>_xll.FDS(L15,"FG_PRICE_IDX("&amp;$A$3&amp;",,,"&amp;$B$3&amp;")")</f>
        <v>102.41</v>
      </c>
      <c r="N15" s="71">
        <f>_xll.FDS($B15,"lb_excess_ret_mtd("&amp;$A$3&amp;"-1d,"&amp;$A$3&amp;"-1d)*100")</f>
        <v>8</v>
      </c>
      <c r="O15" s="190">
        <f t="shared" si="3"/>
        <v>9</v>
      </c>
      <c r="P15" s="32">
        <f>_xll.FDS($B15,"lb_excess_ret_mtd("&amp;$A$3&amp;"-0m,"&amp;$A$3&amp;"-0m)*100")</f>
        <v>9</v>
      </c>
      <c r="Q15" s="32">
        <f>_xll.FDS($B15,"lb_excess_ret_mtd("&amp;$A$3&amp;"-1M,"&amp;$A$3&amp;"-1M)*100")</f>
        <v>99</v>
      </c>
      <c r="R15" s="32">
        <f>_xll.FDS($B15,"lb_excess_ret_mtd(0cy,0cy)*100")</f>
        <v>-63</v>
      </c>
      <c r="S15" s="72">
        <f>_xll.FDS($B15,"lb_excess_ret_mtd("&amp;$A$3&amp;"-1ay,"&amp;$A$3&amp;"-1ay)*100")</f>
        <v>-59</v>
      </c>
      <c r="U15" s="25" t="str">
        <f>_xll.FDS(V15,"FG_COMPANY_NAME()")</f>
        <v>Barclays US Aggregate (GLA Eligible) Industrial</v>
      </c>
      <c r="V15" s="28" t="s">
        <v>20</v>
      </c>
      <c r="W15" s="69">
        <f>_xll.FDS(V15,"FG_PRICE_IDX("&amp;$A$3&amp;",,,"&amp;$B$3&amp;")")</f>
        <v>102.41</v>
      </c>
      <c r="X15" s="81">
        <f>_xll.FDS($B15,"lb_dur_to_worst("&amp;$A$3&amp;"-1d,"&amp;$A$3&amp;"-1d)")</f>
        <v>7.51</v>
      </c>
      <c r="Y15" s="81">
        <f t="shared" si="4"/>
        <v>7.55</v>
      </c>
      <c r="Z15" s="81">
        <f>_xll.FDS($B15,"lb_dur_to_worst("&amp;$A$3&amp;"-0m,"&amp;$A$3&amp;"-0m)")</f>
        <v>7.51</v>
      </c>
      <c r="AA15" s="81">
        <f>_xll.FDS($B15,"lb_dur_to_worst("&amp;$A$3&amp;"-1M,"&amp;$A$3&amp;"-1M)")</f>
        <v>7.55</v>
      </c>
      <c r="AB15" s="81">
        <f>_xll.FDS($B15,"lb_dur_to_worst(0cy,0cy)")</f>
        <v>7.71</v>
      </c>
      <c r="AC15" s="82">
        <f>_xll.FDS($B15,"lb_dur_to_worst("&amp;$A$3&amp;"-1ay,"&amp;$A$3&amp;"-1ay)")</f>
        <v>7.67</v>
      </c>
      <c r="AE15" s="25" t="str">
        <f>_xll.FDS(AF15,"FG_COMPANY_NAME()")</f>
        <v>Barclays US Aggregate (GLA Eligible) Industrial</v>
      </c>
      <c r="AF15" s="60" t="s">
        <v>20</v>
      </c>
      <c r="AG15" s="83">
        <f>_xll.FDS($B15,"FG_YIELD("&amp;$A$3&amp;")/100")</f>
        <v>3.706512E-2</v>
      </c>
      <c r="AH15" s="83">
        <f>_xll.FDS($B15,"FG_YIELD("&amp;$A$3&amp;"-1d,"&amp;$A$3&amp;"-1d)/100")</f>
        <v>3.7098239999999998E-2</v>
      </c>
      <c r="AI15" s="83">
        <f t="shared" si="0"/>
        <v>3.6177519999999998E-2</v>
      </c>
      <c r="AJ15" s="83">
        <f>_xll.FDS($B15,"FG_YIELD("&amp;$A$3&amp;"-0m,"&amp;$A$3&amp;"-0m)/100")</f>
        <v>3.706512E-2</v>
      </c>
      <c r="AK15" s="83">
        <f>_xll.FDS($B15,"FG_YIELD("&amp;$A$3&amp;"-1M,"&amp;$A$3&amp;"-1M)/100")</f>
        <v>3.6177519999999998E-2</v>
      </c>
      <c r="AL15" s="83">
        <f>_xll.FDS($B15,"FG_YIELD(0CY,0CY)/100")</f>
        <v>3.2777050000000002E-2</v>
      </c>
      <c r="AM15" s="84">
        <f>_xll.FDS($B15,"FG_YIELD("&amp;$A$3&amp;"-1AY,"&amp;$A$3&amp;"-1AY)/100")</f>
        <v>3.153268E-2</v>
      </c>
      <c r="AO15" s="25" t="str">
        <f>_xll.FDS(AP15,"FG_COMPANY_NAME()")</f>
        <v>Barclays US Aggregate (GLA Eligible) Industrial</v>
      </c>
      <c r="AP15" s="60" t="s">
        <v>20</v>
      </c>
      <c r="AQ15" s="86">
        <f>_xll.FDS($B15,"Lb_Spread_oas("&amp;$A$3&amp;")*100")</f>
        <v>169</v>
      </c>
      <c r="AR15" s="86">
        <f>_xll.FDS($B15,"Lb_Spread_oas("&amp;$A$3&amp;"-1d,"&amp;$A$3&amp;"-1d)*100")</f>
        <v>170</v>
      </c>
      <c r="AS15" s="86">
        <f t="shared" si="1"/>
        <v>171</v>
      </c>
      <c r="AT15" s="86">
        <f>_xll.FDS($B15,"Lb_Spread_oas("&amp;$A$3&amp;"-0m,"&amp;$A$3&amp;"-0m)*100")</f>
        <v>169</v>
      </c>
      <c r="AU15" s="86">
        <f>_xll.FDS($B15,"Lb_Spread_oas("&amp;$A$3&amp;"-1M,"&amp;$A$3&amp;"-1M)*100")</f>
        <v>171</v>
      </c>
      <c r="AV15" s="86">
        <f>_xll.FDS($B15,"Lb_Spread_oas(0CY,0CY)*100")</f>
        <v>139</v>
      </c>
      <c r="AW15" s="87">
        <f>_xll.FDS($B15,"Lb_Spread_oas("&amp;$A$3&amp;"-1AY,"&amp;$A$3&amp;"-1AY)*100")</f>
        <v>130</v>
      </c>
    </row>
    <row r="16" spans="1:1193" ht="15.75" x14ac:dyDescent="0.25">
      <c r="A16" s="79" t="str">
        <f>_xll.FDS(B16,"FG_COMPANY_NAME()")</f>
        <v>Barclays US Aggregate (GLA Eligible) Utility</v>
      </c>
      <c r="B16" s="77" t="s">
        <v>21</v>
      </c>
      <c r="C16" s="64">
        <f>_xll.FDS(B16,"FG_PRICE_IDX("&amp;$A$3&amp;",,,"&amp;$B$3&amp;")")</f>
        <v>107.21</v>
      </c>
      <c r="D16" s="31">
        <f>_xll.FDS(B16,"FG_TRET_PCHG_IDX("&amp;$A$3&amp;"-1D,"&amp;$A$3&amp;",,"&amp;$B$3&amp;")/100")</f>
        <v>1.0813066284327544E-3</v>
      </c>
      <c r="E16" s="31">
        <f t="shared" si="2"/>
        <v>-3.9702230727463039E-3</v>
      </c>
      <c r="F16" s="31">
        <f>_xll.FDS($B16,"FG_TRET_PCHG_IDX("&amp;$A$3&amp;"-0M,"&amp;$A$3&amp;",,"&amp;$B$3&amp;")/100")</f>
        <v>0</v>
      </c>
      <c r="G16" s="31">
        <f t="array" ref="G16">_xll.FDS($B16,"FG_TRET_PCHG_IDX("&amp;$A$3&amp;"-1M,"&amp;$A$3&amp;",,"&amp;$B$3&amp;")/100")</f>
        <v>-3.9702230727463039E-3</v>
      </c>
      <c r="H16" s="31">
        <f>_xll.FDS($B16,"FG_TRET_PCHG_IDX(0CY,"&amp;$A$3&amp;",,"&amp;$B$3&amp;")/100")</f>
        <v>-1.0452574553634242E-2</v>
      </c>
      <c r="I16" s="65">
        <f>_xll.FDS($B16,"FG_TRET_PCHG_IDX("&amp;$A$3&amp;"-1AY,"&amp;$A$3&amp;",,"&amp;$B$3&amp;")/100")</f>
        <v>3.5855870779426535E-3</v>
      </c>
      <c r="K16" s="25" t="str">
        <f>_xll.FDS(L16,"FG_COMPANY_NAME()")</f>
        <v>Barclays US Aggregate (GLA Eligible) Utility</v>
      </c>
      <c r="L16" s="28" t="s">
        <v>21</v>
      </c>
      <c r="M16" s="69">
        <f>_xll.FDS(L16,"FG_PRICE_IDX("&amp;$A$3&amp;",,,"&amp;$B$3&amp;")")</f>
        <v>107.21</v>
      </c>
      <c r="N16" s="71">
        <f>_xll.FDS($B16,"lb_excess_ret_mtd("&amp;$A$3&amp;"-1d,"&amp;$A$3&amp;"-1d)*100")</f>
        <v>9</v>
      </c>
      <c r="O16" s="190">
        <f t="shared" si="3"/>
        <v>12</v>
      </c>
      <c r="P16" s="32">
        <f>_xll.FDS($B16,"lb_excess_ret_mtd("&amp;$A$3&amp;"-0m,"&amp;$A$3&amp;"-0m)*100")</f>
        <v>12</v>
      </c>
      <c r="Q16" s="32">
        <f>_xll.FDS($B16,"lb_excess_ret_mtd("&amp;$A$3&amp;"-1M,"&amp;$A$3&amp;"-1M)*100")</f>
        <v>64</v>
      </c>
      <c r="R16" s="32">
        <f>_xll.FDS($B16,"lb_excess_ret_mtd(0cy,0cy)*100")</f>
        <v>41</v>
      </c>
      <c r="S16" s="72">
        <f>_xll.FDS($B16,"lb_excess_ret_mtd("&amp;$A$3&amp;"-1ay,"&amp;$A$3&amp;"-1ay)*100")</f>
        <v>-115</v>
      </c>
      <c r="U16" s="25" t="str">
        <f>_xll.FDS(V16,"FG_COMPANY_NAME()")</f>
        <v>Barclays US Aggregate (GLA Eligible) Utility</v>
      </c>
      <c r="V16" s="28" t="s">
        <v>21</v>
      </c>
      <c r="W16" s="69">
        <f>_xll.FDS(V16,"FG_PRICE_IDX("&amp;$A$3&amp;",,,"&amp;$B$3&amp;")")</f>
        <v>107.21</v>
      </c>
      <c r="X16" s="81">
        <f>_xll.FDS($B16,"lb_dur_to_worst("&amp;$A$3&amp;"-1d,"&amp;$A$3&amp;"-1d)")</f>
        <v>9.3000000000000007</v>
      </c>
      <c r="Y16" s="81">
        <f t="shared" si="4"/>
        <v>9.34</v>
      </c>
      <c r="Z16" s="81">
        <f>_xll.FDS($B16,"lb_dur_to_worst("&amp;$A$3&amp;"-0m,"&amp;$A$3&amp;"-0m)")</f>
        <v>9.32</v>
      </c>
      <c r="AA16" s="81">
        <f>_xll.FDS($B16,"lb_dur_to_worst("&amp;$A$3&amp;"-1M,"&amp;$A$3&amp;"-1M)")</f>
        <v>9.34</v>
      </c>
      <c r="AB16" s="81">
        <f>_xll.FDS($B16,"lb_dur_to_worst(0cy,0cy)")</f>
        <v>9.74</v>
      </c>
      <c r="AC16" s="82">
        <f>_xll.FDS($B16,"lb_dur_to_worst("&amp;$A$3&amp;"-1ay,"&amp;$A$3&amp;"-1ay)")</f>
        <v>9.5500000000000007</v>
      </c>
      <c r="AE16" s="25" t="str">
        <f>_xll.FDS(AF16,"FG_COMPANY_NAME()")</f>
        <v>Barclays US Aggregate (GLA Eligible) Utility</v>
      </c>
      <c r="AF16" s="60" t="s">
        <v>21</v>
      </c>
      <c r="AG16" s="83">
        <f>_xll.FDS($B16,"FG_YIELD("&amp;$A$3&amp;")/100")</f>
        <v>3.7373579999999997E-2</v>
      </c>
      <c r="AH16" s="83">
        <f>_xll.FDS($B16,"FG_YIELD("&amp;$A$3&amp;"-1d,"&amp;$A$3&amp;"-1d)/100")</f>
        <v>3.7439569999999998E-2</v>
      </c>
      <c r="AI16" s="83">
        <f t="shared" si="0"/>
        <v>3.6440239999999999E-2</v>
      </c>
      <c r="AJ16" s="83">
        <f>_xll.FDS($B16,"FG_YIELD("&amp;$A$3&amp;"-0m,"&amp;$A$3&amp;"-0m)/100")</f>
        <v>3.7373579999999997E-2</v>
      </c>
      <c r="AK16" s="83">
        <f>_xll.FDS($B16,"FG_YIELD("&amp;$A$3&amp;"-1M,"&amp;$A$3&amp;"-1M)/100")</f>
        <v>3.6440239999999999E-2</v>
      </c>
      <c r="AL16" s="83">
        <f>_xll.FDS($B16,"FG_YIELD(0CY,0CY)/100")</f>
        <v>3.3044799999999999E-2</v>
      </c>
      <c r="AM16" s="84">
        <f>_xll.FDS($B16,"FG_YIELD("&amp;$A$3&amp;"-1AY,"&amp;$A$3&amp;"-1AY)/100")</f>
        <v>3.3123350000000003E-2</v>
      </c>
      <c r="AO16" s="25" t="str">
        <f>_xll.FDS(AP16,"FG_COMPANY_NAME()")</f>
        <v>Barclays US Aggregate (GLA Eligible) Utility</v>
      </c>
      <c r="AP16" s="60" t="s">
        <v>21</v>
      </c>
      <c r="AQ16" s="86">
        <f>_xll.FDS($B16,"Lb_Spread_oas("&amp;$A$3&amp;")*100")</f>
        <v>146</v>
      </c>
      <c r="AR16" s="86">
        <f>_xll.FDS($B16,"Lb_Spread_oas("&amp;$A$3&amp;"-1d,"&amp;$A$3&amp;"-1d)*100")</f>
        <v>147</v>
      </c>
      <c r="AS16" s="86">
        <f t="shared" si="1"/>
        <v>147</v>
      </c>
      <c r="AT16" s="86">
        <f>_xll.FDS($B16,"Lb_Spread_oas("&amp;$A$3&amp;"-0m,"&amp;$A$3&amp;"-0m)*100")</f>
        <v>146</v>
      </c>
      <c r="AU16" s="86">
        <f>_xll.FDS($B16,"Lb_Spread_oas("&amp;$A$3&amp;"-1M,"&amp;$A$3&amp;"-1M)*100")</f>
        <v>147</v>
      </c>
      <c r="AV16" s="86">
        <f>_xll.FDS($B16,"Lb_Spread_oas(0CY,0CY)*100")</f>
        <v>120</v>
      </c>
      <c r="AW16" s="87">
        <f>_xll.FDS($B16,"Lb_Spread_oas("&amp;$A$3&amp;"-1AY,"&amp;$A$3&amp;"-1AY)*100")</f>
        <v>121</v>
      </c>
    </row>
    <row r="17" spans="1:52" ht="15.75" x14ac:dyDescent="0.25">
      <c r="A17" s="79" t="str">
        <f>_xll.FDS(B17,"FG_COMPANY_NAME()")</f>
        <v>Barclays US Aggregate (GLA Eligible) Finance</v>
      </c>
      <c r="B17" s="77" t="s">
        <v>22</v>
      </c>
      <c r="C17" s="64">
        <f>_xll.FDS(B17,"FG_PRICE_IDX("&amp;$A$3&amp;",,,"&amp;$B$3&amp;")")</f>
        <v>104.58</v>
      </c>
      <c r="D17" s="31">
        <f>_xll.FDS(B17,"FG_TRET_PCHG_IDX("&amp;$A$3&amp;"-1D,"&amp;$A$3&amp;",,"&amp;$B$3&amp;")/100")</f>
        <v>4.6500771107416128E-4</v>
      </c>
      <c r="E17" s="31">
        <f t="shared" si="2"/>
        <v>1.0140531717173218E-3</v>
      </c>
      <c r="F17" s="31">
        <f>_xll.FDS($B17,"FG_TRET_PCHG_IDX("&amp;$A$3&amp;"-0M,"&amp;$A$3&amp;",,"&amp;$B$3&amp;")/100")</f>
        <v>0</v>
      </c>
      <c r="G17" s="31">
        <f t="array" ref="G17">_xll.FDS($B17,"FG_TRET_PCHG_IDX("&amp;$A$3&amp;"-1M,"&amp;$A$3&amp;",,"&amp;$B$3&amp;")/100")</f>
        <v>1.0140531717173218E-3</v>
      </c>
      <c r="H17" s="31">
        <f>_xll.FDS($B17,"FG_TRET_PCHG_IDX(0CY,"&amp;$A$3&amp;",,"&amp;$B$3&amp;")/100")</f>
        <v>1.7769666904529968E-2</v>
      </c>
      <c r="I17" s="65">
        <f>_xll.FDS($B17,"FG_TRET_PCHG_IDX("&amp;$A$3&amp;"-1AY,"&amp;$A$3&amp;",,"&amp;$B$3&amp;")/100")</f>
        <v>1.8005331072159958E-2</v>
      </c>
      <c r="K17" s="25" t="str">
        <f>_xll.FDS(L17,"FG_COMPANY_NAME()")</f>
        <v>Barclays US Aggregate (GLA Eligible) Finance</v>
      </c>
      <c r="L17" s="28" t="s">
        <v>22</v>
      </c>
      <c r="M17" s="69">
        <f>_xll.FDS(L17,"FG_PRICE_IDX("&amp;$A$3&amp;",,,"&amp;$B$3&amp;")")</f>
        <v>104.58</v>
      </c>
      <c r="N17" s="71">
        <f>_xll.FDS($B17,"lb_excess_ret_mtd("&amp;$A$3&amp;"-1d,"&amp;$A$3&amp;"-1d)*100")</f>
        <v>48</v>
      </c>
      <c r="O17" s="190">
        <f t="shared" si="3"/>
        <v>50</v>
      </c>
      <c r="P17" s="32">
        <f>_xll.FDS($B17,"lb_excess_ret_mtd("&amp;$A$3&amp;"-0m,"&amp;$A$3&amp;"-0m)*100")</f>
        <v>50</v>
      </c>
      <c r="Q17" s="32">
        <f>_xll.FDS($B17,"lb_excess_ret_mtd("&amp;$A$3&amp;"-1M,"&amp;$A$3&amp;"-1M)*100")</f>
        <v>69</v>
      </c>
      <c r="R17" s="32">
        <f>_xll.FDS($B17,"lb_excess_ret_mtd(0cy,0cy)*100")</f>
        <v>-12</v>
      </c>
      <c r="S17" s="72">
        <f>_xll.FDS($B17,"lb_excess_ret_mtd("&amp;$A$3&amp;"-1ay,"&amp;$A$3&amp;"-1ay)*100")</f>
        <v>-9</v>
      </c>
      <c r="U17" s="25" t="str">
        <f>_xll.FDS(V17,"FG_COMPANY_NAME()")</f>
        <v>Barclays US Aggregate (GLA Eligible) Finance</v>
      </c>
      <c r="V17" s="28" t="s">
        <v>22</v>
      </c>
      <c r="W17" s="69">
        <f>_xll.FDS(V17,"FG_PRICE_IDX("&amp;$A$3&amp;",,,"&amp;$B$3&amp;")")</f>
        <v>104.58</v>
      </c>
      <c r="X17" s="81">
        <f>_xll.FDS($B17,"lb_dur_to_worst("&amp;$A$3&amp;"-1d,"&amp;$A$3&amp;"-1d)")</f>
        <v>5.74</v>
      </c>
      <c r="Y17" s="81">
        <f t="shared" si="4"/>
        <v>5.74</v>
      </c>
      <c r="Z17" s="81">
        <f>_xll.FDS($B17,"lb_dur_to_worst("&amp;$A$3&amp;"-0m,"&amp;$A$3&amp;"-0m)")</f>
        <v>5.74</v>
      </c>
      <c r="AA17" s="81">
        <f>_xll.FDS($B17,"lb_dur_to_worst("&amp;$A$3&amp;"-1M,"&amp;$A$3&amp;"-1M)")</f>
        <v>5.74</v>
      </c>
      <c r="AB17" s="81">
        <f>_xll.FDS($B17,"lb_dur_to_worst(0cy,0cy)")</f>
        <v>5.69</v>
      </c>
      <c r="AC17" s="82">
        <f>_xll.FDS($B17,"lb_dur_to_worst("&amp;$A$3&amp;"-1ay,"&amp;$A$3&amp;"-1ay)")</f>
        <v>5.67</v>
      </c>
      <c r="AE17" s="25" t="str">
        <f>_xll.FDS(AF17,"FG_COMPANY_NAME()")</f>
        <v>Barclays US Aggregate (GLA Eligible) Finance</v>
      </c>
      <c r="AF17" s="60" t="s">
        <v>22</v>
      </c>
      <c r="AG17" s="83">
        <f>_xll.FDS($B17,"FG_YIELD("&amp;$A$3&amp;")/100")</f>
        <v>3.0188239999999998E-2</v>
      </c>
      <c r="AH17" s="83">
        <f>_xll.FDS($B17,"FG_YIELD("&amp;$A$3&amp;"-1d,"&amp;$A$3&amp;"-1d)/100")</f>
        <v>3.019003E-2</v>
      </c>
      <c r="AI17" s="83">
        <f t="shared" si="0"/>
        <v>2.9768020000000003E-2</v>
      </c>
      <c r="AJ17" s="83">
        <f>_xll.FDS($B17,"FG_YIELD("&amp;$A$3&amp;"-0m,"&amp;$A$3&amp;"-0m)/100")</f>
        <v>3.0188239999999998E-2</v>
      </c>
      <c r="AK17" s="83">
        <f>_xll.FDS($B17,"FG_YIELD("&amp;$A$3&amp;"-1M,"&amp;$A$3&amp;"-1M)/100")</f>
        <v>2.9768020000000003E-2</v>
      </c>
      <c r="AL17" s="83">
        <f>_xll.FDS($B17,"FG_YIELD(0CY,0CY)/100")</f>
        <v>2.7455120000000003E-2</v>
      </c>
      <c r="AM17" s="84">
        <f>_xll.FDS($B17,"FG_YIELD("&amp;$A$3&amp;"-1AY,"&amp;$A$3&amp;"-1AY)/100")</f>
        <v>2.618411E-2</v>
      </c>
      <c r="AO17" s="25" t="str">
        <f>_xll.FDS(AP17,"FG_COMPANY_NAME()")</f>
        <v>Barclays US Aggregate (GLA Eligible) Finance</v>
      </c>
      <c r="AP17" s="60" t="s">
        <v>22</v>
      </c>
      <c r="AQ17" s="86">
        <f>_xll.FDS($B17,"Lb_Spread_oas("&amp;$A$3&amp;")*100")</f>
        <v>127</v>
      </c>
      <c r="AR17" s="86">
        <f>_xll.FDS($B17,"Lb_Spread_oas("&amp;$A$3&amp;"-1d,"&amp;$A$3&amp;"-1d)*100")</f>
        <v>128</v>
      </c>
      <c r="AS17" s="86">
        <f t="shared" si="1"/>
        <v>135</v>
      </c>
      <c r="AT17" s="86">
        <f>_xll.FDS($B17,"Lb_Spread_oas("&amp;$A$3&amp;"-0m,"&amp;$A$3&amp;"-0m)*100")</f>
        <v>127</v>
      </c>
      <c r="AU17" s="86">
        <f>_xll.FDS($B17,"Lb_Spread_oas("&amp;$A$3&amp;"-1M,"&amp;$A$3&amp;"-1M)*100")</f>
        <v>135</v>
      </c>
      <c r="AV17" s="86">
        <f>_xll.FDS($B17,"Lb_Spread_oas(0CY,0CY)*100")</f>
        <v>116</v>
      </c>
      <c r="AW17" s="87">
        <f>_xll.FDS($B17,"Lb_Spread_oas("&amp;$A$3&amp;"-1AY,"&amp;$A$3&amp;"-1AY)*100")</f>
        <v>111</v>
      </c>
    </row>
    <row r="18" spans="1:52" ht="15.75" x14ac:dyDescent="0.25">
      <c r="A18" s="79" t="str">
        <f>_xll.FDS(B18,"FG_COMPANY_NAME()")</f>
        <v>Barclays US Aggregate Securitized - CMBS Erisa Eligible</v>
      </c>
      <c r="B18" s="76" t="s">
        <v>13</v>
      </c>
      <c r="C18" s="64">
        <f>_xll.FDS(B18,"FG_PRICE_IDX("&amp;$A$3&amp;",,,"&amp;$B$3&amp;")")</f>
        <v>102.93</v>
      </c>
      <c r="D18" s="31">
        <f>_xll.FDS(B18,"FG_TRET_PCHG_IDX("&amp;$A$3&amp;"-1D,"&amp;$A$3&amp;",,"&amp;$B$3&amp;")/100")</f>
        <v>5.7926111380157685E-4</v>
      </c>
      <c r="E18" s="31">
        <f t="shared" si="2"/>
        <v>-1.9343970461289661E-3</v>
      </c>
      <c r="F18" s="31">
        <f>_xll.FDS($B18,"FG_TRET_PCHG_IDX("&amp;$A$3&amp;"-0M,"&amp;$A$3&amp;",,"&amp;$B$3&amp;")/100")</f>
        <v>0</v>
      </c>
      <c r="G18" s="31">
        <f t="array" ref="G18">_xll.FDS($B18,"FG_TRET_PCHG_IDX("&amp;$A$3&amp;"-1M,"&amp;$A$3&amp;",,"&amp;$B$3&amp;")/100")</f>
        <v>-1.9343970461289661E-3</v>
      </c>
      <c r="H18" s="31">
        <f>_xll.FDS($B18,"FG_TRET_PCHG_IDX(0CY,"&amp;$A$3&amp;",,"&amp;$B$3&amp;")/100")</f>
        <v>1.8753003538035218E-2</v>
      </c>
      <c r="I18" s="65">
        <f>_xll.FDS($B18,"FG_TRET_PCHG_IDX("&amp;$A$3&amp;"-1AY,"&amp;$A$3&amp;",,"&amp;$B$3&amp;")/100")</f>
        <v>1.7268561112337766E-2</v>
      </c>
      <c r="K18" s="25" t="str">
        <f>_xll.FDS(L18,"FG_COMPANY_NAME()")</f>
        <v>Barclays US Aggregate Securitized - CMBS Erisa Eligible</v>
      </c>
      <c r="L18" s="26" t="s">
        <v>13</v>
      </c>
      <c r="M18" s="69">
        <f>_xll.FDS(L18,"FG_PRICE_IDX("&amp;$A$3&amp;",,,"&amp;$B$3&amp;")")</f>
        <v>102.93</v>
      </c>
      <c r="N18" s="71">
        <f>_xll.FDS($B18,"lb_excess_ret_mtd("&amp;$A$3&amp;"-1d,"&amp;$A$3&amp;"-1d)*100")</f>
        <v>11</v>
      </c>
      <c r="O18" s="190">
        <f t="shared" si="3"/>
        <v>15</v>
      </c>
      <c r="P18" s="32">
        <f>_xll.FDS($B18,"lb_excess_ret_mtd("&amp;$A$3&amp;"-0m,"&amp;$A$3&amp;"-0m)*100")</f>
        <v>15</v>
      </c>
      <c r="Q18" s="32">
        <f>_xll.FDS($B18,"lb_excess_ret_mtd("&amp;$A$3&amp;"-1M,"&amp;$A$3&amp;"-1M)*100")</f>
        <v>25</v>
      </c>
      <c r="R18" s="32">
        <f>_xll.FDS($B18,"lb_excess_ret_mtd(0cy,0cy)*100")</f>
        <v>0</v>
      </c>
      <c r="S18" s="72">
        <f>_xll.FDS($B18,"lb_excess_ret_mtd("&amp;$A$3&amp;"-1ay,"&amp;$A$3&amp;"-1ay)*100")</f>
        <v>6</v>
      </c>
      <c r="U18" s="25" t="str">
        <f>_xll.FDS(V18,"FG_COMPANY_NAME()")</f>
        <v>Barclays US Aggregate Securitized - CMBS Erisa Eligible</v>
      </c>
      <c r="V18" s="26" t="s">
        <v>13</v>
      </c>
      <c r="W18" s="69">
        <f>_xll.FDS(V18,"FG_PRICE_IDX("&amp;$A$3&amp;",,,"&amp;$B$3&amp;")")</f>
        <v>102.93</v>
      </c>
      <c r="X18" s="81">
        <f>_xll.FDS($B18,"lb_dur_to_worst("&amp;$A$3&amp;"-1d,"&amp;$A$3&amp;"-1d)")</f>
        <v>4.93</v>
      </c>
      <c r="Y18" s="81">
        <f t="shared" si="4"/>
        <v>4.88</v>
      </c>
      <c r="Z18" s="81">
        <f>_xll.FDS($B18,"lb_dur_to_worst("&amp;$A$3&amp;"-0m,"&amp;$A$3&amp;"-0m)")</f>
        <v>4.9400000000000004</v>
      </c>
      <c r="AA18" s="81">
        <f>_xll.FDS($B18,"lb_dur_to_worst("&amp;$A$3&amp;"-1M,"&amp;$A$3&amp;"-1M)")</f>
        <v>4.88</v>
      </c>
      <c r="AB18" s="81">
        <f>_xll.FDS($B18,"lb_dur_to_worst(0cy,0cy)")</f>
        <v>4.3</v>
      </c>
      <c r="AC18" s="82">
        <f>_xll.FDS($B18,"lb_dur_to_worst("&amp;$A$3&amp;"-1ay,"&amp;$A$3&amp;"-1ay)")</f>
        <v>4.2300000000000004</v>
      </c>
      <c r="AE18" s="25" t="str">
        <f>_xll.FDS(AF18,"FG_COMPANY_NAME()")</f>
        <v>Barclays US Aggregate Securitized - CMBS Erisa Eligible</v>
      </c>
      <c r="AF18" s="59" t="s">
        <v>13</v>
      </c>
      <c r="AG18" s="83">
        <f>_xll.FDS($B18,"FG_YIELD("&amp;$A$3&amp;")/100")</f>
        <v>2.6718639999999998E-2</v>
      </c>
      <c r="AH18" s="83">
        <f>_xll.FDS($B18,"FG_YIELD("&amp;$A$3&amp;"-1d,"&amp;$A$3&amp;"-1d)/100")</f>
        <v>2.671277E-2</v>
      </c>
      <c r="AI18" s="83">
        <f t="shared" si="0"/>
        <v>2.544219E-2</v>
      </c>
      <c r="AJ18" s="83">
        <f>_xll.FDS($B18,"FG_YIELD("&amp;$A$3&amp;"-0m,"&amp;$A$3&amp;"-0m)/100")</f>
        <v>2.6718639999999998E-2</v>
      </c>
      <c r="AK18" s="83">
        <f>_xll.FDS($B18,"FG_YIELD("&amp;$A$3&amp;"-1M,"&amp;$A$3&amp;"-1M)/100")</f>
        <v>2.544219E-2</v>
      </c>
      <c r="AL18" s="83">
        <f>_xll.FDS($B18,"FG_YIELD(0CY,0CY)/100")</f>
        <v>2.3338440000000002E-2</v>
      </c>
      <c r="AM18" s="84">
        <f>_xll.FDS($B18,"FG_YIELD("&amp;$A$3&amp;"-1AY,"&amp;$A$3&amp;"-1AY)/100")</f>
        <v>2.17836E-2</v>
      </c>
      <c r="AO18" s="25" t="str">
        <f>_xll.FDS(AP18,"FG_COMPANY_NAME()")</f>
        <v>Barclays US Aggregate Securitized - CMBS Erisa Eligible</v>
      </c>
      <c r="AP18" s="59" t="s">
        <v>13</v>
      </c>
      <c r="AQ18" s="86">
        <f>_xll.FDS($B18,"Lb_Spread_oas("&amp;$A$3&amp;")*100")</f>
        <v>102</v>
      </c>
      <c r="AR18" s="86">
        <f>_xll.FDS($B18,"Lb_Spread_oas("&amp;$A$3&amp;"-1d,"&amp;$A$3&amp;"-1d)*100")</f>
        <v>103</v>
      </c>
      <c r="AS18" s="86">
        <f t="shared" si="1"/>
        <v>106</v>
      </c>
      <c r="AT18" s="86">
        <f>_xll.FDS($B18,"Lb_Spread_oas("&amp;$A$3&amp;"-0m,"&amp;$A$3&amp;"-0m)*100")</f>
        <v>102</v>
      </c>
      <c r="AU18" s="86">
        <f>_xll.FDS($B18,"Lb_Spread_oas("&amp;$A$3&amp;"-1M,"&amp;$A$3&amp;"-1M)*100")</f>
        <v>106</v>
      </c>
      <c r="AV18" s="86">
        <f>_xll.FDS($B18,"Lb_Spread_oas(0CY,0CY)*100")</f>
        <v>98</v>
      </c>
      <c r="AW18" s="87">
        <f>_xll.FDS($B18,"Lb_Spread_oas("&amp;$A$3&amp;"-1AY,"&amp;$A$3&amp;"-1AY)*100")</f>
        <v>96</v>
      </c>
    </row>
    <row r="19" spans="1:52" ht="15.75" x14ac:dyDescent="0.25">
      <c r="A19" s="79" t="str">
        <f>_xll.FDS(B19,"FG_COMPANY_NAME()")</f>
        <v>Barclays US Aggregate Securitized - MBS</v>
      </c>
      <c r="B19" s="76" t="s">
        <v>14</v>
      </c>
      <c r="C19" s="64">
        <f>_xll.FDS(B19,"FG_PRICE_IDX("&amp;$A$3&amp;",,,"&amp;$B$3&amp;")")</f>
        <v>104.88</v>
      </c>
      <c r="D19" s="31">
        <f>_xll.FDS(B19,"FG_TRET_PCHG_IDX("&amp;$A$3&amp;"-1D,"&amp;$A$3&amp;",,"&amp;$B$3&amp;")/100")</f>
        <v>1.0506120358040327E-3</v>
      </c>
      <c r="E19" s="31">
        <f t="shared" si="2"/>
        <v>-1.3585890050841209E-3</v>
      </c>
      <c r="F19" s="31">
        <f>_xll.FDS($B19,"FG_TRET_PCHG_IDX("&amp;$A$3&amp;"-0M,"&amp;$A$3&amp;",,"&amp;$B$3&amp;")/100")</f>
        <v>0</v>
      </c>
      <c r="G19" s="31">
        <f t="array" ref="G19">_xll.FDS($B19,"FG_TRET_PCHG_IDX("&amp;$A$3&amp;"-1M,"&amp;$A$3&amp;",,"&amp;$B$3&amp;")/100")</f>
        <v>-1.3585890050841209E-3</v>
      </c>
      <c r="H19" s="31">
        <f>_xll.FDS($B19,"FG_TRET_PCHG_IDX(0CY,"&amp;$A$3&amp;",,"&amp;$B$3&amp;")/100")</f>
        <v>1.5421302948061655E-2</v>
      </c>
      <c r="I19" s="65">
        <f>_xll.FDS($B19,"FG_TRET_PCHG_IDX("&amp;$A$3&amp;"-1AY,"&amp;$A$3&amp;",,"&amp;$B$3&amp;")/100")</f>
        <v>1.6994041828222395E-2</v>
      </c>
      <c r="K19" s="25" t="str">
        <f>_xll.FDS(L19,"FG_COMPANY_NAME()")</f>
        <v>Barclays US Aggregate Securitized - MBS</v>
      </c>
      <c r="L19" s="26" t="s">
        <v>14</v>
      </c>
      <c r="M19" s="69">
        <f>_xll.FDS(L19,"FG_PRICE_IDX("&amp;$A$3&amp;",,,"&amp;$B$3&amp;")")</f>
        <v>104.88</v>
      </c>
      <c r="N19" s="71">
        <f>_xll.FDS($B19,"lb_excess_ret_mtd("&amp;$A$3&amp;"-1d,"&amp;$A$3&amp;"-1d)*100")</f>
        <v>7</v>
      </c>
      <c r="O19" s="190">
        <f t="shared" si="3"/>
        <v>15</v>
      </c>
      <c r="P19" s="32">
        <f>_xll.FDS($B19,"lb_excess_ret_mtd("&amp;$A$3&amp;"-0m,"&amp;$A$3&amp;"-0m)*100")</f>
        <v>15</v>
      </c>
      <c r="Q19" s="32">
        <f>_xll.FDS($B19,"lb_excess_ret_mtd("&amp;$A$3&amp;"-1M,"&amp;$A$3&amp;"-1M)*100")</f>
        <v>37</v>
      </c>
      <c r="R19" s="32">
        <f>_xll.FDS($B19,"lb_excess_ret_mtd(0cy,0cy)*100")</f>
        <v>5</v>
      </c>
      <c r="S19" s="72">
        <f>_xll.FDS($B19,"lb_excess_ret_mtd("&amp;$A$3&amp;"-1ay,"&amp;$A$3&amp;"-1ay)*100")</f>
        <v>-9</v>
      </c>
      <c r="U19" s="25" t="str">
        <f>_xll.FDS(V19,"FG_COMPANY_NAME()")</f>
        <v>Barclays US Aggregate Securitized - MBS</v>
      </c>
      <c r="V19" s="26" t="s">
        <v>14</v>
      </c>
      <c r="W19" s="69">
        <f>_xll.FDS(V19,"FG_PRICE_IDX("&amp;$A$3&amp;",,,"&amp;$B$3&amp;")")</f>
        <v>104.88</v>
      </c>
      <c r="X19" s="81">
        <f>_xll.FDS($B19,"lb_dur_to_worst("&amp;$A$3&amp;"-1d,"&amp;$A$3&amp;"-1d)")</f>
        <v>5.86</v>
      </c>
      <c r="Y19" s="81">
        <f t="shared" si="4"/>
        <v>5.57</v>
      </c>
      <c r="Z19" s="81">
        <f>_xll.FDS($B19,"lb_dur_to_worst("&amp;$A$3&amp;"-0m,"&amp;$A$3&amp;"-0m)")</f>
        <v>4.13</v>
      </c>
      <c r="AA19" s="81">
        <f>_xll.FDS($B19,"lb_dur_to_worst("&amp;$A$3&amp;"-1M,"&amp;$A$3&amp;"-1M)")</f>
        <v>5.57</v>
      </c>
      <c r="AB19" s="81">
        <f>_xll.FDS($B19,"lb_dur_to_worst(0cy,0cy)")</f>
        <v>5.86</v>
      </c>
      <c r="AC19" s="82">
        <f>_xll.FDS($B19,"lb_dur_to_worst("&amp;$A$3&amp;"-1ay,"&amp;$A$3&amp;"-1ay)")</f>
        <v>3.99</v>
      </c>
      <c r="AE19" s="25" t="str">
        <f>_xll.FDS(AF19,"FG_COMPANY_NAME()")</f>
        <v>Barclays US Aggregate Securitized - MBS</v>
      </c>
      <c r="AF19" s="59" t="s">
        <v>14</v>
      </c>
      <c r="AG19" s="83">
        <f>_xll.FDS($B19,"FG_YIELD("&amp;$A$3&amp;")/100")</f>
        <v>2.7157219999999999E-2</v>
      </c>
      <c r="AH19" s="83">
        <f>_xll.FDS($B19,"FG_YIELD("&amp;$A$3&amp;"-1d,"&amp;$A$3&amp;"-1d)/100")</f>
        <v>2.7358779999999999E-2</v>
      </c>
      <c r="AI19" s="83">
        <f t="shared" si="0"/>
        <v>2.642311E-2</v>
      </c>
      <c r="AJ19" s="83">
        <f>_xll.FDS($B19,"FG_YIELD("&amp;$A$3&amp;"-0m,"&amp;$A$3&amp;"-0m)/100")</f>
        <v>2.7157219999999999E-2</v>
      </c>
      <c r="AK19" s="83">
        <f>_xll.FDS($B19,"FG_YIELD("&amp;$A$3&amp;"-1M,"&amp;$A$3&amp;"-1M)/100")</f>
        <v>2.642311E-2</v>
      </c>
      <c r="AL19" s="83">
        <f>_xll.FDS($B19,"FG_YIELD(0CY,0CY)/100")</f>
        <v>2.598752E-2</v>
      </c>
      <c r="AM19" s="84">
        <f>_xll.FDS($B19,"FG_YIELD("&amp;$A$3&amp;"-1AY,"&amp;$A$3&amp;"-1AY)/100")</f>
        <v>2.6043479999999997E-2</v>
      </c>
      <c r="AO19" s="25" t="str">
        <f>_xll.FDS(AP19,"FG_COMPANY_NAME()")</f>
        <v>Barclays US Aggregate Securitized - MBS</v>
      </c>
      <c r="AP19" s="59" t="s">
        <v>14</v>
      </c>
      <c r="AQ19" s="86">
        <f>_xll.FDS($B19,"Lb_Spread_oas("&amp;$A$3&amp;")*100")</f>
        <v>23</v>
      </c>
      <c r="AR19" s="86">
        <f>_xll.FDS($B19,"Lb_Spread_oas("&amp;$A$3&amp;"-1d,"&amp;$A$3&amp;"-1d)*100")</f>
        <v>25</v>
      </c>
      <c r="AS19" s="86">
        <f t="shared" si="1"/>
        <v>25</v>
      </c>
      <c r="AT19" s="86">
        <f>_xll.FDS($B19,"Lb_Spread_oas("&amp;$A$3&amp;"-0m,"&amp;$A$3&amp;"-0m)*100")</f>
        <v>23</v>
      </c>
      <c r="AU19" s="86">
        <f>_xll.FDS($B19,"Lb_Spread_oas("&amp;$A$3&amp;"-1M,"&amp;$A$3&amp;"-1M)*100")</f>
        <v>25</v>
      </c>
      <c r="AV19" s="86">
        <f>_xll.FDS($B19,"Lb_Spread_oas(0CY,0CY)*100")</f>
        <v>27</v>
      </c>
      <c r="AW19" s="87">
        <f>_xll.FDS($B19,"Lb_Spread_oas("&amp;$A$3&amp;"-1AY,"&amp;$A$3&amp;"-1AY)*100")</f>
        <v>29</v>
      </c>
    </row>
    <row r="20" spans="1:52" ht="15.75" x14ac:dyDescent="0.25">
      <c r="A20" s="79" t="str">
        <f>_xll.FDS(B20,"FG_COMPANY_NAME()")</f>
        <v>Barclays US Treasury Strips (20+ Y)</v>
      </c>
      <c r="B20" s="76" t="s">
        <v>1</v>
      </c>
      <c r="C20" s="64">
        <f>_xll.FDS(B20,"FG_PRICE_IDX("&amp;$A$3&amp;",,,"&amp;$B$3&amp;")")</f>
        <v>45.45</v>
      </c>
      <c r="D20" s="31">
        <f>_xll.FDS(B20,"FG_TRET_PCHG_IDX("&amp;$A$3&amp;"-1D,"&amp;$A$3&amp;",,"&amp;$B$3&amp;")/100")</f>
        <v>3.829758011599349E-3</v>
      </c>
      <c r="E20" s="31">
        <f t="shared" si="2"/>
        <v>-1.1273982615769507E-2</v>
      </c>
      <c r="F20" s="31">
        <f>_xll.FDS($B20,"FG_TRET_PCHG_IDX("&amp;$A$3&amp;"-0M,"&amp;$A$3&amp;",,"&amp;$B$3&amp;")/100")</f>
        <v>0</v>
      </c>
      <c r="G20" s="31">
        <f t="array" ref="G20">_xll.FDS($B20,"FG_TRET_PCHG_IDX("&amp;$A$3&amp;"-1M,"&amp;$A$3&amp;",,"&amp;$B$3&amp;")/100")</f>
        <v>-1.1273982615769507E-2</v>
      </c>
      <c r="H20" s="31">
        <f>_xll.FDS($B20,"FG_TRET_PCHG_IDX(0CY,"&amp;$A$3&amp;",,"&amp;$B$3&amp;")/100")</f>
        <v>-4.1042171330961337E-2</v>
      </c>
      <c r="I20" s="65">
        <f>_xll.FDS($B20,"FG_TRET_PCHG_IDX("&amp;$A$3&amp;"-1AY,"&amp;$A$3&amp;",,"&amp;$B$3&amp;")/100")</f>
        <v>1.1511344467939777E-2</v>
      </c>
      <c r="K20" s="25" t="str">
        <f>_xll.FDS(L20,"FG_COMPANY_NAME()")</f>
        <v>Barclays US Treasury Strips (20+ Y)</v>
      </c>
      <c r="L20" s="26" t="s">
        <v>1</v>
      </c>
      <c r="M20" s="69">
        <f>_xll.FDS(L20,"FG_PRICE_IDX("&amp;$A$3&amp;",,,"&amp;$B$3&amp;")")</f>
        <v>45.45</v>
      </c>
      <c r="N20" s="71">
        <f>_xll.FDS($B20,"lb_excess_ret_mtd("&amp;$A$3&amp;"-1d,"&amp;$A$3&amp;"-1d)*100")</f>
        <v>0</v>
      </c>
      <c r="O20" s="190">
        <f t="shared" si="3"/>
        <v>0</v>
      </c>
      <c r="P20" s="32">
        <f>_xll.FDS($B20,"lb_excess_ret_mtd("&amp;$A$3&amp;"-0m,"&amp;$A$3&amp;"-0m)*100")</f>
        <v>0</v>
      </c>
      <c r="Q20" s="32">
        <f>_xll.FDS($B20,"lb_excess_ret_mtd("&amp;$A$3&amp;"-1M,"&amp;$A$3&amp;"-1M)*100")</f>
        <v>0</v>
      </c>
      <c r="R20" s="32">
        <f>_xll.FDS($B20,"lb_excess_ret_mtd(0cy,0cy)*100")</f>
        <v>0</v>
      </c>
      <c r="S20" s="72">
        <f>_xll.FDS($B20,"lb_excess_ret_mtd("&amp;$A$3&amp;"-1ay,"&amp;$A$3&amp;"-1ay)*100")</f>
        <v>0</v>
      </c>
      <c r="U20" s="25" t="str">
        <f>_xll.FDS(V20,"FG_COMPANY_NAME()")</f>
        <v>Barclays US Treasury Strips (20+ Y)</v>
      </c>
      <c r="V20" s="26" t="s">
        <v>1</v>
      </c>
      <c r="W20" s="69">
        <f>_xll.FDS(V20,"FG_PRICE_IDX("&amp;$A$3&amp;",,,"&amp;$B$3&amp;")")</f>
        <v>45.45</v>
      </c>
      <c r="X20" s="81">
        <f>_xll.FDS($B20,"lb_dur_to_worst("&amp;$A$3&amp;"-1d,"&amp;$A$3&amp;"-1d)")</f>
        <v>25.72</v>
      </c>
      <c r="Y20" s="81">
        <f t="shared" si="4"/>
        <v>25.73</v>
      </c>
      <c r="Z20" s="81">
        <f>_xll.FDS($B20,"lb_dur_to_worst("&amp;$A$3&amp;"-0m,"&amp;$A$3&amp;"-0m)")</f>
        <v>25.71</v>
      </c>
      <c r="AA20" s="81">
        <f>_xll.FDS($B20,"lb_dur_to_worst("&amp;$A$3&amp;"-1M,"&amp;$A$3&amp;"-1M)")</f>
        <v>25.73</v>
      </c>
      <c r="AB20" s="81">
        <f>_xll.FDS($B20,"lb_dur_to_worst(0cy,0cy)")</f>
        <v>26.02</v>
      </c>
      <c r="AC20" s="82">
        <f>_xll.FDS($B20,"lb_dur_to_worst("&amp;$A$3&amp;"-1ay,"&amp;$A$3&amp;"-1ay)")</f>
        <v>26.07</v>
      </c>
      <c r="AE20" s="25" t="str">
        <f>_xll.FDS(AF20,"FG_COMPANY_NAME()")</f>
        <v>Barclays US Treasury Strips (20+ Y)</v>
      </c>
      <c r="AF20" s="59" t="s">
        <v>1</v>
      </c>
      <c r="AG20" s="83">
        <f>_xll.FDS($B20,"FG_YIELD("&amp;$A$3&amp;")/100")</f>
        <v>3.066982E-2</v>
      </c>
      <c r="AH20" s="83">
        <f>_xll.FDS($B20,"FG_YIELD("&amp;$A$3&amp;"-1d,"&amp;$A$3&amp;"-1d)/100")</f>
        <v>3.08106E-2</v>
      </c>
      <c r="AI20" s="83">
        <f t="shared" si="0"/>
        <v>3.0113729999999998E-2</v>
      </c>
      <c r="AJ20" s="83">
        <f>_xll.FDS($B20,"FG_YIELD("&amp;$A$3&amp;"-0m,"&amp;$A$3&amp;"-0m)/100")</f>
        <v>3.066982E-2</v>
      </c>
      <c r="AK20" s="83">
        <f>_xll.FDS($B20,"FG_YIELD("&amp;$A$3&amp;"-1M,"&amp;$A$3&amp;"-1M)/100")</f>
        <v>3.0113729999999998E-2</v>
      </c>
      <c r="AL20" s="83">
        <f>_xll.FDS($B20,"FG_YIELD(0CY,0CY)/100")</f>
        <v>2.7903910000000001E-2</v>
      </c>
      <c r="AM20" s="84">
        <f>_xll.FDS($B20,"FG_YIELD("&amp;$A$3&amp;"-1AY,"&amp;$A$3&amp;"-1AY)/100")</f>
        <v>2.9881959999999999E-2</v>
      </c>
      <c r="AO20" s="25" t="str">
        <f>_xll.FDS(AP20,"FG_COMPANY_NAME()")</f>
        <v>Barclays US Treasury Strips (20+ Y)</v>
      </c>
      <c r="AP20" s="59" t="s">
        <v>1</v>
      </c>
      <c r="AQ20" s="86">
        <f>_xll.FDS($B20,"Lb_Spread_oas("&amp;$A$3&amp;")*100")</f>
        <v>-3</v>
      </c>
      <c r="AR20" s="86">
        <f>_xll.FDS($B20,"Lb_Spread_oas("&amp;$A$3&amp;"-1d,"&amp;$A$3&amp;"-1d)*100")</f>
        <v>-3</v>
      </c>
      <c r="AS20" s="86">
        <f t="shared" si="1"/>
        <v>-2</v>
      </c>
      <c r="AT20" s="86">
        <f>_xll.FDS($B20,"Lb_Spread_oas("&amp;$A$3&amp;"-0m,"&amp;$A$3&amp;"-0m)*100")</f>
        <v>-3</v>
      </c>
      <c r="AU20" s="86">
        <f>_xll.FDS($B20,"Lb_Spread_oas("&amp;$A$3&amp;"-1M,"&amp;$A$3&amp;"-1M)*100")</f>
        <v>-2</v>
      </c>
      <c r="AV20" s="86">
        <f>_xll.FDS($B20,"Lb_Spread_oas(0CY,0CY)*100")</f>
        <v>-3</v>
      </c>
      <c r="AW20" s="87">
        <f>_xll.FDS($B20,"Lb_Spread_oas("&amp;$A$3&amp;"-1AY,"&amp;$A$3&amp;"-1AY)*100")</f>
        <v>-2</v>
      </c>
    </row>
    <row r="21" spans="1:52" ht="15.75" x14ac:dyDescent="0.25">
      <c r="A21" s="79" t="str">
        <f>_xll.FDS(B21,"FG_COMPANY_NAME()")</f>
        <v>Barclays US Treasury Inflation Protected Notes (TIPS)</v>
      </c>
      <c r="B21" s="76" t="s">
        <v>3</v>
      </c>
      <c r="C21" s="64">
        <f>_xll.FDS(B21,"FG_PRICE_IDX("&amp;$A$3&amp;",,,"&amp;$B$3&amp;")")</f>
        <v>102.73</v>
      </c>
      <c r="D21" s="31">
        <f>_xll.FDS(B21,"FG_TRET_PCHG_IDX("&amp;$A$3&amp;"-1D,"&amp;$A$3&amp;",,"&amp;$B$3&amp;")/100")</f>
        <v>-6.8844925901145881E-4</v>
      </c>
      <c r="E21" s="31">
        <f t="shared" si="2"/>
        <v>-9.7407808697835829E-4</v>
      </c>
      <c r="F21" s="31">
        <f>_xll.FDS($B21,"FG_TRET_PCHG_IDX("&amp;$A$3&amp;"-0M,"&amp;$A$3&amp;",,"&amp;$B$3&amp;")/100")</f>
        <v>0</v>
      </c>
      <c r="G21" s="31">
        <f t="array" ref="G21">_xll.FDS($B21,"FG_TRET_PCHG_IDX("&amp;$A$3&amp;"-1M,"&amp;$A$3&amp;",,"&amp;$B$3&amp;")/100")</f>
        <v>-9.7407808697835829E-4</v>
      </c>
      <c r="H21" s="31">
        <f>_xll.FDS($B21,"FG_TRET_PCHG_IDX(0CY,"&amp;$A$3&amp;",,"&amp;$B$3&amp;")/100")</f>
        <v>-6.5093625884448114E-3</v>
      </c>
      <c r="I21" s="65">
        <f>_xll.FDS($B21,"FG_TRET_PCHG_IDX("&amp;$A$3&amp;"-1AY,"&amp;$A$3&amp;",,"&amp;$B$3&amp;")/100")</f>
        <v>-1.7741032964810444E-2</v>
      </c>
      <c r="K21" s="25" t="str">
        <f>_xll.FDS(L21,"FG_COMPANY_NAME()")</f>
        <v>Barclays US Treasury Inflation Protected Notes (TIPS)</v>
      </c>
      <c r="L21" s="26" t="s">
        <v>3</v>
      </c>
      <c r="M21" s="69">
        <f>_xll.FDS(L21,"FG_PRICE_IDX("&amp;$A$3&amp;",,,"&amp;$B$3&amp;")")</f>
        <v>102.73</v>
      </c>
      <c r="N21" s="71">
        <f>_xll.FDS($B21,"lb_excess_ret_mtd("&amp;$A$3&amp;"-1d,"&amp;$A$3&amp;"-1d)*100")</f>
        <v>0</v>
      </c>
      <c r="O21" s="190">
        <f t="shared" si="3"/>
        <v>0</v>
      </c>
      <c r="P21" s="32">
        <f>_xll.FDS($B21,"lb_excess_ret_mtd("&amp;$A$3&amp;"-0m,"&amp;$A$3&amp;"-0m)*100")</f>
        <v>0</v>
      </c>
      <c r="Q21" s="32">
        <f>_xll.FDS($B21,"lb_excess_ret_mtd("&amp;$A$3&amp;"-1M,"&amp;$A$3&amp;"-1M)*100")</f>
        <v>0</v>
      </c>
      <c r="R21" s="32">
        <f>_xll.FDS($B21,"lb_excess_ret_mtd(0cy,0cy)*100")</f>
        <v>0</v>
      </c>
      <c r="S21" s="72">
        <f>_xll.FDS($B21,"lb_excess_ret_mtd("&amp;$A$3&amp;"-1ay,"&amp;$A$3&amp;"-1ay)*100")</f>
        <v>0</v>
      </c>
      <c r="U21" s="25" t="str">
        <f>_xll.FDS(V21,"FG_COMPANY_NAME()")</f>
        <v>Barclays US Treasury Inflation Protected Notes (TIPS)</v>
      </c>
      <c r="V21" s="26" t="s">
        <v>3</v>
      </c>
      <c r="W21" s="69">
        <f>_xll.FDS(V21,"FG_PRICE_IDX("&amp;$A$3&amp;",,,"&amp;$B$3&amp;")")</f>
        <v>102.73</v>
      </c>
      <c r="X21" s="81">
        <f>_xll.FDS($B21,"lb_dur_to_worst("&amp;$A$3&amp;"-1d,"&amp;$A$3&amp;"-1d)")</f>
        <v>7.8100000000000005</v>
      </c>
      <c r="Y21" s="81">
        <f t="shared" si="4"/>
        <v>7.86</v>
      </c>
      <c r="Z21" s="81">
        <f>_xll.FDS($B21,"lb_dur_to_worst("&amp;$A$3&amp;"-0m,"&amp;$A$3&amp;"-0m)")</f>
        <v>7.8100000000000005</v>
      </c>
      <c r="AA21" s="81">
        <f>_xll.FDS($B21,"lb_dur_to_worst("&amp;$A$3&amp;"-1M,"&amp;$A$3&amp;"-1M)")</f>
        <v>7.86</v>
      </c>
      <c r="AB21" s="81">
        <f>_xll.FDS($B21,"lb_dur_to_worst(0cy,0cy)")</f>
        <v>7.73</v>
      </c>
      <c r="AC21" s="82">
        <f>_xll.FDS($B21,"lb_dur_to_worst("&amp;$A$3&amp;"-1ay,"&amp;$A$3&amp;"-1ay)")</f>
        <v>7.82</v>
      </c>
      <c r="AE21" s="25" t="str">
        <f>_xll.FDS(AF21,"FG_COMPANY_NAME()")</f>
        <v>Barclays US Treasury Inflation Protected Notes (TIPS)</v>
      </c>
      <c r="AF21" s="59" t="s">
        <v>3</v>
      </c>
      <c r="AG21" s="83">
        <f>_xll.FDS($B21,"FG_YIELD("&amp;$A$3&amp;")/100")</f>
        <v>2.1392030000000003E-2</v>
      </c>
      <c r="AH21" s="83">
        <f>_xll.FDS($B21,"FG_YIELD("&amp;$A$3&amp;"-1d,"&amp;$A$3&amp;"-1d)/100")</f>
        <v>2.117579E-2</v>
      </c>
      <c r="AI21" s="83">
        <f t="shared" si="0"/>
        <v>1.9979779999999999E-2</v>
      </c>
      <c r="AJ21" s="83">
        <f>_xll.FDS($B21,"FG_YIELD("&amp;$A$3&amp;"-0m,"&amp;$A$3&amp;"-0m)/100")</f>
        <v>2.1392030000000003E-2</v>
      </c>
      <c r="AK21" s="83">
        <f>_xll.FDS($B21,"FG_YIELD("&amp;$A$3&amp;"-1M,"&amp;$A$3&amp;"-1M)/100")</f>
        <v>1.9979779999999999E-2</v>
      </c>
      <c r="AL21" s="83">
        <f>_xll.FDS($B21,"FG_YIELD(0CY,0CY)/100")</f>
        <v>1.9776350000000002E-2</v>
      </c>
      <c r="AM21" s="84">
        <f>_xll.FDS($B21,"FG_YIELD("&amp;$A$3&amp;"-1AY,"&amp;$A$3&amp;"-1AY)/100")</f>
        <v>1.9562010000000001E-2</v>
      </c>
      <c r="AO21" s="25" t="str">
        <f>_xll.FDS(AP21,"FG_COMPANY_NAME()")</f>
        <v>Barclays US Treasury Inflation Protected Notes (TIPS)</v>
      </c>
      <c r="AP21" s="59" t="s">
        <v>3</v>
      </c>
      <c r="AQ21" s="86">
        <f>_xll.FDS($B21,"Lb_Spread_oas("&amp;$A$3&amp;")*100")</f>
        <v>0</v>
      </c>
      <c r="AR21" s="86">
        <f>_xll.FDS($B21,"Lb_Spread_oas("&amp;$A$3&amp;"-1d,"&amp;$A$3&amp;"-1d)*100")</f>
        <v>0</v>
      </c>
      <c r="AS21" s="86">
        <f t="shared" si="1"/>
        <v>0</v>
      </c>
      <c r="AT21" s="86">
        <f>_xll.FDS($B21,"Lb_Spread_oas("&amp;$A$3&amp;"-0m,"&amp;$A$3&amp;"-0m)*100")</f>
        <v>0</v>
      </c>
      <c r="AU21" s="86">
        <f>_xll.FDS($B21,"Lb_Spread_oas("&amp;$A$3&amp;"-1M,"&amp;$A$3&amp;"-1M)*100")</f>
        <v>0</v>
      </c>
      <c r="AV21" s="86">
        <f>_xll.FDS($B21,"Lb_Spread_oas(0CY,0CY)*100")</f>
        <v>0</v>
      </c>
      <c r="AW21" s="87">
        <f>_xll.FDS($B21,"Lb_Spread_oas("&amp;$A$3&amp;"-1AY,"&amp;$A$3&amp;"-1AY)*100")</f>
        <v>0</v>
      </c>
    </row>
    <row r="22" spans="1:52" ht="16.5" thickBot="1" x14ac:dyDescent="0.3">
      <c r="A22" s="80" t="str">
        <f>_xll.FDS(B22,"FG_COMPANY_NAME()")</f>
        <v>Barclays World Govt Inflation-Linked</v>
      </c>
      <c r="B22" s="77" t="s">
        <v>4</v>
      </c>
      <c r="C22" s="66" t="e">
        <f>_xll.FDS(B22,"FG_PRICE_IDX("&amp;$A$3&amp;",,,"&amp;$B$3&amp;")")</f>
        <v>#N/A</v>
      </c>
      <c r="D22" s="67">
        <f>_xll.FDS(B22,"FG_TRET_PCHG_IDX("&amp;$A$3&amp;"-1D,"&amp;$A$3&amp;",,"&amp;$B$3&amp;",,""HEDGED"")/100")</f>
        <v>-5.9127523730750919E-4</v>
      </c>
      <c r="E22" s="67">
        <f t="shared" si="2"/>
        <v>4.6814368351490998E-3</v>
      </c>
      <c r="F22" s="67">
        <f>_xll.FDS($B22,"FG_TRET_PCHG_IDX("&amp;$A$3&amp;"-0M,"&amp;$A$3&amp;",,"&amp;$B$3&amp;",,""HEDGED"")/100")</f>
        <v>0</v>
      </c>
      <c r="G22" s="67">
        <f>_xll.FDS($B22,"FG_TRET_PCHG_IDX("&amp;$A$3&amp;"-1M,"&amp;$A$3&amp;",,"&amp;$B$3&amp;",,""HEDGED"")/100")</f>
        <v>4.6814368351490998E-3</v>
      </c>
      <c r="H22" s="67">
        <f>_xll.FDS($B22,"FG_TRET_PCHG_IDX(0CY,"&amp;$A$3&amp;",,"&amp;$B$3&amp;",,""HEDGED"")/100")</f>
        <v>6.0989901558068382E-3</v>
      </c>
      <c r="I22" s="68">
        <f>_xll.FDS($B22,"FG_TRET_PCHG_IDX("&amp;$A$3&amp;"-1AY,"&amp;$A$3&amp;",,"&amp;$B$3&amp;",,""HEDGED"")/100")</f>
        <v>4.3265107840562145E-3</v>
      </c>
      <c r="K22" s="25" t="str">
        <f>_xll.FDS(L22,"FG_COMPANY_NAME()")</f>
        <v>Barclays World Govt Inflation-Linked</v>
      </c>
      <c r="L22" s="28" t="s">
        <v>4</v>
      </c>
      <c r="M22" s="70" t="s">
        <v>53</v>
      </c>
      <c r="N22" s="73" t="e">
        <f>_xll.FDS($B22,"lb_excess_ret_mtd("&amp;$A$3&amp;"-1d,"&amp;$A$3&amp;"-1d)*100")</f>
        <v>#N/A</v>
      </c>
      <c r="O22" s="191" t="e">
        <f t="shared" ref="O22" si="5">IF(MONTH($A$3)=MONTH($A$3+1),P22,Q22)</f>
        <v>#N/A</v>
      </c>
      <c r="P22" s="74" t="e">
        <f>_xll.FDS($B22,"lb_excess_ret_mtd("&amp;$A$3&amp;"-0m,"&amp;$A$3&amp;"-0m)*100")</f>
        <v>#N/A</v>
      </c>
      <c r="Q22" s="74" t="e">
        <f>_xll.FDS($B22,"lb_excess_ret_mtd("&amp;$A$3&amp;"-1M,"&amp;$A$3&amp;"-1M)*100")</f>
        <v>#N/A</v>
      </c>
      <c r="R22" s="74" t="e">
        <f>_xll.FDS($B22,"lb_excess_ret_mtd(0cy,0cy)*100")</f>
        <v>#N/A</v>
      </c>
      <c r="S22" s="75" t="e">
        <f>_xll.FDS($B22,"lb_excess_ret_mtd("&amp;$A$3&amp;"-1ay,"&amp;$A$3&amp;"-1ay)*100")</f>
        <v>#N/A</v>
      </c>
      <c r="U22" s="25" t="str">
        <f>_xll.FDS(V22,"FG_COMPANY_NAME()")</f>
        <v>Barclays World Govt Inflation-Linked</v>
      </c>
      <c r="V22" s="28" t="s">
        <v>4</v>
      </c>
      <c r="W22" s="70" t="s">
        <v>53</v>
      </c>
      <c r="X22" s="73">
        <f>_xll.FDS($B22,"brcp_duration("&amp;$A$3&amp;"-1d,"&amp;$A$3&amp;"-1d)")</f>
        <v>12.314</v>
      </c>
      <c r="Y22" s="73">
        <f t="shared" si="4"/>
        <v>12.308999999999999</v>
      </c>
      <c r="Z22" s="73">
        <f>_xll.FDS($B22,"brcp_duration("&amp;$A$3&amp;"-0m,"&amp;$A$3&amp;"-0m)")</f>
        <v>12.308999999999999</v>
      </c>
      <c r="AA22" s="73">
        <f>_xll.FDS($B22,"brcp_duration("&amp;$A$3&amp;"-1M,"&amp;$A$3&amp;"-1M)")</f>
        <v>12.308999999999999</v>
      </c>
      <c r="AB22" s="73">
        <f>_xll.FDS($B22,"brcp_duration(0cy,0cy)")</f>
        <v>12.227</v>
      </c>
      <c r="AC22" s="75">
        <f>_xll.FDS($B22,"brcp_duration("&amp;$A$3&amp;"-1ay,"&amp;$A$3&amp;"-1ay)")</f>
        <v>12.157999999999999</v>
      </c>
      <c r="AE22" s="25" t="str">
        <f>_xll.FDS(AF22,"FG_COMPANY_NAME()")</f>
        <v>Barclays World Govt Inflation-Linked</v>
      </c>
      <c r="AF22" s="60" t="s">
        <v>4</v>
      </c>
      <c r="AG22" s="83">
        <f>_xll.FDS($B22,"brcp_yield("&amp;$A$3&amp;")/100")</f>
        <v>-2.0399999999999997E-3</v>
      </c>
      <c r="AH22" s="83">
        <f>_xll.FDS($B22,"brcp_yield("&amp;$A$3&amp;"-1d,"&amp;$A$3&amp;"-1d)/100")</f>
        <v>-2.1199999999999999E-3</v>
      </c>
      <c r="AI22" s="83">
        <f t="shared" si="0"/>
        <v>-1.7299999999999998E-3</v>
      </c>
      <c r="AJ22" s="83">
        <f>_xll.FDS($B22,"brcp_yield("&amp;$A$3&amp;"-0m,"&amp;$A$3&amp;"-0m)/100")</f>
        <v>-2.0399999999999997E-3</v>
      </c>
      <c r="AK22" s="83">
        <f>_xll.FDS($B22,"brcp_yield("&amp;$A$3&amp;"-1M,"&amp;$A$3&amp;"-1M)/100")</f>
        <v>-1.7299999999999998E-3</v>
      </c>
      <c r="AL22" s="83">
        <f>_xll.FDS($B22,"brcp_yield(0CY,0CY)/100")</f>
        <v>-1.83E-3</v>
      </c>
      <c r="AM22" s="85">
        <f>_xll.FDS($B22,"brcp_yield("&amp;$A$3&amp;"-1AY,"&amp;$A$3&amp;"-1AY)/100")</f>
        <v>-1.8500000000000001E-3</v>
      </c>
      <c r="AO22" s="25" t="str">
        <f>_xll.FDS(AP22,"FG_COMPANY_NAME()")</f>
        <v>Barclays World Govt Inflation-Linked</v>
      </c>
      <c r="AP22" s="60" t="s">
        <v>4</v>
      </c>
      <c r="AQ22" s="86" t="e">
        <f>_xll.FDS($B22,"Lb_Spread_oas("&amp;$A$3&amp;")*100")</f>
        <v>#N/A</v>
      </c>
      <c r="AR22" s="86" t="e">
        <f>_xll.FDS($B22,"Lb_Spread_oas("&amp;$A$3&amp;"-1d,"&amp;$A$3&amp;"-1d)*100")</f>
        <v>#N/A</v>
      </c>
      <c r="AS22" s="86" t="e">
        <f t="shared" si="1"/>
        <v>#N/A</v>
      </c>
      <c r="AT22" s="86" t="e">
        <f>_xll.FDS($B22,"Lb_Spread_oas("&amp;$A$3&amp;"-0m,"&amp;$A$3&amp;"-0m)*100")</f>
        <v>#N/A</v>
      </c>
      <c r="AU22" s="86" t="e">
        <f>_xll.FDS($B22,"Lb_Spread_oas("&amp;$A$3&amp;"-1M,"&amp;$A$3&amp;"-1M)*100")</f>
        <v>#N/A</v>
      </c>
      <c r="AV22" s="86" t="e">
        <f>_xll.FDS($B22,"Lb_Spread_oas(0CY,0CY)*100")</f>
        <v>#N/A</v>
      </c>
      <c r="AW22" s="88" t="e">
        <f>_xll.FDS($B22,"Lb_Spread_oas("&amp;$A$3&amp;"-1AY,"&amp;$A$3&amp;"-1AY)*100")</f>
        <v>#N/A</v>
      </c>
    </row>
    <row r="23" spans="1:52" ht="16.5" thickBot="1" x14ac:dyDescent="0.3">
      <c r="A23" s="33"/>
      <c r="B23" s="37"/>
      <c r="C23" s="35"/>
      <c r="D23" s="36"/>
      <c r="E23" s="36"/>
      <c r="F23" s="36"/>
      <c r="G23" s="36"/>
      <c r="H23" s="36"/>
      <c r="I23" s="36"/>
      <c r="K23" s="33"/>
      <c r="L23" s="37"/>
      <c r="M23" s="52"/>
      <c r="N23" s="38"/>
      <c r="O23" s="38"/>
      <c r="P23" s="38"/>
      <c r="Q23" s="38"/>
      <c r="R23" s="38"/>
      <c r="S23" s="38"/>
      <c r="U23" s="33"/>
      <c r="V23" s="37"/>
      <c r="W23" s="52"/>
      <c r="X23" s="38"/>
      <c r="Y23" s="38"/>
      <c r="Z23" s="38"/>
      <c r="AA23" s="38"/>
      <c r="AB23" s="38"/>
      <c r="AC23" s="38"/>
      <c r="AE23" s="33"/>
      <c r="AF23" s="37"/>
      <c r="AG23" s="39"/>
      <c r="AH23" s="39"/>
      <c r="AI23" s="39"/>
      <c r="AJ23" s="39"/>
      <c r="AK23" s="39"/>
      <c r="AL23" s="39"/>
      <c r="AM23" s="39"/>
      <c r="AO23" s="33"/>
      <c r="AP23" s="37"/>
      <c r="AQ23" s="40"/>
      <c r="AR23" s="40"/>
      <c r="AS23" s="40"/>
      <c r="AT23" s="40"/>
      <c r="AU23" s="40"/>
      <c r="AV23" s="40"/>
      <c r="AW23" s="40"/>
    </row>
    <row r="24" spans="1:52" ht="15.75" thickBot="1" x14ac:dyDescent="0.3">
      <c r="D24" s="215" t="s">
        <v>160</v>
      </c>
      <c r="E24" s="216"/>
      <c r="F24" s="216"/>
      <c r="G24" s="214"/>
      <c r="H24" s="212" t="s">
        <v>161</v>
      </c>
      <c r="I24" s="214"/>
      <c r="N24" s="212" t="s">
        <v>166</v>
      </c>
      <c r="O24" s="213"/>
      <c r="P24" s="213"/>
      <c r="Q24" s="214"/>
      <c r="R24" s="212" t="s">
        <v>166</v>
      </c>
      <c r="S24" s="214"/>
      <c r="AB24" s="211"/>
    </row>
    <row r="25" spans="1:52" ht="63" x14ac:dyDescent="0.25">
      <c r="A25" s="89" t="s">
        <v>71</v>
      </c>
      <c r="B25" s="21"/>
      <c r="C25" s="90" t="s">
        <v>38</v>
      </c>
      <c r="D25" s="91" t="s">
        <v>39</v>
      </c>
      <c r="E25" s="91" t="s">
        <v>201</v>
      </c>
      <c r="F25" s="91" t="s">
        <v>201</v>
      </c>
      <c r="G25" s="91" t="s">
        <v>40</v>
      </c>
      <c r="H25" s="91" t="s">
        <v>41</v>
      </c>
      <c r="I25" s="92" t="s">
        <v>42</v>
      </c>
      <c r="K25" s="20" t="s">
        <v>71</v>
      </c>
      <c r="L25" s="21"/>
      <c r="M25" s="22" t="s">
        <v>38</v>
      </c>
      <c r="N25" s="90" t="s">
        <v>52</v>
      </c>
      <c r="O25" s="91" t="s">
        <v>202</v>
      </c>
      <c r="P25" s="91" t="s">
        <v>202</v>
      </c>
      <c r="Q25" s="91" t="s">
        <v>216</v>
      </c>
      <c r="R25" s="91" t="s">
        <v>50</v>
      </c>
      <c r="S25" s="92" t="s">
        <v>51</v>
      </c>
      <c r="U25" s="20" t="s">
        <v>71</v>
      </c>
      <c r="V25" s="21"/>
      <c r="W25" s="22" t="s">
        <v>38</v>
      </c>
      <c r="X25" s="90" t="s">
        <v>144</v>
      </c>
      <c r="Y25" s="91" t="s">
        <v>210</v>
      </c>
      <c r="Z25" s="91" t="s">
        <v>208</v>
      </c>
      <c r="AA25" s="91" t="s">
        <v>145</v>
      </c>
      <c r="AB25" s="91" t="s">
        <v>146</v>
      </c>
      <c r="AC25" s="92" t="s">
        <v>147</v>
      </c>
      <c r="AE25" s="20" t="s">
        <v>71</v>
      </c>
      <c r="AF25" s="21"/>
      <c r="AG25" s="90" t="s">
        <v>152</v>
      </c>
      <c r="AH25" s="91" t="s">
        <v>151</v>
      </c>
      <c r="AI25" s="91" t="s">
        <v>211</v>
      </c>
      <c r="AJ25" s="91" t="s">
        <v>206</v>
      </c>
      <c r="AK25" s="91" t="s">
        <v>148</v>
      </c>
      <c r="AL25" s="91" t="s">
        <v>149</v>
      </c>
      <c r="AM25" s="92" t="s">
        <v>150</v>
      </c>
      <c r="AO25" s="20" t="s">
        <v>71</v>
      </c>
      <c r="AP25" s="21"/>
      <c r="AQ25" s="90" t="s">
        <v>157</v>
      </c>
      <c r="AR25" s="91" t="s">
        <v>153</v>
      </c>
      <c r="AS25" s="91" t="s">
        <v>212</v>
      </c>
      <c r="AT25" s="91" t="s">
        <v>209</v>
      </c>
      <c r="AU25" s="91" t="s">
        <v>154</v>
      </c>
      <c r="AV25" s="91" t="s">
        <v>155</v>
      </c>
      <c r="AW25" s="92" t="s">
        <v>156</v>
      </c>
    </row>
    <row r="26" spans="1:52" ht="15.75" x14ac:dyDescent="0.25">
      <c r="A26" s="79" t="str">
        <f>_xll.FDS(B26,"FG_COMPANY_NAME()")</f>
        <v>JP Morgan EMBI Global</v>
      </c>
      <c r="B26" s="76" t="s">
        <v>7</v>
      </c>
      <c r="C26" s="64" t="e">
        <f>_xll.FDS(B26,"FG_PRICE_IDX("&amp;$A$3&amp;",,,"&amp;$B$3&amp;")")</f>
        <v>#N/A</v>
      </c>
      <c r="D26" s="31">
        <f>_xll.FDS(B26,"FG_TRET_PCHG_IDX("&amp;$A$3&amp;"-1D,"&amp;$A$3&amp;",,"&amp;$B$3&amp;")/100")</f>
        <v>-3.1316705556359015E-3</v>
      </c>
      <c r="E26" s="31">
        <f t="shared" ref="E26:E34" si="6">IF(MONTH($A$3)=MONTH($A$3+1),F26,G26)</f>
        <v>-5.7548461939938012E-4</v>
      </c>
      <c r="F26" s="31">
        <f>_xll.FDS($B26,"FG_TRET_PCHG_IDX("&amp;$A$3&amp;"-0m,"&amp;$A$3&amp;",,"&amp;$B$3&amp;")/100")</f>
        <v>0</v>
      </c>
      <c r="G26" s="31">
        <f>_xll.FDS($B26,"FG_TRET_PCHG_IDX("&amp;$A$3&amp;"-1M,"&amp;$A$3&amp;",,"&amp;$B$3&amp;")/100")</f>
        <v>-5.7548461939938012E-4</v>
      </c>
      <c r="H26" s="31">
        <f>_xll.FDS($B26,"FG_TRET_PCHG_IDX(0CY,"&amp;$A$3&amp;",,"&amp;$B$3&amp;")/100")</f>
        <v>2.7734553872447609E-2</v>
      </c>
      <c r="I26" s="65">
        <f>_xll.FDS($B26,"FG_TRET_PCHG_IDX("&amp;$A$3&amp;"-1AY,"&amp;$A$3&amp;",,"&amp;$B$3&amp;")/100")</f>
        <v>-1.7237373052494398E-3</v>
      </c>
      <c r="K26" s="25" t="str">
        <f>_xll.FDS(L26,"FG_COMPANY_NAME()")</f>
        <v>JP Morgan EMBI Global</v>
      </c>
      <c r="L26" s="26" t="s">
        <v>7</v>
      </c>
      <c r="M26" s="69" t="s">
        <v>53</v>
      </c>
      <c r="N26" s="71" t="e">
        <f>_xll.FDS($B26,"ml_exc_ret_pct(-1d,-1d)*100")</f>
        <v>#N/A</v>
      </c>
      <c r="O26" s="190" t="e">
        <f t="shared" ref="O26:O34" si="7">IF(MONTH($A$3)=MONTH($A$3+1),P26,Q26)</f>
        <v>#N/A</v>
      </c>
      <c r="P26" s="190" t="e">
        <f>_xll.FDS($B26,"ml_exc_ret_pct("&amp;$A$3&amp;"-0m,"&amp;$A$3&amp;"-0m)*100")</f>
        <v>#N/A</v>
      </c>
      <c r="Q26" s="32" t="e">
        <f>_xll.FDS($B26,"ml_exc_ret_pct("&amp;$A$3&amp;"-1M,"&amp;$A$3&amp;"-1M)*100")</f>
        <v>#N/A</v>
      </c>
      <c r="R26" s="32" t="e">
        <f>_xll.FDS($B26,"ml_exc_ret_pct(0cy,0cy)*100")</f>
        <v>#N/A</v>
      </c>
      <c r="S26" s="72" t="e">
        <f>_xll.FDS($B26,"ml_exc_ret_pct("&amp;$A$3&amp;"-1ay,"&amp;$A$3&amp;"-1ay)*100")</f>
        <v>#N/A</v>
      </c>
      <c r="U26" s="25" t="str">
        <f>_xll.FDS(V26,"FG_COMPANY_NAME()")</f>
        <v>JP Morgan EMBI Global</v>
      </c>
      <c r="V26" s="26" t="s">
        <v>7</v>
      </c>
      <c r="W26" s="69" t="s">
        <v>53</v>
      </c>
      <c r="X26" s="81" t="e">
        <f>_xll.FDS($B26,"jpm_duration_idx(-1d,-1d)")</f>
        <v>#N/A</v>
      </c>
      <c r="Y26" s="81" t="e">
        <f t="shared" ref="Y26:Y34" si="8">IF(MONTH($A$3)=MONTH($A$3+1),Z26,AA26)</f>
        <v>#N/A</v>
      </c>
      <c r="Z26" s="81" t="e">
        <f>_xll.FDS($B26,"jpm_duration_idx("&amp;$A$3&amp;"-0m,"&amp;$A$3&amp;"-0m)")</f>
        <v>#N/A</v>
      </c>
      <c r="AA26" s="81" t="e">
        <f>_xll.FDS($B26,"jpm_duration_idx("&amp;$A$3&amp;"-1M,"&amp;$A$3&amp;"-1M)")</f>
        <v>#N/A</v>
      </c>
      <c r="AB26" s="81" t="e">
        <f>_xll.FDS($B26,"jpm_duration_idx(0cy,0cy)")</f>
        <v>#N/A</v>
      </c>
      <c r="AC26" s="82" t="e">
        <f>_xll.FDS($B26,"jpm_duration_idx("&amp;$A$3&amp;"-1ay,"&amp;$A$3&amp;"-1ay)")</f>
        <v>#N/A</v>
      </c>
      <c r="AE26" s="25" t="str">
        <f>_xll.FDS(AF26,"FG_COMPANY_NAME()")</f>
        <v>JP Morgan EMBI Global</v>
      </c>
      <c r="AF26" s="59" t="s">
        <v>7</v>
      </c>
      <c r="AG26" s="83">
        <f>_xll.FDS($B26,"FG_YIELD("&amp;$A$3&amp;")/100")</f>
        <v>6.3908300000000001E-2</v>
      </c>
      <c r="AH26" s="83">
        <f>_xll.FDS($B26,"FG_YIELD(-1d,-1d)/100")</f>
        <v>6.3445229999999991E-2</v>
      </c>
      <c r="AI26" s="83">
        <f t="shared" ref="AI26:AI34" si="9">IF(MONTH($A$3)=MONTH($A$3+1),AJ26,AK26)</f>
        <v>6.3324710000000006E-2</v>
      </c>
      <c r="AJ26" s="83">
        <f>_xll.FDS($B26,"FG_YIELD("&amp;$A$3&amp;"-0m,"&amp;$A$3&amp;"-0m)/100")</f>
        <v>6.3908300000000001E-2</v>
      </c>
      <c r="AK26" s="83">
        <f>_xll.FDS($B26,"FG_YIELD("&amp;$A$3&amp;"-1M,"&amp;$A$3&amp;"-1M)/100")</f>
        <v>6.3324710000000006E-2</v>
      </c>
      <c r="AL26" s="83">
        <f>_xll.FDS($B26,"FG_YIELD(0CY,0CY)/100")</f>
        <v>6.151305E-2</v>
      </c>
      <c r="AM26" s="84">
        <f>_xll.FDS($B26,"FG_YIELD("&amp;$A$3&amp;"-1ay,"&amp;$A$3&amp;"-1ay)/100")</f>
        <v>5.7047980000000005E-2</v>
      </c>
      <c r="AO26" s="25" t="str">
        <f>_xll.FDS(AP26,"FG_COMPANY_NAME()")</f>
        <v>JP Morgan EMBI Global</v>
      </c>
      <c r="AP26" s="59" t="s">
        <v>7</v>
      </c>
      <c r="AQ26" s="86">
        <f>_xll.FDS($B26,"jpm_em_spread("&amp;$A$3&amp;")")</f>
        <v>420</v>
      </c>
      <c r="AR26" s="86">
        <f>_xll.FDS($B26,"jpm_em_spread(-1d,-1d)")</f>
        <v>414</v>
      </c>
      <c r="AS26" s="86">
        <f t="shared" ref="AS26:AS33" si="10">IF(MONTH($A$3)=MONTH($A$3+1),AT26,AU26)</f>
        <v>422</v>
      </c>
      <c r="AT26" s="86">
        <f>_xll.FDS($B26,"jpm_em_spread("&amp;$A$3&amp;"-0m,"&amp;$A$3&amp;"-0m)")</f>
        <v>420</v>
      </c>
      <c r="AU26" s="86">
        <f>_xll.FDS($B26,"jpm_em_spread("&amp;$A$3&amp;"-1M,"&amp;$A$3&amp;"-1M)")</f>
        <v>422</v>
      </c>
      <c r="AV26" s="86">
        <f>_xll.FDS($B26,"jpm_em_spread(0CY,0CY)")</f>
        <v>404</v>
      </c>
      <c r="AW26" s="87">
        <f>_xll.FDS($B26,"jpm_em_spread("&amp;$A$3&amp;"-1ay,"&amp;$A$3&amp;"-1ay)")</f>
        <v>353</v>
      </c>
      <c r="AY26" s="210">
        <f t="shared" ref="AY26:AY27" si="11">AS26-AQ26</f>
        <v>2</v>
      </c>
    </row>
    <row r="27" spans="1:52" ht="15.75" x14ac:dyDescent="0.25">
      <c r="A27" s="79" t="str">
        <f>_xll.FDS(B27,"FG_COMPANY_NAME()")</f>
        <v>JP Morgan GBI-EM Global Diversified Composite</v>
      </c>
      <c r="B27" s="76" t="s">
        <v>6</v>
      </c>
      <c r="C27" s="64" t="e">
        <f>_xll.FDS(B27,"FG_PRICE_IDX("&amp;$A$3&amp;",,,"&amp;$B$3&amp;")")</f>
        <v>#N/A</v>
      </c>
      <c r="D27" s="31">
        <f>_xll.FDS(B27,"FG_TRET_PCHG_IDX("&amp;$A$3&amp;"-1D,"&amp;$A$3&amp;",,"&amp;$B$3&amp;")/100")</f>
        <v>-6.6223646598794206E-3</v>
      </c>
      <c r="E27" s="31">
        <f t="shared" si="6"/>
        <v>-2.1623510744457786E-2</v>
      </c>
      <c r="F27" s="31">
        <f>_xll.FDS($B27,"FG_TRET_PCHG_IDX("&amp;$A$3&amp;"-0m,"&amp;$A$3&amp;",,"&amp;$B$3&amp;")/100")</f>
        <v>0</v>
      </c>
      <c r="G27" s="31">
        <f>_xll.FDS($B27,"FG_TRET_PCHG_IDX("&amp;$A$3&amp;"-1M,"&amp;$A$3&amp;",,"&amp;$B$3&amp;")/100")</f>
        <v>-2.1623510744457786E-2</v>
      </c>
      <c r="H27" s="31">
        <f>_xll.FDS($B27,"FG_TRET_PCHG_IDX(0CY,"&amp;$A$3&amp;",,"&amp;$B$3&amp;")/100")</f>
        <v>-0.12979097330466682</v>
      </c>
      <c r="I27" s="65">
        <f>_xll.FDS($B27,"FG_TRET_PCHG_IDX("&amp;$A$3&amp;"-1AY,"&amp;$A$3&amp;",,"&amp;$B$3&amp;")/100")</f>
        <v>-0.18137140522425688</v>
      </c>
      <c r="K27" s="25" t="str">
        <f>_xll.FDS(L27,"FG_COMPANY_NAME()")</f>
        <v>JP Morgan GBI-EM Global Diversified Composite</v>
      </c>
      <c r="L27" s="26" t="s">
        <v>6</v>
      </c>
      <c r="M27" s="69" t="s">
        <v>53</v>
      </c>
      <c r="N27" s="71" t="e">
        <f>_xll.FDS($B27,"ml_exc_ret_pct(-1d,-1d)*100")</f>
        <v>#N/A</v>
      </c>
      <c r="O27" s="190" t="e">
        <f t="shared" si="7"/>
        <v>#N/A</v>
      </c>
      <c r="P27" s="190" t="e">
        <f>_xll.FDS($B27,"ml_exc_ret_pct("&amp;$A$3&amp;"-0m,"&amp;$A$3&amp;"-0m)*100")</f>
        <v>#N/A</v>
      </c>
      <c r="Q27" s="32" t="e">
        <f>_xll.FDS($B27,"ml_exc_ret_pct("&amp;$A$3&amp;"-1M,"&amp;$A$3&amp;"-1M)*100")</f>
        <v>#N/A</v>
      </c>
      <c r="R27" s="32" t="e">
        <f>_xll.FDS($B27,"ml_exc_ret_pct(0cy,0cy)*100")</f>
        <v>#N/A</v>
      </c>
      <c r="S27" s="72" t="e">
        <f>_xll.FDS($B27,"ml_exc_ret_pct("&amp;$A$3&amp;"-1ay,"&amp;$A$3&amp;"-1ay)*100")</f>
        <v>#N/A</v>
      </c>
      <c r="U27" s="25" t="str">
        <f>_xll.FDS(V27,"FG_COMPANY_NAME()")</f>
        <v>JP Morgan GBI-EM Global Diversified Composite</v>
      </c>
      <c r="V27" s="26" t="s">
        <v>6</v>
      </c>
      <c r="W27" s="69" t="s">
        <v>53</v>
      </c>
      <c r="X27" s="81">
        <f>_xll.FDS($B27,"jpm_duration_idx(-1d,-1d)")</f>
        <v>4.8085810000000002</v>
      </c>
      <c r="Y27" s="81">
        <f t="shared" si="8"/>
        <v>4.8779810000000001</v>
      </c>
      <c r="Z27" s="81">
        <f>_xll.FDS($B27,"jpm_duration_idx("&amp;$A$3&amp;"-0m,"&amp;$A$3&amp;"-0m)")</f>
        <v>4.8469530000000001</v>
      </c>
      <c r="AA27" s="81">
        <f>_xll.FDS($B27,"jpm_duration_idx("&amp;$A$3&amp;"-1M,"&amp;$A$3&amp;"-1M)")</f>
        <v>4.8779810000000001</v>
      </c>
      <c r="AB27" s="81">
        <f>_xll.FDS($B27,"jpm_duration_idx(0cy,0cy)")</f>
        <v>4.9207460000000003</v>
      </c>
      <c r="AC27" s="82">
        <f>_xll.FDS($B27,"jpm_duration_idx("&amp;$A$3&amp;"-1ay,"&amp;$A$3&amp;"-1ay)")</f>
        <v>4.8708840000000002</v>
      </c>
      <c r="AE27" s="25" t="str">
        <f>_xll.FDS(AF27,"FG_COMPANY_NAME()")</f>
        <v>JP Morgan GBI-EM Global Diversified Composite</v>
      </c>
      <c r="AF27" s="59" t="s">
        <v>6</v>
      </c>
      <c r="AG27" s="83">
        <f>_xll.FDS($B27,"FG_YIELD("&amp;$A$3&amp;")/100")</f>
        <v>6.8525260000000005E-2</v>
      </c>
      <c r="AH27" s="83">
        <f>_xll.FDS($B27,"FG_YIELD(-1d,-1d)/100")</f>
        <v>6.8832440000000009E-2</v>
      </c>
      <c r="AI27" s="83">
        <f t="shared" si="9"/>
        <v>6.8158969999999999E-2</v>
      </c>
      <c r="AJ27" s="83">
        <f>_xll.FDS($B27,"FG_YIELD("&amp;$A$3&amp;"-0m,"&amp;$A$3&amp;"-0m)/100")</f>
        <v>6.8525260000000005E-2</v>
      </c>
      <c r="AK27" s="83">
        <f>_xll.FDS($B27,"FG_YIELD("&amp;$A$3&amp;"-1M,"&amp;$A$3&amp;"-1M)/100")</f>
        <v>6.8158969999999999E-2</v>
      </c>
      <c r="AL27" s="83">
        <f>_xll.FDS($B27,"FG_YIELD(0CY,0CY)/100")</f>
        <v>6.4986089999999996E-2</v>
      </c>
      <c r="AM27" s="84">
        <f>_xll.FDS($B27,"FG_YIELD("&amp;$A$3&amp;"-1ay,"&amp;$A$3&amp;"-1ay)/100")</f>
        <v>6.190652E-2</v>
      </c>
      <c r="AO27" s="25" t="str">
        <f>_xll.FDS(AP27,"FG_COMPANY_NAME()")</f>
        <v>JP Morgan GBI-EM Global Diversified Composite</v>
      </c>
      <c r="AP27" s="59" t="s">
        <v>6</v>
      </c>
      <c r="AQ27" s="86">
        <f>(AG27-(C63/100))*10000</f>
        <v>520.62260000000003</v>
      </c>
      <c r="AR27" s="86">
        <f t="shared" ref="AR27:AW27" si="12">(AH27-(D63/100))*10000</f>
        <v>523.53440000000012</v>
      </c>
      <c r="AS27" s="86">
        <f t="shared" si="12"/>
        <v>529.73969999999997</v>
      </c>
      <c r="AT27" s="86">
        <f t="shared" si="12"/>
        <v>520.62260000000003</v>
      </c>
      <c r="AU27" s="86">
        <f t="shared" si="12"/>
        <v>529.73969999999997</v>
      </c>
      <c r="AV27" s="86">
        <f t="shared" si="12"/>
        <v>484.58089999999993</v>
      </c>
      <c r="AW27" s="87">
        <f t="shared" si="12"/>
        <v>470.85519999999997</v>
      </c>
      <c r="AY27" s="210">
        <f t="shared" si="11"/>
        <v>9.1170999999999367</v>
      </c>
      <c r="AZ27" s="210"/>
    </row>
    <row r="28" spans="1:52" s="204" customFormat="1" ht="15.75" x14ac:dyDescent="0.25">
      <c r="A28" s="79" t="str">
        <f>_xll.FDS(B28,"FG_COMPANY_NAME()")</f>
        <v>BofA Merrill Lynch US High Yield</v>
      </c>
      <c r="B28" s="76" t="s">
        <v>8</v>
      </c>
      <c r="C28" s="64" t="e">
        <f>_xll.FDS(B28,"FG_PRICE_IDX("&amp;$A$3&amp;",,,"&amp;$B$3&amp;")")</f>
        <v>#N/A</v>
      </c>
      <c r="D28" s="31">
        <f>_xll.FDS(B28,"FG_TRET_PCHG_IDX("&amp;$A$3&amp;"-1D,"&amp;$A$3&amp;",,"&amp;$B$3&amp;")/100")</f>
        <v>1.6469864638604115E-3</v>
      </c>
      <c r="E28" s="31">
        <f t="shared" ref="E28" si="13">IF(MONTH($A$3)=MONTH($A$3+1),F28,G28)</f>
        <v>-2.2442298310872744E-2</v>
      </c>
      <c r="F28" s="31">
        <f>_xll.FDS($B28,"FG_TRET_PCHG_IDX("&amp;$A$3&amp;"-0m,"&amp;$A$3&amp;",,"&amp;$B$3&amp;")/100")</f>
        <v>0</v>
      </c>
      <c r="G28" s="31">
        <f>_xll.FDS($B28,"FG_TRET_PCHG_IDX("&amp;$A$3&amp;"-1M,"&amp;$A$3&amp;",,"&amp;$B$3&amp;")/100")</f>
        <v>-2.2442298310872744E-2</v>
      </c>
      <c r="H28" s="31">
        <f>_xll.FDS($B28,"FG_TRET_PCHG_IDX(0CY,"&amp;$A$3&amp;",,"&amp;$B$3&amp;")/100")</f>
        <v>-2.1181395632827837E-2</v>
      </c>
      <c r="I28" s="65">
        <f>_xll.FDS($B28,"FG_TRET_PCHG_IDX("&amp;$A$3&amp;"-1AY,"&amp;$A$3&amp;",,"&amp;$B$3&amp;")/100")</f>
        <v>-3.5252456106037555E-2</v>
      </c>
      <c r="K28" s="25" t="str">
        <f>_xll.FDS(L28,"FG_COMPANY_NAME()")</f>
        <v>BofA Merrill Lynch US High Yield</v>
      </c>
      <c r="L28" s="26" t="s">
        <v>8</v>
      </c>
      <c r="M28" s="69" t="e">
        <f>_xll.FDS(L28,"FG_PRICE_IDX("&amp;$A$3&amp;",,,"&amp;$B$3&amp;")")</f>
        <v>#N/A</v>
      </c>
      <c r="N28" s="71">
        <f>_xll.FDS($B28,"ml_exc_ret_pct(-1d,-1d)*100")</f>
        <v>-205.70000000000002</v>
      </c>
      <c r="O28" s="190">
        <f t="shared" ref="O28" si="14">IF(MONTH($A$3)=MONTH($A$3+1),P28,Q28)</f>
        <v>312.10000000000002</v>
      </c>
      <c r="P28" s="190">
        <f>_xll.FDS($B28,"ml_exc_ret_pct("&amp;$A$3&amp;"-0m,"&amp;$A$3&amp;"-0m)*100")</f>
        <v>-190.3</v>
      </c>
      <c r="Q28" s="32">
        <f>_xll.FDS($B28,"ml_exc_ret_pct("&amp;$A$3&amp;"-1M,"&amp;$A$3&amp;"-1M)*100")</f>
        <v>312.10000000000002</v>
      </c>
      <c r="R28" s="32">
        <f>_xll.FDS($B28,"ml_exc_ret_pct(0cy,0cy)*100")</f>
        <v>-132.80000000000001</v>
      </c>
      <c r="S28" s="72">
        <f>_xll.FDS($B28,"ml_exc_ret_pct("&amp;$A$3&amp;"-1ay,"&amp;$A$3&amp;"-1ay)*100")</f>
        <v>-142</v>
      </c>
      <c r="U28" s="25" t="str">
        <f>_xll.FDS(V28,"FG_COMPANY_NAME()")</f>
        <v>BofA Merrill Lynch US High Yield</v>
      </c>
      <c r="V28" s="26" t="s">
        <v>8</v>
      </c>
      <c r="W28" s="69" t="e">
        <f>_xll.FDS(V28,"FG_PRICE_IDX("&amp;$A$3&amp;",,,"&amp;$B$3&amp;")")</f>
        <v>#N/A</v>
      </c>
      <c r="X28" s="81">
        <f>_xll.FDS($B28,"ml_dur_eff(-1d,-1d)")</f>
        <v>4.2540000000000004</v>
      </c>
      <c r="Y28" s="81">
        <f t="shared" ref="Y28" si="15">IF(MONTH($A$3)=MONTH($A$3+1),Z28,AA28)</f>
        <v>4.2450000000000001</v>
      </c>
      <c r="Z28" s="81">
        <f>_xll.FDS($B28,"ml_dur_eff("&amp;$A$3&amp;"-0m,"&amp;$A$3&amp;"-0m)")</f>
        <v>4.3970000000000002</v>
      </c>
      <c r="AA28" s="81">
        <f>_xll.FDS($B28,"ml_dur_eff("&amp;$A$3&amp;"-1M,"&amp;$A$3&amp;"-1M)")</f>
        <v>4.2450000000000001</v>
      </c>
      <c r="AB28" s="81">
        <f>_xll.FDS($B28,"ml_dur_eff(0cy,0cy)")</f>
        <v>4.4569999999999999</v>
      </c>
      <c r="AC28" s="82">
        <f>_xll.FDS($B28,"ml_dur_eff("&amp;$A$3&amp;"-1ay,"&amp;$A$3&amp;"-1ay)")</f>
        <v>4.3220000000000001</v>
      </c>
      <c r="AE28" s="25" t="str">
        <f>_xll.FDS(AF28,"FG_COMPANY_NAME()")</f>
        <v>BofA Merrill Lynch US High Yield</v>
      </c>
      <c r="AF28" s="59" t="s">
        <v>8</v>
      </c>
      <c r="AG28" s="83">
        <f>_xll.FDS($B28,"FG_YIELD("&amp;$A$3&amp;")/100")</f>
        <v>8.3070000000000005E-2</v>
      </c>
      <c r="AH28" s="83">
        <f>_xll.FDS($B28,"FG_YIELD(-1d,-1d)/100")</f>
        <v>8.2530000000000006E-2</v>
      </c>
      <c r="AI28" s="83">
        <f t="shared" ref="AI28" si="16">IF(MONTH($A$3)=MONTH($A$3+1),AJ28,AK28)</f>
        <v>7.7220000000000011E-2</v>
      </c>
      <c r="AJ28" s="83">
        <f>_xll.FDS($B28,"FG_YIELD("&amp;$A$3&amp;"-0m,"&amp;$A$3&amp;"-0m)/100")</f>
        <v>8.3070000000000005E-2</v>
      </c>
      <c r="AK28" s="83">
        <f>_xll.FDS($B28,"FG_YIELD("&amp;$A$3&amp;"-1M,"&amp;$A$3&amp;"-1M)/100")</f>
        <v>7.7220000000000011E-2</v>
      </c>
      <c r="AL28" s="83">
        <f>_xll.FDS($B28,"FG_YIELD(0CY,0CY)/100")</f>
        <v>6.948E-2</v>
      </c>
      <c r="AM28" s="84">
        <f>_xll.FDS($B28,"FG_YIELD("&amp;$A$3&amp;"-1ay,"&amp;$A$3&amp;"-1ay)/100")</f>
        <v>6.5229999999999996E-2</v>
      </c>
      <c r="AO28" s="25" t="str">
        <f>_xll.FDS(AP28,"FG_COMPANY_NAME()")</f>
        <v>BofA Merrill Lynch US High Yield</v>
      </c>
      <c r="AP28" s="59" t="s">
        <v>8</v>
      </c>
      <c r="AQ28" s="86">
        <f>_xll.FDS($B28,"ML_OAS("&amp;$A$3&amp;")")</f>
        <v>640</v>
      </c>
      <c r="AR28" s="86">
        <f>_xll.FDS($B28,"ML_OAS(-1d,-1d)")</f>
        <v>638</v>
      </c>
      <c r="AS28" s="86">
        <f t="shared" ref="AS28" si="17">IF(MONTH($A$3)=MONTH($A$3+1),AT28,AU28)</f>
        <v>588</v>
      </c>
      <c r="AT28" s="86">
        <f>_xll.FDS($B28,"ML_OAS("&amp;$A$3&amp;"-0m,"&amp;$A$3&amp;"-0m)")</f>
        <v>640</v>
      </c>
      <c r="AU28" s="86">
        <f>_xll.FDS($B28,"ML_OAS("&amp;$A$3&amp;"-1M,"&amp;$A$3&amp;"-1M)")</f>
        <v>588</v>
      </c>
      <c r="AV28" s="86">
        <f>_xll.FDS($B28,"ML_OAS(0CY,0CY)")</f>
        <v>504</v>
      </c>
      <c r="AW28" s="87">
        <f>_xll.FDS($B28,"ML_OAS("&amp;$A$3&amp;"-1ay,"&amp;$A$3&amp;"-1ay)")</f>
        <v>464</v>
      </c>
      <c r="AY28" s="210">
        <f>AS28-AQ28</f>
        <v>-52</v>
      </c>
    </row>
    <row r="29" spans="1:52" ht="15.75" x14ac:dyDescent="0.25">
      <c r="A29" s="79" t="str">
        <f>_xll.FDS(B29,"FG_COMPANY_NAME()")</f>
        <v>BofA Merrill Lynch US High Yield Energy</v>
      </c>
      <c r="B29" s="76" t="s">
        <v>226</v>
      </c>
      <c r="C29" s="64" t="e">
        <f>_xll.FDS(B29,"FG_PRICE_IDX("&amp;$A$3&amp;",,,"&amp;$B$3&amp;")")</f>
        <v>#N/A</v>
      </c>
      <c r="D29" s="31">
        <f>_xll.FDS(B29,"FG_TRET_PCHG_IDX("&amp;$A$3&amp;"-1D,"&amp;$A$3&amp;",,"&amp;$B$3&amp;")/100")</f>
        <v>3.2074341195258427E-3</v>
      </c>
      <c r="E29" s="31">
        <f t="shared" si="6"/>
        <v>-3.9861776693896345E-2</v>
      </c>
      <c r="F29" s="31">
        <f>_xll.FDS($B29,"FG_TRET_PCHG_IDX("&amp;$A$3&amp;"-0m,"&amp;$A$3&amp;",,"&amp;$B$3&amp;")/100")</f>
        <v>0</v>
      </c>
      <c r="G29" s="31">
        <f>_xll.FDS($B29,"FG_TRET_PCHG_IDX("&amp;$A$3&amp;"-1M,"&amp;$A$3&amp;",,"&amp;$B$3&amp;")/100")</f>
        <v>-3.9861776693896345E-2</v>
      </c>
      <c r="H29" s="31">
        <f>_xll.FDS($B29,"FG_TRET_PCHG_IDX(0CY,"&amp;$A$3&amp;",,"&amp;$B$3&amp;")/100")</f>
        <v>-0.13017356088535947</v>
      </c>
      <c r="I29" s="65">
        <f>_xll.FDS($B29,"FG_TRET_PCHG_IDX("&amp;$A$3&amp;"-1AY,"&amp;$A$3&amp;",,"&amp;$B$3&amp;")/100")</f>
        <v>-0.18416538512396088</v>
      </c>
      <c r="K29" s="25" t="str">
        <f>_xll.FDS(L29,"FG_COMPANY_NAME()")</f>
        <v>BofA Merrill Lynch US High Yield</v>
      </c>
      <c r="L29" s="26" t="s">
        <v>8</v>
      </c>
      <c r="M29" s="69" t="e">
        <f>_xll.FDS(L29,"FG_PRICE_IDX("&amp;$A$3&amp;",,,"&amp;$B$3&amp;")")</f>
        <v>#N/A</v>
      </c>
      <c r="N29" s="71">
        <f>_xll.FDS($B29,"ml_exc_ret_pct(-1d,-1d)*100")</f>
        <v>-393.1</v>
      </c>
      <c r="O29" s="190">
        <f t="shared" si="7"/>
        <v>375.70000000000005</v>
      </c>
      <c r="P29" s="190">
        <f>_xll.FDS($B29,"ml_exc_ret_pct("&amp;$A$3&amp;"-0m,"&amp;$A$3&amp;"-0m)*100")</f>
        <v>-363.20000000000005</v>
      </c>
      <c r="Q29" s="32">
        <f>_xll.FDS($B29,"ml_exc_ret_pct("&amp;$A$3&amp;"-1M,"&amp;$A$3&amp;"-1M)*100")</f>
        <v>375.70000000000005</v>
      </c>
      <c r="R29" s="32">
        <f>_xll.FDS($B29,"ml_exc_ret_pct(0cy,0cy)*100")</f>
        <v>-604.30000000000007</v>
      </c>
      <c r="S29" s="72">
        <f>_xll.FDS($B29,"ml_exc_ret_pct("&amp;$A$3&amp;"-1ay,"&amp;$A$3&amp;"-1ay)*100")</f>
        <v>-416.6</v>
      </c>
      <c r="U29" s="25" t="str">
        <f>_xll.FDS(V29,"FG_COMPANY_NAME()")</f>
        <v>BofA Merrill Lynch US High Yield</v>
      </c>
      <c r="V29" s="26" t="s">
        <v>8</v>
      </c>
      <c r="W29" s="69" t="e">
        <f>_xll.FDS(V29,"FG_PRICE_IDX("&amp;$A$3&amp;",,,"&amp;$B$3&amp;")")</f>
        <v>#N/A</v>
      </c>
      <c r="X29" s="81">
        <f>_xll.FDS($B29,"ml_dur_eff(-1d,-1d)")</f>
        <v>4.3639999999999999</v>
      </c>
      <c r="Y29" s="81">
        <f t="shared" si="8"/>
        <v>4.4240000000000004</v>
      </c>
      <c r="Z29" s="81">
        <f>_xll.FDS($B29,"ml_dur_eff("&amp;$A$3&amp;"-0m,"&amp;$A$3&amp;"-0m)")</f>
        <v>4.45</v>
      </c>
      <c r="AA29" s="81">
        <f>_xll.FDS($B29,"ml_dur_eff("&amp;$A$3&amp;"-1M,"&amp;$A$3&amp;"-1M)")</f>
        <v>4.4240000000000004</v>
      </c>
      <c r="AB29" s="81">
        <f>_xll.FDS($B29,"ml_dur_eff(0cy,0cy)")</f>
        <v>4.835</v>
      </c>
      <c r="AC29" s="82">
        <f>_xll.FDS($B29,"ml_dur_eff("&amp;$A$3&amp;"-1ay,"&amp;$A$3&amp;"-1ay)")</f>
        <v>4.8140000000000001</v>
      </c>
      <c r="AE29" s="25" t="str">
        <f>_xll.FDS(AF29,"FG_COMPANY_NAME()")</f>
        <v>BofA Merrill Lynch US High Yield</v>
      </c>
      <c r="AF29" s="59" t="s">
        <v>8</v>
      </c>
      <c r="AG29" s="83">
        <f>_xll.FDS($B29,"FG_YIELD("&amp;$A$3&amp;")/100")</f>
        <v>0.12743000000000002</v>
      </c>
      <c r="AH29" s="83">
        <f>_xll.FDS($B29,"FG_YIELD(-1d,-1d)/100")</f>
        <v>0.12878000000000001</v>
      </c>
      <c r="AI29" s="83">
        <f t="shared" si="9"/>
        <v>0.11869</v>
      </c>
      <c r="AJ29" s="83">
        <f>_xll.FDS($B29,"FG_YIELD("&amp;$A$3&amp;"-0m,"&amp;$A$3&amp;"-0m)/100")</f>
        <v>0.12743000000000002</v>
      </c>
      <c r="AK29" s="83">
        <f>_xll.FDS($B29,"FG_YIELD("&amp;$A$3&amp;"-1M,"&amp;$A$3&amp;"-1M)/100")</f>
        <v>0.11869</v>
      </c>
      <c r="AL29" s="83">
        <f>_xll.FDS($B29,"FG_YIELD(0CY,0CY)/100")</f>
        <v>9.3719999999999998E-2</v>
      </c>
      <c r="AM29" s="84">
        <f>_xll.FDS($B29,"FG_YIELD("&amp;$A$3&amp;"-1ay,"&amp;$A$3&amp;"-1ay)/100")</f>
        <v>7.7710000000000001E-2</v>
      </c>
      <c r="AO29" s="25" t="str">
        <f>_xll.FDS(AP29,"FG_COMPANY_NAME()")</f>
        <v>BofA Merrill Lynch US High Yield</v>
      </c>
      <c r="AP29" s="59" t="s">
        <v>8</v>
      </c>
      <c r="AQ29" s="86">
        <f>_xll.FDS($B29,"ML_OAS("&amp;$A$3&amp;")")</f>
        <v>1098</v>
      </c>
      <c r="AR29" s="86">
        <f>_xll.FDS($B29,"ML_OAS(-1d,-1d)")</f>
        <v>1115</v>
      </c>
      <c r="AS29" s="86">
        <f t="shared" si="10"/>
        <v>1023</v>
      </c>
      <c r="AT29" s="86">
        <f>_xll.FDS($B29,"ML_OAS("&amp;$A$3&amp;"-0m,"&amp;$A$3&amp;"-0m)")</f>
        <v>1098</v>
      </c>
      <c r="AU29" s="86">
        <f>_xll.FDS($B29,"ML_OAS("&amp;$A$3&amp;"-1M,"&amp;$A$3&amp;"-1M)")</f>
        <v>1023</v>
      </c>
      <c r="AV29" s="86">
        <f>_xll.FDS($B29,"ML_OAS(0CY,0CY)")</f>
        <v>756</v>
      </c>
      <c r="AW29" s="87">
        <f>_xll.FDS($B29,"ML_OAS("&amp;$A$3&amp;"-1ay,"&amp;$A$3&amp;"-1ay)")</f>
        <v>590</v>
      </c>
      <c r="AX29" s="210"/>
      <c r="AY29" s="210">
        <f>AS29-AQ29</f>
        <v>-75</v>
      </c>
    </row>
    <row r="30" spans="1:52" ht="15.75" x14ac:dyDescent="0.25">
      <c r="A30" s="79" t="str">
        <f>_xll.FDS(B30,"FG_COMPANY_NAME()")</f>
        <v>BofA Merrill Lynch US High Yield (BB)</v>
      </c>
      <c r="B30" s="77" t="s">
        <v>10</v>
      </c>
      <c r="C30" s="64" t="e">
        <f>_xll.FDS(B30,"FG_PRICE_IDX("&amp;$A$3&amp;",,,"&amp;$B$3&amp;")")</f>
        <v>#N/A</v>
      </c>
      <c r="D30" s="31">
        <f>_xll.FDS(B30,"FG_TRET_PCHG_IDX("&amp;$A$3&amp;"-1D,"&amp;$A$3&amp;",,"&amp;$B$3&amp;")/100")</f>
        <v>1.5785574786180145E-3</v>
      </c>
      <c r="E30" s="31">
        <f t="shared" si="6"/>
        <v>-1.4793557926199186E-2</v>
      </c>
      <c r="F30" s="31">
        <f>_xll.FDS($B30,"FG_TRET_PCHG_IDX("&amp;$A$3&amp;"-0m,"&amp;$A$3&amp;",,"&amp;$B$3&amp;")/100")</f>
        <v>0</v>
      </c>
      <c r="G30" s="31">
        <f>_xll.FDS($B30,"FG_TRET_PCHG_IDX("&amp;$A$3&amp;"-1M,"&amp;$A$3&amp;",,"&amp;$B$3&amp;")/100")</f>
        <v>-1.4793557926199186E-2</v>
      </c>
      <c r="H30" s="31">
        <f>_xll.FDS($B30,"FG_TRET_PCHG_IDX(0CY,"&amp;$A$3&amp;",,"&amp;$B$3&amp;")/100")</f>
        <v>8.5964160350691099E-3</v>
      </c>
      <c r="I30" s="65">
        <f>_xll.FDS($B30,"FG_TRET_PCHG_IDX("&amp;$A$3&amp;"-1AY,"&amp;$A$3&amp;",,"&amp;$B$3&amp;")/100")</f>
        <v>2.2238035936665845E-3</v>
      </c>
      <c r="K30" s="25" t="str">
        <f>_xll.FDS(L30,"FG_COMPANY_NAME()")</f>
        <v>BofA Merrill Lynch US High Yield (BB)</v>
      </c>
      <c r="L30" s="26" t="s">
        <v>10</v>
      </c>
      <c r="M30" s="69" t="e">
        <f>_xll.FDS(L30,"FG_PRICE_IDX("&amp;$A$3&amp;",,,"&amp;$B$3&amp;")")</f>
        <v>#N/A</v>
      </c>
      <c r="N30" s="71">
        <f>_xll.FDS($B30,"ml_exc_ret_pct(-1d,-1d)*100")</f>
        <v>-126.2</v>
      </c>
      <c r="O30" s="190">
        <f t="shared" si="7"/>
        <v>375.8</v>
      </c>
      <c r="P30" s="190">
        <f>_xll.FDS($B30,"ml_exc_ret_pct("&amp;$A$3&amp;"-0m,"&amp;$A$3&amp;"-0m)*100")</f>
        <v>-111.7</v>
      </c>
      <c r="Q30" s="32">
        <f>_xll.FDS($B30,"ml_exc_ret_pct("&amp;$A$3&amp;"-1M,"&amp;$A$3&amp;"-1M)*100")</f>
        <v>375.8</v>
      </c>
      <c r="R30" s="32">
        <f>_xll.FDS($B30,"ml_exc_ret_pct(0cy,0cy)*100")</f>
        <v>-58.800000000000004</v>
      </c>
      <c r="S30" s="72">
        <f>_xll.FDS($B30,"ml_exc_ret_pct("&amp;$A$3&amp;"-1ay,"&amp;$A$3&amp;"-1ay)*100")</f>
        <v>-134.1</v>
      </c>
      <c r="U30" s="25" t="str">
        <f>_xll.FDS(V30,"FG_COMPANY_NAME()")</f>
        <v>BofA Merrill Lynch US High Yield (BB)</v>
      </c>
      <c r="V30" s="26" t="s">
        <v>10</v>
      </c>
      <c r="W30" s="69" t="e">
        <f>_xll.FDS(V30,"FG_PRICE_IDX("&amp;$A$3&amp;",,,"&amp;$B$3&amp;")")</f>
        <v>#N/A</v>
      </c>
      <c r="X30" s="81">
        <f>_xll.FDS($B30,"ml_dur_eff(-1d,-1d)")</f>
        <v>4.7149999999999999</v>
      </c>
      <c r="Y30" s="81">
        <f t="shared" si="8"/>
        <v>4.7330000000000005</v>
      </c>
      <c r="Z30" s="81">
        <f>_xll.FDS($B30,"ml_dur_eff("&amp;$A$3&amp;"-0m,"&amp;$A$3&amp;"-0m)")</f>
        <v>4.8260000000000005</v>
      </c>
      <c r="AA30" s="81">
        <f>_xll.FDS($B30,"ml_dur_eff("&amp;$A$3&amp;"-1M,"&amp;$A$3&amp;"-1M)")</f>
        <v>4.7330000000000005</v>
      </c>
      <c r="AB30" s="81">
        <f>_xll.FDS($B30,"ml_dur_eff(0cy,0cy)")</f>
        <v>5.048</v>
      </c>
      <c r="AC30" s="82">
        <f>_xll.FDS($B30,"ml_dur_eff("&amp;$A$3&amp;"-1ay,"&amp;$A$3&amp;"-1ay)")</f>
        <v>4.9409999999999998</v>
      </c>
      <c r="AE30" s="25" t="str">
        <f>_xll.FDS(AF30,"FG_COMPANY_NAME()")</f>
        <v>BofA Merrill Lynch US High Yield (BB)</v>
      </c>
      <c r="AF30" s="59" t="s">
        <v>10</v>
      </c>
      <c r="AG30" s="83">
        <f>_xll.FDS($B30,"FG_YIELD("&amp;$A$3&amp;")/100")</f>
        <v>5.9880000000000003E-2</v>
      </c>
      <c r="AH30" s="83">
        <f>_xll.FDS($B30,"FG_YIELD(-1d,-1d)/100")</f>
        <v>5.9839999999999997E-2</v>
      </c>
      <c r="AI30" s="83">
        <f t="shared" si="9"/>
        <v>5.602E-2</v>
      </c>
      <c r="AJ30" s="83">
        <f>_xll.FDS($B30,"FG_YIELD("&amp;$A$3&amp;"-0m,"&amp;$A$3&amp;"-0m)/100")</f>
        <v>5.9880000000000003E-2</v>
      </c>
      <c r="AK30" s="83">
        <f>_xll.FDS($B30,"FG_YIELD("&amp;$A$3&amp;"-1M,"&amp;$A$3&amp;"-1M)/100")</f>
        <v>5.602E-2</v>
      </c>
      <c r="AL30" s="83">
        <f>_xll.FDS($B30,"FG_YIELD(0CY,0CY)/100")</f>
        <v>5.1950000000000003E-2</v>
      </c>
      <c r="AM30" s="84">
        <f>_xll.FDS($B30,"FG_YIELD("&amp;$A$3&amp;"-1ay,"&amp;$A$3&amp;"-1ay)/100")</f>
        <v>4.9829999999999999E-2</v>
      </c>
      <c r="AO30" s="25" t="str">
        <f>_xll.FDS(AP30,"FG_COMPANY_NAME()")</f>
        <v>BofA Merrill Lynch US High Yield (BB)</v>
      </c>
      <c r="AP30" s="59" t="s">
        <v>10</v>
      </c>
      <c r="AQ30" s="86">
        <f>_xll.FDS($B30,"ML_OAS("&amp;$A$3&amp;")")</f>
        <v>405</v>
      </c>
      <c r="AR30" s="86">
        <f>_xll.FDS($B30,"ML_OAS(-1d,-1d)")</f>
        <v>408</v>
      </c>
      <c r="AS30" s="86">
        <f t="shared" si="10"/>
        <v>378</v>
      </c>
      <c r="AT30" s="86">
        <f>_xll.FDS($B30,"ML_OAS("&amp;$A$3&amp;"-0m,"&amp;$A$3&amp;"-0m)")</f>
        <v>405</v>
      </c>
      <c r="AU30" s="86">
        <f>_xll.FDS($B30,"ML_OAS("&amp;$A$3&amp;"-1M,"&amp;$A$3&amp;"-1M)")</f>
        <v>378</v>
      </c>
      <c r="AV30" s="86">
        <f>_xll.FDS($B30,"ML_OAS(0CY,0CY)")</f>
        <v>332</v>
      </c>
      <c r="AW30" s="87">
        <f>_xll.FDS($B30,"ML_OAS("&amp;$A$3&amp;"-1ay,"&amp;$A$3&amp;"-1ay)")</f>
        <v>316</v>
      </c>
      <c r="AY30" s="210">
        <f t="shared" ref="AY30:AY34" si="18">AS30-AQ30</f>
        <v>-27</v>
      </c>
    </row>
    <row r="31" spans="1:52" ht="15.75" x14ac:dyDescent="0.25">
      <c r="A31" s="79" t="str">
        <f>_xll.FDS(B31,"FG_COMPANY_NAME()")</f>
        <v>BofA Merrill Lynch US High Yield (Single-B)</v>
      </c>
      <c r="B31" s="77" t="s">
        <v>11</v>
      </c>
      <c r="C31" s="64" t="e">
        <f>_xll.FDS(B31,"FG_PRICE_IDX("&amp;$A$3&amp;",,,"&amp;$B$3&amp;")")</f>
        <v>#N/A</v>
      </c>
      <c r="D31" s="31">
        <f>_xll.FDS(B31,"FG_TRET_PCHG_IDX("&amp;$A$3&amp;"-1D,"&amp;$A$3&amp;",,"&amp;$B$3&amp;")/100")</f>
        <v>2.1876237988227576E-3</v>
      </c>
      <c r="E31" s="31">
        <f t="shared" si="6"/>
        <v>-2.2930950802190209E-2</v>
      </c>
      <c r="F31" s="31">
        <f>_xll.FDS($B31,"FG_TRET_PCHG_IDX("&amp;$A$3&amp;"-0m,"&amp;$A$3&amp;",,"&amp;$B$3&amp;")/100")</f>
        <v>0</v>
      </c>
      <c r="G31" s="31">
        <f>_xll.FDS($B31,"FG_TRET_PCHG_IDX("&amp;$A$3&amp;"-1M,"&amp;$A$3&amp;",,"&amp;$B$3&amp;")/100")</f>
        <v>-2.2930950802190209E-2</v>
      </c>
      <c r="H31" s="31">
        <f>_xll.FDS($B31,"FG_TRET_PCHG_IDX(0CY,"&amp;$A$3&amp;",,"&amp;$B$3&amp;")/100")</f>
        <v>-2.4318236117273573E-2</v>
      </c>
      <c r="I31" s="65">
        <f>_xll.FDS($B31,"FG_TRET_PCHG_IDX("&amp;$A$3&amp;"-1AY,"&amp;$A$3&amp;",,"&amp;$B$3&amp;")/100")</f>
        <v>-4.1110824128457783E-2</v>
      </c>
      <c r="K31" s="25" t="str">
        <f>_xll.FDS(L31,"FG_COMPANY_NAME()")</f>
        <v>BofA Merrill Lynch US High Yield (Single-B)</v>
      </c>
      <c r="L31" s="28" t="s">
        <v>11</v>
      </c>
      <c r="M31" s="69" t="e">
        <f>_xll.FDS(L31,"FG_PRICE_IDX("&amp;$A$3&amp;",,,"&amp;$B$3&amp;")")</f>
        <v>#N/A</v>
      </c>
      <c r="N31" s="71">
        <f>_xll.FDS($B31,"ml_exc_ret_pct(-1d,-1d)*100")</f>
        <v>-216.60000000000002</v>
      </c>
      <c r="O31" s="190">
        <f t="shared" si="7"/>
        <v>299</v>
      </c>
      <c r="P31" s="190">
        <f>_xll.FDS($B31,"ml_exc_ret_pct("&amp;$A$3&amp;"-0m,"&amp;$A$3&amp;"-0m)*100")</f>
        <v>-195.9</v>
      </c>
      <c r="Q31" s="32">
        <f>_xll.FDS($B31,"ml_exc_ret_pct("&amp;$A$3&amp;"-1M,"&amp;$A$3&amp;"-1M)*100")</f>
        <v>299</v>
      </c>
      <c r="R31" s="32">
        <f>_xll.FDS($B31,"ml_exc_ret_pct(0cy,0cy)*100")</f>
        <v>-156.60000000000002</v>
      </c>
      <c r="S31" s="72">
        <f>_xll.FDS($B31,"ml_exc_ret_pct("&amp;$A$3&amp;"-1ay,"&amp;$A$3&amp;"-1ay)*100")</f>
        <v>-149.9</v>
      </c>
      <c r="U31" s="25" t="str">
        <f>_xll.FDS(V31,"FG_COMPANY_NAME()")</f>
        <v>BofA Merrill Lynch US High Yield (Single-B)</v>
      </c>
      <c r="V31" s="28" t="s">
        <v>11</v>
      </c>
      <c r="W31" s="69" t="e">
        <f>_xll.FDS(V31,"FG_PRICE_IDX("&amp;$A$3&amp;",,,"&amp;$B$3&amp;")")</f>
        <v>#N/A</v>
      </c>
      <c r="X31" s="81">
        <f>_xll.FDS($B31,"ml_dur_eff(-1d,-1d)")</f>
        <v>4.0810000000000004</v>
      </c>
      <c r="Y31" s="81">
        <f t="shared" si="8"/>
        <v>4.0389999999999997</v>
      </c>
      <c r="Z31" s="81">
        <f>_xll.FDS($B31,"ml_dur_eff("&amp;$A$3&amp;"-0m,"&amp;$A$3&amp;"-0m)")</f>
        <v>4.2080000000000002</v>
      </c>
      <c r="AA31" s="81">
        <f>_xll.FDS($B31,"ml_dur_eff("&amp;$A$3&amp;"-1M,"&amp;$A$3&amp;"-1M)")</f>
        <v>4.0389999999999997</v>
      </c>
      <c r="AB31" s="81">
        <f>_xll.FDS($B31,"ml_dur_eff(0cy,0cy)")</f>
        <v>4.1189999999999998</v>
      </c>
      <c r="AC31" s="82">
        <f>_xll.FDS($B31,"ml_dur_eff("&amp;$A$3&amp;"-1ay,"&amp;$A$3&amp;"-1ay)")</f>
        <v>3.968</v>
      </c>
      <c r="AE31" s="25" t="str">
        <f>_xll.FDS(AF31,"FG_COMPANY_NAME()")</f>
        <v>BofA Merrill Lynch US High Yield (Single-B)</v>
      </c>
      <c r="AF31" s="60" t="s">
        <v>11</v>
      </c>
      <c r="AG31" s="83">
        <f>_xll.FDS($B31,"FG_YIELD("&amp;$A$3&amp;")/100")</f>
        <v>8.3299999999999999E-2</v>
      </c>
      <c r="AH31" s="83">
        <f>_xll.FDS($B31,"FG_YIELD(-1d,-1d)/100")</f>
        <v>8.5079999999999989E-2</v>
      </c>
      <c r="AI31" s="83">
        <f t="shared" si="9"/>
        <v>7.9740000000000005E-2</v>
      </c>
      <c r="AJ31" s="83">
        <f>_xll.FDS($B31,"FG_YIELD("&amp;$A$3&amp;"-0m,"&amp;$A$3&amp;"-0m)/100")</f>
        <v>8.3299999999999999E-2</v>
      </c>
      <c r="AK31" s="83">
        <f>_xll.FDS($B31,"FG_YIELD("&amp;$A$3&amp;"-1M,"&amp;$A$3&amp;"-1M)/100")</f>
        <v>7.9740000000000005E-2</v>
      </c>
      <c r="AL31" s="83">
        <f>_xll.FDS($B31,"FG_YIELD(0CY,0CY)/100")</f>
        <v>7.2980000000000003E-2</v>
      </c>
      <c r="AM31" s="84">
        <f>_xll.FDS($B31,"FG_YIELD("&amp;$A$3&amp;"-1ay,"&amp;$A$3&amp;"-1ay)/100")</f>
        <v>6.6630000000000009E-2</v>
      </c>
      <c r="AO31" s="25" t="str">
        <f>_xll.FDS(AP31,"FG_COMPANY_NAME()")</f>
        <v>BofA Merrill Lynch US High Yield (Single-B)</v>
      </c>
      <c r="AP31" s="59" t="s">
        <v>11</v>
      </c>
      <c r="AQ31" s="86">
        <f>_xll.FDS($B31,"ML_OAS("&amp;$A$3&amp;")")</f>
        <v>639</v>
      </c>
      <c r="AR31" s="86">
        <f>_xll.FDS($B31,"ML_OAS(-1d,-1d)")</f>
        <v>660</v>
      </c>
      <c r="AS31" s="86">
        <f t="shared" si="10"/>
        <v>610</v>
      </c>
      <c r="AT31" s="86">
        <f>_xll.FDS($B31,"ML_OAS("&amp;$A$3&amp;"-0m,"&amp;$A$3&amp;"-0m)")</f>
        <v>639</v>
      </c>
      <c r="AU31" s="86">
        <f>_xll.FDS($B31,"ML_OAS("&amp;$A$3&amp;"-1M,"&amp;$A$3&amp;"-1M)")</f>
        <v>610</v>
      </c>
      <c r="AV31" s="86">
        <f>_xll.FDS($B31,"ML_OAS(0CY,0CY)")</f>
        <v>533</v>
      </c>
      <c r="AW31" s="87">
        <f>_xll.FDS($B31,"ML_OAS("&amp;$A$3&amp;"-1ay,"&amp;$A$3&amp;"-1ay)")</f>
        <v>472</v>
      </c>
      <c r="AY31" s="210">
        <f t="shared" si="18"/>
        <v>-29</v>
      </c>
    </row>
    <row r="32" spans="1:52" ht="15.75" x14ac:dyDescent="0.25">
      <c r="A32" s="79" t="str">
        <f>_xll.FDS(B32,"FG_COMPANY_NAME()")</f>
        <v>BofA Merrill Lynch US High Yield (CCC &amp; Lower)</v>
      </c>
      <c r="B32" s="77" t="s">
        <v>12</v>
      </c>
      <c r="C32" s="64" t="e">
        <f>_xll.FDS(B32,"FG_PRICE_IDX("&amp;$A$3&amp;",,,"&amp;$B$3&amp;")")</f>
        <v>#N/A</v>
      </c>
      <c r="D32" s="31">
        <f>_xll.FDS(B32,"FG_TRET_PCHG_IDX("&amp;$A$3&amp;"-1D,"&amp;$A$3&amp;",,"&amp;$B$3&amp;")/100")</f>
        <v>3.562613738850029E-4</v>
      </c>
      <c r="E32" s="31">
        <f t="shared" si="6"/>
        <v>-4.6853067727621545E-2</v>
      </c>
      <c r="F32" s="31">
        <f>_xll.FDS($B32,"FG_TRET_PCHG_IDX("&amp;$A$3&amp;"-0m,"&amp;$A$3&amp;",,"&amp;$B$3&amp;")/100")</f>
        <v>0</v>
      </c>
      <c r="G32" s="31">
        <f>_xll.FDS($B32,"FG_TRET_PCHG_IDX("&amp;$A$3&amp;"-1M,"&amp;$A$3&amp;",,"&amp;$B$3&amp;")/100")</f>
        <v>-4.6853067727621545E-2</v>
      </c>
      <c r="H32" s="31">
        <f>_xll.FDS($B32,"FG_TRET_PCHG_IDX(0CY,"&amp;$A$3&amp;",,"&amp;$B$3&amp;")/100")</f>
        <v>-0.10558350288257623</v>
      </c>
      <c r="I32" s="65">
        <f>_xll.FDS($B32,"FG_TRET_PCHG_IDX("&amp;$A$3&amp;"-1AY,"&amp;$A$3&amp;",,"&amp;$B$3&amp;")/100")</f>
        <v>-0.13401534811093752</v>
      </c>
      <c r="K32" s="25" t="str">
        <f>_xll.FDS(L32,"FG_COMPANY_NAME()")</f>
        <v>BofA Merrill Lynch US High Yield (CCC &amp; Lower)</v>
      </c>
      <c r="L32" s="28" t="s">
        <v>12</v>
      </c>
      <c r="M32" s="69" t="e">
        <f>_xll.FDS(L32,"FG_PRICE_IDX("&amp;$A$3&amp;",,,"&amp;$B$3&amp;")")</f>
        <v>#N/A</v>
      </c>
      <c r="N32" s="71">
        <f>_xll.FDS($B32,"ml_exc_ret_pct(-1d,-1d)*100")</f>
        <v>-443.20000000000005</v>
      </c>
      <c r="O32" s="190">
        <f t="shared" si="7"/>
        <v>136</v>
      </c>
      <c r="P32" s="190">
        <f>_xll.FDS($B32,"ml_exc_ret_pct("&amp;$A$3&amp;"-0m,"&amp;$A$3&amp;"-0m)*100")</f>
        <v>-439.90000000000003</v>
      </c>
      <c r="Q32" s="32">
        <f>_xll.FDS($B32,"ml_exc_ret_pct("&amp;$A$3&amp;"-1M,"&amp;$A$3&amp;"-1M)*100")</f>
        <v>136</v>
      </c>
      <c r="R32" s="32">
        <f>_xll.FDS($B32,"ml_exc_ret_pct(0cy,0cy)*100")</f>
        <v>-298.8</v>
      </c>
      <c r="S32" s="72">
        <f>_xll.FDS($B32,"ml_exc_ret_pct("&amp;$A$3&amp;"-1ay,"&amp;$A$3&amp;"-1ay)*100")</f>
        <v>-145.1</v>
      </c>
      <c r="U32" s="25" t="str">
        <f>_xll.FDS(V32,"FG_COMPANY_NAME()")</f>
        <v>BofA Merrill Lynch US High Yield (CCC &amp; Lower)</v>
      </c>
      <c r="V32" s="28" t="s">
        <v>12</v>
      </c>
      <c r="W32" s="69" t="e">
        <f>_xll.FDS(V32,"FG_PRICE_IDX("&amp;$A$3&amp;",,,"&amp;$B$3&amp;")")</f>
        <v>#N/A</v>
      </c>
      <c r="X32" s="81">
        <f>_xll.FDS($B32,"ml_dur_eff(-1d,-1d)")</f>
        <v>3.1379999999999999</v>
      </c>
      <c r="Y32" s="81">
        <f t="shared" si="8"/>
        <v>3.1550000000000002</v>
      </c>
      <c r="Z32" s="81">
        <f>_xll.FDS($B32,"ml_dur_eff("&amp;$A$3&amp;"-0m,"&amp;$A$3&amp;"-0m)")</f>
        <v>3.3770000000000002</v>
      </c>
      <c r="AA32" s="81">
        <f>_xll.FDS($B32,"ml_dur_eff("&amp;$A$3&amp;"-1M,"&amp;$A$3&amp;"-1M)")</f>
        <v>3.1550000000000002</v>
      </c>
      <c r="AB32" s="81">
        <f>_xll.FDS($B32,"ml_dur_eff(0cy,0cy)")</f>
        <v>3.4870000000000001</v>
      </c>
      <c r="AC32" s="82">
        <f>_xll.FDS($B32,"ml_dur_eff("&amp;$A$3&amp;"-1ay,"&amp;$A$3&amp;"-1ay)")</f>
        <v>3.403</v>
      </c>
      <c r="AE32" s="25" t="str">
        <f>_xll.FDS(AF32,"FG_COMPANY_NAME()")</f>
        <v>BofA Merrill Lynch US High Yield (CCC &amp; Lower)</v>
      </c>
      <c r="AF32" s="60" t="s">
        <v>12</v>
      </c>
      <c r="AG32" s="83">
        <f>_xll.FDS($B32,"FG_YIELD("&amp;$A$3&amp;")/100")</f>
        <v>0.16789999999999999</v>
      </c>
      <c r="AH32" s="83">
        <f>_xll.FDS($B32,"FG_YIELD(-1d,-1d)/100")</f>
        <v>0.15425</v>
      </c>
      <c r="AI32" s="83">
        <f t="shared" si="9"/>
        <v>0.14230999999999999</v>
      </c>
      <c r="AJ32" s="83">
        <f>_xll.FDS($B32,"FG_YIELD("&amp;$A$3&amp;"-0m,"&amp;$A$3&amp;"-0m)/100")</f>
        <v>0.16789999999999999</v>
      </c>
      <c r="AK32" s="83">
        <f>_xll.FDS($B32,"FG_YIELD("&amp;$A$3&amp;"-1M,"&amp;$A$3&amp;"-1M)/100")</f>
        <v>0.14230999999999999</v>
      </c>
      <c r="AL32" s="83">
        <f>_xll.FDS($B32,"FG_YIELD(0CY,0CY)/100")</f>
        <v>0.11555</v>
      </c>
      <c r="AM32" s="84">
        <f>_xll.FDS($B32,"FG_YIELD("&amp;$A$3&amp;"-1ay,"&amp;$A$3&amp;"-1ay)/100")</f>
        <v>0.10703</v>
      </c>
      <c r="AO32" s="25" t="str">
        <f>_xll.FDS(AP32,"FG_COMPANY_NAME()")</f>
        <v>BofA Merrill Lynch US High Yield (CCC &amp; Lower)</v>
      </c>
      <c r="AP32" s="59" t="s">
        <v>12</v>
      </c>
      <c r="AQ32" s="86">
        <f>_xll.FDS($B32,"ML_OAS("&amp;$A$3&amp;")")</f>
        <v>1507</v>
      </c>
      <c r="AR32" s="86">
        <f>_xll.FDS($B32,"ML_OAS(-1d,-1d)")</f>
        <v>1372</v>
      </c>
      <c r="AS32" s="86">
        <f t="shared" si="10"/>
        <v>1240</v>
      </c>
      <c r="AT32" s="86">
        <f>_xll.FDS($B32,"ML_OAS("&amp;$A$3&amp;"-0m,"&amp;$A$3&amp;"-0m)")</f>
        <v>1507</v>
      </c>
      <c r="AU32" s="86">
        <f>_xll.FDS($B32,"ML_OAS("&amp;$A$3&amp;"-1M,"&amp;$A$3&amp;"-1M)")</f>
        <v>1240</v>
      </c>
      <c r="AV32" s="86">
        <f>_xll.FDS($B32,"ML_OAS(0CY,0CY)")</f>
        <v>969</v>
      </c>
      <c r="AW32" s="87">
        <f>_xll.FDS($B32,"ML_OAS("&amp;$A$3&amp;"-1ay,"&amp;$A$3&amp;"-1ay)")</f>
        <v>879</v>
      </c>
      <c r="AY32" s="210">
        <f t="shared" si="18"/>
        <v>-267</v>
      </c>
    </row>
    <row r="33" spans="1:51" ht="16.5" thickBot="1" x14ac:dyDescent="0.3">
      <c r="A33" s="80" t="str">
        <f>_xll.FDS(B33,"FG_COMPANY_NAME()")</f>
        <v>S&amp;P/LSTA U.S. Leveraged Loan 100</v>
      </c>
      <c r="B33" s="76" t="s">
        <v>9</v>
      </c>
      <c r="C33" s="66">
        <f>_xll.FDS(B33,"FG_PRICE_IDX("&amp;$A$3&amp;",,,"&amp;$B$3&amp;")")</f>
        <v>921.04624637140967</v>
      </c>
      <c r="D33" s="67">
        <f>_xll.FDS(B33,"FG_TRET_PCHG_IDX("&amp;$A$3&amp;"-1D,"&amp;$A$3&amp;",,"&amp;$B$3&amp;")/100")</f>
        <v>-7.4779706560534898E-4</v>
      </c>
      <c r="E33" s="67">
        <f t="shared" si="6"/>
        <v>-1.0339145711633413E-2</v>
      </c>
      <c r="F33" s="67">
        <f>_xll.FDS($B33,"FG_TRET_PCHG_IDX("&amp;$A$3&amp;"-0m,"&amp;$A$3&amp;",,"&amp;$B$3&amp;")/100")</f>
        <v>0</v>
      </c>
      <c r="G33" s="67">
        <f>_xll.FDS($B33,"FG_TRET_PCHG_IDX("&amp;$A$3&amp;"-1M,"&amp;$A$3&amp;",,"&amp;$B$3&amp;")/100")</f>
        <v>-1.0339145711633413E-2</v>
      </c>
      <c r="H33" s="67">
        <f>_xll.FDS($B33,"FG_TRET_PCHG_IDX(0CY,"&amp;$A$3&amp;",,"&amp;$B$3&amp;")/100")</f>
        <v>-1.5462438661889011E-2</v>
      </c>
      <c r="I33" s="68">
        <f>_xll.FDS($B33,"FG_TRET_PCHG_IDX("&amp;$A$3&amp;"-1AY,"&amp;$A$3&amp;",,"&amp;$B$3&amp;")/100")</f>
        <v>-2.9303801374913396E-2</v>
      </c>
      <c r="K33" s="25" t="str">
        <f>_xll.FDS(L33,"FG_COMPANY_NAME()")</f>
        <v>S&amp;P/LSTA U.S. Leveraged Loan 100</v>
      </c>
      <c r="L33" s="28" t="s">
        <v>9</v>
      </c>
      <c r="M33" s="69">
        <f>_xll.FDS(L33,"FG_PRICE_IDX("&amp;$A$3&amp;",,,"&amp;$B$3&amp;")")</f>
        <v>921.04624637140967</v>
      </c>
      <c r="N33" s="93" t="e">
        <f>_xll.FDS($B33,"ml_exc_ret_pct(-1d,-1d)")</f>
        <v>#N/A</v>
      </c>
      <c r="O33" s="192" t="e">
        <f t="shared" si="7"/>
        <v>#N/A</v>
      </c>
      <c r="P33" s="192" t="e">
        <f>_xll.FDS($B33,"ml_exc_ret_pct("&amp;$A$3&amp;"-0m,"&amp;$A$3&amp;"-0m)")</f>
        <v>#N/A</v>
      </c>
      <c r="Q33" s="94" t="e">
        <f>_xll.FDS($B33,"ml_exc_ret_pct("&amp;$A$3&amp;"-1M,"&amp;$A$3&amp;"-1M)")</f>
        <v>#N/A</v>
      </c>
      <c r="R33" s="94" t="e">
        <f>_xll.FDS($B33,"ml_exc_ret_pct(0cy,0cy)")</f>
        <v>#N/A</v>
      </c>
      <c r="S33" s="95" t="e">
        <f>_xll.FDS($B33,"ml_exc_ret_pct("&amp;$A$3&amp;"-1ay,"&amp;$A$3&amp;"-1ay)")</f>
        <v>#N/A</v>
      </c>
      <c r="U33" s="25" t="str">
        <f>_xll.FDS(V33,"FG_COMPANY_NAME()")</f>
        <v>S&amp;P/LSTA U.S. Leveraged Loan 100</v>
      </c>
      <c r="V33" s="28" t="s">
        <v>9</v>
      </c>
      <c r="W33" s="69">
        <f>_xll.FDS(V33,"FG_PRICE_IDX("&amp;$A$3&amp;",,,"&amp;$B$3&amp;")")</f>
        <v>921.04624637140967</v>
      </c>
      <c r="X33" s="81" t="e">
        <f>_xll.FDS($B33,"ml_dur_eff(-1d,-1d)")</f>
        <v>#N/A</v>
      </c>
      <c r="Y33" s="81" t="e">
        <f t="shared" si="8"/>
        <v>#N/A</v>
      </c>
      <c r="Z33" s="81" t="e">
        <f>_xll.FDS($B33,"ml_dur_eff("&amp;$A$3&amp;"-0m,"&amp;$A$3&amp;"-0m)")</f>
        <v>#N/A</v>
      </c>
      <c r="AA33" s="81" t="e">
        <f>_xll.FDS($B33,"ml_dur_eff("&amp;$A$3&amp;"-1M,"&amp;$A$3&amp;"-1M)")</f>
        <v>#N/A</v>
      </c>
      <c r="AB33" s="81" t="e">
        <f>_xll.FDS($B33,"ml_dur_eff(0cy,0cy)")</f>
        <v>#N/A</v>
      </c>
      <c r="AC33" s="75" t="e">
        <f>_xll.FDS($B33,"ml_dur_eff("&amp;$A$3&amp;"-1ay,"&amp;$A$3&amp;"-1ay)")</f>
        <v>#N/A</v>
      </c>
      <c r="AE33" s="25" t="str">
        <f>_xll.FDS(AF33,"FG_COMPANY_NAME()")</f>
        <v>S&amp;P/LSTA U.S. Leveraged Loan 100</v>
      </c>
      <c r="AF33" s="60" t="s">
        <v>9</v>
      </c>
      <c r="AG33" s="83" t="e">
        <f>_xll.FDS($B33,"FG_YIELD("&amp;$A$3&amp;")/100")</f>
        <v>#N/A</v>
      </c>
      <c r="AH33" s="83" t="e">
        <f>_xll.FDS($B33,"FG_YIELD(-1d,-1d)/100")</f>
        <v>#N/A</v>
      </c>
      <c r="AI33" s="83" t="e">
        <f t="shared" si="9"/>
        <v>#N/A</v>
      </c>
      <c r="AJ33" s="83" t="e">
        <f>_xll.FDS($B33,"FG_YIELD("&amp;$A$3&amp;"-0m,"&amp;$A$3&amp;"-0m)/100")</f>
        <v>#N/A</v>
      </c>
      <c r="AK33" s="83" t="e">
        <f>_xll.FDS($B33,"FG_YIELD("&amp;$A$3&amp;"-1M,"&amp;$A$3&amp;"-1M)/100")</f>
        <v>#N/A</v>
      </c>
      <c r="AL33" s="83" t="e">
        <f>_xll.FDS($B33,"FG_YIELD(0CY,0CY)/100")</f>
        <v>#N/A</v>
      </c>
      <c r="AM33" s="84" t="e">
        <f>_xll.FDS($B33,"FG_YIELD("&amp;$A$3&amp;"-1ay,"&amp;$A$3&amp;"-1ay)/100")</f>
        <v>#N/A</v>
      </c>
      <c r="AO33" s="25" t="str">
        <f>_xll.FDS(AP33,"FG_COMPANY_NAME()")</f>
        <v>S&amp;P/LSTA U.S. Leveraged Loan 100</v>
      </c>
      <c r="AP33" s="59" t="s">
        <v>9</v>
      </c>
      <c r="AQ33" s="86" t="e">
        <f>_xll.FDS($B33,"FG_YIELD("&amp;$A$3&amp;")")</f>
        <v>#N/A</v>
      </c>
      <c r="AR33" s="86" t="e">
        <f>_xll.FDS($B33,"FG_YIELD(-1d,-1d)")</f>
        <v>#N/A</v>
      </c>
      <c r="AS33" s="86" t="e">
        <f t="shared" si="10"/>
        <v>#N/A</v>
      </c>
      <c r="AT33" s="86" t="e">
        <f>_xll.FDS($B33,"FG_YIELD("&amp;$A$3&amp;"-0m,"&amp;$A$3&amp;"-0m)")</f>
        <v>#N/A</v>
      </c>
      <c r="AU33" s="86" t="e">
        <f>_xll.FDS($B33,"FG_YIELD("&amp;$A$3&amp;"-1M,"&amp;$A$3&amp;"-1M)")</f>
        <v>#N/A</v>
      </c>
      <c r="AV33" s="86" t="e">
        <f>_xll.FDS($B33,"FG_YIELD(0CY,0CY)")</f>
        <v>#N/A</v>
      </c>
      <c r="AW33" s="87" t="e">
        <f>_xll.FDS($B33,"FG_YIELD("&amp;$A$3&amp;"-1ay,"&amp;$A$3&amp;"-1ay)")</f>
        <v>#N/A</v>
      </c>
      <c r="AY33" s="210"/>
    </row>
    <row r="34" spans="1:51" ht="16.5" thickBot="1" x14ac:dyDescent="0.3">
      <c r="A34" s="80" t="s">
        <v>200</v>
      </c>
      <c r="B34" s="34"/>
      <c r="C34" s="35"/>
      <c r="D34" s="31">
        <f t="shared" ref="D34:H34" si="19">D29-D10</f>
        <v>2.7311172354931301E-3</v>
      </c>
      <c r="E34" s="31">
        <f t="shared" si="6"/>
        <v>-3.7678703599780428E-2</v>
      </c>
      <c r="F34" s="31">
        <f t="shared" ref="F34" si="20">F29-F10</f>
        <v>0</v>
      </c>
      <c r="G34" s="31">
        <f t="shared" si="19"/>
        <v>-3.7678703599780428E-2</v>
      </c>
      <c r="H34" s="31">
        <f t="shared" si="19"/>
        <v>-0.13011941407408056</v>
      </c>
      <c r="I34" s="65">
        <f>I29-I10</f>
        <v>-0.18418016176078059</v>
      </c>
      <c r="K34" s="33"/>
      <c r="L34" s="37"/>
      <c r="M34" s="35"/>
      <c r="N34" s="71">
        <f t="shared" ref="N34:S34" si="21">N29-N10</f>
        <v>-414.1</v>
      </c>
      <c r="O34" s="190">
        <f t="shared" si="7"/>
        <v>285.70000000000005</v>
      </c>
      <c r="P34" s="190">
        <f t="shared" ref="P34" si="22">P29-P10</f>
        <v>-385.20000000000005</v>
      </c>
      <c r="Q34" s="32">
        <f t="shared" si="21"/>
        <v>285.70000000000005</v>
      </c>
      <c r="R34" s="32">
        <f t="shared" si="21"/>
        <v>-563.30000000000007</v>
      </c>
      <c r="S34" s="72">
        <f t="shared" si="21"/>
        <v>-373.6</v>
      </c>
      <c r="U34" s="33"/>
      <c r="V34" s="37"/>
      <c r="W34" s="35"/>
      <c r="X34" s="81">
        <f t="shared" ref="X34:AC34" si="23">X29-X10</f>
        <v>-2.5659999999999998</v>
      </c>
      <c r="Y34" s="81">
        <f t="shared" si="8"/>
        <v>-2.5259999999999998</v>
      </c>
      <c r="Z34" s="81">
        <f t="shared" ref="Z34" si="24">Z29-Z10</f>
        <v>-2.4900000000000002</v>
      </c>
      <c r="AA34" s="81">
        <f t="shared" si="23"/>
        <v>-2.5259999999999998</v>
      </c>
      <c r="AB34" s="81">
        <f t="shared" si="23"/>
        <v>-2.2050000000000001</v>
      </c>
      <c r="AC34" s="82">
        <f t="shared" si="23"/>
        <v>-2.1959999999999997</v>
      </c>
      <c r="AE34" s="33"/>
      <c r="AF34" s="37"/>
      <c r="AG34" s="39">
        <f>AG29-AG10</f>
        <v>9.3497280000000016E-2</v>
      </c>
      <c r="AH34" s="39">
        <f>AH29-AH10</f>
        <v>9.4838859999999997E-2</v>
      </c>
      <c r="AI34" s="39">
        <f t="shared" si="9"/>
        <v>8.5613259999999997E-2</v>
      </c>
      <c r="AJ34" s="39">
        <f>AJ29-AJ10</f>
        <v>9.3497280000000016E-2</v>
      </c>
      <c r="AK34" s="39">
        <f>AK29-AK10</f>
        <v>8.5613259999999997E-2</v>
      </c>
      <c r="AL34" s="39">
        <f>AL29-AL10</f>
        <v>6.3451859999999999E-2</v>
      </c>
      <c r="AM34" s="39">
        <f>AM29-AM10</f>
        <v>4.8653440000000006E-2</v>
      </c>
      <c r="AO34" s="33"/>
      <c r="AP34" s="34"/>
      <c r="AQ34" s="86">
        <f>AQ28-AQ10</f>
        <v>493</v>
      </c>
      <c r="AR34" s="86">
        <f>AR28-AR10</f>
        <v>491</v>
      </c>
      <c r="AS34" s="86">
        <f>IF(MONTH($A$3)=MONTH($A$3+1),AT34,AU34)</f>
        <v>438</v>
      </c>
      <c r="AT34" s="86">
        <f>AT28-AT10</f>
        <v>493</v>
      </c>
      <c r="AU34" s="86">
        <f>AU28-AU10</f>
        <v>438</v>
      </c>
      <c r="AV34" s="86">
        <f>AV28-AV10</f>
        <v>379</v>
      </c>
      <c r="AW34" s="87">
        <f>AW28-AW10</f>
        <v>346</v>
      </c>
      <c r="AY34" s="210">
        <f t="shared" si="18"/>
        <v>-55</v>
      </c>
    </row>
    <row r="35" spans="1:51" ht="16.5" thickBot="1" x14ac:dyDescent="0.3">
      <c r="A35" s="33"/>
      <c r="B35" s="34"/>
      <c r="C35" s="35"/>
      <c r="D35" s="36"/>
      <c r="E35" s="36"/>
      <c r="F35" s="36"/>
      <c r="G35" s="36"/>
      <c r="H35" s="36"/>
      <c r="I35" s="36"/>
      <c r="K35" s="33"/>
      <c r="L35" s="37"/>
      <c r="M35" s="35"/>
      <c r="N35" s="38"/>
      <c r="O35" s="38"/>
      <c r="P35" s="38"/>
      <c r="Q35" s="38"/>
      <c r="R35" s="38"/>
      <c r="S35" s="38"/>
      <c r="U35" s="33"/>
      <c r="V35" s="37"/>
      <c r="W35" s="35"/>
      <c r="X35" s="38"/>
      <c r="Y35" s="38"/>
      <c r="Z35" s="38"/>
      <c r="AA35" s="38"/>
      <c r="AB35" s="38"/>
      <c r="AC35" s="38"/>
      <c r="AE35" s="33"/>
      <c r="AF35" s="37"/>
      <c r="AG35" s="39"/>
      <c r="AH35" s="39"/>
      <c r="AI35" s="39"/>
      <c r="AJ35" s="39"/>
      <c r="AK35" s="39"/>
      <c r="AL35" s="39"/>
      <c r="AM35" s="39"/>
      <c r="AO35" s="33"/>
      <c r="AP35" s="37"/>
      <c r="AQ35" s="40"/>
      <c r="AR35" s="40"/>
      <c r="AS35" s="40"/>
      <c r="AT35" s="40"/>
      <c r="AU35" s="40"/>
      <c r="AV35" s="40"/>
      <c r="AW35" s="40"/>
    </row>
    <row r="36" spans="1:51" ht="16.5" thickBot="1" x14ac:dyDescent="0.3">
      <c r="A36" s="33"/>
      <c r="B36" s="34"/>
      <c r="C36" s="35"/>
      <c r="D36" s="215" t="s">
        <v>160</v>
      </c>
      <c r="E36" s="216"/>
      <c r="F36" s="216"/>
      <c r="G36" s="214"/>
      <c r="H36" s="212" t="s">
        <v>161</v>
      </c>
      <c r="I36" s="214"/>
      <c r="K36" s="33"/>
      <c r="L36" s="37"/>
      <c r="M36" s="35"/>
      <c r="N36" s="212" t="s">
        <v>160</v>
      </c>
      <c r="O36" s="213"/>
      <c r="P36" s="213"/>
      <c r="Q36" s="214"/>
      <c r="R36" s="212" t="s">
        <v>161</v>
      </c>
      <c r="S36" s="214"/>
      <c r="U36" s="33"/>
      <c r="V36" s="37"/>
      <c r="W36" s="35"/>
      <c r="X36" s="38"/>
      <c r="Y36" s="38"/>
      <c r="Z36" s="38"/>
      <c r="AA36" s="38"/>
      <c r="AB36" s="38"/>
      <c r="AC36" s="38"/>
      <c r="AE36" s="33"/>
      <c r="AF36" s="37"/>
      <c r="AG36" s="39"/>
      <c r="AH36" s="39"/>
      <c r="AI36" s="39"/>
      <c r="AJ36" s="39"/>
      <c r="AK36" s="39"/>
      <c r="AL36" s="39"/>
      <c r="AM36" s="39"/>
      <c r="AO36" s="33"/>
      <c r="AP36" s="37"/>
      <c r="AQ36" s="40"/>
      <c r="AR36" s="40"/>
      <c r="AS36" s="40"/>
      <c r="AT36" s="40"/>
      <c r="AU36" s="40"/>
      <c r="AV36" s="40"/>
      <c r="AW36" s="40"/>
    </row>
    <row r="37" spans="1:51" ht="63.75" thickBot="1" x14ac:dyDescent="0.3">
      <c r="A37" s="96" t="s">
        <v>70</v>
      </c>
      <c r="B37" s="42"/>
      <c r="C37" s="97" t="s">
        <v>38</v>
      </c>
      <c r="D37" s="98" t="s">
        <v>39</v>
      </c>
      <c r="E37" s="98" t="s">
        <v>201</v>
      </c>
      <c r="F37" s="98" t="s">
        <v>201</v>
      </c>
      <c r="G37" s="98" t="s">
        <v>40</v>
      </c>
      <c r="H37" s="98" t="s">
        <v>41</v>
      </c>
      <c r="I37" s="99" t="s">
        <v>42</v>
      </c>
      <c r="K37" s="41" t="s">
        <v>70</v>
      </c>
      <c r="L37" s="42"/>
      <c r="M37" s="43" t="s">
        <v>38</v>
      </c>
      <c r="N37" s="98" t="s">
        <v>162</v>
      </c>
      <c r="O37" s="98" t="s">
        <v>203</v>
      </c>
      <c r="P37" s="98" t="s">
        <v>203</v>
      </c>
      <c r="Q37" s="98" t="s">
        <v>217</v>
      </c>
      <c r="R37" s="98" t="s">
        <v>163</v>
      </c>
      <c r="S37" s="99" t="s">
        <v>164</v>
      </c>
      <c r="U37" s="41" t="s">
        <v>70</v>
      </c>
      <c r="V37" s="42"/>
      <c r="W37" s="43" t="s">
        <v>38</v>
      </c>
      <c r="X37" s="97" t="s">
        <v>144</v>
      </c>
      <c r="Y37" s="98" t="s">
        <v>210</v>
      </c>
      <c r="Z37" s="98" t="s">
        <v>207</v>
      </c>
      <c r="AA37" s="98" t="s">
        <v>145</v>
      </c>
      <c r="AB37" s="98" t="s">
        <v>146</v>
      </c>
      <c r="AC37" s="99" t="s">
        <v>147</v>
      </c>
      <c r="AE37" s="41" t="s">
        <v>70</v>
      </c>
      <c r="AF37" s="42"/>
      <c r="AG37" s="97" t="s">
        <v>152</v>
      </c>
      <c r="AH37" s="98" t="s">
        <v>151</v>
      </c>
      <c r="AI37" s="98" t="s">
        <v>211</v>
      </c>
      <c r="AJ37" s="98" t="s">
        <v>206</v>
      </c>
      <c r="AK37" s="98" t="s">
        <v>148</v>
      </c>
      <c r="AL37" s="98" t="s">
        <v>149</v>
      </c>
      <c r="AM37" s="99" t="s">
        <v>150</v>
      </c>
      <c r="AO37" s="41" t="s">
        <v>70</v>
      </c>
      <c r="AP37" s="42"/>
      <c r="AQ37" s="97" t="s">
        <v>167</v>
      </c>
      <c r="AR37" s="98" t="s">
        <v>168</v>
      </c>
      <c r="AS37" s="98" t="s">
        <v>169</v>
      </c>
      <c r="AT37" s="98" t="s">
        <v>209</v>
      </c>
      <c r="AU37" s="98" t="s">
        <v>169</v>
      </c>
      <c r="AV37" s="98" t="s">
        <v>170</v>
      </c>
      <c r="AW37" s="99"/>
    </row>
    <row r="38" spans="1:51" ht="15.75" x14ac:dyDescent="0.25">
      <c r="A38" s="121" t="str">
        <f>_xll.FDS(B38,"FG_COMPANY_NAME()")</f>
        <v>JP Morgan GBI-EM Diversified Asia</v>
      </c>
      <c r="B38" s="122" t="s">
        <v>57</v>
      </c>
      <c r="C38" s="123" t="e">
        <f>_xll.FDS(B38,"FG_PRICE_IDX("&amp;$A$3&amp;",,,"&amp;$B$3&amp;")")</f>
        <v>#N/A</v>
      </c>
      <c r="D38" s="124">
        <f>_xll.FDS(B38,"FG_TRET_PCHG_IDX("&amp;$A$3&amp;"-1D,"&amp;$A$3&amp;",,"&amp;$B$3&amp;")/100")</f>
        <v>-4.6749318873162693E-5</v>
      </c>
      <c r="E38" s="124">
        <f t="shared" ref="E38:E57" si="25">IF(MONTH($A$3)=MONTH($A$3+1),F38,G38)</f>
        <v>8.7609413076910059E-3</v>
      </c>
      <c r="F38" s="124">
        <f>_xll.FDS($B38,"FG_TRET_PCHG_IDX("&amp;$A$3&amp;"-0m,"&amp;$A$3&amp;",,"&amp;$B$3&amp;")/100")</f>
        <v>0</v>
      </c>
      <c r="G38" s="124">
        <f>_xll.FDS($B38,"FG_TRET_PCHG_IDX("&amp;$A$3&amp;"-1M,"&amp;$A$3&amp;",,"&amp;$B$3&amp;")/100")</f>
        <v>8.7609413076910059E-3</v>
      </c>
      <c r="H38" s="124">
        <f>_xll.FDS($B38,"FG_TRET_PCHG_IDX(0CY,"&amp;$A$3&amp;",,"&amp;$B$3&amp;")/100")</f>
        <v>-0.12990474132840013</v>
      </c>
      <c r="I38" s="125">
        <f>_xll.FDS($B38,"FG_TRET_PCHG_IDX("&amp;$A$3&amp;"-1AY,"&amp;$A$3&amp;",,"&amp;$B$3&amp;")/100")</f>
        <v>-0.1609914882730259</v>
      </c>
      <c r="J38" s="122"/>
      <c r="K38" s="126" t="str">
        <f>_xll.FDS(L38,"FG_COMPANY_NAME()")</f>
        <v>JP Morgan GBI-EM Diversified Asia</v>
      </c>
      <c r="L38" s="122" t="s">
        <v>57</v>
      </c>
      <c r="M38" s="127" t="e">
        <f>_xll.FDS(L38,"FG_PRICE_IDX("&amp;$A$3&amp;",,,"&amp;$B$3&amp;")")</f>
        <v>#N/A</v>
      </c>
      <c r="N38" s="128" t="e">
        <f>_xll.FDS($B38,"lb_excess_ret_mtd(-1d,-1d)*100")</f>
        <v>#N/A</v>
      </c>
      <c r="O38" s="193" t="e">
        <f t="shared" ref="O38:O57" si="26">IF(MONTH($A$3)=MONTH($A$3+1),P38,Q38)</f>
        <v>#N/A</v>
      </c>
      <c r="P38" s="129" t="e">
        <f>_xll.FDS($B38,"lb_excess_ret_mtd("&amp;$A$3&amp;"-0m,"&amp;$A$3&amp;"-0m)*100")</f>
        <v>#N/A</v>
      </c>
      <c r="Q38" s="129" t="e">
        <f>_xll.FDS($B38,"lb_excess_ret_mtd("&amp;$A$3&amp;"-1M,"&amp;$A$3&amp;"-1M)*100")</f>
        <v>#N/A</v>
      </c>
      <c r="R38" s="129" t="e">
        <f>_xll.FDS($B38,"lb_excess_ret_mtd(0cy,0cy)*100")</f>
        <v>#N/A</v>
      </c>
      <c r="S38" s="130" t="e">
        <f>_xll.FDS($B38,"lb_excess_ret_mtd("&amp;$A$3&amp;"-1ay,"&amp;$A$3&amp;"-1ay)*100")</f>
        <v>#N/A</v>
      </c>
      <c r="T38" s="122"/>
      <c r="U38" s="126" t="str">
        <f>_xll.FDS(V38,"FG_COMPANY_NAME()")</f>
        <v>JP Morgan GBI-EM Diversified Asia</v>
      </c>
      <c r="V38" s="122" t="str">
        <f>$B38</f>
        <v>JPM10005</v>
      </c>
      <c r="W38" s="127" t="s">
        <v>53</v>
      </c>
      <c r="X38" s="131">
        <f>_xll.FDS($B38,"jpm_duration_idx(-1d,-1d)")</f>
        <v>5.3995259999999998</v>
      </c>
      <c r="Y38" s="131">
        <f t="shared" ref="Y38:Y57" si="27">IF(MONTH($A$3)=MONTH($A$3+1),Z38,AA38)</f>
        <v>5.4750719999999999</v>
      </c>
      <c r="Z38" s="131">
        <f>_xll.FDS($B38,"jpm_duration_idx("&amp;$A$3&amp;"-0m,"&amp;$A$3&amp;"-0m)")</f>
        <v>5.4730730000000003</v>
      </c>
      <c r="AA38" s="131">
        <f>_xll.FDS($B38,"jpm_duration_idx("&amp;$A$3&amp;"-1M,"&amp;$A$3&amp;"-1M)")</f>
        <v>5.4750719999999999</v>
      </c>
      <c r="AB38" s="131">
        <f>_xll.FDS($B38,"jpm_duration_idx(0cy,0cy)")</f>
        <v>5.4975649999999998</v>
      </c>
      <c r="AC38" s="132">
        <f>_xll.FDS($B38,"jpm_duration_idx("&amp;$A$3&amp;"-1ay,"&amp;$A$3&amp;"-1ay)")</f>
        <v>5.6027259999999997</v>
      </c>
      <c r="AD38" s="122"/>
      <c r="AE38" s="126" t="str">
        <f>_xll.FDS(AF38,"FG_COMPANY_NAME()")</f>
        <v>JP Morgan GBI-EM Diversified Asia</v>
      </c>
      <c r="AF38" s="122" t="str">
        <f t="shared" ref="AF38:AF57" si="28">$B38</f>
        <v>JPM10005</v>
      </c>
      <c r="AG38" s="133">
        <f>_xll.FDS($B38,"jpm_yield_idx("&amp;$A$3&amp;")/100")</f>
        <v>4.2095760000000003E-2</v>
      </c>
      <c r="AH38" s="133">
        <f>_xll.FDS($B38,"jpm_yield_idx(-1d,-1d)/100")</f>
        <v>4.2106169999999998E-2</v>
      </c>
      <c r="AI38" s="133">
        <f t="shared" ref="AI38:AI57" si="29">IF(MONTH($A$3)=MONTH($A$3+1),AJ38,AK38)</f>
        <v>4.1993289999999996E-2</v>
      </c>
      <c r="AJ38" s="133">
        <f>_xll.FDS($B38,"jpm_yield_idx("&amp;$A$3&amp;"-0m,"&amp;$A$3&amp;"-0m)/100")</f>
        <v>4.2095760000000003E-2</v>
      </c>
      <c r="AK38" s="133">
        <f>_xll.FDS($B38,"jpm_yield_idx("&amp;$A$3&amp;"-1M,"&amp;$A$3&amp;"-1M)/100")</f>
        <v>4.1993289999999996E-2</v>
      </c>
      <c r="AL38" s="133">
        <f>_xll.FDS($B38,"jpm_yield_idx(0CY,0CY)/100")</f>
        <v>4.2444420000000004E-2</v>
      </c>
      <c r="AM38" s="134">
        <f>_xll.FDS($B38,"jpm_yield_idx("&amp;$A$3&amp;"-1ay,"&amp;$A$3&amp;"-1ay)/100")</f>
        <v>4.0369049999999997E-2</v>
      </c>
      <c r="AN38" s="122"/>
      <c r="AO38" s="126" t="str">
        <f>_xll.FDS(AP38,"FG_COMPANY_NAME()")</f>
        <v>JP Morgan GBI-EM Diversified Asia</v>
      </c>
      <c r="AP38" s="122" t="str">
        <f t="shared" ref="AP38:AP57" si="30">$B38</f>
        <v>JPM10005</v>
      </c>
      <c r="AQ38" s="133">
        <f>$AG38-AH38</f>
        <v>-1.0409999999995423E-5</v>
      </c>
      <c r="AR38" s="133">
        <f>$AG38-AK38</f>
        <v>1.0247000000000728E-4</v>
      </c>
      <c r="AS38" s="133">
        <f>AG38-AL38</f>
        <v>-3.4866000000000064E-4</v>
      </c>
      <c r="AT38" s="133"/>
      <c r="AU38" s="133">
        <f>$AG38-AL38</f>
        <v>-3.4866000000000064E-4</v>
      </c>
      <c r="AV38" s="133">
        <f>$AG38-AM38</f>
        <v>1.7267100000000063E-3</v>
      </c>
      <c r="AW38" s="134"/>
    </row>
    <row r="39" spans="1:51" ht="15.75" x14ac:dyDescent="0.25">
      <c r="A39" s="79" t="str">
        <f>_xll.FDS(B39,"FG_COMPANY_NAME()")</f>
        <v>JP Morgan GBI-EM Diversified Europe</v>
      </c>
      <c r="B39" s="37" t="s">
        <v>58</v>
      </c>
      <c r="C39" s="64" t="e">
        <f>_xll.FDS(B39,"FG_PRICE_IDX("&amp;$A$3&amp;",,,"&amp;$B$3&amp;")")</f>
        <v>#N/A</v>
      </c>
      <c r="D39" s="31">
        <f>_xll.FDS(B39,"FG_TRET_PCHG_IDX("&amp;$A$3&amp;"-1D,"&amp;$A$3&amp;",,"&amp;$B$3&amp;")/100")</f>
        <v>-2.7071374676035376E-4</v>
      </c>
      <c r="E39" s="31">
        <f t="shared" si="25"/>
        <v>-3.2156738174439092E-2</v>
      </c>
      <c r="F39" s="31">
        <f>_xll.FDS($B39,"FG_TRET_PCHG_IDX("&amp;$A$3&amp;"-0m,"&amp;$A$3&amp;",,"&amp;$B$3&amp;")/100")</f>
        <v>0</v>
      </c>
      <c r="G39" s="31">
        <f>_xll.FDS($B39,"FG_TRET_PCHG_IDX("&amp;$A$3&amp;"-1M,"&amp;$A$3&amp;",,"&amp;$B$3&amp;")/100")</f>
        <v>-3.2156738174439092E-2</v>
      </c>
      <c r="H39" s="31">
        <f>_xll.FDS($B39,"FG_TRET_PCHG_IDX(0CY,"&amp;$A$3&amp;",,"&amp;$B$3&amp;")/100")</f>
        <v>-5.1515383977376317E-2</v>
      </c>
      <c r="I39" s="65">
        <f>_xll.FDS($B39,"FG_TRET_PCHG_IDX("&amp;$A$3&amp;"-1AY,"&amp;$A$3&amp;",,"&amp;$B$3&amp;")/100")</f>
        <v>-0.14797659284428488</v>
      </c>
      <c r="J39" s="37"/>
      <c r="K39" s="25" t="str">
        <f>_xll.FDS(L39,"FG_COMPANY_NAME()")</f>
        <v>JP Morgan GBI-EM Diversified Europe</v>
      </c>
      <c r="L39" s="37" t="s">
        <v>58</v>
      </c>
      <c r="M39" s="69" t="e">
        <f>_xll.FDS(L39,"FG_PRICE_IDX("&amp;$A$3&amp;",,,"&amp;$B$3&amp;")")</f>
        <v>#N/A</v>
      </c>
      <c r="N39" s="71" t="e">
        <f>_xll.FDS($B39,"lb_excess_ret_mtd(-1d,-1d)*100")</f>
        <v>#N/A</v>
      </c>
      <c r="O39" s="190" t="e">
        <f t="shared" si="26"/>
        <v>#N/A</v>
      </c>
      <c r="P39" s="32" t="e">
        <f>_xll.FDS($B39,"lb_excess_ret_mtd("&amp;$A$3&amp;"-0m,"&amp;$A$3&amp;"-0m)*100")</f>
        <v>#N/A</v>
      </c>
      <c r="Q39" s="32" t="e">
        <f>_xll.FDS($B39,"lb_excess_ret_mtd("&amp;$A$3&amp;"-1M,"&amp;$A$3&amp;"-1M)*100")</f>
        <v>#N/A</v>
      </c>
      <c r="R39" s="32" t="e">
        <f>_xll.FDS($B39,"lb_excess_ret_mtd(0cy,0cy)*100")</f>
        <v>#N/A</v>
      </c>
      <c r="S39" s="72" t="e">
        <f>_xll.FDS($B39,"lb_excess_ret_mtd("&amp;$A$3&amp;"-1ay,"&amp;$A$3&amp;"-1ay)*100")</f>
        <v>#N/A</v>
      </c>
      <c r="T39" s="37"/>
      <c r="U39" s="25" t="str">
        <f>_xll.FDS(V39,"FG_COMPANY_NAME()")</f>
        <v>JP Morgan GBI-EM Diversified Europe</v>
      </c>
      <c r="V39" s="37" t="str">
        <f t="shared" ref="V39:V57" si="31">$B39</f>
        <v>JPM10007</v>
      </c>
      <c r="W39" s="69" t="s">
        <v>53</v>
      </c>
      <c r="X39" s="81">
        <f>_xll.FDS($B39,"jpm_duration_idx(-1d,-1d)")</f>
        <v>3.887775</v>
      </c>
      <c r="Y39" s="81">
        <f t="shared" si="27"/>
        <v>3.9394830000000001</v>
      </c>
      <c r="Z39" s="81">
        <f>_xll.FDS($B39,"jpm_duration_idx("&amp;$A$3&amp;"-0m,"&amp;$A$3&amp;"-0m)")</f>
        <v>3.896909</v>
      </c>
      <c r="AA39" s="81">
        <f>_xll.FDS($B39,"jpm_duration_idx("&amp;$A$3&amp;"-1M,"&amp;$A$3&amp;"-1M)")</f>
        <v>3.9394830000000001</v>
      </c>
      <c r="AB39" s="81">
        <f>_xll.FDS($B39,"jpm_duration_idx(0cy,0cy)")</f>
        <v>3.9309379999999998</v>
      </c>
      <c r="AC39" s="82">
        <f>_xll.FDS($B39,"jpm_duration_idx("&amp;$A$3&amp;"-1ay,"&amp;$A$3&amp;"-1ay)")</f>
        <v>3.9137339999999998</v>
      </c>
      <c r="AD39" s="37"/>
      <c r="AE39" s="25" t="str">
        <f>_xll.FDS(AF39,"FG_COMPANY_NAME()")</f>
        <v>JP Morgan GBI-EM Diversified Europe</v>
      </c>
      <c r="AF39" s="37" t="str">
        <f t="shared" si="28"/>
        <v>JPM10007</v>
      </c>
      <c r="AG39" s="83">
        <f>_xll.FDS($B39,"jpm_yield_idx("&amp;$A$3&amp;")/100")</f>
        <v>5.427071E-2</v>
      </c>
      <c r="AH39" s="83">
        <f>_xll.FDS($B39,"jpm_yield_idx(-1d,-1d)/100")</f>
        <v>5.4288530000000002E-2</v>
      </c>
      <c r="AI39" s="83">
        <f t="shared" si="29"/>
        <v>5.3767339999999997E-2</v>
      </c>
      <c r="AJ39" s="83">
        <f>_xll.FDS($B39,"jpm_yield_idx("&amp;$A$3&amp;"-0m,"&amp;$A$3&amp;"-0m)/100")</f>
        <v>5.427071E-2</v>
      </c>
      <c r="AK39" s="83">
        <f>_xll.FDS($B39,"jpm_yield_idx("&amp;$A$3&amp;"-1M,"&amp;$A$3&amp;"-1M)/100")</f>
        <v>5.3767339999999997E-2</v>
      </c>
      <c r="AL39" s="83">
        <f>_xll.FDS($B39,"jpm_yield_idx(0CY,0CY)/100")</f>
        <v>6.1443629999999999E-2</v>
      </c>
      <c r="AM39" s="84">
        <f>_xll.FDS($B39,"jpm_yield_idx("&amp;$A$3&amp;"-1ay,"&amp;$A$3&amp;"-1ay)/100")</f>
        <v>5.3298189999999995E-2</v>
      </c>
      <c r="AN39" s="37"/>
      <c r="AO39" s="25" t="str">
        <f>_xll.FDS(AP39,"FG_COMPANY_NAME()")</f>
        <v>JP Morgan GBI-EM Diversified Europe</v>
      </c>
      <c r="AP39" s="37" t="str">
        <f t="shared" si="30"/>
        <v>JPM10007</v>
      </c>
      <c r="AQ39" s="83">
        <f t="shared" ref="AQ39:AQ57" si="32">$AG39-AH39</f>
        <v>-1.7820000000001723E-5</v>
      </c>
      <c r="AR39" s="83">
        <f t="shared" ref="AR39:AR57" si="33">$AG39-AK39</f>
        <v>5.0337000000000298E-4</v>
      </c>
      <c r="AS39" s="83">
        <f t="shared" ref="AS39:AS57" si="34">AG39-AL39</f>
        <v>-7.1729199999999993E-3</v>
      </c>
      <c r="AT39" s="83"/>
      <c r="AU39" s="83">
        <f t="shared" ref="AU39:AU57" si="35">$AG39-AL39</f>
        <v>-7.1729199999999993E-3</v>
      </c>
      <c r="AV39" s="83">
        <f t="shared" ref="AV39:AV57" si="36">$AG39-AM39</f>
        <v>9.7252000000000449E-4</v>
      </c>
      <c r="AW39" s="84"/>
    </row>
    <row r="40" spans="1:51" ht="15.75" x14ac:dyDescent="0.25">
      <c r="A40" s="79" t="str">
        <f>_xll.FDS(B40,"FG_COMPANY_NAME()")</f>
        <v>JP Morgan GBI-EM Diversified Latin America</v>
      </c>
      <c r="B40" s="37" t="s">
        <v>59</v>
      </c>
      <c r="C40" s="64" t="e">
        <f>_xll.FDS(B40,"FG_PRICE_IDX("&amp;$A$3&amp;",,,"&amp;$B$3&amp;")")</f>
        <v>#N/A</v>
      </c>
      <c r="D40" s="31">
        <f>_xll.FDS(B40,"FG_TRET_PCHG_IDX("&amp;$A$3&amp;"-1D,"&amp;$A$3&amp;",,"&amp;$B$3&amp;")/100")</f>
        <v>-1.754087024382267E-2</v>
      </c>
      <c r="E40" s="31">
        <f t="shared" si="25"/>
        <v>-1.3495164417771099E-2</v>
      </c>
      <c r="F40" s="31">
        <f>_xll.FDS($B40,"FG_TRET_PCHG_IDX("&amp;$A$3&amp;"-0m,"&amp;$A$3&amp;",,"&amp;$B$3&amp;")/100")</f>
        <v>0</v>
      </c>
      <c r="G40" s="31">
        <f>_xll.FDS($B40,"FG_TRET_PCHG_IDX("&amp;$A$3&amp;"-1M,"&amp;$A$3&amp;",,"&amp;$B$3&amp;")/100")</f>
        <v>-1.3495164417771099E-2</v>
      </c>
      <c r="H40" s="31">
        <f>_xll.FDS($B40,"FG_TRET_PCHG_IDX(0CY,"&amp;$A$3&amp;",,"&amp;$B$3&amp;")/100")</f>
        <v>-0.18205692002289509</v>
      </c>
      <c r="I40" s="65">
        <f>_xll.FDS($B40,"FG_TRET_PCHG_IDX("&amp;$A$3&amp;"-1AY,"&amp;$A$3&amp;",,"&amp;$B$3&amp;")/100")</f>
        <v>-0.21769861878486263</v>
      </c>
      <c r="J40" s="37"/>
      <c r="K40" s="25" t="str">
        <f>_xll.FDS(L40,"FG_COMPANY_NAME()")</f>
        <v>JP Morgan GBI-EM Diversified Latin America</v>
      </c>
      <c r="L40" s="37" t="s">
        <v>59</v>
      </c>
      <c r="M40" s="69" t="e">
        <f>_xll.FDS(L40,"FG_PRICE_IDX("&amp;$A$3&amp;",,,"&amp;$B$3&amp;")")</f>
        <v>#N/A</v>
      </c>
      <c r="N40" s="71" t="e">
        <f>_xll.FDS($B40,"lb_excess_ret_mtd(-1d,-1d)*100")</f>
        <v>#N/A</v>
      </c>
      <c r="O40" s="190" t="e">
        <f t="shared" si="26"/>
        <v>#N/A</v>
      </c>
      <c r="P40" s="32" t="e">
        <f>_xll.FDS($B40,"lb_excess_ret_mtd("&amp;$A$3&amp;"-0m,"&amp;$A$3&amp;"-0m)*100")</f>
        <v>#N/A</v>
      </c>
      <c r="Q40" s="32" t="e">
        <f>_xll.FDS($B40,"lb_excess_ret_mtd("&amp;$A$3&amp;"-1M,"&amp;$A$3&amp;"-1M)*100")</f>
        <v>#N/A</v>
      </c>
      <c r="R40" s="32" t="e">
        <f>_xll.FDS($B40,"lb_excess_ret_mtd(0cy,0cy)*100")</f>
        <v>#N/A</v>
      </c>
      <c r="S40" s="72" t="e">
        <f>_xll.FDS($B40,"lb_excess_ret_mtd("&amp;$A$3&amp;"-1ay,"&amp;$A$3&amp;"-1ay)*100")</f>
        <v>#N/A</v>
      </c>
      <c r="T40" s="37"/>
      <c r="U40" s="25" t="str">
        <f>_xll.FDS(V40,"FG_COMPANY_NAME()")</f>
        <v>JP Morgan GBI-EM Diversified Latin America</v>
      </c>
      <c r="V40" s="37" t="str">
        <f t="shared" si="31"/>
        <v>JPM10009</v>
      </c>
      <c r="W40" s="69" t="s">
        <v>53</v>
      </c>
      <c r="X40" s="81">
        <f>_xll.FDS($B40,"jpm_duration_idx(-1d,-1d)")</f>
        <v>4.7709020000000004</v>
      </c>
      <c r="Y40" s="81">
        <f t="shared" si="27"/>
        <v>4.8467849999999997</v>
      </c>
      <c r="Z40" s="81">
        <f>_xll.FDS($B40,"jpm_duration_idx("&amp;$A$3&amp;"-0m,"&amp;$A$3&amp;"-0m)")</f>
        <v>4.898231</v>
      </c>
      <c r="AA40" s="81">
        <f>_xll.FDS($B40,"jpm_duration_idx("&amp;$A$3&amp;"-1M,"&amp;$A$3&amp;"-1M)")</f>
        <v>4.8467849999999997</v>
      </c>
      <c r="AB40" s="81">
        <f>_xll.FDS($B40,"jpm_duration_idx(0cy,0cy)")</f>
        <v>5.0587090000000003</v>
      </c>
      <c r="AC40" s="82">
        <f>_xll.FDS($B40,"jpm_duration_idx("&amp;$A$3&amp;"-1ay,"&amp;$A$3&amp;"-1ay)")</f>
        <v>4.9013929999999997</v>
      </c>
      <c r="AD40" s="37"/>
      <c r="AE40" s="25" t="str">
        <f>_xll.FDS(AF40,"FG_COMPANY_NAME()")</f>
        <v>JP Morgan GBI-EM Diversified Latin America</v>
      </c>
      <c r="AF40" s="37" t="str">
        <f t="shared" si="28"/>
        <v>JPM10009</v>
      </c>
      <c r="AG40" s="83">
        <f>_xll.FDS($B40,"jpm_yield_idx("&amp;$A$3&amp;")/100")</f>
        <v>8.3340919999999999E-2</v>
      </c>
      <c r="AH40" s="83">
        <f>_xll.FDS($B40,"jpm_yield_idx(-1d,-1d)/100")</f>
        <v>8.3414760000000004E-2</v>
      </c>
      <c r="AI40" s="83">
        <f t="shared" si="29"/>
        <v>8.3307809999999996E-2</v>
      </c>
      <c r="AJ40" s="83">
        <f>_xll.FDS($B40,"jpm_yield_idx("&amp;$A$3&amp;"-0m,"&amp;$A$3&amp;"-0m)/100")</f>
        <v>8.3340919999999999E-2</v>
      </c>
      <c r="AK40" s="83">
        <f>_xll.FDS($B40,"jpm_yield_idx("&amp;$A$3&amp;"-1M,"&amp;$A$3&amp;"-1M)/100")</f>
        <v>8.3307809999999996E-2</v>
      </c>
      <c r="AL40" s="83">
        <f>_xll.FDS($B40,"jpm_yield_idx(0CY,0CY)/100")</f>
        <v>7.3417880000000005E-2</v>
      </c>
      <c r="AM40" s="84">
        <f>_xll.FDS($B40,"jpm_yield_idx("&amp;$A$3&amp;"-1ay,"&amp;$A$3&amp;"-1ay)/100")</f>
        <v>6.9999789999999992E-2</v>
      </c>
      <c r="AN40" s="37"/>
      <c r="AO40" s="25" t="str">
        <f>_xll.FDS(AP40,"FG_COMPANY_NAME()")</f>
        <v>JP Morgan GBI-EM Diversified Latin America</v>
      </c>
      <c r="AP40" s="37" t="str">
        <f t="shared" si="30"/>
        <v>JPM10009</v>
      </c>
      <c r="AQ40" s="83">
        <f t="shared" si="32"/>
        <v>-7.3840000000005568E-5</v>
      </c>
      <c r="AR40" s="83">
        <f t="shared" si="33"/>
        <v>3.3110000000002859E-5</v>
      </c>
      <c r="AS40" s="83">
        <f t="shared" si="34"/>
        <v>9.9230399999999941E-3</v>
      </c>
      <c r="AT40" s="83"/>
      <c r="AU40" s="83">
        <f t="shared" si="35"/>
        <v>9.9230399999999941E-3</v>
      </c>
      <c r="AV40" s="83">
        <f t="shared" si="36"/>
        <v>1.3341130000000007E-2</v>
      </c>
      <c r="AW40" s="84"/>
    </row>
    <row r="41" spans="1:51" ht="16.5" thickBot="1" x14ac:dyDescent="0.3">
      <c r="A41" s="80" t="str">
        <f>_xll.FDS(B41,"FG_COMPANY_NAME()")</f>
        <v>JP Morgan GBI-EM Diversified Mid East Africa</v>
      </c>
      <c r="B41" s="135" t="s">
        <v>60</v>
      </c>
      <c r="C41" s="66" t="e">
        <f>_xll.FDS(B41,"FG_PRICE_IDX("&amp;$A$3&amp;",,,"&amp;$B$3&amp;")")</f>
        <v>#N/A</v>
      </c>
      <c r="D41" s="67">
        <f>_xll.FDS(B41,"FG_TRET_PCHG_IDX("&amp;$A$3&amp;"-1D,"&amp;$A$3&amp;",,"&amp;$B$3&amp;")/100")</f>
        <v>-7.4204493612165523E-3</v>
      </c>
      <c r="E41" s="67">
        <f t="shared" si="25"/>
        <v>-5.1505964842792802E-2</v>
      </c>
      <c r="F41" s="67">
        <f>_xll.FDS($B41,"FG_TRET_PCHG_IDX("&amp;$A$3&amp;"-0m,"&amp;$A$3&amp;",,"&amp;$B$3&amp;")/100")</f>
        <v>0</v>
      </c>
      <c r="G41" s="67">
        <f>_xll.FDS($B41,"FG_TRET_PCHG_IDX("&amp;$A$3&amp;"-1M,"&amp;$A$3&amp;",,"&amp;$B$3&amp;")/100")</f>
        <v>-5.1505964842792802E-2</v>
      </c>
      <c r="H41" s="67">
        <f>_xll.FDS($B41,"FG_TRET_PCHG_IDX(0CY,"&amp;$A$3&amp;",,"&amp;$B$3&amp;")/100")</f>
        <v>-0.11663771333118034</v>
      </c>
      <c r="I41" s="68">
        <f>_xll.FDS($B41,"FG_TRET_PCHG_IDX("&amp;$A$3&amp;"-1AY,"&amp;$A$3&amp;",,"&amp;$B$3&amp;")/100")</f>
        <v>-0.17086755396142761</v>
      </c>
      <c r="J41" s="135"/>
      <c r="K41" s="136" t="str">
        <f>_xll.FDS(L41,"FG_COMPANY_NAME()")</f>
        <v>JP Morgan GBI-EM Diversified Mid East Africa</v>
      </c>
      <c r="L41" s="135" t="s">
        <v>60</v>
      </c>
      <c r="M41" s="137" t="e">
        <f>_xll.FDS(L41,"FG_PRICE_IDX("&amp;$A$3&amp;",,,"&amp;$B$3&amp;")")</f>
        <v>#N/A</v>
      </c>
      <c r="N41" s="93" t="e">
        <f>_xll.FDS($B41,"lb_excess_ret_mtd(-1d,-1d)*100")</f>
        <v>#N/A</v>
      </c>
      <c r="O41" s="192" t="e">
        <f t="shared" si="26"/>
        <v>#N/A</v>
      </c>
      <c r="P41" s="94" t="e">
        <f>_xll.FDS($B41,"lb_excess_ret_mtd("&amp;$A$3&amp;"-0m,"&amp;$A$3&amp;"-0m)*100")</f>
        <v>#N/A</v>
      </c>
      <c r="Q41" s="94" t="e">
        <f>_xll.FDS($B41,"lb_excess_ret_mtd("&amp;$A$3&amp;"-1M,"&amp;$A$3&amp;"-1M)*100")</f>
        <v>#N/A</v>
      </c>
      <c r="R41" s="94" t="e">
        <f>_xll.FDS($B41,"lb_excess_ret_mtd(0cy,0cy)*100")</f>
        <v>#N/A</v>
      </c>
      <c r="S41" s="95" t="e">
        <f>_xll.FDS($B41,"lb_excess_ret_mtd("&amp;$A$3&amp;"-1ay,"&amp;$A$3&amp;"-1ay)*100")</f>
        <v>#N/A</v>
      </c>
      <c r="T41" s="135"/>
      <c r="U41" s="136" t="str">
        <f>_xll.FDS(V41,"FG_COMPANY_NAME()")</f>
        <v>JP Morgan GBI-EM Diversified Mid East Africa</v>
      </c>
      <c r="V41" s="135" t="str">
        <f t="shared" si="31"/>
        <v>JPM10011</v>
      </c>
      <c r="W41" s="137" t="s">
        <v>53</v>
      </c>
      <c r="X41" s="73">
        <f>_xll.FDS($B41,"jpm_duration_idx(-1d,-1d)")</f>
        <v>6.7602120000000001</v>
      </c>
      <c r="Y41" s="73">
        <f t="shared" si="27"/>
        <v>6.8969300000000002</v>
      </c>
      <c r="Z41" s="73">
        <f>_xll.FDS($B41,"jpm_duration_idx("&amp;$A$3&amp;"-0m,"&amp;$A$3&amp;"-0m)")</f>
        <v>6.7602180000000001</v>
      </c>
      <c r="AA41" s="73">
        <f>_xll.FDS($B41,"jpm_duration_idx("&amp;$A$3&amp;"-1M,"&amp;$A$3&amp;"-1M)")</f>
        <v>6.8969300000000002</v>
      </c>
      <c r="AB41" s="73">
        <f>_xll.FDS($B41,"jpm_duration_idx(0cy,0cy)")</f>
        <v>5.3946540000000001</v>
      </c>
      <c r="AC41" s="75">
        <f>_xll.FDS($B41,"jpm_duration_idx("&amp;$A$3&amp;"-1ay,"&amp;$A$3&amp;"-1ay)")</f>
        <v>5.496435</v>
      </c>
      <c r="AD41" s="135"/>
      <c r="AE41" s="136" t="str">
        <f>_xll.FDS(AF41,"FG_COMPANY_NAME()")</f>
        <v>JP Morgan GBI-EM Diversified Mid East Africa</v>
      </c>
      <c r="AF41" s="135" t="str">
        <f t="shared" si="28"/>
        <v>JPM10011</v>
      </c>
      <c r="AG41" s="138">
        <f>_xll.FDS($B41,"jpm_yield_idx("&amp;$A$3&amp;")/100")</f>
        <v>8.8678649999999998E-2</v>
      </c>
      <c r="AH41" s="138">
        <f>_xll.FDS($B41,"jpm_yield_idx(-1d,-1d)/100")</f>
        <v>8.8396740000000001E-2</v>
      </c>
      <c r="AI41" s="138">
        <f t="shared" si="29"/>
        <v>8.630931E-2</v>
      </c>
      <c r="AJ41" s="138">
        <f>_xll.FDS($B41,"jpm_yield_idx("&amp;$A$3&amp;"-0m,"&amp;$A$3&amp;"-0m)/100")</f>
        <v>8.8678649999999998E-2</v>
      </c>
      <c r="AK41" s="138">
        <f>_xll.FDS($B41,"jpm_yield_idx("&amp;$A$3&amp;"-1M,"&amp;$A$3&amp;"-1M)/100")</f>
        <v>8.630931E-2</v>
      </c>
      <c r="AL41" s="138">
        <f>_xll.FDS($B41,"jpm_yield_idx(0CY,0CY)/100")</f>
        <v>9.5044210000000004E-2</v>
      </c>
      <c r="AM41" s="85">
        <f>_xll.FDS($B41,"jpm_yield_idx("&amp;$A$3&amp;"-1ay,"&amp;$A$3&amp;"-1ay)/100")</f>
        <v>8.8964189999999999E-2</v>
      </c>
      <c r="AN41" s="135"/>
      <c r="AO41" s="136" t="str">
        <f>_xll.FDS(AP41,"FG_COMPANY_NAME()")</f>
        <v>JP Morgan GBI-EM Diversified Mid East Africa</v>
      </c>
      <c r="AP41" s="135" t="str">
        <f t="shared" si="30"/>
        <v>JPM10011</v>
      </c>
      <c r="AQ41" s="138">
        <f t="shared" si="32"/>
        <v>2.8190999999999633E-4</v>
      </c>
      <c r="AR41" s="138">
        <f t="shared" si="33"/>
        <v>2.3693399999999976E-3</v>
      </c>
      <c r="AS41" s="138">
        <f t="shared" si="34"/>
        <v>-6.3655600000000062E-3</v>
      </c>
      <c r="AT41" s="138"/>
      <c r="AU41" s="138">
        <f t="shared" si="35"/>
        <v>-6.3655600000000062E-3</v>
      </c>
      <c r="AV41" s="138">
        <f t="shared" si="36"/>
        <v>-2.8554000000000079E-4</v>
      </c>
      <c r="AW41" s="85"/>
    </row>
    <row r="42" spans="1:51" ht="15.75" x14ac:dyDescent="0.25">
      <c r="A42" s="139" t="str">
        <f>_xll.FDS(B42,"FG_COMPANY_NAME()")</f>
        <v>JP Morgan GBI-EM Diversified Malaysia</v>
      </c>
      <c r="B42" s="140" t="s">
        <v>61</v>
      </c>
      <c r="C42" s="141" t="e">
        <f>_xll.FDS(B42,"FG_PRICE_IDX("&amp;$A$3&amp;",,,"&amp;$B$3&amp;")")</f>
        <v>#N/A</v>
      </c>
      <c r="D42" s="198">
        <f>_xll.FDS(B42,"FG_TRET_PCHG_IDX("&amp;$A$3&amp;"-1D,"&amp;$A$3&amp;",,"&amp;$B$3&amp;")/100")</f>
        <v>-5.288623076137311E-4</v>
      </c>
      <c r="E42" s="198">
        <f t="shared" si="25"/>
        <v>9.8300829148858515E-3</v>
      </c>
      <c r="F42" s="198">
        <f>_xll.FDS($B42,"FG_TRET_PCHG_IDX("&amp;$A$3&amp;"-0m,"&amp;$A$3&amp;",,"&amp;$B$3&amp;")/100")</f>
        <v>0</v>
      </c>
      <c r="G42" s="142">
        <f>_xll.FDS($B42,"FG_TRET_PCHG_IDX("&amp;$A$3&amp;"-1M,"&amp;$A$3&amp;",,"&amp;$B$3&amp;")/100")</f>
        <v>9.8300829148858515E-3</v>
      </c>
      <c r="H42" s="142">
        <f>_xll.FDS($B42,"FG_TRET_PCHG_IDX(0CY,"&amp;$A$3&amp;",,"&amp;$B$3&amp;")/100")</f>
        <v>-0.14606157751613746</v>
      </c>
      <c r="I42" s="143">
        <f>_xll.FDS($B42,"FG_TRET_PCHG_IDX("&amp;$A$3&amp;"-1AY,"&amp;$A$3&amp;",,"&amp;$B$3&amp;")/100")</f>
        <v>-0.18085715588997567</v>
      </c>
      <c r="J42" s="140"/>
      <c r="K42" s="144" t="str">
        <f>_xll.FDS(L42,"FG_COMPANY_NAME()")</f>
        <v>U.S. Dollar per Malaysian Ringgit</v>
      </c>
      <c r="L42" s="140" t="s">
        <v>120</v>
      </c>
      <c r="M42" s="145">
        <f>_xll.FDS(L42,"FG_PRICE_IDX("&amp;$A$3&amp;",,,"&amp;$B$3&amp;")")</f>
        <v>0.2345215759849906</v>
      </c>
      <c r="N42" s="142">
        <f>_xll.FDS(L42,"FG_TRET_PCHG_IDX("&amp;$A$3&amp;"-1D,"&amp;$A$3&amp;",,"&amp;$B$3&amp;")/100")</f>
        <v>-9.3808630394009995E-4</v>
      </c>
      <c r="O42" s="142">
        <f t="shared" si="26"/>
        <v>7.5046904315196894E-3</v>
      </c>
      <c r="P42" s="142">
        <f>_xll.FDS($L42,"FG_TRET_PCHG_IDX("&amp;$A$3&amp;"-0m,"&amp;$A$3&amp;",,"&amp;$B$3&amp;")/100")</f>
        <v>0</v>
      </c>
      <c r="Q42" s="142">
        <f>_xll.FDS($L42,"FG_TRET_PCHG_IDX("&amp;$A$3&amp;"-1M,"&amp;$A$3&amp;",,"&amp;$B$3&amp;")/100")</f>
        <v>7.5046904315196894E-3</v>
      </c>
      <c r="R42" s="142">
        <f>_xll.FDS($L42,"FG_TRET_PCHG_IDX(0CY,"&amp;$A$3&amp;",,"&amp;$B$3&amp;")/100")</f>
        <v>-0.17999530956848031</v>
      </c>
      <c r="S42" s="143">
        <f>_xll.FDS($L42,"FG_TRET_PCHG_IDX(-1aY,"&amp;$A$3&amp;",,"&amp;$B$3&amp;")/100")</f>
        <v>-0.20673076923076938</v>
      </c>
      <c r="T42" s="140"/>
      <c r="U42" s="144" t="str">
        <f>_xll.FDS(V42,"FG_COMPANY_NAME()")</f>
        <v>JP Morgan GBI-EM Diversified Malaysia</v>
      </c>
      <c r="V42" s="140" t="str">
        <f t="shared" si="31"/>
        <v>JPM10025</v>
      </c>
      <c r="W42" s="145" t="s">
        <v>53</v>
      </c>
      <c r="X42" s="146">
        <f>_xll.FDS($B42,"jpm_duration_idx(-1d,-1d)")</f>
        <v>4.9543080000000002</v>
      </c>
      <c r="Y42" s="146">
        <f t="shared" si="27"/>
        <v>5.0385489999999997</v>
      </c>
      <c r="Z42" s="146">
        <f>_xll.FDS($B42,"jpm_duration_idx("&amp;$A$3&amp;"-0m,"&amp;$A$3&amp;"-0m)")</f>
        <v>5.0134590000000001</v>
      </c>
      <c r="AA42" s="146">
        <f>_xll.FDS($B42,"jpm_duration_idx("&amp;$A$3&amp;"-1M,"&amp;$A$3&amp;"-1M)")</f>
        <v>5.0385489999999997</v>
      </c>
      <c r="AB42" s="146">
        <f>_xll.FDS($B42,"jpm_duration_idx(0cy,0cy)")</f>
        <v>5.0993399999999998</v>
      </c>
      <c r="AC42" s="147">
        <f>_xll.FDS($B42,"jpm_duration_idx("&amp;$A$3&amp;"-1ay,"&amp;$A$3&amp;"-1ay)")</f>
        <v>5.2387759999999997</v>
      </c>
      <c r="AD42" s="140"/>
      <c r="AE42" s="144" t="str">
        <f>_xll.FDS(AF42,"FG_COMPANY_NAME()")</f>
        <v>JP Morgan GBI-EM Diversified Malaysia</v>
      </c>
      <c r="AF42" s="140" t="str">
        <f t="shared" si="28"/>
        <v>JPM10025</v>
      </c>
      <c r="AG42" s="148">
        <f>_xll.FDS($B42,"jpm_yield_idx("&amp;$A$3&amp;")/100")</f>
        <v>4.0403770000000006E-2</v>
      </c>
      <c r="AH42" s="148">
        <f>_xll.FDS($B42,"jpm_yield_idx(-1d,-1d)/100")</f>
        <v>4.0404090000000004E-2</v>
      </c>
      <c r="AI42" s="148">
        <f t="shared" si="29"/>
        <v>4.0190440000000001E-2</v>
      </c>
      <c r="AJ42" s="148">
        <f>_xll.FDS($B42,"jpm_yield_idx("&amp;$A$3&amp;"-0m,"&amp;$A$3&amp;"-0m)/100")</f>
        <v>4.0403770000000006E-2</v>
      </c>
      <c r="AK42" s="148">
        <f>_xll.FDS($B42,"jpm_yield_idx("&amp;$A$3&amp;"-1M,"&amp;$A$3&amp;"-1M)/100")</f>
        <v>4.0190440000000001E-2</v>
      </c>
      <c r="AL42" s="148">
        <f>_xll.FDS($B42,"jpm_yield_idx(0CY,0CY)/100")</f>
        <v>4.1022320000000001E-2</v>
      </c>
      <c r="AM42" s="149">
        <f>_xll.FDS($B42,"jpm_yield_idx("&amp;$A$3&amp;"-1ay,"&amp;$A$3&amp;"-1ay)/100")</f>
        <v>3.874271E-2</v>
      </c>
      <c r="AN42" s="140"/>
      <c r="AO42" s="144" t="str">
        <f>_xll.FDS(AP42,"FG_COMPANY_NAME()")</f>
        <v>JP Morgan GBI-EM Diversified Malaysia</v>
      </c>
      <c r="AP42" s="140" t="str">
        <f t="shared" si="30"/>
        <v>JPM10025</v>
      </c>
      <c r="AQ42" s="148">
        <f t="shared" si="32"/>
        <v>-3.1999999999809958E-7</v>
      </c>
      <c r="AR42" s="148">
        <f t="shared" si="33"/>
        <v>2.1333000000000463E-4</v>
      </c>
      <c r="AS42" s="148">
        <f t="shared" si="34"/>
        <v>-6.1854999999999549E-4</v>
      </c>
      <c r="AT42" s="148"/>
      <c r="AU42" s="148">
        <f t="shared" si="35"/>
        <v>-6.1854999999999549E-4</v>
      </c>
      <c r="AV42" s="148">
        <f t="shared" si="36"/>
        <v>1.6610600000000059E-3</v>
      </c>
      <c r="AW42" s="149"/>
    </row>
    <row r="43" spans="1:51" ht="15.75" x14ac:dyDescent="0.25">
      <c r="A43" s="150" t="str">
        <f>_xll.FDS(B43,"FG_COMPANY_NAME()")</f>
        <v>JP Morgan GBI-EM Global Diversified Thailand</v>
      </c>
      <c r="B43" s="151" t="s">
        <v>135</v>
      </c>
      <c r="C43" s="152" t="e">
        <f>_xll.FDS(B43,"FG_PRICE_IDX("&amp;$A$3&amp;",,,"&amp;$B$3&amp;")")</f>
        <v>#N/A</v>
      </c>
      <c r="D43" s="199">
        <f>_xll.FDS(B43,"FG_TRET_PCHG_IDX("&amp;$A$3&amp;"-1D,"&amp;$A$3&amp;",,"&amp;$B$3&amp;")/100")</f>
        <v>2.0940555268267325E-4</v>
      </c>
      <c r="E43" s="199">
        <f t="shared" si="25"/>
        <v>-3.7471499445070888E-3</v>
      </c>
      <c r="F43" s="199">
        <f>_xll.FDS($B43,"FG_TRET_PCHG_IDX("&amp;$A$3&amp;"-0m,"&amp;$A$3&amp;",,"&amp;$B$3&amp;")/100")</f>
        <v>0</v>
      </c>
      <c r="G43" s="153">
        <f>_xll.FDS($B43,"FG_TRET_PCHG_IDX("&amp;$A$3&amp;"-1M,"&amp;$A$3&amp;",,"&amp;$B$3&amp;")/100")</f>
        <v>-3.7471499445070888E-3</v>
      </c>
      <c r="H43" s="153">
        <f>_xll.FDS($B43,"FG_TRET_PCHG_IDX(0CY,"&amp;$A$3&amp;",,"&amp;$B$3&amp;")/100")</f>
        <v>-4.7733371587456164E-2</v>
      </c>
      <c r="I43" s="154">
        <f>_xll.FDS($B43,"FG_TRET_PCHG_IDX("&amp;$A$3&amp;"-1AY,"&amp;$A$3&amp;",,"&amp;$B$3&amp;")/100")</f>
        <v>-4.4024055412128282E-2</v>
      </c>
      <c r="J43" s="151"/>
      <c r="K43" s="155" t="str">
        <f>_xll.FDS(L43,"FG_COMPANY_NAME()")</f>
        <v>U.S. Dollar per Thailand Baht</v>
      </c>
      <c r="L43" s="151" t="s">
        <v>139</v>
      </c>
      <c r="M43" s="156">
        <f>_xll.FDS(L43,"FG_PRICE_IDX("&amp;$A$3&amp;",,,"&amp;$B$3&amp;")")</f>
        <v>2.7901785714285712E-2</v>
      </c>
      <c r="N43" s="153">
        <f>_xll.FDS(L43,"FG_TRET_PCHG_IDX("&amp;$A$3&amp;"-1D,"&amp;$A$3&amp;",,"&amp;$B$3&amp;")/100")</f>
        <v>6.9754464285587403E-5</v>
      </c>
      <c r="O43" s="153">
        <f t="shared" si="26"/>
        <v>-7.6032366071429047E-3</v>
      </c>
      <c r="P43" s="153">
        <f>_xll.FDS($L43,"FG_TRET_PCHG_IDX("&amp;$A$3&amp;"-0m,"&amp;$A$3&amp;",,"&amp;$B$3&amp;")/100")</f>
        <v>0</v>
      </c>
      <c r="Q43" s="153">
        <f>_xll.FDS($L43,"FG_TRET_PCHG_IDX("&amp;$A$3&amp;"-1M,"&amp;$A$3&amp;",,"&amp;$B$3&amp;")/100")</f>
        <v>-7.6032366071429047E-3</v>
      </c>
      <c r="R43" s="153">
        <f>_xll.FDS($L43,"FG_TRET_PCHG_IDX(0CY,"&amp;$A$3&amp;",,"&amp;$B$3&amp;")/100")</f>
        <v>-8.2031250000000111E-2</v>
      </c>
      <c r="S43" s="154">
        <f>_xll.FDS($L43,"FG_TRET_PCHG_IDX(-1aY,"&amp;$A$3&amp;",,"&amp;$B$3&amp;")/100")</f>
        <v>-8.3844866071428617E-2</v>
      </c>
      <c r="T43" s="151"/>
      <c r="U43" s="155" t="str">
        <f>_xll.FDS(V43,"FG_COMPANY_NAME()")</f>
        <v>JP Morgan GBI-EM Global Diversified Thailand</v>
      </c>
      <c r="V43" s="151" t="str">
        <f t="shared" si="31"/>
        <v>JPM07541</v>
      </c>
      <c r="W43" s="156" t="s">
        <v>53</v>
      </c>
      <c r="X43" s="157">
        <f>_xll.FDS($B43,"jpm_duration_idx(-1d,-1d)")</f>
        <v>5.1458599999999999</v>
      </c>
      <c r="Y43" s="157">
        <f t="shared" si="27"/>
        <v>5.2235870000000002</v>
      </c>
      <c r="Z43" s="157">
        <f>_xll.FDS($B43,"jpm_duration_idx("&amp;$A$3&amp;"-0m,"&amp;$A$3&amp;"-0m)")</f>
        <v>5.2093369999999997</v>
      </c>
      <c r="AA43" s="157">
        <f>_xll.FDS($B43,"jpm_duration_idx("&amp;$A$3&amp;"-1M,"&amp;$A$3&amp;"-1M)")</f>
        <v>5.2235870000000002</v>
      </c>
      <c r="AB43" s="157">
        <f>_xll.FDS($B43,"jpm_duration_idx(0cy,0cy)")</f>
        <v>5.5048009999999996</v>
      </c>
      <c r="AC43" s="158">
        <f>_xll.FDS($B43,"jpm_duration_idx("&amp;$A$3&amp;"-1ay,"&amp;$A$3&amp;"-1ay)")</f>
        <v>5.4852939999999997</v>
      </c>
      <c r="AD43" s="151"/>
      <c r="AE43" s="155" t="str">
        <f>_xll.FDS(AF43,"FG_COMPANY_NAME()")</f>
        <v>JP Morgan GBI-EM Global Diversified Thailand</v>
      </c>
      <c r="AF43" s="151" t="str">
        <f t="shared" si="28"/>
        <v>JPM07541</v>
      </c>
      <c r="AG43" s="159">
        <f>_xll.FDS($B43,"jpm_yield_idx("&amp;$A$3&amp;")/100")</f>
        <v>2.4923479999999998E-2</v>
      </c>
      <c r="AH43" s="159">
        <f>_xll.FDS($B43,"jpm_yield_idx(-1d,-1d)/100")</f>
        <v>2.4484629999999997E-2</v>
      </c>
      <c r="AI43" s="159">
        <f t="shared" si="29"/>
        <v>2.4765959999999997E-2</v>
      </c>
      <c r="AJ43" s="159">
        <f>_xll.FDS($B43,"jpm_yield_idx("&amp;$A$3&amp;"-0m,"&amp;$A$3&amp;"-0m)/100")</f>
        <v>2.4923479999999998E-2</v>
      </c>
      <c r="AK43" s="159">
        <f>_xll.FDS($B43,"jpm_yield_idx("&amp;$A$3&amp;"-1M,"&amp;$A$3&amp;"-1M)/100")</f>
        <v>2.4765959999999997E-2</v>
      </c>
      <c r="AL43" s="159">
        <f>_xll.FDS($B43,"jpm_yield_idx(0CY,0CY)/100")</f>
        <v>2.687846E-2</v>
      </c>
      <c r="AM43" s="160">
        <f>_xll.FDS($B43,"jpm_yield_idx("&amp;$A$3&amp;"-1ay,"&amp;$A$3&amp;"-1ay)/100")</f>
        <v>2.7481110000000003E-2</v>
      </c>
      <c r="AN43" s="151"/>
      <c r="AO43" s="155" t="str">
        <f>_xll.FDS(AP43,"FG_COMPANY_NAME()")</f>
        <v>JP Morgan GBI-EM Global Diversified Thailand</v>
      </c>
      <c r="AP43" s="151" t="str">
        <f t="shared" si="30"/>
        <v>JPM07541</v>
      </c>
      <c r="AQ43" s="159">
        <f t="shared" si="32"/>
        <v>4.3885000000000104E-4</v>
      </c>
      <c r="AR43" s="159">
        <f t="shared" si="33"/>
        <v>1.5752000000000127E-4</v>
      </c>
      <c r="AS43" s="159">
        <f t="shared" si="34"/>
        <v>-1.954980000000002E-3</v>
      </c>
      <c r="AT43" s="159"/>
      <c r="AU43" s="159">
        <f t="shared" si="35"/>
        <v>-1.954980000000002E-3</v>
      </c>
      <c r="AV43" s="159">
        <f t="shared" si="36"/>
        <v>-2.5576300000000052E-3</v>
      </c>
      <c r="AW43" s="160"/>
    </row>
    <row r="44" spans="1:51" ht="15.75" x14ac:dyDescent="0.25">
      <c r="A44" s="150" t="str">
        <f>_xll.FDS(B44,"FG_COMPANY_NAME()")</f>
        <v>JP Morgan GBI-EM Global Diversified Indonesia</v>
      </c>
      <c r="B44" s="151" t="s">
        <v>133</v>
      </c>
      <c r="C44" s="152" t="e">
        <f>_xll.FDS(B44,"FG_PRICE_IDX("&amp;$A$3&amp;",,,"&amp;$B$3&amp;")")</f>
        <v>#N/A</v>
      </c>
      <c r="D44" s="199">
        <f>_xll.FDS(B44,"FG_TRET_PCHG_IDX("&amp;$A$3&amp;"-1D,"&amp;$A$3&amp;",,"&amp;$B$3&amp;")/100")</f>
        <v>-4.6704601960715353E-3</v>
      </c>
      <c r="E44" s="199">
        <f t="shared" si="25"/>
        <v>1.2119795352680152E-2</v>
      </c>
      <c r="F44" s="199">
        <f>_xll.FDS($B44,"FG_TRET_PCHG_IDX("&amp;$A$3&amp;"-0m,"&amp;$A$3&amp;",,"&amp;$B$3&amp;")/100")</f>
        <v>0</v>
      </c>
      <c r="G44" s="153">
        <f>_xll.FDS($B44,"FG_TRET_PCHG_IDX("&amp;$A$3&amp;"-1M,"&amp;$A$3&amp;",,"&amp;$B$3&amp;")/100")</f>
        <v>1.2119795352680152E-2</v>
      </c>
      <c r="H44" s="153">
        <f>_xll.FDS($B44,"FG_TRET_PCHG_IDX(0CY,"&amp;$A$3&amp;",,"&amp;$B$3&amp;")/100")</f>
        <v>-8.1114672505486429E-2</v>
      </c>
      <c r="I44" s="154">
        <f>_xll.FDS($B44,"FG_TRET_PCHG_IDX("&amp;$A$3&amp;"-1AY,"&amp;$A$3&amp;",,"&amp;$B$3&amp;")/100")</f>
        <v>-9.2411184200185015E-2</v>
      </c>
      <c r="J44" s="151"/>
      <c r="K44" s="155" t="str">
        <f>_xll.FDS(L44,"FG_COMPANY_NAME()")</f>
        <v>U.S. Dollar per Indonesian Rupiah</v>
      </c>
      <c r="L44" s="151" t="s">
        <v>140</v>
      </c>
      <c r="M44" s="156">
        <f>_xll.FDS(L44,"FG_PRICE_IDX("&amp;$A$3&amp;",,,"&amp;$B$3&amp;")")</f>
        <v>7.2280448138778466E-5</v>
      </c>
      <c r="N44" s="153">
        <f>_xll.FDS(L44,"FG_TRET_PCHG_IDX("&amp;$A$3&amp;"-1D,"&amp;$A$3&amp;",,"&amp;$B$3&amp;")/100")</f>
        <v>-4.1561257679796348E-3</v>
      </c>
      <c r="O44" s="153">
        <f t="shared" si="26"/>
        <v>-1.0661366100469749E-2</v>
      </c>
      <c r="P44" s="153">
        <f>_xll.FDS($L44,"FG_TRET_PCHG_IDX("&amp;$A$3&amp;"-0m,"&amp;$A$3&amp;",,"&amp;$B$3&amp;")/100")</f>
        <v>0</v>
      </c>
      <c r="Q44" s="153">
        <f>_xll.FDS($L44,"FG_TRET_PCHG_IDX("&amp;$A$3&amp;"-1M,"&amp;$A$3&amp;",,"&amp;$B$3&amp;")/100")</f>
        <v>-1.0661366100469749E-2</v>
      </c>
      <c r="R44" s="153">
        <f>_xll.FDS($L44,"FG_TRET_PCHG_IDX(0CY,"&amp;$A$3&amp;",,"&amp;$B$3&amp;")/100")</f>
        <v>-0.10480664980122878</v>
      </c>
      <c r="S44" s="154">
        <f>_xll.FDS($L44,"FG_TRET_PCHG_IDX(-1aY,"&amp;$A$3&amp;",,"&amp;$B$3&amp;")/100")</f>
        <v>-0.11788941091434758</v>
      </c>
      <c r="T44" s="151"/>
      <c r="U44" s="155" t="str">
        <f>_xll.FDS(V44,"FG_COMPANY_NAME()")</f>
        <v>JP Morgan GBI-EM Global Diversified Indonesia</v>
      </c>
      <c r="V44" s="151" t="str">
        <f t="shared" si="31"/>
        <v>JPM07525</v>
      </c>
      <c r="W44" s="156" t="s">
        <v>53</v>
      </c>
      <c r="X44" s="157">
        <f>_xll.FDS($B44,"jpm_duration_idx(-1d,-1d)")</f>
        <v>6.3322209999999997</v>
      </c>
      <c r="Y44" s="157">
        <f t="shared" si="27"/>
        <v>6.2838710000000004</v>
      </c>
      <c r="Z44" s="157">
        <f>_xll.FDS($B44,"jpm_duration_idx("&amp;$A$3&amp;"-0m,"&amp;$A$3&amp;"-0m)")</f>
        <v>6.3311080000000004</v>
      </c>
      <c r="AA44" s="157">
        <f>_xll.FDS($B44,"jpm_duration_idx("&amp;$A$3&amp;"-1M,"&amp;$A$3&amp;"-1M)")</f>
        <v>6.2838710000000004</v>
      </c>
      <c r="AB44" s="157">
        <f>_xll.FDS($B44,"jpm_duration_idx(0cy,0cy)")</f>
        <v>6.7693339999999997</v>
      </c>
      <c r="AC44" s="158">
        <f>_xll.FDS($B44,"jpm_duration_idx("&amp;$A$3&amp;"-1ay,"&amp;$A$3&amp;"-1ay)")</f>
        <v>6.855245</v>
      </c>
      <c r="AD44" s="151"/>
      <c r="AE44" s="155" t="str">
        <f>_xll.FDS(AF44,"FG_COMPANY_NAME()")</f>
        <v>JP Morgan GBI-EM Global Diversified Indonesia</v>
      </c>
      <c r="AF44" s="151" t="str">
        <f t="shared" si="28"/>
        <v>JPM07525</v>
      </c>
      <c r="AG44" s="159">
        <f>_xll.FDS($B44,"jpm_yield_idx("&amp;$A$3&amp;")/100")</f>
        <v>8.6815180000000006E-2</v>
      </c>
      <c r="AH44" s="159">
        <f>_xll.FDS($B44,"jpm_yield_idx(-1d,-1d)/100")</f>
        <v>8.6712650000000002E-2</v>
      </c>
      <c r="AI44" s="159">
        <f t="shared" si="29"/>
        <v>8.9342810000000009E-2</v>
      </c>
      <c r="AJ44" s="159">
        <f>_xll.FDS($B44,"jpm_yield_idx("&amp;$A$3&amp;"-0m,"&amp;$A$3&amp;"-0m)/100")</f>
        <v>8.6815180000000006E-2</v>
      </c>
      <c r="AK44" s="159">
        <f>_xll.FDS($B44,"jpm_yield_idx("&amp;$A$3&amp;"-1M,"&amp;$A$3&amp;"-1M)/100")</f>
        <v>8.9342810000000009E-2</v>
      </c>
      <c r="AL44" s="159">
        <f>_xll.FDS($B44,"jpm_yield_idx(0CY,0CY)/100")</f>
        <v>7.9566140000000007E-2</v>
      </c>
      <c r="AM44" s="160">
        <f>_xll.FDS($B44,"jpm_yield_idx("&amp;$A$3&amp;"-1ay,"&amp;$A$3&amp;"-1ay)/100")</f>
        <v>7.8844719999999993E-2</v>
      </c>
      <c r="AN44" s="151"/>
      <c r="AO44" s="155" t="str">
        <f>_xll.FDS(AP44,"FG_COMPANY_NAME()")</f>
        <v>JP Morgan GBI-EM Global Diversified Indonesia</v>
      </c>
      <c r="AP44" s="151" t="str">
        <f t="shared" si="30"/>
        <v>JPM07525</v>
      </c>
      <c r="AQ44" s="159">
        <f t="shared" si="32"/>
        <v>1.0253000000000345E-4</v>
      </c>
      <c r="AR44" s="159">
        <f t="shared" si="33"/>
        <v>-2.5276300000000029E-3</v>
      </c>
      <c r="AS44" s="159">
        <f t="shared" si="34"/>
        <v>7.2490399999999983E-3</v>
      </c>
      <c r="AT44" s="159"/>
      <c r="AU44" s="159">
        <f t="shared" si="35"/>
        <v>7.2490399999999983E-3</v>
      </c>
      <c r="AV44" s="159">
        <f t="shared" si="36"/>
        <v>7.9704600000000125E-3</v>
      </c>
      <c r="AW44" s="160"/>
    </row>
    <row r="45" spans="1:51" ht="16.5" thickBot="1" x14ac:dyDescent="0.3">
      <c r="A45" s="161" t="str">
        <f>_xll.FDS(B45,"FG_COMPANY_NAME()")</f>
        <v>JP Morgan GBI-EM Diversified Philippines</v>
      </c>
      <c r="B45" s="162" t="s">
        <v>134</v>
      </c>
      <c r="C45" s="163" t="e">
        <f>_xll.FDS(B45,"FG_PRICE_IDX("&amp;$A$3&amp;",,,"&amp;$B$3&amp;")")</f>
        <v>#N/A</v>
      </c>
      <c r="D45" s="200">
        <f>_xll.FDS(B45,"FG_TRET_PCHG_IDX("&amp;$A$3&amp;"-1D,"&amp;$A$3&amp;",,"&amp;$B$3&amp;")/100")</f>
        <v>2.807230836889163E-3</v>
      </c>
      <c r="E45" s="200">
        <f t="shared" si="25"/>
        <v>2.4987049720290866E-3</v>
      </c>
      <c r="F45" s="200">
        <f>_xll.FDS($B45,"FG_TRET_PCHG_IDX("&amp;$A$3&amp;"-0m,"&amp;$A$3&amp;",,"&amp;$B$3&amp;")/100")</f>
        <v>0</v>
      </c>
      <c r="G45" s="164">
        <f>_xll.FDS($B45,"FG_TRET_PCHG_IDX("&amp;$A$3&amp;"-1M,"&amp;$A$3&amp;",,"&amp;$B$3&amp;")/100")</f>
        <v>2.4987049720290866E-3</v>
      </c>
      <c r="H45" s="164">
        <f>_xll.FDS($B45,"FG_TRET_PCHG_IDX(0CY,"&amp;$A$3&amp;",,"&amp;$B$3&amp;")/100")</f>
        <v>-1.9196922049863341E-3</v>
      </c>
      <c r="I45" s="165">
        <f>_xll.FDS($B45,"FG_TRET_PCHG_IDX("&amp;$A$3&amp;"-1AY,"&amp;$A$3&amp;",,"&amp;$B$3&amp;")/100")</f>
        <v>3.1628359750186519E-3</v>
      </c>
      <c r="J45" s="162"/>
      <c r="K45" s="166" t="str">
        <f>_xll.FDS(L45,"FG_COMPANY_NAME()")</f>
        <v>U.S. Dollar per Philippines Peso</v>
      </c>
      <c r="L45" s="162" t="s">
        <v>141</v>
      </c>
      <c r="M45" s="167">
        <f>_xll.FDS(L45,"FG_PRICE_IDX("&amp;$A$3&amp;",,,"&amp;$B$3&amp;")")</f>
        <v>2.1213406873143825E-2</v>
      </c>
      <c r="N45" s="164">
        <f>_xll.FDS(L45,"FG_TRET_PCHG_IDX("&amp;$A$3&amp;"-1D,"&amp;$A$3&amp;",,"&amp;$B$3&amp;")/100")</f>
        <v>0</v>
      </c>
      <c r="O45" s="164">
        <f t="shared" si="26"/>
        <v>-6.7882901994060774E-3</v>
      </c>
      <c r="P45" s="164">
        <f>_xll.FDS($L45,"FG_TRET_PCHG_IDX("&amp;$A$3&amp;"-0m,"&amp;$A$3&amp;",,"&amp;$B$3&amp;")/100")</f>
        <v>0</v>
      </c>
      <c r="Q45" s="164">
        <f>_xll.FDS($L45,"FG_TRET_PCHG_IDX("&amp;$A$3&amp;"-1M,"&amp;$A$3&amp;",,"&amp;$B$3&amp;")/100")</f>
        <v>-6.7882901994060774E-3</v>
      </c>
      <c r="R45" s="164">
        <f>_xll.FDS($L45,"FG_TRET_PCHG_IDX(0CY,"&amp;$A$3&amp;",,"&amp;$B$3&amp;")/100")</f>
        <v>-5.1071277047093799E-2</v>
      </c>
      <c r="S45" s="165">
        <f>_xll.FDS($L45,"FG_TRET_PCHG_IDX(-1aY,"&amp;$A$3&amp;",,"&amp;$B$3&amp;")/100")</f>
        <v>-4.7411964361476544E-2</v>
      </c>
      <c r="T45" s="162"/>
      <c r="U45" s="166" t="str">
        <f>_xll.FDS(V45,"FG_COMPANY_NAME()")</f>
        <v>JP Morgan GBI-EM Diversified Philippines</v>
      </c>
      <c r="V45" s="162" t="str">
        <f t="shared" si="31"/>
        <v>JPM10046</v>
      </c>
      <c r="W45" s="167" t="s">
        <v>53</v>
      </c>
      <c r="X45" s="168">
        <f>_xll.FDS($B45,"jpm_duration_idx(-1d,-1d)")</f>
        <v>8.0072709999999994</v>
      </c>
      <c r="Y45" s="168">
        <f t="shared" si="27"/>
        <v>8.0318880000000004</v>
      </c>
      <c r="Z45" s="168">
        <f>_xll.FDS($B45,"jpm_duration_idx("&amp;$A$3&amp;"-0m,"&amp;$A$3&amp;"-0m)")</f>
        <v>7.999333</v>
      </c>
      <c r="AA45" s="168">
        <f>_xll.FDS($B45,"jpm_duration_idx("&amp;$A$3&amp;"-1M,"&amp;$A$3&amp;"-1M)")</f>
        <v>8.0318880000000004</v>
      </c>
      <c r="AB45" s="168">
        <f>_xll.FDS($B45,"jpm_duration_idx(0cy,0cy)")</f>
        <v>8.4782379999999993</v>
      </c>
      <c r="AC45" s="169">
        <f>_xll.FDS($B45,"jpm_duration_idx("&amp;$A$3&amp;"-1ay,"&amp;$A$3&amp;"-1ay)")</f>
        <v>8.5626709999999999</v>
      </c>
      <c r="AD45" s="162"/>
      <c r="AE45" s="166" t="str">
        <f>_xll.FDS(AF45,"FG_COMPANY_NAME()")</f>
        <v>JP Morgan GBI-EM Diversified Philippines</v>
      </c>
      <c r="AF45" s="162" t="str">
        <f t="shared" si="28"/>
        <v>JPM10046</v>
      </c>
      <c r="AG45" s="170">
        <f>_xll.FDS($B45,"jpm_yield_idx("&amp;$A$3&amp;")/100")</f>
        <v>4.7903040000000001E-2</v>
      </c>
      <c r="AH45" s="170">
        <f>_xll.FDS($B45,"jpm_yield_idx(-1d,-1d)/100")</f>
        <v>4.8250939999999999E-2</v>
      </c>
      <c r="AI45" s="170">
        <f t="shared" si="29"/>
        <v>4.8590429999999997E-2</v>
      </c>
      <c r="AJ45" s="170">
        <f>_xll.FDS($B45,"jpm_yield_idx("&amp;$A$3&amp;"-0m,"&amp;$A$3&amp;"-0m)/100")</f>
        <v>4.7903040000000001E-2</v>
      </c>
      <c r="AK45" s="170">
        <f>_xll.FDS($B45,"jpm_yield_idx("&amp;$A$3&amp;"-1M,"&amp;$A$3&amp;"-1M)/100")</f>
        <v>4.8590429999999997E-2</v>
      </c>
      <c r="AL45" s="170">
        <f>_xll.FDS($B45,"jpm_yield_idx(0CY,0CY)/100")</f>
        <v>4.8822190000000001E-2</v>
      </c>
      <c r="AM45" s="171">
        <f>_xll.FDS($B45,"jpm_yield_idx("&amp;$A$3&amp;"-1ay,"&amp;$A$3&amp;"-1ay)/100")</f>
        <v>4.8423189999999998E-2</v>
      </c>
      <c r="AN45" s="162"/>
      <c r="AO45" s="166" t="str">
        <f>_xll.FDS(AP45,"FG_COMPANY_NAME()")</f>
        <v>JP Morgan GBI-EM Diversified Philippines</v>
      </c>
      <c r="AP45" s="162" t="str">
        <f t="shared" si="30"/>
        <v>JPM10046</v>
      </c>
      <c r="AQ45" s="170">
        <f t="shared" si="32"/>
        <v>-3.4789999999999821E-4</v>
      </c>
      <c r="AR45" s="170">
        <f t="shared" si="33"/>
        <v>-6.8738999999999606E-4</v>
      </c>
      <c r="AS45" s="170">
        <f t="shared" si="34"/>
        <v>-9.1915000000000052E-4</v>
      </c>
      <c r="AT45" s="170"/>
      <c r="AU45" s="170">
        <f t="shared" si="35"/>
        <v>-9.1915000000000052E-4</v>
      </c>
      <c r="AV45" s="170">
        <f t="shared" si="36"/>
        <v>-5.20149999999997E-4</v>
      </c>
      <c r="AW45" s="171"/>
    </row>
    <row r="46" spans="1:51" ht="15.75" x14ac:dyDescent="0.25">
      <c r="A46" s="121" t="str">
        <f>_xll.FDS(B46,"FG_COMPANY_NAME()")</f>
        <v>JP Morgan GBI-EM Diversified Hungary</v>
      </c>
      <c r="B46" s="122" t="s">
        <v>56</v>
      </c>
      <c r="C46" s="123" t="e">
        <f>_xll.FDS(B46,"FG_PRICE_IDX("&amp;$A$3&amp;",,,"&amp;$B$3&amp;")")</f>
        <v>#N/A</v>
      </c>
      <c r="D46" s="124">
        <f>_xll.FDS(B46,"FG_TRET_PCHG_IDX("&amp;$A$3&amp;"-1D,"&amp;$A$3&amp;",,"&amp;$B$3&amp;")/100")</f>
        <v>-5.900199983024379E-4</v>
      </c>
      <c r="E46" s="124">
        <f t="shared" si="25"/>
        <v>-4.3789597701538341E-2</v>
      </c>
      <c r="F46" s="124">
        <f>_xll.FDS($B46,"FG_TRET_PCHG_IDX("&amp;$A$3&amp;"-0m,"&amp;$A$3&amp;",,"&amp;$B$3&amp;")/100")</f>
        <v>0</v>
      </c>
      <c r="G46" s="124">
        <f>_xll.FDS($B46,"FG_TRET_PCHG_IDX("&amp;$A$3&amp;"-1M,"&amp;$A$3&amp;",,"&amp;$B$3&amp;")/100")</f>
        <v>-4.3789597701538341E-2</v>
      </c>
      <c r="H46" s="124">
        <f>_xll.FDS($B46,"FG_TRET_PCHG_IDX(0CY,"&amp;$A$3&amp;",,"&amp;$B$3&amp;")/100")</f>
        <v>-7.3553692265048598E-2</v>
      </c>
      <c r="I46" s="125">
        <f>_xll.FDS($B46,"FG_TRET_PCHG_IDX("&amp;$A$3&amp;"-1AY,"&amp;$A$3&amp;",,"&amp;$B$3&amp;")/100")</f>
        <v>-0.13143869579461753</v>
      </c>
      <c r="J46" s="122"/>
      <c r="K46" s="126" t="str">
        <f>_xll.FDS(L46,"FG_COMPANY_NAME()")</f>
        <v>U.S. Dollar per Hungarian Forint</v>
      </c>
      <c r="L46" s="122" t="s">
        <v>127</v>
      </c>
      <c r="M46" s="127">
        <f>_xll.FDS(L46,"FG_PRICE_IDX("&amp;$A$3&amp;",,,"&amp;$B$3&amp;")")</f>
        <v>3.3976191184027791E-3</v>
      </c>
      <c r="N46" s="124">
        <f>_xll.FDS(L46,"FG_TRET_PCHG_IDX("&amp;$A$3&amp;"-1D,"&amp;$A$3&amp;",,"&amp;$B$3&amp;")/100")</f>
        <v>-3.4078119757585679E-4</v>
      </c>
      <c r="O46" s="124">
        <f t="shared" si="26"/>
        <v>-4.3766940316573348E-2</v>
      </c>
      <c r="P46" s="124">
        <f>_xll.FDS($L46,"FG_TRET_PCHG_IDX("&amp;$A$3&amp;"-0m,"&amp;$A$3&amp;",,"&amp;$B$3&amp;")/100")</f>
        <v>0</v>
      </c>
      <c r="Q46" s="124">
        <f>_xll.FDS($L46,"FG_TRET_PCHG_IDX("&amp;$A$3&amp;"-1M,"&amp;$A$3&amp;",,"&amp;$B$3&amp;")/100")</f>
        <v>-4.3766940316573348E-2</v>
      </c>
      <c r="R46" s="124">
        <f>_xll.FDS($L46,"FG_TRET_PCHG_IDX(0CY,"&amp;$A$3&amp;",,"&amp;$B$3&amp;")/100")</f>
        <v>-0.11342645641067041</v>
      </c>
      <c r="S46" s="125">
        <f>_xll.FDS($L46,"FG_TRET_PCHG_IDX(-1aY,"&amp;$A$3&amp;",,"&amp;$B$3&amp;")/100")</f>
        <v>-0.16508742498694051</v>
      </c>
      <c r="T46" s="122"/>
      <c r="U46" s="126" t="str">
        <f>_xll.FDS(V46,"FG_COMPANY_NAME()")</f>
        <v>JP Morgan GBI-EM Diversified Hungary</v>
      </c>
      <c r="V46" s="122" t="str">
        <f t="shared" si="31"/>
        <v>JPM10023</v>
      </c>
      <c r="W46" s="127" t="s">
        <v>53</v>
      </c>
      <c r="X46" s="131">
        <f>_xll.FDS($B46,"jpm_duration_idx(-1d,-1d)")</f>
        <v>4.027488</v>
      </c>
      <c r="Y46" s="131">
        <f t="shared" si="27"/>
        <v>4.0292180000000002</v>
      </c>
      <c r="Z46" s="131">
        <f>_xll.FDS($B46,"jpm_duration_idx("&amp;$A$3&amp;"-0m,"&amp;$A$3&amp;"-0m)")</f>
        <v>4.0729920000000002</v>
      </c>
      <c r="AA46" s="131">
        <f>_xll.FDS($B46,"jpm_duration_idx("&amp;$A$3&amp;"-1M,"&amp;$A$3&amp;"-1M)")</f>
        <v>4.0292180000000002</v>
      </c>
      <c r="AB46" s="131">
        <f>_xll.FDS($B46,"jpm_duration_idx(0cy,0cy)")</f>
        <v>4.1554409999999997</v>
      </c>
      <c r="AC46" s="132">
        <f>_xll.FDS($B46,"jpm_duration_idx("&amp;$A$3&amp;"-1ay,"&amp;$A$3&amp;"-1ay)")</f>
        <v>4.1892440000000004</v>
      </c>
      <c r="AD46" s="122"/>
      <c r="AE46" s="126" t="str">
        <f>_xll.FDS(AF46,"FG_COMPANY_NAME()")</f>
        <v>JP Morgan GBI-EM Diversified Hungary</v>
      </c>
      <c r="AF46" s="122" t="str">
        <f t="shared" si="28"/>
        <v>JPM10023</v>
      </c>
      <c r="AG46" s="133">
        <f>_xll.FDS($B46,"jpm_yield_idx("&amp;$A$3&amp;")/100")</f>
        <v>2.7286540000000001E-2</v>
      </c>
      <c r="AH46" s="133">
        <f>_xll.FDS($B46,"jpm_yield_idx(-1d,-1d)/100")</f>
        <v>2.715623E-2</v>
      </c>
      <c r="AI46" s="133">
        <f t="shared" si="29"/>
        <v>2.6693270000000002E-2</v>
      </c>
      <c r="AJ46" s="133">
        <f>_xll.FDS($B46,"jpm_yield_idx("&amp;$A$3&amp;"-0m,"&amp;$A$3&amp;"-0m)/100")</f>
        <v>2.7286540000000001E-2</v>
      </c>
      <c r="AK46" s="133">
        <f>_xll.FDS($B46,"jpm_yield_idx("&amp;$A$3&amp;"-1M,"&amp;$A$3&amp;"-1M)/100")</f>
        <v>2.6693270000000002E-2</v>
      </c>
      <c r="AL46" s="133">
        <f>_xll.FDS($B46,"jpm_yield_idx(0CY,0CY)/100")</f>
        <v>3.1189450000000001E-2</v>
      </c>
      <c r="AM46" s="134">
        <f>_xll.FDS($B46,"jpm_yield_idx("&amp;$A$3&amp;"-1ay,"&amp;$A$3&amp;"-1ay)/100")</f>
        <v>2.9308219999999999E-2</v>
      </c>
      <c r="AN46" s="122"/>
      <c r="AO46" s="126" t="str">
        <f>_xll.FDS(AP46,"FG_COMPANY_NAME()")</f>
        <v>JP Morgan GBI-EM Diversified Hungary</v>
      </c>
      <c r="AP46" s="122" t="str">
        <f t="shared" si="30"/>
        <v>JPM10023</v>
      </c>
      <c r="AQ46" s="133">
        <f t="shared" si="32"/>
        <v>1.3031000000000154E-4</v>
      </c>
      <c r="AR46" s="133">
        <f t="shared" si="33"/>
        <v>5.9326999999999991E-4</v>
      </c>
      <c r="AS46" s="133">
        <f t="shared" si="34"/>
        <v>-3.902909999999999E-3</v>
      </c>
      <c r="AT46" s="133"/>
      <c r="AU46" s="133">
        <f t="shared" si="35"/>
        <v>-3.902909999999999E-3</v>
      </c>
      <c r="AV46" s="133">
        <f t="shared" si="36"/>
        <v>-2.0216799999999979E-3</v>
      </c>
      <c r="AW46" s="134"/>
    </row>
    <row r="47" spans="1:51" ht="15.75" x14ac:dyDescent="0.25">
      <c r="A47" s="79" t="str">
        <f>_xll.FDS(B47,"FG_COMPANY_NAME()")</f>
        <v>JP Morgan GBI-EM Diversified Romania</v>
      </c>
      <c r="B47" s="37" t="s">
        <v>131</v>
      </c>
      <c r="C47" s="64" t="e">
        <f>_xll.FDS(B47,"FG_PRICE_IDX("&amp;$A$3&amp;",,,"&amp;$B$3&amp;")")</f>
        <v>#N/A</v>
      </c>
      <c r="D47" s="31">
        <f>_xll.FDS(B47,"FG_TRET_PCHG_IDX("&amp;$A$3&amp;"-1D,"&amp;$A$3&amp;",,"&amp;$B$3&amp;")/100")</f>
        <v>-3.7691086602750223E-3</v>
      </c>
      <c r="E47" s="31">
        <f t="shared" si="25"/>
        <v>-4.5225673408579192E-2</v>
      </c>
      <c r="F47" s="31">
        <f>_xll.FDS($B47,"FG_TRET_PCHG_IDX("&amp;$A$3&amp;"-0m,"&amp;$A$3&amp;",,"&amp;$B$3&amp;")/100")</f>
        <v>0</v>
      </c>
      <c r="G47" s="31">
        <f>_xll.FDS($B47,"FG_TRET_PCHG_IDX("&amp;$A$3&amp;"-1M,"&amp;$A$3&amp;",,"&amp;$B$3&amp;")/100")</f>
        <v>-4.5225673408579192E-2</v>
      </c>
      <c r="H47" s="31">
        <f>_xll.FDS($B47,"FG_TRET_PCHG_IDX(0CY,"&amp;$A$3&amp;",,"&amp;$B$3&amp;")/100")</f>
        <v>-8.7805449825178142E-2</v>
      </c>
      <c r="I47" s="65">
        <f>_xll.FDS($B47,"FG_TRET_PCHG_IDX("&amp;$A$3&amp;"-1AY,"&amp;$A$3&amp;",,"&amp;$B$3&amp;")/100")</f>
        <v>-0.12182612956420158</v>
      </c>
      <c r="J47" s="37"/>
      <c r="K47" s="25" t="str">
        <f>_xll.FDS(L47,"FG_COMPANY_NAME()")</f>
        <v>U.S. Dollar per Romanian New Leu</v>
      </c>
      <c r="L47" s="37" t="s">
        <v>142</v>
      </c>
      <c r="M47" s="69">
        <f>_xll.FDS(L47,"FG_PRICE_IDX("&amp;$A$3&amp;",,,"&amp;$B$3&amp;")")</f>
        <v>0.23705108450871165</v>
      </c>
      <c r="N47" s="31">
        <f>_xll.FDS(L47,"FG_TRET_PCHG_IDX("&amp;$A$3&amp;"-1D,"&amp;$A$3&amp;",,"&amp;$B$3&amp;")/100")</f>
        <v>-3.7691122436883662E-3</v>
      </c>
      <c r="O47" s="31">
        <f t="shared" si="26"/>
        <v>-4.7789498636956251E-2</v>
      </c>
      <c r="P47" s="31">
        <f>_xll.FDS($L47,"FG_TRET_PCHG_IDX("&amp;$A$3&amp;"-0m,"&amp;$A$3&amp;",,"&amp;$B$3&amp;")/100")</f>
        <v>0</v>
      </c>
      <c r="Q47" s="31">
        <f>_xll.FDS($L47,"FG_TRET_PCHG_IDX("&amp;$A$3&amp;"-1M,"&amp;$A$3&amp;",,"&amp;$B$3&amp;")/100")</f>
        <v>-4.7789498636956251E-2</v>
      </c>
      <c r="R47" s="31">
        <f>_xll.FDS($L47,"FG_TRET_PCHG_IDX(0CY,"&amp;$A$3&amp;",,"&amp;$B$3&amp;")/100")</f>
        <v>-0.12164276401564521</v>
      </c>
      <c r="S47" s="65">
        <f>_xll.FDS($L47,"FG_TRET_PCHG_IDX(-1aY,"&amp;$A$3&amp;",,"&amp;$B$3&amp;")/100")</f>
        <v>-0.1571530164750502</v>
      </c>
      <c r="T47" s="37"/>
      <c r="U47" s="25" t="str">
        <f>_xll.FDS(V47,"FG_COMPANY_NAME()")</f>
        <v>JP Morgan GBI-EM Diversified Romania</v>
      </c>
      <c r="V47" s="37" t="str">
        <f t="shared" si="31"/>
        <v>JPM10055</v>
      </c>
      <c r="W47" s="69" t="s">
        <v>53</v>
      </c>
      <c r="X47" s="81">
        <f>_xll.FDS($B47,"jpm_duration_idx(-1d,-1d)")</f>
        <v>3.5841780000000001</v>
      </c>
      <c r="Y47" s="81">
        <f t="shared" si="27"/>
        <v>3.6455760000000001</v>
      </c>
      <c r="Z47" s="81">
        <f>_xll.FDS($B47,"jpm_duration_idx("&amp;$A$3&amp;"-0m,"&amp;$A$3&amp;"-0m)")</f>
        <v>3.5815709999999998</v>
      </c>
      <c r="AA47" s="81">
        <f>_xll.FDS($B47,"jpm_duration_idx("&amp;$A$3&amp;"-1M,"&amp;$A$3&amp;"-1M)")</f>
        <v>3.6455760000000001</v>
      </c>
      <c r="AB47" s="81">
        <f>_xll.FDS($B47,"jpm_duration_idx(0cy,0cy)")</f>
        <v>3.709384</v>
      </c>
      <c r="AC47" s="82">
        <f>_xll.FDS($B47,"jpm_duration_idx("&amp;$A$3&amp;"-1ay,"&amp;$A$3&amp;"-1ay)")</f>
        <v>3.4624380000000001</v>
      </c>
      <c r="AD47" s="37"/>
      <c r="AE47" s="25" t="str">
        <f>_xll.FDS(AF47,"FG_COMPANY_NAME()")</f>
        <v>JP Morgan GBI-EM Diversified Romania</v>
      </c>
      <c r="AF47" s="37" t="str">
        <f t="shared" si="28"/>
        <v>JPM10055</v>
      </c>
      <c r="AG47" s="83">
        <f>_xll.FDS($B47,"jpm_yield_idx("&amp;$A$3&amp;")/100")</f>
        <v>2.5060609999999997E-2</v>
      </c>
      <c r="AH47" s="83">
        <f>_xll.FDS($B47,"jpm_yield_idx(-1d,-1d)/100")</f>
        <v>2.5043890000000003E-2</v>
      </c>
      <c r="AI47" s="83">
        <f t="shared" si="29"/>
        <v>2.5199050000000001E-2</v>
      </c>
      <c r="AJ47" s="83">
        <f>_xll.FDS($B47,"jpm_yield_idx("&amp;$A$3&amp;"-0m,"&amp;$A$3&amp;"-0m)/100")</f>
        <v>2.5060609999999997E-2</v>
      </c>
      <c r="AK47" s="83">
        <f>_xll.FDS($B47,"jpm_yield_idx("&amp;$A$3&amp;"-1M,"&amp;$A$3&amp;"-1M)/100")</f>
        <v>2.5199050000000001E-2</v>
      </c>
      <c r="AL47" s="83">
        <f>_xll.FDS($B47,"jpm_yield_idx(0CY,0CY)/100")</f>
        <v>2.838883E-2</v>
      </c>
      <c r="AM47" s="84">
        <f>_xll.FDS($B47,"jpm_yield_idx("&amp;$A$3&amp;"-1ay,"&amp;$A$3&amp;"-1ay)/100")</f>
        <v>2.8248329999999999E-2</v>
      </c>
      <c r="AN47" s="37"/>
      <c r="AO47" s="25" t="str">
        <f>_xll.FDS(AP47,"FG_COMPANY_NAME()")</f>
        <v>JP Morgan GBI-EM Diversified Romania</v>
      </c>
      <c r="AP47" s="37" t="str">
        <f t="shared" si="30"/>
        <v>JPM10055</v>
      </c>
      <c r="AQ47" s="83">
        <f t="shared" si="32"/>
        <v>1.6719999999994378E-5</v>
      </c>
      <c r="AR47" s="83">
        <f t="shared" si="33"/>
        <v>-1.3844000000000356E-4</v>
      </c>
      <c r="AS47" s="83">
        <f t="shared" si="34"/>
        <v>-3.3282200000000033E-3</v>
      </c>
      <c r="AT47" s="83"/>
      <c r="AU47" s="83">
        <f t="shared" si="35"/>
        <v>-3.3282200000000033E-3</v>
      </c>
      <c r="AV47" s="83">
        <f t="shared" si="36"/>
        <v>-3.1877200000000015E-3</v>
      </c>
      <c r="AW47" s="84"/>
    </row>
    <row r="48" spans="1:51" ht="15.75" x14ac:dyDescent="0.25">
      <c r="A48" s="79" t="str">
        <f>_xll.FDS(B48,"FG_COMPANY_NAME()")</f>
        <v>JP Morgan GBI-EM Diversified Nigeria</v>
      </c>
      <c r="B48" s="37" t="s">
        <v>132</v>
      </c>
      <c r="C48" s="64" t="e">
        <f>_xll.FDS(B48,"FG_PRICE_IDX("&amp;$A$3&amp;",,,"&amp;$B$3&amp;")")</f>
        <v>#N/A</v>
      </c>
      <c r="D48" s="31" t="e">
        <f>_xll.FDS(B48,"FG_TRET_PCHG_IDX("&amp;$A$3&amp;"-1D,"&amp;$A$3&amp;",,"&amp;$B$3&amp;")/100")</f>
        <v>#N/A</v>
      </c>
      <c r="E48" s="31" t="e">
        <f t="shared" si="25"/>
        <v>#N/A</v>
      </c>
      <c r="F48" s="31" t="e">
        <f>_xll.FDS($B48,"FG_TRET_PCHG_IDX("&amp;$A$3&amp;"-0m,"&amp;$A$3&amp;",,"&amp;$B$3&amp;")/100")</f>
        <v>#N/A</v>
      </c>
      <c r="G48" s="31" t="e">
        <f>_xll.FDS($B48,"FG_TRET_PCHG_IDX("&amp;$A$3&amp;"-1M,"&amp;$A$3&amp;",,"&amp;$B$3&amp;")/100")</f>
        <v>#N/A</v>
      </c>
      <c r="H48" s="31" t="e">
        <f>_xll.FDS($B48,"FG_TRET_PCHG_IDX(0CY,"&amp;$A$3&amp;",,"&amp;$B$3&amp;")/100")</f>
        <v>#N/A</v>
      </c>
      <c r="I48" s="65" t="e">
        <f>_xll.FDS($B48,"FG_TRET_PCHG_IDX("&amp;$A$3&amp;"-1AY,"&amp;$A$3&amp;",,"&amp;$B$3&amp;")/100")</f>
        <v>#N/A</v>
      </c>
      <c r="J48" s="37"/>
      <c r="K48" s="25" t="str">
        <f>_xll.FDS(L48,"FG_COMPANY_NAME()")</f>
        <v>U.S. Dollar per Nigerian Naira</v>
      </c>
      <c r="L48" s="37" t="s">
        <v>143</v>
      </c>
      <c r="M48" s="69">
        <f>_xll.FDS(L48,"FG_PRICE_IDX("&amp;$A$3&amp;",,,"&amp;$B$3&amp;")")</f>
        <v>5.0263885398341293E-3</v>
      </c>
      <c r="N48" s="31">
        <f>_xll.FDS(L48,"FG_TRET_PCHG_IDX("&amp;$A$3&amp;"-1D,"&amp;$A$3&amp;",,"&amp;$B$3&amp;")/100")</f>
        <v>1.5079165619502621E-3</v>
      </c>
      <c r="O48" s="31">
        <f t="shared" si="26"/>
        <v>5.0263885398349473E-4</v>
      </c>
      <c r="P48" s="31">
        <f>_xll.FDS($L48,"FG_TRET_PCHG_IDX("&amp;$A$3&amp;"-0m,"&amp;$A$3&amp;",,"&amp;$B$3&amp;")/100")</f>
        <v>0</v>
      </c>
      <c r="Q48" s="31">
        <f>_xll.FDS($L48,"FG_TRET_PCHG_IDX("&amp;$A$3&amp;"-1M,"&amp;$A$3&amp;",,"&amp;$B$3&amp;")/100")</f>
        <v>5.0263885398349473E-4</v>
      </c>
      <c r="R48" s="31">
        <f>_xll.FDS($L48,"FG_TRET_PCHG_IDX(0CY,"&amp;$A$3&amp;",,"&amp;$B$3&amp;")/100")</f>
        <v>-8.0170897210354308E-2</v>
      </c>
      <c r="S48" s="65">
        <f>_xll.FDS($L48,"FG_TRET_PCHG_IDX(-1aY,"&amp;$A$3&amp;",,"&amp;$B$3&amp;")/100")</f>
        <v>-0.10253832621261626</v>
      </c>
      <c r="T48" s="37"/>
      <c r="U48" s="25" t="str">
        <f>_xll.FDS(V48,"FG_COMPANY_NAME()")</f>
        <v>JP Morgan GBI-EM Diversified Nigeria</v>
      </c>
      <c r="V48" s="37" t="str">
        <f t="shared" si="31"/>
        <v>JPM10053</v>
      </c>
      <c r="W48" s="69" t="s">
        <v>53</v>
      </c>
      <c r="X48" s="81" t="e">
        <f>_xll.FDS($B48,"jpm_duration_idx(-1d,-1d)")</f>
        <v>#N/A</v>
      </c>
      <c r="Y48" s="81" t="e">
        <f t="shared" si="27"/>
        <v>#N/A</v>
      </c>
      <c r="Z48" s="81" t="e">
        <f>_xll.FDS($B48,"jpm_duration_idx("&amp;$A$3&amp;"-0m,"&amp;$A$3&amp;"-0m)")</f>
        <v>#N/A</v>
      </c>
      <c r="AA48" s="81" t="e">
        <f>_xll.FDS($B48,"jpm_duration_idx("&amp;$A$3&amp;"-1M,"&amp;$A$3&amp;"-1M)")</f>
        <v>#N/A</v>
      </c>
      <c r="AB48" s="81">
        <f>_xll.FDS($B48,"jpm_duration_idx(0cy,0cy)")</f>
        <v>3.0499489999999998</v>
      </c>
      <c r="AC48" s="82">
        <f>_xll.FDS($B48,"jpm_duration_idx("&amp;$A$3&amp;"-1ay,"&amp;$A$3&amp;"-1ay)")</f>
        <v>3.2109369999999999</v>
      </c>
      <c r="AD48" s="37"/>
      <c r="AE48" s="25" t="str">
        <f>_xll.FDS(AF48,"FG_COMPANY_NAME()")</f>
        <v>JP Morgan GBI-EM Diversified Nigeria</v>
      </c>
      <c r="AF48" s="37" t="str">
        <f t="shared" si="28"/>
        <v>JPM10053</v>
      </c>
      <c r="AG48" s="83" t="e">
        <f>_xll.FDS($B48,"jpm_YIELD_idx("&amp;$A$3&amp;")/100")</f>
        <v>#N/A</v>
      </c>
      <c r="AH48" s="83" t="e">
        <f>_xll.FDS($B48,"jpm_yield_idx(-1d,-1d)/100")</f>
        <v>#N/A</v>
      </c>
      <c r="AI48" s="83" t="e">
        <f t="shared" si="29"/>
        <v>#N/A</v>
      </c>
      <c r="AJ48" s="83" t="e">
        <f>_xll.FDS($B48,"jpm_yield_idx("&amp;$A$3&amp;"-0m,"&amp;$A$3&amp;"-0m)/100")</f>
        <v>#N/A</v>
      </c>
      <c r="AK48" s="83" t="e">
        <f>_xll.FDS($B48,"jpm_yield_idx("&amp;$A$3&amp;"-1M,"&amp;$A$3&amp;"-1M)/100")</f>
        <v>#N/A</v>
      </c>
      <c r="AL48" s="83">
        <f>_xll.FDS($B48,"jpm_yield_idx(0CY,0CY)/100")</f>
        <v>0.15264255000000002</v>
      </c>
      <c r="AM48" s="84">
        <f>_xll.FDS($B48,"jpm_yield_idx("&amp;$A$3&amp;"-1ay,"&amp;$A$3&amp;"-1ay)/100")</f>
        <v>0.13419771999999999</v>
      </c>
      <c r="AN48" s="37"/>
      <c r="AO48" s="25" t="str">
        <f>_xll.FDS(AP48,"FG_COMPANY_NAME()")</f>
        <v>JP Morgan GBI-EM Diversified Nigeria</v>
      </c>
      <c r="AP48" s="37" t="str">
        <f t="shared" si="30"/>
        <v>JPM10053</v>
      </c>
      <c r="AQ48" s="83" t="e">
        <f t="shared" si="32"/>
        <v>#N/A</v>
      </c>
      <c r="AR48" s="83" t="e">
        <f t="shared" si="33"/>
        <v>#N/A</v>
      </c>
      <c r="AS48" s="83" t="e">
        <f t="shared" si="34"/>
        <v>#N/A</v>
      </c>
      <c r="AT48" s="83"/>
      <c r="AU48" s="83" t="e">
        <f t="shared" si="35"/>
        <v>#N/A</v>
      </c>
      <c r="AV48" s="83" t="e">
        <f t="shared" si="36"/>
        <v>#N/A</v>
      </c>
      <c r="AW48" s="84"/>
    </row>
    <row r="49" spans="1:53" ht="15.75" x14ac:dyDescent="0.25">
      <c r="A49" s="79" t="str">
        <f>_xll.FDS(B49,"FG_COMPANY_NAME()")</f>
        <v>JP Morgan GBI-EM Diversified Poland</v>
      </c>
      <c r="B49" s="37" t="s">
        <v>64</v>
      </c>
      <c r="C49" s="64" t="e">
        <f>_xll.FDS(B49,"FG_PRICE_IDX("&amp;$A$3&amp;",,,"&amp;$B$3&amp;")")</f>
        <v>#N/A</v>
      </c>
      <c r="D49" s="31">
        <f>_xll.FDS(B49,"FG_TRET_PCHG_IDX("&amp;$A$3&amp;"-1D,"&amp;$A$3&amp;",,"&amp;$B$3&amp;")/100")</f>
        <v>-5.3015968443279604E-3</v>
      </c>
      <c r="E49" s="31">
        <f t="shared" si="25"/>
        <v>-4.5817483581619189E-2</v>
      </c>
      <c r="F49" s="31">
        <f>_xll.FDS($B49,"FG_TRET_PCHG_IDX("&amp;$A$3&amp;"-0m,"&amp;$A$3&amp;",,"&amp;$B$3&amp;")/100")</f>
        <v>0</v>
      </c>
      <c r="G49" s="31">
        <f>_xll.FDS($B49,"FG_TRET_PCHG_IDX("&amp;$A$3&amp;"-1M,"&amp;$A$3&amp;",,"&amp;$B$3&amp;")/100")</f>
        <v>-4.5817483581619189E-2</v>
      </c>
      <c r="H49" s="31">
        <f>_xll.FDS($B49,"FG_TRET_PCHG_IDX(0CY,"&amp;$A$3&amp;",,"&amp;$B$3&amp;")/100")</f>
        <v>-0.10228585030806825</v>
      </c>
      <c r="I49" s="65">
        <f>_xll.FDS($B49,"FG_TRET_PCHG_IDX("&amp;$A$3&amp;"-1AY,"&amp;$A$3&amp;",,"&amp;$B$3&amp;")/100")</f>
        <v>-0.15551418025425112</v>
      </c>
      <c r="J49" s="37"/>
      <c r="K49" s="25" t="str">
        <f>_xll.FDS(L49,"FG_COMPANY_NAME()")</f>
        <v>U.S. Dollar per Polish Zloty</v>
      </c>
      <c r="L49" s="37" t="s">
        <v>122</v>
      </c>
      <c r="M49" s="69">
        <f>_xll.FDS(L49,"FG_PRICE_IDX("&amp;$A$3&amp;",,,"&amp;$B$3&amp;")")</f>
        <v>0.2472952086553323</v>
      </c>
      <c r="N49" s="31">
        <f>_xll.FDS(L49,"FG_TRET_PCHG_IDX("&amp;$A$3&amp;"-1D,"&amp;$A$3&amp;",,"&amp;$B$3&amp;")/100")</f>
        <v>-3.128284389489866E-3</v>
      </c>
      <c r="O49" s="31">
        <f t="shared" si="26"/>
        <v>-4.7381761978361636E-2</v>
      </c>
      <c r="P49" s="31">
        <f>_xll.FDS($L49,"FG_TRET_PCHG_IDX("&amp;$A$3&amp;"-0m,"&amp;$A$3&amp;",,"&amp;$B$3&amp;")/100")</f>
        <v>0</v>
      </c>
      <c r="Q49" s="31">
        <f>_xll.FDS($L49,"FG_TRET_PCHG_IDX("&amp;$A$3&amp;"-1M,"&amp;$A$3&amp;",,"&amp;$B$3&amp;")/100")</f>
        <v>-4.7381761978361636E-2</v>
      </c>
      <c r="R49" s="31">
        <f>_xll.FDS($L49,"FG_TRET_PCHG_IDX(0CY,"&amp;$A$3&amp;",,"&amp;$B$3&amp;")/100")</f>
        <v>-0.12160741885625971</v>
      </c>
      <c r="S49" s="65">
        <f>_xll.FDS($L49,"FG_TRET_PCHG_IDX(-1aY,"&amp;$A$3&amp;",,"&amp;$B$3&amp;")/100")</f>
        <v>-0.17058423493044816</v>
      </c>
      <c r="T49" s="37"/>
      <c r="U49" s="25" t="str">
        <f>_xll.FDS(V49,"FG_COMPANY_NAME()")</f>
        <v>JP Morgan GBI-EM Diversified Poland</v>
      </c>
      <c r="V49" s="37" t="str">
        <f t="shared" si="31"/>
        <v>JPM10031</v>
      </c>
      <c r="W49" s="69" t="s">
        <v>53</v>
      </c>
      <c r="X49" s="81">
        <f>_xll.FDS($B49,"jpm_duration_idx(-1d,-1d)")</f>
        <v>4.2241070000000001</v>
      </c>
      <c r="Y49" s="81">
        <f t="shared" si="27"/>
        <v>4.293336</v>
      </c>
      <c r="Z49" s="81">
        <f>_xll.FDS($B49,"jpm_duration_idx("&amp;$A$3&amp;"-0m,"&amp;$A$3&amp;"-0m)")</f>
        <v>4.2063470000000001</v>
      </c>
      <c r="AA49" s="81">
        <f>_xll.FDS($B49,"jpm_duration_idx("&amp;$A$3&amp;"-1M,"&amp;$A$3&amp;"-1M)")</f>
        <v>4.293336</v>
      </c>
      <c r="AB49" s="81">
        <f>_xll.FDS($B49,"jpm_duration_idx(0cy,0cy)")</f>
        <v>4.137092</v>
      </c>
      <c r="AC49" s="82">
        <f>_xll.FDS($B49,"jpm_duration_idx("&amp;$A$3&amp;"-1ay,"&amp;$A$3&amp;"-1ay)")</f>
        <v>3.9985089999999999</v>
      </c>
      <c r="AD49" s="37"/>
      <c r="AE49" s="25" t="str">
        <f>_xll.FDS(AF49,"FG_COMPANY_NAME()")</f>
        <v>JP Morgan GBI-EM Diversified Poland</v>
      </c>
      <c r="AF49" s="37" t="str">
        <f t="shared" si="28"/>
        <v>JPM10031</v>
      </c>
      <c r="AG49" s="83">
        <f>_xll.FDS($B49,"jpm_YIELD_idx("&amp;$A$3&amp;")/100")</f>
        <v>2.213822E-2</v>
      </c>
      <c r="AH49" s="83">
        <f>_xll.FDS($B49,"jpm_yield_idx(-1d,-1d)/100")</f>
        <v>2.1621039999999998E-2</v>
      </c>
      <c r="AI49" s="83">
        <f t="shared" si="29"/>
        <v>2.2124190000000002E-2</v>
      </c>
      <c r="AJ49" s="83">
        <f>_xll.FDS($B49,"jpm_yield_idx("&amp;$A$3&amp;"-0m,"&amp;$A$3&amp;"-0m)/100")</f>
        <v>2.213822E-2</v>
      </c>
      <c r="AK49" s="83">
        <f>_xll.FDS($B49,"jpm_yield_idx("&amp;$A$3&amp;"-1M,"&amp;$A$3&amp;"-1M)/100")</f>
        <v>2.2124190000000002E-2</v>
      </c>
      <c r="AL49" s="83">
        <f>_xll.FDS($B49,"jpm_yield_idx(0CY,0CY)/100")</f>
        <v>2.1959579999999999E-2</v>
      </c>
      <c r="AM49" s="84">
        <f>_xll.FDS($B49,"jpm_yield_idx("&amp;$A$3&amp;"-1ay,"&amp;$A$3&amp;"-1ay)/100")</f>
        <v>2.0414050000000003E-2</v>
      </c>
      <c r="AN49" s="37"/>
      <c r="AO49" s="25" t="str">
        <f>_xll.FDS(AP49,"FG_COMPANY_NAME()")</f>
        <v>JP Morgan GBI-EM Diversified Poland</v>
      </c>
      <c r="AP49" s="37" t="str">
        <f t="shared" si="30"/>
        <v>JPM10031</v>
      </c>
      <c r="AQ49" s="83">
        <f t="shared" si="32"/>
        <v>5.171800000000025E-4</v>
      </c>
      <c r="AR49" s="83">
        <f t="shared" si="33"/>
        <v>1.4029999999998211E-5</v>
      </c>
      <c r="AS49" s="83">
        <f t="shared" si="34"/>
        <v>1.7864000000000074E-4</v>
      </c>
      <c r="AT49" s="83"/>
      <c r="AU49" s="83">
        <f t="shared" si="35"/>
        <v>1.7864000000000074E-4</v>
      </c>
      <c r="AV49" s="83">
        <f t="shared" si="36"/>
        <v>1.7241699999999971E-3</v>
      </c>
      <c r="AW49" s="84"/>
    </row>
    <row r="50" spans="1:53" ht="15.75" x14ac:dyDescent="0.25">
      <c r="A50" s="79" t="str">
        <f>_xll.FDS(B50,"FG_COMPANY_NAME()")</f>
        <v>JP Morgan GBI-EM Diversified Russia</v>
      </c>
      <c r="B50" s="37" t="s">
        <v>65</v>
      </c>
      <c r="C50" s="64" t="e">
        <f>_xll.FDS(B50,"FG_PRICE_IDX("&amp;$A$3&amp;",,,"&amp;$B$3&amp;")")</f>
        <v>#N/A</v>
      </c>
      <c r="D50" s="31">
        <f>_xll.FDS(B50,"FG_TRET_PCHG_IDX("&amp;$A$3&amp;"-1D,"&amp;$A$3&amp;",,"&amp;$B$3&amp;")/100")</f>
        <v>1.5554844738512319E-3</v>
      </c>
      <c r="E50" s="31">
        <f t="shared" si="25"/>
        <v>-1.9208338048582241E-2</v>
      </c>
      <c r="F50" s="31">
        <f>_xll.FDS($B50,"FG_TRET_PCHG_IDX("&amp;$A$3&amp;"-0m,"&amp;$A$3&amp;",,"&amp;$B$3&amp;")/100")</f>
        <v>0</v>
      </c>
      <c r="G50" s="31">
        <f>_xll.FDS($B50,"FG_TRET_PCHG_IDX("&amp;$A$3&amp;"-1M,"&amp;$A$3&amp;",,"&amp;$B$3&amp;")/100")</f>
        <v>-1.9208338048582241E-2</v>
      </c>
      <c r="H50" s="31">
        <f>_xll.FDS($B50,"FG_TRET_PCHG_IDX(0CY,"&amp;$A$3&amp;",,"&amp;$B$3&amp;")/100")</f>
        <v>0.18310618630649445</v>
      </c>
      <c r="I50" s="65">
        <f>_xll.FDS($B50,"FG_TRET_PCHG_IDX("&amp;$A$3&amp;"-1AY,"&amp;$A$3&amp;",,"&amp;$B$3&amp;")/100")</f>
        <v>-0.1427051559673771</v>
      </c>
      <c r="J50" s="37"/>
      <c r="K50" s="25" t="str">
        <f>_xll.FDS(L50,"FG_COMPANY_NAME()")</f>
        <v>U.S. Dollar per Russian Rouble</v>
      </c>
      <c r="L50" s="37" t="s">
        <v>123</v>
      </c>
      <c r="M50" s="69">
        <f>_xll.FDS(L50,"FG_PRICE_IDX("&amp;$A$3&amp;",,,"&amp;$B$3&amp;")")</f>
        <v>1.5140618494265491E-2</v>
      </c>
      <c r="N50" s="31">
        <f>_xll.FDS(L50,"FG_TRET_PCHG_IDX("&amp;$A$3&amp;"-1D,"&amp;$A$3&amp;",,"&amp;$B$3&amp;")/100")</f>
        <v>2.2710927741398379E-4</v>
      </c>
      <c r="O50" s="31">
        <f t="shared" si="26"/>
        <v>-3.334342707899618E-2</v>
      </c>
      <c r="P50" s="31">
        <f>_xll.FDS($L50,"FG_TRET_PCHG_IDX("&amp;$A$3&amp;"-0m,"&amp;$A$3&amp;",,"&amp;$B$3&amp;")/100")</f>
        <v>0</v>
      </c>
      <c r="Q50" s="31">
        <f>_xll.FDS($L50,"FG_TRET_PCHG_IDX("&amp;$A$3&amp;"-1M,"&amp;$A$3&amp;",,"&amp;$B$3&amp;")/100")</f>
        <v>-3.334342707899618E-2</v>
      </c>
      <c r="R50" s="31">
        <f>_xll.FDS($L50,"FG_TRET_PCHG_IDX(0CY,"&amp;$A$3&amp;",,"&amp;$B$3&amp;")/100")</f>
        <v>-9.1562890344070502E-2</v>
      </c>
      <c r="S50" s="65">
        <f>_xll.FDS($L50,"FG_TRET_PCHG_IDX(-1aY,"&amp;$A$3&amp;",,"&amp;$B$3&amp;")/100")</f>
        <v>-0.25095575154245064</v>
      </c>
      <c r="T50" s="37"/>
      <c r="U50" s="25" t="str">
        <f>_xll.FDS(V50,"FG_COMPANY_NAME()")</f>
        <v>JP Morgan GBI-EM Diversified Russia</v>
      </c>
      <c r="V50" s="37" t="str">
        <f t="shared" si="31"/>
        <v>JPM10033</v>
      </c>
      <c r="W50" s="69" t="s">
        <v>53</v>
      </c>
      <c r="X50" s="81">
        <f>_xll.FDS($B50,"jpm_duration_idx(-1d,-1d)")</f>
        <v>3.865297</v>
      </c>
      <c r="Y50" s="81">
        <f t="shared" si="27"/>
        <v>3.8941840000000001</v>
      </c>
      <c r="Z50" s="81">
        <f>_xll.FDS($B50,"jpm_duration_idx("&amp;$A$3&amp;"-0m,"&amp;$A$3&amp;"-0m)")</f>
        <v>3.8869889999999998</v>
      </c>
      <c r="AA50" s="81">
        <f>_xll.FDS($B50,"jpm_duration_idx("&amp;$A$3&amp;"-1M,"&amp;$A$3&amp;"-1M)")</f>
        <v>3.8941840000000001</v>
      </c>
      <c r="AB50" s="81">
        <f>_xll.FDS($B50,"jpm_duration_idx(0cy,0cy)")</f>
        <v>3.6388400000000001</v>
      </c>
      <c r="AC50" s="82">
        <f>_xll.FDS($B50,"jpm_duration_idx("&amp;$A$3&amp;"-1ay,"&amp;$A$3&amp;"-1ay)")</f>
        <v>3.9796749999999999</v>
      </c>
      <c r="AD50" s="37"/>
      <c r="AE50" s="25" t="str">
        <f>_xll.FDS(AF50,"FG_COMPANY_NAME()")</f>
        <v>JP Morgan GBI-EM Diversified Russia</v>
      </c>
      <c r="AF50" s="37" t="str">
        <f t="shared" si="28"/>
        <v>JPM10033</v>
      </c>
      <c r="AG50" s="83">
        <f>_xll.FDS($B50,"jpm_yield_idx("&amp;$A$3&amp;")/100")</f>
        <v>9.6896660000000009E-2</v>
      </c>
      <c r="AH50" s="83">
        <f>_xll.FDS($B50,"jpm_yield_idx(-1d,-1d)/100")</f>
        <v>9.7212660000000006E-2</v>
      </c>
      <c r="AI50" s="83">
        <f t="shared" si="29"/>
        <v>9.8743399999999995E-2</v>
      </c>
      <c r="AJ50" s="83">
        <f>_xll.FDS($B50,"jpm_yield_idx("&amp;$A$3&amp;"-0m,"&amp;$A$3&amp;"-0m)/100")</f>
        <v>9.6896660000000009E-2</v>
      </c>
      <c r="AK50" s="83">
        <f>_xll.FDS($B50,"jpm_yield_idx("&amp;$A$3&amp;"-1M,"&amp;$A$3&amp;"-1M)/100")</f>
        <v>9.8743399999999995E-2</v>
      </c>
      <c r="AL50" s="83">
        <f>_xll.FDS($B50,"jpm_yield_idx(0CY,0CY)/100")</f>
        <v>0.14118760999999999</v>
      </c>
      <c r="AM50" s="84">
        <f>_xll.FDS($B50,"jpm_yield_idx("&amp;$A$3&amp;"-1ay,"&amp;$A$3&amp;"-1ay)/100")</f>
        <v>0.10418181999999999</v>
      </c>
      <c r="AN50" s="37"/>
      <c r="AO50" s="25" t="str">
        <f>_xll.FDS(AP50,"FG_COMPANY_NAME()")</f>
        <v>JP Morgan GBI-EM Diversified Russia</v>
      </c>
      <c r="AP50" s="37" t="str">
        <f t="shared" si="30"/>
        <v>JPM10033</v>
      </c>
      <c r="AQ50" s="83">
        <f t="shared" si="32"/>
        <v>-3.1599999999999684E-4</v>
      </c>
      <c r="AR50" s="83">
        <f t="shared" si="33"/>
        <v>-1.8467399999999856E-3</v>
      </c>
      <c r="AS50" s="83">
        <f t="shared" si="34"/>
        <v>-4.4290949999999982E-2</v>
      </c>
      <c r="AT50" s="83"/>
      <c r="AU50" s="83">
        <f t="shared" si="35"/>
        <v>-4.4290949999999982E-2</v>
      </c>
      <c r="AV50" s="83">
        <f t="shared" si="36"/>
        <v>-7.285159999999985E-3</v>
      </c>
      <c r="AW50" s="84"/>
    </row>
    <row r="51" spans="1:53" ht="16.5" thickBot="1" x14ac:dyDescent="0.3">
      <c r="A51" s="79" t="str">
        <f>_xll.FDS(B51,"FG_COMPANY_NAME()")</f>
        <v>JP Morgan GBI-EM Diversified South Africa</v>
      </c>
      <c r="B51" s="37" t="s">
        <v>66</v>
      </c>
      <c r="C51" s="64" t="e">
        <f>_xll.FDS(B51,"FG_PRICE_IDX("&amp;$A$3&amp;",,,"&amp;$B$3&amp;")")</f>
        <v>#N/A</v>
      </c>
      <c r="D51" s="31">
        <f>_xll.FDS(B51,"FG_TRET_PCHG_IDX("&amp;$A$3&amp;"-1D,"&amp;$A$3&amp;",,"&amp;$B$3&amp;")/100")</f>
        <v>-7.4204466158052096E-3</v>
      </c>
      <c r="E51" s="31">
        <f t="shared" si="25"/>
        <v>-5.1505962519716612E-2</v>
      </c>
      <c r="F51" s="31">
        <f>_xll.FDS($B51,"FG_TRET_PCHG_IDX("&amp;$A$3&amp;"-0m,"&amp;$A$3&amp;",,"&amp;$B$3&amp;")/100")</f>
        <v>0</v>
      </c>
      <c r="G51" s="31">
        <f>_xll.FDS($B51,"FG_TRET_PCHG_IDX("&amp;$A$3&amp;"-1M,"&amp;$A$3&amp;",,"&amp;$B$3&amp;")/100")</f>
        <v>-5.1505962519716612E-2</v>
      </c>
      <c r="H51" s="31">
        <f>_xll.FDS($B51,"FG_TRET_PCHG_IDX(0CY,"&amp;$A$3&amp;",,"&amp;$B$3&amp;")/100")</f>
        <v>-0.17452308987026033</v>
      </c>
      <c r="I51" s="65">
        <f>_xll.FDS($B51,"FG_TRET_PCHG_IDX("&amp;$A$3&amp;"-1AY,"&amp;$A$3&amp;",,"&amp;$B$3&amp;")/100")</f>
        <v>-0.22301675432016932</v>
      </c>
      <c r="J51" s="37"/>
      <c r="K51" s="25" t="str">
        <f>_xll.FDS(L51,"FG_COMPANY_NAME()")</f>
        <v>U.S. Dollar per South African Rand</v>
      </c>
      <c r="L51" s="37" t="s">
        <v>124</v>
      </c>
      <c r="M51" s="69">
        <f>_xll.FDS(L51,"FG_PRICE_IDX("&amp;$A$3&amp;",,,"&amp;$B$3&amp;")")</f>
        <v>6.9348127600554782E-2</v>
      </c>
      <c r="N51" s="31">
        <f>_xll.FDS(L51,"FG_TRET_PCHG_IDX("&amp;$A$3&amp;"-1D,"&amp;$A$3&amp;",,"&amp;$B$3&amp;")/100")</f>
        <v>-5.8945908460470431E-3</v>
      </c>
      <c r="O51" s="31">
        <f t="shared" si="26"/>
        <v>-4.2534674063800286E-2</v>
      </c>
      <c r="P51" s="31">
        <f>_xll.FDS($L51,"FG_TRET_PCHG_IDX("&amp;$A$3&amp;"-0m,"&amp;$A$3&amp;",,"&amp;$B$3&amp;")/100")</f>
        <v>0</v>
      </c>
      <c r="Q51" s="31">
        <f>_xll.FDS($L51,"FG_TRET_PCHG_IDX("&amp;$A$3&amp;"-1M,"&amp;$A$3&amp;",,"&amp;$B$3&amp;")/100")</f>
        <v>-4.2534674063800286E-2</v>
      </c>
      <c r="R51" s="31">
        <f>_xll.FDS($L51,"FG_TRET_PCHG_IDX(0CY,"&amp;$A$3&amp;",,"&amp;$B$3&amp;")/100")</f>
        <v>-0.19772884882108188</v>
      </c>
      <c r="S51" s="65">
        <f>_xll.FDS($L51,"FG_TRET_PCHG_IDX(-1aY,"&amp;$A$3&amp;",,"&amp;$B$3&amp;")/100")</f>
        <v>-0.23394590846047159</v>
      </c>
      <c r="T51" s="37"/>
      <c r="U51" s="25" t="str">
        <f>_xll.FDS(V51,"FG_COMPANY_NAME()")</f>
        <v>JP Morgan GBI-EM Diversified South Africa</v>
      </c>
      <c r="V51" s="37" t="str">
        <f t="shared" si="31"/>
        <v>JPM10037</v>
      </c>
      <c r="W51" s="69" t="s">
        <v>53</v>
      </c>
      <c r="X51" s="73">
        <f>_xll.FDS($B51,"jpm_duration_idx(-1d,-1d)")</f>
        <v>6.7602120000000001</v>
      </c>
      <c r="Y51" s="73">
        <f t="shared" si="27"/>
        <v>6.8969300000000002</v>
      </c>
      <c r="Z51" s="73">
        <f>_xll.FDS($B51,"jpm_duration_idx("&amp;$A$3&amp;"-0m,"&amp;$A$3&amp;"-0m)")</f>
        <v>6.7602180000000001</v>
      </c>
      <c r="AA51" s="73">
        <f>_xll.FDS($B51,"jpm_duration_idx("&amp;$A$3&amp;"-1M,"&amp;$A$3&amp;"-1M)")</f>
        <v>6.8969300000000002</v>
      </c>
      <c r="AB51" s="81">
        <f>_xll.FDS($B51,"jpm_duration_idx(0cy,0cy)")</f>
        <v>6.5933849999999996</v>
      </c>
      <c r="AC51" s="82">
        <f>_xll.FDS($B51,"jpm_duration_idx("&amp;$A$3&amp;"-1ay,"&amp;$A$3&amp;"-1ay)")</f>
        <v>6.6468379999999998</v>
      </c>
      <c r="AD51" s="37"/>
      <c r="AE51" s="25" t="str">
        <f>_xll.FDS(AF51,"FG_COMPANY_NAME()")</f>
        <v>JP Morgan GBI-EM Diversified South Africa</v>
      </c>
      <c r="AF51" s="37" t="str">
        <f t="shared" si="28"/>
        <v>JPM10037</v>
      </c>
      <c r="AG51" s="83">
        <f>_xll.FDS($B51,"jpm_yield_idx("&amp;$A$3&amp;")/100")</f>
        <v>8.8678649999999998E-2</v>
      </c>
      <c r="AH51" s="83">
        <f>_xll.FDS($B51,"jpm_yield_idx(-1d,-1d)/100")</f>
        <v>8.8396740000000001E-2</v>
      </c>
      <c r="AI51" s="83">
        <f t="shared" si="29"/>
        <v>8.630931E-2</v>
      </c>
      <c r="AJ51" s="83">
        <f>_xll.FDS($B51,"jpm_yield_idx("&amp;$A$3&amp;"-0m,"&amp;$A$3&amp;"-0m)/100")</f>
        <v>8.8678649999999998E-2</v>
      </c>
      <c r="AK51" s="83">
        <f>_xll.FDS($B51,"jpm_yield_idx("&amp;$A$3&amp;"-1M,"&amp;$A$3&amp;"-1M)/100")</f>
        <v>8.630931E-2</v>
      </c>
      <c r="AL51" s="83">
        <f>_xll.FDS($B51,"jpm_yield_idx(0CY,0CY)/100")</f>
        <v>8.0953370000000011E-2</v>
      </c>
      <c r="AM51" s="84">
        <f>_xll.FDS($B51,"jpm_yield_idx("&amp;$A$3&amp;"-1ay,"&amp;$A$3&amp;"-1ay)/100")</f>
        <v>7.7666089999999993E-2</v>
      </c>
      <c r="AN51" s="37"/>
      <c r="AO51" s="25" t="str">
        <f>_xll.FDS(AP51,"FG_COMPANY_NAME()")</f>
        <v>JP Morgan GBI-EM Diversified South Africa</v>
      </c>
      <c r="AP51" s="37" t="str">
        <f t="shared" si="30"/>
        <v>JPM10037</v>
      </c>
      <c r="AQ51" s="83">
        <f t="shared" si="32"/>
        <v>2.8190999999999633E-4</v>
      </c>
      <c r="AR51" s="83">
        <f t="shared" si="33"/>
        <v>2.3693399999999976E-3</v>
      </c>
      <c r="AS51" s="83">
        <f t="shared" si="34"/>
        <v>7.7252799999999872E-3</v>
      </c>
      <c r="AT51" s="83"/>
      <c r="AU51" s="83">
        <f t="shared" si="35"/>
        <v>7.7252799999999872E-3</v>
      </c>
      <c r="AV51" s="83">
        <f t="shared" si="36"/>
        <v>1.1012560000000005E-2</v>
      </c>
      <c r="AW51" s="84"/>
    </row>
    <row r="52" spans="1:53" ht="16.5" thickBot="1" x14ac:dyDescent="0.3">
      <c r="A52" s="80" t="str">
        <f>_xll.FDS(B52,"FG_COMPANY_NAME()")</f>
        <v>JP Morgan GBI-EM Diversified Turkey</v>
      </c>
      <c r="B52" s="135" t="s">
        <v>67</v>
      </c>
      <c r="C52" s="66" t="e">
        <f>_xll.FDS(B52,"FG_PRICE_IDX("&amp;$A$3&amp;",,,"&amp;$B$3&amp;")")</f>
        <v>#N/A</v>
      </c>
      <c r="D52" s="67">
        <f>_xll.FDS(B52,"FG_TRET_PCHG_IDX("&amp;$A$3&amp;"-1D,"&amp;$A$3&amp;",,"&amp;$B$3&amp;")/100")</f>
        <v>6.5146290082382929E-3</v>
      </c>
      <c r="E52" s="67">
        <f t="shared" si="25"/>
        <v>-6.7425946657424518E-3</v>
      </c>
      <c r="F52" s="67">
        <f>_xll.FDS($B52,"FG_TRET_PCHG_IDX("&amp;$A$3&amp;"-0m,"&amp;$A$3&amp;",,"&amp;$B$3&amp;")/100")</f>
        <v>0</v>
      </c>
      <c r="G52" s="67">
        <f>_xll.FDS($B52,"FG_TRET_PCHG_IDX("&amp;$A$3&amp;"-1M,"&amp;$A$3&amp;",,"&amp;$B$3&amp;")/100")</f>
        <v>-6.7425946657424518E-3</v>
      </c>
      <c r="H52" s="67">
        <f>_xll.FDS($B52,"FG_TRET_PCHG_IDX(0CY,"&amp;$A$3&amp;",,"&amp;$B$3&amp;")/100")</f>
        <v>-0.20053044403829989</v>
      </c>
      <c r="I52" s="68">
        <f>_xll.FDS($B52,"FG_TRET_PCHG_IDX("&amp;$A$3&amp;"-1AY,"&amp;$A$3&amp;",,"&amp;$B$3&amp;")/100")</f>
        <v>-0.24590200696773301</v>
      </c>
      <c r="J52" s="135"/>
      <c r="K52" s="136" t="str">
        <f>_xll.FDS(L52,"FG_COMPANY_NAME()")</f>
        <v>U.S. Dollar per Turkish Lira</v>
      </c>
      <c r="L52" s="135" t="s">
        <v>125</v>
      </c>
      <c r="M52" s="137">
        <f>_xll.FDS(L52,"FG_PRICE_IDX("&amp;$A$3&amp;",,,"&amp;$B$3&amp;")")</f>
        <v>3.4405642525374161E-7</v>
      </c>
      <c r="N52" s="67">
        <f>_xll.FDS(L52,"FG_TRET_PCHG_IDX("&amp;$A$3&amp;"-1D,"&amp;$A$3&amp;",,"&amp;$B$3&amp;")/100")</f>
        <v>4.2835024944092304E-3</v>
      </c>
      <c r="O52" s="67">
        <f t="shared" si="26"/>
        <v>1.7546877687939499E-3</v>
      </c>
      <c r="P52" s="67">
        <f>_xll.FDS($L52,"FG_TRET_PCHG_IDX("&amp;$A$3&amp;"-0m,"&amp;$A$3&amp;",,"&amp;$B$3&amp;")/100")</f>
        <v>0</v>
      </c>
      <c r="Q52" s="67">
        <f>_xll.FDS($L52,"FG_TRET_PCHG_IDX("&amp;$A$3&amp;"-1M,"&amp;$A$3&amp;",,"&amp;$B$3&amp;")/100")</f>
        <v>1.7546877687939499E-3</v>
      </c>
      <c r="R52" s="67">
        <f>_xll.FDS($L52,"FG_TRET_PCHG_IDX(0CY,"&amp;$A$3&amp;",,"&amp;$B$3&amp;")/100")</f>
        <v>-0.19568209186306562</v>
      </c>
      <c r="S52" s="68">
        <f>_xll.FDS($L52,"FG_TRET_PCHG_IDX(-1aY,"&amp;$A$3&amp;",,"&amp;$B$3&amp;")/100")</f>
        <v>-0.23719249956992949</v>
      </c>
      <c r="T52" s="135"/>
      <c r="U52" s="136" t="str">
        <f>_xll.FDS(V52,"FG_COMPANY_NAME()")</f>
        <v>JP Morgan GBI-EM Diversified Turkey</v>
      </c>
      <c r="V52" s="135" t="str">
        <f t="shared" si="31"/>
        <v>JPM10041</v>
      </c>
      <c r="W52" s="137" t="s">
        <v>53</v>
      </c>
      <c r="X52" s="73">
        <f>_xll.FDS($B52,"jpm_duration_idx(-1d,-1d)")</f>
        <v>3.7378079999999998</v>
      </c>
      <c r="Y52" s="73">
        <f t="shared" si="27"/>
        <v>3.8351039999999998</v>
      </c>
      <c r="Z52" s="73">
        <f>_xll.FDS($B52,"jpm_duration_idx("&amp;$A$3&amp;"-0m,"&amp;$A$3&amp;"-0m)")</f>
        <v>3.7366459999999999</v>
      </c>
      <c r="AA52" s="73">
        <f>_xll.FDS($B52,"jpm_duration_idx("&amp;$A$3&amp;"-1M,"&amp;$A$3&amp;"-1M)")</f>
        <v>3.8351039999999998</v>
      </c>
      <c r="AB52" s="73">
        <f>_xll.FDS($B52,"jpm_duration_idx(0cy,0cy)")</f>
        <v>3.944197</v>
      </c>
      <c r="AC52" s="75">
        <f>_xll.FDS($B52,"jpm_duration_idx("&amp;$A$3&amp;"-1ay,"&amp;$A$3&amp;"-1ay)")</f>
        <v>3.8176199999999998</v>
      </c>
      <c r="AD52" s="135"/>
      <c r="AE52" s="136" t="str">
        <f>_xll.FDS(AF52,"FG_COMPANY_NAME()")</f>
        <v>JP Morgan GBI-EM Diversified Turkey</v>
      </c>
      <c r="AF52" s="135" t="str">
        <f t="shared" si="28"/>
        <v>JPM10041</v>
      </c>
      <c r="AG52" s="138">
        <f>_xll.FDS($B52,"jpm_yield_idx("&amp;$A$3&amp;")/100")</f>
        <v>0.10160907999999999</v>
      </c>
      <c r="AH52" s="138">
        <f>_xll.FDS($B52,"jpm_yield_idx(-1d,-1d)/100")</f>
        <v>0.10212471000000001</v>
      </c>
      <c r="AI52" s="138">
        <f t="shared" si="29"/>
        <v>9.7305749999999996E-2</v>
      </c>
      <c r="AJ52" s="138">
        <f>_xll.FDS($B52,"jpm_yield_idx("&amp;$A$3&amp;"-0m,"&amp;$A$3&amp;"-0m)/100")</f>
        <v>0.10160907999999999</v>
      </c>
      <c r="AK52" s="138">
        <f>_xll.FDS($B52,"jpm_yield_idx("&amp;$A$3&amp;"-1M,"&amp;$A$3&amp;"-1M)/100")</f>
        <v>9.7305749999999996E-2</v>
      </c>
      <c r="AL52" s="138">
        <f>_xll.FDS($B52,"jpm_yield_idx(0CY,0CY)/100")</f>
        <v>7.9452439999999999E-2</v>
      </c>
      <c r="AM52" s="85">
        <f>_xll.FDS($B52,"jpm_yield_idx("&amp;$A$3&amp;"-1ay,"&amp;$A$3&amp;"-1ay)/100")</f>
        <v>7.6293959999999994E-2</v>
      </c>
      <c r="AN52" s="135"/>
      <c r="AO52" s="136" t="str">
        <f>_xll.FDS(AP52,"FG_COMPANY_NAME()")</f>
        <v>JP Morgan GBI-EM Diversified Turkey</v>
      </c>
      <c r="AP52" s="135" t="str">
        <f t="shared" si="30"/>
        <v>JPM10041</v>
      </c>
      <c r="AQ52" s="138">
        <f t="shared" si="32"/>
        <v>-5.1563000000001691E-4</v>
      </c>
      <c r="AR52" s="138">
        <f t="shared" si="33"/>
        <v>4.3033299999999941E-3</v>
      </c>
      <c r="AS52" s="138">
        <f t="shared" si="34"/>
        <v>2.2156639999999991E-2</v>
      </c>
      <c r="AT52" s="138"/>
      <c r="AU52" s="138">
        <f t="shared" si="35"/>
        <v>2.2156639999999991E-2</v>
      </c>
      <c r="AV52" s="138">
        <f t="shared" si="36"/>
        <v>2.5315119999999997E-2</v>
      </c>
      <c r="AW52" s="85"/>
    </row>
    <row r="53" spans="1:53" ht="15.75" x14ac:dyDescent="0.25">
      <c r="A53" s="172" t="str">
        <f>_xll.FDS(B53,"FG_COMPANY_NAME()")</f>
        <v>JP Morgan GBI-EM Broad Brazil</v>
      </c>
      <c r="B53" s="173" t="s">
        <v>214</v>
      </c>
      <c r="C53" s="174" t="e">
        <f>_xll.FDS(B53,"FG_PRICE_IDX("&amp;$A$3&amp;",,,"&amp;$B$3&amp;")")</f>
        <v>#N/A</v>
      </c>
      <c r="D53" s="201">
        <f>_xll.FDS(B53,"FG_TRET_PCHG_IDX("&amp;$A$3&amp;"-1D,"&amp;$A$3&amp;",,"&amp;$B$3&amp;")/100")</f>
        <v>-4.2884357546310807E-2</v>
      </c>
      <c r="E53" s="201">
        <f t="shared" si="25"/>
        <v>-1.0336990300762516E-2</v>
      </c>
      <c r="F53" s="201">
        <f>_xll.FDS($B53,"FG_TRET_PCHG_IDX("&amp;$A$3&amp;"-0m,"&amp;$A$3&amp;",,"&amp;$B$3&amp;")/100")</f>
        <v>0</v>
      </c>
      <c r="G53" s="175">
        <f>_xll.FDS($B53,"FG_TRET_PCHG_IDX("&amp;$A$3&amp;"-1M,"&amp;$A$3&amp;",,"&amp;$B$3&amp;")/100")</f>
        <v>-1.0336990300762516E-2</v>
      </c>
      <c r="H53" s="175">
        <f>_xll.FDS($B53,"FG_TRET_PCHG_IDX(0CY,"&amp;$A$3&amp;",,"&amp;$B$3&amp;")/100")</f>
        <v>-0.30103996387100618</v>
      </c>
      <c r="I53" s="176">
        <f>_xll.FDS($B53,"FG_TRET_PCHG_IDX("&amp;$A$3&amp;"-1AY,"&amp;$A$3&amp;",,"&amp;$B$3&amp;")/100")</f>
        <v>-0.32656488963564634</v>
      </c>
      <c r="J53" s="173"/>
      <c r="K53" s="177" t="str">
        <f>_xll.FDS(L53,"FG_COMPANY_NAME()")</f>
        <v>U.S. Dollar per Brazilian Real</v>
      </c>
      <c r="L53" s="173" t="s">
        <v>129</v>
      </c>
      <c r="M53" s="178">
        <f>_xll.FDS(L53,"FG_PRICE_IDX("&amp;$A$3&amp;",,,"&amp;$B$3&amp;")")</f>
        <v>0.25517690138688648</v>
      </c>
      <c r="N53" s="175">
        <f>_xll.FDS(L53,"FG_TRET_PCHG_IDX("&amp;$A$3&amp;"-1D,"&amp;$A$3&amp;",,"&amp;$B$3&amp;")/100")</f>
        <v>-4.1785217602102624E-2</v>
      </c>
      <c r="O53" s="175">
        <f t="shared" si="26"/>
        <v>-1.9189302984293777E-2</v>
      </c>
      <c r="P53" s="175">
        <f>_xll.FDS($L53,"FG_TRET_PCHG_IDX("&amp;$A$3&amp;"-0m,"&amp;$A$3&amp;",,"&amp;$B$3&amp;")/100")</f>
        <v>0</v>
      </c>
      <c r="Q53" s="175">
        <f>_xll.FDS($L53,"FG_TRET_PCHG_IDX("&amp;$A$3&amp;"-1M,"&amp;$A$3&amp;",,"&amp;$B$3&amp;")/100")</f>
        <v>-1.9189302984293777E-2</v>
      </c>
      <c r="R53" s="175">
        <f>_xll.FDS($L53,"FG_TRET_PCHG_IDX(0CY,"&amp;$A$3&amp;",,"&amp;$B$3&amp;")/100")</f>
        <v>-0.32168876073337832</v>
      </c>
      <c r="S53" s="176">
        <f>_xll.FDS($L53,"FG_TRET_PCHG_IDX(-1aY,"&amp;$A$3&amp;",,"&amp;$B$3&amp;")/100")</f>
        <v>-0.34265154318231106</v>
      </c>
      <c r="T53" s="173"/>
      <c r="U53" s="177" t="str">
        <f>_xll.FDS(V53,"FG_COMPANY_NAME()")</f>
        <v>JP Morgan GBI-EM Broad Brazil</v>
      </c>
      <c r="V53" s="173" t="str">
        <f t="shared" si="31"/>
        <v>JPM05014</v>
      </c>
      <c r="W53" s="178" t="s">
        <v>53</v>
      </c>
      <c r="X53" s="179">
        <f>_xll.FDS($B53,"jpm_duration_idx(-1d,-1d)")</f>
        <v>2.587415</v>
      </c>
      <c r="Y53" s="179">
        <f t="shared" si="27"/>
        <v>2.6531159999999998</v>
      </c>
      <c r="Z53" s="179">
        <f>_xll.FDS($B53,"jpm_duration_idx("&amp;$A$3&amp;"-0m,"&amp;$A$3&amp;"-0m)")</f>
        <v>2.588174</v>
      </c>
      <c r="AA53" s="179">
        <f>_xll.FDS($B53,"jpm_duration_idx("&amp;$A$3&amp;"-1M,"&amp;$A$3&amp;"-1M)")</f>
        <v>2.6531159999999998</v>
      </c>
      <c r="AB53" s="179">
        <f>_xll.FDS($B53,"jpm_duration_idx(0cy,0cy)")</f>
        <v>2.8822960000000002</v>
      </c>
      <c r="AC53" s="180">
        <f>_xll.FDS($B53,"jpm_duration_idx("&amp;$A$3&amp;"-1ay,"&amp;$A$3&amp;"-1ay)")</f>
        <v>2.5597910000000001</v>
      </c>
      <c r="AD53" s="173"/>
      <c r="AE53" s="177" t="str">
        <f>_xll.FDS(AF53,"FG_COMPANY_NAME()")</f>
        <v>JP Morgan GBI-EM Broad Brazil</v>
      </c>
      <c r="AF53" s="173" t="str">
        <f t="shared" si="28"/>
        <v>JPM05014</v>
      </c>
      <c r="AG53" s="181">
        <f>_xll.FDS($B53,"jpm_yield_idx("&amp;$A$3&amp;")/100")</f>
        <v>0.15855654</v>
      </c>
      <c r="AH53" s="181">
        <f>_xll.FDS($B53,"jpm_yield_idx(-1d,-1d)/100")</f>
        <v>0.15784594999999998</v>
      </c>
      <c r="AI53" s="181">
        <f t="shared" si="29"/>
        <v>0.1574583</v>
      </c>
      <c r="AJ53" s="181">
        <f>_xll.FDS($B53,"jpm_yield_idx("&amp;$A$3&amp;"-0m,"&amp;$A$3&amp;"-0m)/100")</f>
        <v>0.15855654</v>
      </c>
      <c r="AK53" s="181">
        <f>_xll.FDS($B53,"jpm_yield_idx("&amp;$A$3&amp;"-1M,"&amp;$A$3&amp;"-1M)/100")</f>
        <v>0.1574583</v>
      </c>
      <c r="AL53" s="181">
        <f>_xll.FDS($B53,"jpm_yield_idx(0CY,0CY)/100")</f>
        <v>0.12590354000000001</v>
      </c>
      <c r="AM53" s="182">
        <f>_xll.FDS($B53,"jpm_yield_idx("&amp;$A$3&amp;"-1ay,"&amp;$A$3&amp;"-1ay)/100")</f>
        <v>0.11962039000000001</v>
      </c>
      <c r="AN53" s="173"/>
      <c r="AO53" s="177" t="str">
        <f>_xll.FDS(AP53,"FG_COMPANY_NAME()")</f>
        <v>JP Morgan GBI-EM Broad Brazil</v>
      </c>
      <c r="AP53" s="173" t="str">
        <f t="shared" si="30"/>
        <v>JPM05014</v>
      </c>
      <c r="AQ53" s="181">
        <f t="shared" si="32"/>
        <v>7.1059000000001094E-4</v>
      </c>
      <c r="AR53" s="181">
        <f t="shared" si="33"/>
        <v>1.0982400000000003E-3</v>
      </c>
      <c r="AS53" s="181">
        <f t="shared" si="34"/>
        <v>3.2652999999999988E-2</v>
      </c>
      <c r="AT53" s="181"/>
      <c r="AU53" s="181">
        <f t="shared" si="35"/>
        <v>3.2652999999999988E-2</v>
      </c>
      <c r="AV53" s="181">
        <f t="shared" si="36"/>
        <v>3.8936149999999989E-2</v>
      </c>
      <c r="AW53" s="182"/>
    </row>
    <row r="54" spans="1:53" ht="15.75" x14ac:dyDescent="0.25">
      <c r="A54" s="150" t="str">
        <f>_xll.FDS(B54,"FG_COMPANY_NAME()")</f>
        <v>JP Morgan GBI-EM Diversified Colombia</v>
      </c>
      <c r="B54" s="173" t="s">
        <v>55</v>
      </c>
      <c r="C54" s="152" t="e">
        <f>_xll.FDS(B54,"FG_PRICE_IDX("&amp;$A$3&amp;",,,"&amp;$B$3&amp;")")</f>
        <v>#N/A</v>
      </c>
      <c r="D54" s="199">
        <f>_xll.FDS(B54,"FG_TRET_PCHG_IDX("&amp;$A$3&amp;"-1D,"&amp;$A$3&amp;",,"&amp;$B$3&amp;")/100")</f>
        <v>-1.5890077562257465E-2</v>
      </c>
      <c r="E54" s="199">
        <f t="shared" si="25"/>
        <v>-8.2251242047342674E-2</v>
      </c>
      <c r="F54" s="199">
        <f>_xll.FDS($B54,"FG_TRET_PCHG_IDX("&amp;$A$3&amp;"-0m,"&amp;$A$3&amp;",,"&amp;$B$3&amp;")/100")</f>
        <v>0</v>
      </c>
      <c r="G54" s="153">
        <f>_xll.FDS($B54,"FG_TRET_PCHG_IDX("&amp;$A$3&amp;"-1M,"&amp;$A$3&amp;",,"&amp;$B$3&amp;")/100")</f>
        <v>-8.2251242047342674E-2</v>
      </c>
      <c r="H54" s="153">
        <f>_xll.FDS($B54,"FG_TRET_PCHG_IDX(0CY,"&amp;$A$3&amp;",,"&amp;$B$3&amp;")/100")</f>
        <v>-0.24639962583834296</v>
      </c>
      <c r="I54" s="154">
        <f>_xll.FDS($B54,"FG_TRET_PCHG_IDX("&amp;$A$3&amp;"-1AY,"&amp;$A$3&amp;",,"&amp;$B$3&amp;")/100")</f>
        <v>-0.32626183669027642</v>
      </c>
      <c r="J54" s="173"/>
      <c r="K54" s="155" t="str">
        <f>_xll.FDS(L54,"FG_COMPANY_NAME()")</f>
        <v>U.S. Dollar per Colombian Peso</v>
      </c>
      <c r="L54" s="173" t="s">
        <v>119</v>
      </c>
      <c r="M54" s="156">
        <f>_xll.FDS(L54,"FG_PRICE_IDX("&amp;$A$3&amp;",,,"&amp;$B$3&amp;")")</f>
        <v>3.1763426003128699E-4</v>
      </c>
      <c r="N54" s="153">
        <f>_xll.FDS(L54,"FG_TRET_PCHG_IDX("&amp;$A$3&amp;"-1D,"&amp;$A$3&amp;",,"&amp;$B$3&amp;")/100")</f>
        <v>-1.6072293557582995E-2</v>
      </c>
      <c r="O54" s="153">
        <f t="shared" si="26"/>
        <v>-8.1560537119533705E-2</v>
      </c>
      <c r="P54" s="153">
        <f>_xll.FDS($L54,"FG_TRET_PCHG_IDX("&amp;$A$3&amp;"-0m,"&amp;$A$3&amp;",,"&amp;$B$3&amp;")/100")</f>
        <v>0</v>
      </c>
      <c r="Q54" s="153">
        <f>_xll.FDS($L54,"FG_TRET_PCHG_IDX("&amp;$A$3&amp;"-1M,"&amp;$A$3&amp;",,"&amp;$B$3&amp;")/100")</f>
        <v>-8.1560537119533705E-2</v>
      </c>
      <c r="R54" s="153">
        <f>_xll.FDS($L54,"FG_TRET_PCHG_IDX(0CY,"&amp;$A$3&amp;",,"&amp;$B$3&amp;")/100")</f>
        <v>-0.24514218103564644</v>
      </c>
      <c r="S54" s="154">
        <f>_xll.FDS($L54,"FG_TRET_PCHG_IDX(-1aY,"&amp;$A$3&amp;",,"&amp;$B$3&amp;")/100")</f>
        <v>-0.2976947693578228</v>
      </c>
      <c r="T54" s="173"/>
      <c r="U54" s="155" t="str">
        <f>_xll.FDS(V54,"FG_COMPANY_NAME()")</f>
        <v>JP Morgan GBI-EM Diversified Colombia</v>
      </c>
      <c r="V54" s="173" t="str">
        <f t="shared" si="31"/>
        <v>JPM10017</v>
      </c>
      <c r="W54" s="156" t="s">
        <v>53</v>
      </c>
      <c r="X54" s="157">
        <f>_xll.FDS($B54,"jpm_duration_idx(-1d,-1d)")</f>
        <v>5.4402100000000004</v>
      </c>
      <c r="Y54" s="157">
        <f t="shared" si="27"/>
        <v>5.5412129999999999</v>
      </c>
      <c r="Z54" s="157">
        <f>_xll.FDS($B54,"jpm_duration_idx("&amp;$A$3&amp;"-0m,"&amp;$A$3&amp;"-0m)")</f>
        <v>5.4375879999999999</v>
      </c>
      <c r="AA54" s="157">
        <f>_xll.FDS($B54,"jpm_duration_idx("&amp;$A$3&amp;"-1M,"&amp;$A$3&amp;"-1M)")</f>
        <v>5.5412129999999999</v>
      </c>
      <c r="AB54" s="157">
        <f>_xll.FDS($B54,"jpm_duration_idx(0cy,0cy)")</f>
        <v>6.0262399999999996</v>
      </c>
      <c r="AC54" s="158">
        <f>_xll.FDS($B54,"jpm_duration_idx("&amp;$A$3&amp;"-1ay,"&amp;$A$3&amp;"-1ay)")</f>
        <v>6.2220589999999998</v>
      </c>
      <c r="AD54" s="173"/>
      <c r="AE54" s="155" t="str">
        <f>_xll.FDS(AF54,"FG_COMPANY_NAME()")</f>
        <v>JP Morgan GBI-EM Diversified Colombia</v>
      </c>
      <c r="AF54" s="173" t="str">
        <f t="shared" si="28"/>
        <v>JPM10017</v>
      </c>
      <c r="AG54" s="159">
        <f>_xll.FDS($B54,"jpm_yield_idx("&amp;$A$3&amp;")/100")</f>
        <v>7.5585849999999996E-2</v>
      </c>
      <c r="AH54" s="159">
        <f>_xll.FDS($B54,"jpm_yield_idx(-1d,-1d)/100")</f>
        <v>7.5583349999999994E-2</v>
      </c>
      <c r="AI54" s="159">
        <f t="shared" si="29"/>
        <v>7.4424439999999994E-2</v>
      </c>
      <c r="AJ54" s="159">
        <f>_xll.FDS($B54,"jpm_yield_idx("&amp;$A$3&amp;"-0m,"&amp;$A$3&amp;"-0m)/100")</f>
        <v>7.5585849999999996E-2</v>
      </c>
      <c r="AK54" s="159">
        <f>_xll.FDS($B54,"jpm_yield_idx("&amp;$A$3&amp;"-1M,"&amp;$A$3&amp;"-1M)/100")</f>
        <v>7.4424439999999994E-2</v>
      </c>
      <c r="AL54" s="159">
        <f>_xll.FDS($B54,"jpm_yield_idx(0CY,0CY)/100")</f>
        <v>6.527384E-2</v>
      </c>
      <c r="AM54" s="160">
        <f>_xll.FDS($B54,"jpm_yield_idx("&amp;$A$3&amp;"-1ay,"&amp;$A$3&amp;"-1ay)/100")</f>
        <v>5.7880060000000004E-2</v>
      </c>
      <c r="AN54" s="173"/>
      <c r="AO54" s="155" t="str">
        <f>_xll.FDS(AP54,"FG_COMPANY_NAME()")</f>
        <v>JP Morgan GBI-EM Diversified Colombia</v>
      </c>
      <c r="AP54" s="173" t="str">
        <f t="shared" si="30"/>
        <v>JPM10017</v>
      </c>
      <c r="AQ54" s="159">
        <f t="shared" si="32"/>
        <v>2.5000000000025002E-6</v>
      </c>
      <c r="AR54" s="159">
        <f t="shared" si="33"/>
        <v>1.1614100000000016E-3</v>
      </c>
      <c r="AS54" s="159">
        <f t="shared" si="34"/>
        <v>1.0312009999999996E-2</v>
      </c>
      <c r="AT54" s="159"/>
      <c r="AU54" s="159">
        <f t="shared" si="35"/>
        <v>1.0312009999999996E-2</v>
      </c>
      <c r="AV54" s="159">
        <f t="shared" si="36"/>
        <v>1.7705789999999992E-2</v>
      </c>
      <c r="AW54" s="160"/>
    </row>
    <row r="55" spans="1:53" ht="15.75" x14ac:dyDescent="0.25">
      <c r="A55" s="150" t="str">
        <f>_xll.FDS(B55,"FG_COMPANY_NAME()")</f>
        <v>JP Morgan GBI-EM Diversified Mexico</v>
      </c>
      <c r="B55" s="173" t="s">
        <v>62</v>
      </c>
      <c r="C55" s="152" t="e">
        <f>_xll.FDS(B55,"FG_PRICE_IDX("&amp;$A$3&amp;",,,"&amp;$B$3&amp;")")</f>
        <v>#N/A</v>
      </c>
      <c r="D55" s="199">
        <f>_xll.FDS(B55,"FG_TRET_PCHG_IDX("&amp;$A$3&amp;"-1D,"&amp;$A$3&amp;",,"&amp;$B$3&amp;")/100")</f>
        <v>-3.8431723844021271E-3</v>
      </c>
      <c r="E55" s="199">
        <f t="shared" si="25"/>
        <v>-6.2706510451533415E-3</v>
      </c>
      <c r="F55" s="199">
        <f>_xll.FDS($B55,"FG_TRET_PCHG_IDX("&amp;$A$3&amp;"-0m,"&amp;$A$3&amp;",,"&amp;$B$3&amp;")/100")</f>
        <v>0</v>
      </c>
      <c r="G55" s="153">
        <f>_xll.FDS($B55,"FG_TRET_PCHG_IDX("&amp;$A$3&amp;"-1M,"&amp;$A$3&amp;",,"&amp;$B$3&amp;")/100")</f>
        <v>-6.2706510451533415E-3</v>
      </c>
      <c r="H55" s="153">
        <f>_xll.FDS($B55,"FG_TRET_PCHG_IDX(0CY,"&amp;$A$3&amp;",,"&amp;$B$3&amp;")/100")</f>
        <v>-7.683263486703984E-2</v>
      </c>
      <c r="I55" s="154">
        <f>_xll.FDS($B55,"FG_TRET_PCHG_IDX("&amp;$A$3&amp;"-1AY,"&amp;$A$3&amp;",,"&amp;$B$3&amp;")/100")</f>
        <v>-0.12552914600669962</v>
      </c>
      <c r="J55" s="173"/>
      <c r="K55" s="155" t="str">
        <f>_xll.FDS(L55,"FG_COMPANY_NAME()")</f>
        <v>U.S. Dollar per Mexican Peso</v>
      </c>
      <c r="L55" s="173" t="s">
        <v>121</v>
      </c>
      <c r="M55" s="156">
        <f>_xll.FDS(L55,"FG_PRICE_IDX("&amp;$A$3&amp;",,,"&amp;$B$3&amp;")")</f>
        <v>6.021919788028423E-2</v>
      </c>
      <c r="N55" s="153">
        <f>_xll.FDS(L55,"FG_TRET_PCHG_IDX("&amp;$A$3&amp;"-1D,"&amp;$A$3&amp;",,"&amp;$B$3&amp;")/100")</f>
        <v>-3.74864506804784E-3</v>
      </c>
      <c r="O55" s="153">
        <f t="shared" si="26"/>
        <v>-4.6519330362521094E-3</v>
      </c>
      <c r="P55" s="153">
        <f>_xll.FDS($L55,"FG_TRET_PCHG_IDX("&amp;$A$3&amp;"-0m,"&amp;$A$3&amp;",,"&amp;$B$3&amp;")/100")</f>
        <v>0</v>
      </c>
      <c r="Q55" s="153">
        <f>_xll.FDS($L55,"FG_TRET_PCHG_IDX("&amp;$A$3&amp;"-1M,"&amp;$A$3&amp;",,"&amp;$B$3&amp;")/100")</f>
        <v>-4.6519330362521094E-3</v>
      </c>
      <c r="R55" s="153">
        <f>_xll.FDS($L55,"FG_TRET_PCHG_IDX(0CY,"&amp;$A$3&amp;",,"&amp;$B$3&amp;")/100")</f>
        <v>-0.11238407804408046</v>
      </c>
      <c r="S55" s="154">
        <f>_xll.FDS($L55,"FG_TRET_PCHG_IDX(-1aY,"&amp;$A$3&amp;",,"&amp;$B$3&amp;")/100")</f>
        <v>-0.16296820426351932</v>
      </c>
      <c r="T55" s="173"/>
      <c r="U55" s="155" t="str">
        <f>_xll.FDS(V55,"FG_COMPANY_NAME()")</f>
        <v>JP Morgan GBI-EM Diversified Mexico</v>
      </c>
      <c r="V55" s="173" t="str">
        <f t="shared" si="31"/>
        <v>JPM10027</v>
      </c>
      <c r="W55" s="156" t="s">
        <v>53</v>
      </c>
      <c r="X55" s="157">
        <f>_xll.FDS($B55,"jpm_duration_idx(-1d,-1d)")</f>
        <v>5.4897549999999997</v>
      </c>
      <c r="Y55" s="157">
        <f t="shared" si="27"/>
        <v>5.58812</v>
      </c>
      <c r="Z55" s="157">
        <f>_xll.FDS($B55,"jpm_duration_idx("&amp;$A$3&amp;"-0m,"&amp;$A$3&amp;"-0m)")</f>
        <v>5.6357140000000001</v>
      </c>
      <c r="AA55" s="157">
        <f>_xll.FDS($B55,"jpm_duration_idx("&amp;$A$3&amp;"-1M,"&amp;$A$3&amp;"-1M)")</f>
        <v>5.58812</v>
      </c>
      <c r="AB55" s="157">
        <f>_xll.FDS($B55,"jpm_duration_idx(0cy,0cy)")</f>
        <v>6.0075820000000002</v>
      </c>
      <c r="AC55" s="158">
        <f>_xll.FDS($B55,"jpm_duration_idx("&amp;$A$3&amp;"-1ay,"&amp;$A$3&amp;"-1ay)")</f>
        <v>5.8632080000000002</v>
      </c>
      <c r="AD55" s="173"/>
      <c r="AE55" s="155" t="str">
        <f>_xll.FDS(AF55,"FG_COMPANY_NAME()")</f>
        <v>JP Morgan GBI-EM Diversified Mexico</v>
      </c>
      <c r="AF55" s="173" t="str">
        <f t="shared" si="28"/>
        <v>JPM10027</v>
      </c>
      <c r="AG55" s="159">
        <f>_xll.FDS($B55,"jpm_yield_idx("&amp;$A$3&amp;")/100")</f>
        <v>6.13871E-2</v>
      </c>
      <c r="AH55" s="159">
        <f>_xll.FDS($B55,"jpm_yield_idx(-1d,-1d)/100")</f>
        <v>6.1284169999999999E-2</v>
      </c>
      <c r="AI55" s="159">
        <f t="shared" si="29"/>
        <v>6.0247960000000003E-2</v>
      </c>
      <c r="AJ55" s="159">
        <f>_xll.FDS($B55,"jpm_yield_idx("&amp;$A$3&amp;"-0m,"&amp;$A$3&amp;"-0m)/100")</f>
        <v>6.13871E-2</v>
      </c>
      <c r="AK55" s="159">
        <f>_xll.FDS($B55,"jpm_yield_idx("&amp;$A$3&amp;"-1M,"&amp;$A$3&amp;"-1M)/100")</f>
        <v>6.0247960000000003E-2</v>
      </c>
      <c r="AL55" s="159">
        <f>_xll.FDS($B55,"jpm_yield_idx(0CY,0CY)/100")</f>
        <v>5.8780499999999999E-2</v>
      </c>
      <c r="AM55" s="160">
        <f>_xll.FDS($B55,"jpm_yield_idx("&amp;$A$3&amp;"-1ay,"&amp;$A$3&amp;"-1ay)/100")</f>
        <v>5.8482969999999995E-2</v>
      </c>
      <c r="AN55" s="173"/>
      <c r="AO55" s="155" t="str">
        <f>_xll.FDS(AP55,"FG_COMPANY_NAME()")</f>
        <v>JP Morgan GBI-EM Diversified Mexico</v>
      </c>
      <c r="AP55" s="173" t="str">
        <f t="shared" si="30"/>
        <v>JPM10027</v>
      </c>
      <c r="AQ55" s="159">
        <f t="shared" si="32"/>
        <v>1.0293000000000108E-4</v>
      </c>
      <c r="AR55" s="159">
        <f t="shared" si="33"/>
        <v>1.1391399999999968E-3</v>
      </c>
      <c r="AS55" s="159">
        <f t="shared" si="34"/>
        <v>2.6066000000000006E-3</v>
      </c>
      <c r="AT55" s="159"/>
      <c r="AU55" s="159">
        <f t="shared" si="35"/>
        <v>2.6066000000000006E-3</v>
      </c>
      <c r="AV55" s="159">
        <f t="shared" si="36"/>
        <v>2.9041300000000048E-3</v>
      </c>
      <c r="AW55" s="160"/>
    </row>
    <row r="56" spans="1:53" ht="15.75" x14ac:dyDescent="0.25">
      <c r="A56" s="150" t="str">
        <f>_xll.FDS(B56,"FG_COMPANY_NAME()")</f>
        <v>JP Morgan GBI-EM Diversified Peru</v>
      </c>
      <c r="B56" s="173" t="s">
        <v>63</v>
      </c>
      <c r="C56" s="152" t="e">
        <f>_xll.FDS(B56,"FG_PRICE_IDX("&amp;$A$3&amp;",,,"&amp;$B$3&amp;")")</f>
        <v>#N/A</v>
      </c>
      <c r="D56" s="199">
        <f>_xll.FDS(B56,"FG_TRET_PCHG_IDX("&amp;$A$3&amp;"-1D,"&amp;$A$3&amp;",,"&amp;$B$3&amp;")/100")</f>
        <v>-9.8065882631392931E-5</v>
      </c>
      <c r="E56" s="199">
        <f t="shared" si="25"/>
        <v>-1.6455770401135661E-2</v>
      </c>
      <c r="F56" s="199">
        <f>_xll.FDS($B56,"FG_TRET_PCHG_IDX("&amp;$A$3&amp;"-0m,"&amp;$A$3&amp;",,"&amp;$B$3&amp;")/100")</f>
        <v>0</v>
      </c>
      <c r="G56" s="153">
        <f>_xll.FDS($B56,"FG_TRET_PCHG_IDX("&amp;$A$3&amp;"-1M,"&amp;$A$3&amp;",,"&amp;$B$3&amp;")/100")</f>
        <v>-1.6455770401135661E-2</v>
      </c>
      <c r="H56" s="153">
        <f>_xll.FDS($B56,"FG_TRET_PCHG_IDX(0CY,"&amp;$A$3&amp;",,"&amp;$B$3&amp;")/100")</f>
        <v>-0.12981023143490455</v>
      </c>
      <c r="I56" s="154">
        <f>_xll.FDS($B56,"FG_TRET_PCHG_IDX("&amp;$A$3&amp;"-1AY,"&amp;$A$3&amp;",,"&amp;$B$3&amp;")/100")</f>
        <v>-0.15405630755759814</v>
      </c>
      <c r="J56" s="173"/>
      <c r="K56" s="155" t="str">
        <f>_xll.FDS(L56,"FG_COMPANY_NAME()")</f>
        <v>U.S. Dollar per Peruvian New Sol</v>
      </c>
      <c r="L56" s="173" t="s">
        <v>128</v>
      </c>
      <c r="M56" s="156">
        <f>_xll.FDS(L56,"FG_PRICE_IDX("&amp;$A$3&amp;",,,"&amp;$B$3&amp;")")</f>
        <v>0.29634019854793303</v>
      </c>
      <c r="N56" s="153">
        <f>_xll.FDS(L56,"FG_TRET_PCHG_IDX("&amp;$A$3&amp;"-1D,"&amp;$A$3&amp;",,"&amp;$B$3&amp;")/100")</f>
        <v>7.260334864425122E-4</v>
      </c>
      <c r="O56" s="153">
        <f t="shared" si="26"/>
        <v>-2.6670617869314017E-2</v>
      </c>
      <c r="P56" s="153">
        <f>_xll.FDS($L56,"FG_TRET_PCHG_IDX("&amp;$A$3&amp;"-0m,"&amp;$A$3&amp;",,"&amp;$B$3&amp;")/100")</f>
        <v>0</v>
      </c>
      <c r="Q56" s="153">
        <f>_xll.FDS($L56,"FG_TRET_PCHG_IDX("&amp;$A$3&amp;"-1M,"&amp;$A$3&amp;",,"&amp;$B$3&amp;")/100")</f>
        <v>-2.6670617869314017E-2</v>
      </c>
      <c r="R56" s="153">
        <f>_xll.FDS($L56,"FG_TRET_PCHG_IDX(0CY,"&amp;$A$3&amp;",,"&amp;$B$3&amp;")/100")</f>
        <v>-0.11794339902207727</v>
      </c>
      <c r="S56" s="154">
        <f>_xll.FDS($L56,"FG_TRET_PCHG_IDX(-1aY,"&amp;$A$3&amp;",,"&amp;$B$3&amp;")/100")</f>
        <v>-0.13453845014076149</v>
      </c>
      <c r="T56" s="173"/>
      <c r="U56" s="155" t="str">
        <f>_xll.FDS(V56,"FG_COMPANY_NAME()")</f>
        <v>JP Morgan GBI-EM Diversified Peru</v>
      </c>
      <c r="V56" s="173" t="str">
        <f t="shared" si="31"/>
        <v>JPM10029</v>
      </c>
      <c r="W56" s="156" t="s">
        <v>53</v>
      </c>
      <c r="X56" s="157">
        <f>_xll.FDS($B56,"jpm_duration_idx(-1d,-1d)")</f>
        <v>6.8627479999999998</v>
      </c>
      <c r="Y56" s="157">
        <f t="shared" si="27"/>
        <v>6.9161099999999998</v>
      </c>
      <c r="Z56" s="157">
        <f>_xll.FDS($B56,"jpm_duration_idx("&amp;$A$3&amp;"-0m,"&amp;$A$3&amp;"-0m)")</f>
        <v>7.2180650000000002</v>
      </c>
      <c r="AA56" s="157">
        <f>_xll.FDS($B56,"jpm_duration_idx("&amp;$A$3&amp;"-1M,"&amp;$A$3&amp;"-1M)")</f>
        <v>6.9161099999999998</v>
      </c>
      <c r="AB56" s="157">
        <f>_xll.FDS($B56,"jpm_duration_idx(0cy,0cy)")</f>
        <v>7.2116319999999998</v>
      </c>
      <c r="AC56" s="158">
        <f>_xll.FDS($B56,"jpm_duration_idx("&amp;$A$3&amp;"-1ay,"&amp;$A$3&amp;"-1ay)")</f>
        <v>7.379588</v>
      </c>
      <c r="AD56" s="173"/>
      <c r="AE56" s="155" t="str">
        <f>_xll.FDS(AF56,"FG_COMPANY_NAME()")</f>
        <v>JP Morgan GBI-EM Diversified Peru</v>
      </c>
      <c r="AF56" s="173" t="str">
        <f t="shared" si="28"/>
        <v>JPM10029</v>
      </c>
      <c r="AG56" s="159">
        <f>_xll.FDS($B56,"jpm_yield_idx("&amp;$A$3&amp;")/100")</f>
        <v>6.9152409999999997E-2</v>
      </c>
      <c r="AH56" s="159">
        <f>_xll.FDS($B56,"jpm_yield_idx(-1d,-1d)/100")</f>
        <v>6.8706230000000007E-2</v>
      </c>
      <c r="AI56" s="159">
        <f t="shared" si="29"/>
        <v>6.9563730000000004E-2</v>
      </c>
      <c r="AJ56" s="159">
        <f>_xll.FDS($B56,"jpm_yield_idx("&amp;$A$3&amp;"-0m,"&amp;$A$3&amp;"-0m)/100")</f>
        <v>6.9152409999999997E-2</v>
      </c>
      <c r="AK56" s="159">
        <f>_xll.FDS($B56,"jpm_yield_idx("&amp;$A$3&amp;"-1M,"&amp;$A$3&amp;"-1M)/100")</f>
        <v>6.9563730000000004E-2</v>
      </c>
      <c r="AL56" s="159">
        <f>_xll.FDS($B56,"jpm_yield_idx(0CY,0CY)/100")</f>
        <v>5.8283469999999997E-2</v>
      </c>
      <c r="AM56" s="160">
        <f>_xll.FDS($B56,"jpm_yield_idx("&amp;$A$3&amp;"-1ay,"&amp;$A$3&amp;"-1ay)/100")</f>
        <v>5.6356210000000004E-2</v>
      </c>
      <c r="AN56" s="173"/>
      <c r="AO56" s="155" t="str">
        <f>_xll.FDS(AP56,"FG_COMPANY_NAME()")</f>
        <v>JP Morgan GBI-EM Diversified Peru</v>
      </c>
      <c r="AP56" s="173" t="str">
        <f t="shared" si="30"/>
        <v>JPM10029</v>
      </c>
      <c r="AQ56" s="159">
        <f t="shared" si="32"/>
        <v>4.4617999999999047E-4</v>
      </c>
      <c r="AR56" s="159">
        <f t="shared" si="33"/>
        <v>-4.1132000000000668E-4</v>
      </c>
      <c r="AS56" s="159">
        <f t="shared" si="34"/>
        <v>1.0868940000000001E-2</v>
      </c>
      <c r="AT56" s="159"/>
      <c r="AU56" s="159">
        <f t="shared" si="35"/>
        <v>1.0868940000000001E-2</v>
      </c>
      <c r="AV56" s="159">
        <f t="shared" si="36"/>
        <v>1.2796199999999994E-2</v>
      </c>
      <c r="AW56" s="160"/>
    </row>
    <row r="57" spans="1:53" ht="16.5" thickBot="1" x14ac:dyDescent="0.3">
      <c r="A57" s="161" t="str">
        <f>_xll.FDS(B57,"FG_COMPANY_NAME()")</f>
        <v>JP Morgan GBI-EM Diversified Chile</v>
      </c>
      <c r="B57" s="173" t="s">
        <v>68</v>
      </c>
      <c r="C57" s="163" t="e">
        <f>_xll.FDS(B57,"FG_PRICE_IDX("&amp;$A$3&amp;",,,"&amp;$B$3&amp;")")</f>
        <v>#N/A</v>
      </c>
      <c r="D57" s="200">
        <f>_xll.FDS(B57,"FG_TRET_PCHG_IDX("&amp;$A$3&amp;"-1D,"&amp;$A$3&amp;",,"&amp;$B$3&amp;")/100")</f>
        <v>2.977410582109874E-3</v>
      </c>
      <c r="E57" s="200">
        <f t="shared" si="25"/>
        <v>-2.6534931062041411E-2</v>
      </c>
      <c r="F57" s="200">
        <f>_xll.FDS($B57,"FG_TRET_PCHG_IDX("&amp;$A$3&amp;"-0m,"&amp;$A$3&amp;",,"&amp;$B$3&amp;")/100")</f>
        <v>0</v>
      </c>
      <c r="G57" s="164">
        <f>_xll.FDS($B57,"FG_TRET_PCHG_IDX("&amp;$A$3&amp;"-1M,"&amp;$A$3&amp;",,"&amp;$B$3&amp;")/100")</f>
        <v>-2.6534931062041411E-2</v>
      </c>
      <c r="H57" s="164">
        <f>_xll.FDS($B57,"FG_TRET_PCHG_IDX(0CY,"&amp;$A$3&amp;",,"&amp;$B$3&amp;")/100")</f>
        <v>-0.12253712988029243</v>
      </c>
      <c r="I57" s="165">
        <f>_xll.FDS($B57,"FG_TRET_PCHG_IDX("&amp;$A$3&amp;"-1AY,"&amp;$A$3&amp;",,"&amp;$B$3&amp;")/100")</f>
        <v>-0.11712701707523243</v>
      </c>
      <c r="J57" s="173"/>
      <c r="K57" s="155" t="str">
        <f>_xll.FDS(L57,"FG_COMPANY_NAME()")</f>
        <v>U.S. Dollar per Chilean Peso</v>
      </c>
      <c r="L57" s="173" t="s">
        <v>126</v>
      </c>
      <c r="M57" s="156">
        <f>_xll.FDS(L57,"FG_PRICE_IDX("&amp;$A$3&amp;",,,"&amp;$B$3&amp;")")</f>
        <v>1.4067170740284861E-3</v>
      </c>
      <c r="N57" s="164">
        <f>_xll.FDS(L57,"FG_TRET_PCHG_IDX("&amp;$A$3&amp;"-1D,"&amp;$A$3&amp;",,"&amp;$B$3&amp;")/100")</f>
        <v>2.0749076841921621E-3</v>
      </c>
      <c r="O57" s="164">
        <f t="shared" si="26"/>
        <v>-2.8134341480569702E-2</v>
      </c>
      <c r="P57" s="164">
        <f>_xll.FDS($L57,"FG_TRET_PCHG_IDX("&amp;$A$3&amp;"-0m,"&amp;$A$3&amp;",,"&amp;$B$3&amp;")/100")</f>
        <v>0</v>
      </c>
      <c r="Q57" s="164">
        <f>_xll.FDS($L57,"FG_TRET_PCHG_IDX("&amp;$A$3&amp;"-1M,"&amp;$A$3&amp;",,"&amp;$B$3&amp;")/100")</f>
        <v>-2.8134341480569702E-2</v>
      </c>
      <c r="R57" s="164">
        <f>_xll.FDS($L57,"FG_TRET_PCHG_IDX(0CY,"&amp;$A$3&amp;",,"&amp;$B$3&amp;")/100")</f>
        <v>-0.1463337436258132</v>
      </c>
      <c r="S57" s="165">
        <f>_xll.FDS($L57,"FG_TRET_PCHG_IDX(-1aY,"&amp;$A$3&amp;",,"&amp;$B$3&amp;")/100")</f>
        <v>-0.14443467557587464</v>
      </c>
      <c r="T57" s="173"/>
      <c r="U57" s="155" t="str">
        <f>_xll.FDS(V57,"FG_COMPANY_NAME()")</f>
        <v>JP Morgan GBI-EM Diversified Chile</v>
      </c>
      <c r="V57" s="173" t="str">
        <f t="shared" si="31"/>
        <v>JPM10045</v>
      </c>
      <c r="W57" s="156" t="s">
        <v>53</v>
      </c>
      <c r="X57" s="157">
        <f>_xll.FDS($B57,"jpm_duration_idx(-1d,-1d)")</f>
        <v>4.0336230000000004</v>
      </c>
      <c r="Y57" s="157">
        <f t="shared" si="27"/>
        <v>4.1110990000000003</v>
      </c>
      <c r="Z57" s="157">
        <f>_xll.FDS($B57,"jpm_duration_idx("&amp;$A$3&amp;"-0m,"&amp;$A$3&amp;"-0m)")</f>
        <v>4.0317420000000004</v>
      </c>
      <c r="AA57" s="157">
        <f>_xll.FDS($B57,"jpm_duration_idx("&amp;$A$3&amp;"-1M,"&amp;$A$3&amp;"-1M)")</f>
        <v>4.1110990000000003</v>
      </c>
      <c r="AB57" s="157">
        <f>_xll.FDS($B57,"jpm_duration_idx(0cy,0cy)")</f>
        <v>4.6966150000000004</v>
      </c>
      <c r="AC57" s="169">
        <f>_xll.FDS($B57,"jpm_duration_idx("&amp;$A$3&amp;"-1ay,"&amp;$A$3&amp;"-1ay)")</f>
        <v>4.7875100000000002</v>
      </c>
      <c r="AD57" s="173"/>
      <c r="AE57" s="155" t="str">
        <f>_xll.FDS(AF57,"FG_COMPANY_NAME()")</f>
        <v>JP Morgan GBI-EM Diversified Chile</v>
      </c>
      <c r="AF57" s="173" t="str">
        <f t="shared" si="28"/>
        <v>JPM10045</v>
      </c>
      <c r="AG57" s="159">
        <f>_xll.FDS($B57,"jpm_yield_idx("&amp;$A$3&amp;")/100")</f>
        <v>4.6514840000000002E-2</v>
      </c>
      <c r="AH57" s="159">
        <f>_xll.FDS($B57,"jpm_yield_idx(-1d,-1d)/100")</f>
        <v>4.6714229999999995E-2</v>
      </c>
      <c r="AI57" s="159">
        <f t="shared" si="29"/>
        <v>4.6021070000000004E-2</v>
      </c>
      <c r="AJ57" s="159">
        <f>_xll.FDS($B57,"jpm_yield_idx("&amp;$A$3&amp;"-0m,"&amp;$A$3&amp;"-0m)/100")</f>
        <v>4.6514840000000002E-2</v>
      </c>
      <c r="AK57" s="159">
        <f>_xll.FDS($B57,"jpm_yield_idx("&amp;$A$3&amp;"-1M,"&amp;$A$3&amp;"-1M)/100")</f>
        <v>4.6021070000000004E-2</v>
      </c>
      <c r="AL57" s="159">
        <f>_xll.FDS($B57,"jpm_yield_idx(0CY,0CY)/100")</f>
        <v>4.3776830000000003E-2</v>
      </c>
      <c r="AM57" s="160">
        <f>_xll.FDS($B57,"jpm_yield_idx("&amp;$A$3&amp;"-1ay,"&amp;$A$3&amp;"-1ay)/100")</f>
        <v>4.3764869999999997E-2</v>
      </c>
      <c r="AN57" s="173"/>
      <c r="AO57" s="155" t="str">
        <f>_xll.FDS(AP57,"FG_COMPANY_NAME()")</f>
        <v>JP Morgan GBI-EM Diversified Chile</v>
      </c>
      <c r="AP57" s="173" t="str">
        <f t="shared" si="30"/>
        <v>JPM10045</v>
      </c>
      <c r="AQ57" s="159">
        <f t="shared" si="32"/>
        <v>-1.9938999999999374E-4</v>
      </c>
      <c r="AR57" s="159">
        <f t="shared" si="33"/>
        <v>4.9376999999999754E-4</v>
      </c>
      <c r="AS57" s="159">
        <f t="shared" si="34"/>
        <v>2.7380099999999991E-3</v>
      </c>
      <c r="AT57" s="159"/>
      <c r="AU57" s="159">
        <f t="shared" si="35"/>
        <v>2.7380099999999991E-3</v>
      </c>
      <c r="AV57" s="159">
        <f t="shared" si="36"/>
        <v>2.7499700000000044E-3</v>
      </c>
      <c r="AW57" s="160"/>
    </row>
    <row r="58" spans="1:53" x14ac:dyDescent="0.25">
      <c r="D58" s="1"/>
      <c r="E58" s="1"/>
      <c r="F58" s="1"/>
    </row>
    <row r="59" spans="1:53" x14ac:dyDescent="0.25">
      <c r="D59" s="1"/>
      <c r="E59" s="1"/>
      <c r="F59" s="1"/>
    </row>
    <row r="60" spans="1:53" ht="15.75" thickBot="1" x14ac:dyDescent="0.3">
      <c r="D60" s="1"/>
      <c r="E60" s="1"/>
      <c r="F60" s="1"/>
    </row>
    <row r="61" spans="1:53" ht="31.5" x14ac:dyDescent="0.25">
      <c r="A61" s="100" t="s">
        <v>46</v>
      </c>
      <c r="B61" s="57"/>
      <c r="C61" s="102" t="s">
        <v>47</v>
      </c>
      <c r="D61" s="202" t="s">
        <v>97</v>
      </c>
      <c r="E61" s="202" t="s">
        <v>204</v>
      </c>
      <c r="F61" s="202" t="s">
        <v>204</v>
      </c>
      <c r="G61" s="103" t="s">
        <v>98</v>
      </c>
      <c r="H61" s="103" t="s">
        <v>99</v>
      </c>
      <c r="I61" s="104" t="s">
        <v>96</v>
      </c>
      <c r="K61" s="56" t="s">
        <v>46</v>
      </c>
      <c r="L61" s="57"/>
      <c r="M61" s="58" t="s">
        <v>47</v>
      </c>
      <c r="N61" s="102" t="s">
        <v>100</v>
      </c>
      <c r="O61" s="103" t="s">
        <v>205</v>
      </c>
      <c r="P61" s="103" t="s">
        <v>205</v>
      </c>
      <c r="Q61" s="103" t="s">
        <v>101</v>
      </c>
      <c r="R61" s="103" t="s">
        <v>103</v>
      </c>
      <c r="S61" s="104" t="s">
        <v>102</v>
      </c>
      <c r="U61" s="56" t="s">
        <v>46</v>
      </c>
      <c r="V61" s="57"/>
      <c r="W61" s="58" t="s">
        <v>38</v>
      </c>
      <c r="AL61" s="1"/>
      <c r="AM61" s="1"/>
      <c r="AQ61" s="183" t="s">
        <v>118</v>
      </c>
      <c r="AR61" s="23" t="s">
        <v>106</v>
      </c>
      <c r="AS61" s="23"/>
      <c r="AT61" s="23"/>
      <c r="AU61" s="23" t="s">
        <v>97</v>
      </c>
      <c r="AV61" s="23" t="s">
        <v>98</v>
      </c>
      <c r="AW61" s="23" t="s">
        <v>99</v>
      </c>
      <c r="AX61" s="24" t="s">
        <v>96</v>
      </c>
      <c r="AY61" s="196" t="s">
        <v>213</v>
      </c>
      <c r="AZ61" s="196" t="s">
        <v>219</v>
      </c>
      <c r="BA61" s="196" t="s">
        <v>218</v>
      </c>
    </row>
    <row r="62" spans="1:53" ht="15.75" x14ac:dyDescent="0.25">
      <c r="A62" s="79" t="str">
        <f>_xll.FDS(B62,"FG_COMPANY_NAME()")</f>
        <v>US Benchmark Bond - 2 Year</v>
      </c>
      <c r="B62" s="101" t="s">
        <v>23</v>
      </c>
      <c r="C62" s="81">
        <f>_xll.FDS($B62,"FG_YIELD("&amp;$A$3&amp;")")</f>
        <v>0.9304</v>
      </c>
      <c r="D62" s="30">
        <f>_xll.FDS($B62,"FG_YIELD("&amp;$A$3&amp;"-1d,"&amp;$A$3&amp;"-1d)")</f>
        <v>0.91849999999999998</v>
      </c>
      <c r="E62" s="30">
        <f t="shared" ref="E62:E76" si="37">IF(MONTH($A$3)=MONTH($A$3+1),F62,G62)</f>
        <v>0.73229999999999995</v>
      </c>
      <c r="F62" s="30">
        <f>_xll.FDS($B62,"FG_YIELD("&amp;$A$3&amp;"-0m,"&amp;$A$3&amp;"-0m)")</f>
        <v>0.9304</v>
      </c>
      <c r="G62" s="30">
        <f>_xll.FDS($B62,"FG_YIELD("&amp;$A$3&amp;"-1M,"&amp;$A$3&amp;"-1M)")</f>
        <v>0.73229999999999995</v>
      </c>
      <c r="H62" s="30">
        <f>_xll.FDS($B62,"FG_YIELD(0CY,0CY)")</f>
        <v>0.66839999999999999</v>
      </c>
      <c r="I62" s="82">
        <f>_xll.FDS($B62,"FG_YIELD("&amp;$A$3&amp;"-1ay,"&amp;$A$3&amp;"-1ay)")</f>
        <v>0.46850000000000003</v>
      </c>
      <c r="J62" s="1"/>
      <c r="K62" s="25" t="str">
        <f>A62</f>
        <v>US Benchmark Bond - 2 Year</v>
      </c>
      <c r="L62" s="29" t="str">
        <f>B62</f>
        <v>TRYUS2Y-FDS</v>
      </c>
      <c r="M62" s="105">
        <f>C62</f>
        <v>0.9304</v>
      </c>
      <c r="N62" s="106">
        <f>$C62-D62</f>
        <v>1.1900000000000022E-2</v>
      </c>
      <c r="O62" s="194">
        <f t="shared" ref="O62:O76" si="38">IF(MONTH($A$3)=MONTH($A$3+1),P62,Q62)</f>
        <v>0.19810000000000005</v>
      </c>
      <c r="P62" s="53">
        <f>$C62-F62</f>
        <v>0</v>
      </c>
      <c r="Q62" s="53">
        <f>$C62-G62</f>
        <v>0.19810000000000005</v>
      </c>
      <c r="R62" s="53">
        <f>$C62-H62</f>
        <v>0.26200000000000001</v>
      </c>
      <c r="S62" s="107">
        <f>$C62-I62</f>
        <v>0.46189999999999998</v>
      </c>
      <c r="U62" s="25" t="str">
        <f>_xll.FDS(V62,"FG_COMPANY_NAME()")</f>
        <v>US Benchmark Bond - 2 Year</v>
      </c>
      <c r="V62" s="29" t="s">
        <v>23</v>
      </c>
      <c r="W62" s="27" t="s">
        <v>53</v>
      </c>
      <c r="AC62" t="s">
        <v>104</v>
      </c>
      <c r="AG62" t="s">
        <v>106</v>
      </c>
      <c r="AH62" t="s">
        <v>107</v>
      </c>
      <c r="AK62" t="s">
        <v>108</v>
      </c>
      <c r="AL62" t="s">
        <v>109</v>
      </c>
      <c r="AM62" s="1" t="s">
        <v>105</v>
      </c>
      <c r="AQ62" s="184" t="s">
        <v>171</v>
      </c>
      <c r="AR62" s="185">
        <f>C76-C75</f>
        <v>0.21160000000000001</v>
      </c>
      <c r="AS62" s="185"/>
      <c r="AT62" s="185"/>
      <c r="AU62" s="185">
        <f>D76-D75</f>
        <v>0.19369999999999998</v>
      </c>
      <c r="AV62" s="185">
        <f>E76-E75</f>
        <v>0.15279999999999999</v>
      </c>
      <c r="AW62" s="185">
        <f>H76-H75</f>
        <v>7.1000000000000008E-2</v>
      </c>
      <c r="AX62" s="185">
        <f>I76-I75</f>
        <v>5.5800000000000002E-2</v>
      </c>
      <c r="AY62" s="55">
        <f>AR62-AV62</f>
        <v>5.8800000000000019E-2</v>
      </c>
      <c r="AZ62" s="55">
        <f t="shared" ref="AZ62:AZ64" si="39">AR62-AW62</f>
        <v>0.1406</v>
      </c>
      <c r="BA62" s="55">
        <f t="shared" ref="BA62:BA64" si="40">AR62-AX62</f>
        <v>0.15579999999999999</v>
      </c>
    </row>
    <row r="63" spans="1:53" ht="15.75" x14ac:dyDescent="0.25">
      <c r="A63" s="79" t="str">
        <f>_xll.FDS(B63,"FG_COMPANY_NAME()")</f>
        <v>US Benchmark Bond - 5 Year</v>
      </c>
      <c r="B63" s="101" t="s">
        <v>24</v>
      </c>
      <c r="C63" s="81">
        <f>_xll.FDS($B63,"FG_YIELD("&amp;$A$3&amp;")")</f>
        <v>1.6463000000000001</v>
      </c>
      <c r="D63" s="30">
        <f>_xll.FDS($B63,"FG_YIELD("&amp;$A$3&amp;"-1d,"&amp;$A$3&amp;"-1d)")</f>
        <v>1.6478999999999999</v>
      </c>
      <c r="E63" s="30">
        <f t="shared" si="37"/>
        <v>1.5185</v>
      </c>
      <c r="F63" s="30">
        <f>_xll.FDS($B63,"FG_YIELD("&amp;$A$3&amp;"-0m,"&amp;$A$3&amp;"-0m)")</f>
        <v>1.6463000000000001</v>
      </c>
      <c r="G63" s="30">
        <f>_xll.FDS($B63,"FG_YIELD("&amp;$A$3&amp;"-1M,"&amp;$A$3&amp;"-1M)")</f>
        <v>1.5185</v>
      </c>
      <c r="H63" s="30">
        <f>_xll.FDS($B63,"FG_YIELD(0CY,0CY)")</f>
        <v>1.6528</v>
      </c>
      <c r="I63" s="82">
        <f>_xll.FDS($B63,"FG_YIELD("&amp;$A$3&amp;"-1ay,"&amp;$A$3&amp;"-1ay)")</f>
        <v>1.4821</v>
      </c>
      <c r="J63" s="1"/>
      <c r="K63" s="25" t="str">
        <f t="shared" ref="K63:K76" si="41">A63</f>
        <v>US Benchmark Bond - 5 Year</v>
      </c>
      <c r="L63" s="29" t="str">
        <f t="shared" ref="L63:L76" si="42">B63</f>
        <v>TRYUS5Y-FDS</v>
      </c>
      <c r="M63" s="105">
        <f t="shared" ref="M63:M76" si="43">C63</f>
        <v>1.6463000000000001</v>
      </c>
      <c r="N63" s="106">
        <f t="shared" ref="N63:N76" si="44">$C63-D63</f>
        <v>-1.5999999999998238E-3</v>
      </c>
      <c r="O63" s="194">
        <f t="shared" si="38"/>
        <v>0.12780000000000014</v>
      </c>
      <c r="P63" s="53">
        <f t="shared" ref="P63:Q76" si="45">$C63-F63</f>
        <v>0</v>
      </c>
      <c r="Q63" s="53">
        <f t="shared" si="45"/>
        <v>0.12780000000000014</v>
      </c>
      <c r="R63" s="53">
        <f t="shared" ref="R63:R76" si="46">$C63-H63</f>
        <v>-6.4999999999999503E-3</v>
      </c>
      <c r="S63" s="107">
        <f t="shared" ref="S63:S76" si="47">$C63-I63</f>
        <v>0.16420000000000012</v>
      </c>
      <c r="U63" s="25" t="str">
        <f>_xll.FDS(V63,"FG_COMPANY_NAME()")</f>
        <v>US Benchmark Bond - 5 Year</v>
      </c>
      <c r="V63" s="29" t="s">
        <v>24</v>
      </c>
      <c r="AC63" t="s">
        <v>116</v>
      </c>
      <c r="AG63" s="55">
        <f>C75</f>
        <v>0.17549999999999999</v>
      </c>
      <c r="AH63" s="55">
        <f>D75</f>
        <v>0.1704</v>
      </c>
      <c r="AI63" s="55"/>
      <c r="AJ63" s="55"/>
      <c r="AK63" s="55">
        <f t="shared" ref="AK63:AM64" si="48">G75</f>
        <v>7.8799999999999995E-2</v>
      </c>
      <c r="AL63" s="55">
        <f t="shared" si="48"/>
        <v>4.82E-2</v>
      </c>
      <c r="AM63" s="55">
        <f t="shared" si="48"/>
        <v>1.2699999999999999E-2</v>
      </c>
      <c r="AQ63" s="184" t="s">
        <v>172</v>
      </c>
      <c r="AR63" s="185">
        <f>C62-C76</f>
        <v>0.54330000000000001</v>
      </c>
      <c r="AS63" s="185"/>
      <c r="AT63" s="185"/>
      <c r="AU63" s="185">
        <f>D62-D76</f>
        <v>0.5544</v>
      </c>
      <c r="AV63" s="185">
        <f>E62-E76</f>
        <v>0.50069999999999992</v>
      </c>
      <c r="AW63" s="185">
        <f>H62-H76</f>
        <v>0.54920000000000002</v>
      </c>
      <c r="AX63" s="185">
        <f>I62-I76</f>
        <v>0.4</v>
      </c>
      <c r="AY63" s="55">
        <f>AR63-AV63</f>
        <v>4.2600000000000082E-2</v>
      </c>
      <c r="AZ63" s="55">
        <f t="shared" si="39"/>
        <v>-5.9000000000000163E-3</v>
      </c>
      <c r="BA63" s="55">
        <f t="shared" si="40"/>
        <v>0.14329999999999998</v>
      </c>
    </row>
    <row r="64" spans="1:53" ht="15.75" x14ac:dyDescent="0.25">
      <c r="A64" s="79" t="str">
        <f>_xll.FDS(B64,"FG_COMPANY_NAME()")</f>
        <v>US Benchmark Bond - 10 Year</v>
      </c>
      <c r="B64" s="77" t="s">
        <v>25</v>
      </c>
      <c r="C64" s="81">
        <f>_xll.FDS($B64,"FG_YIELD("&amp;$A$3&amp;")")</f>
        <v>2.206</v>
      </c>
      <c r="D64" s="30">
        <f>_xll.FDS($B64,"FG_YIELD("&amp;$A$3&amp;"-1d,"&amp;$A$3&amp;"-1d)")</f>
        <v>2.2218</v>
      </c>
      <c r="E64" s="30">
        <f t="shared" si="37"/>
        <v>2.1442000000000001</v>
      </c>
      <c r="F64" s="30">
        <f>_xll.FDS($B64,"FG_YIELD("&amp;$A$3&amp;"-0m,"&amp;$A$3&amp;"-0m)")</f>
        <v>2.206</v>
      </c>
      <c r="G64" s="30">
        <f>_xll.FDS($B64,"FG_YIELD("&amp;$A$3&amp;"-1M,"&amp;$A$3&amp;"-1M)")</f>
        <v>2.1442000000000001</v>
      </c>
      <c r="H64" s="30">
        <f>_xll.FDS($B64,"FG_YIELD(0CY,0CY)")</f>
        <v>2.1696</v>
      </c>
      <c r="I64" s="82">
        <f>_xll.FDS($B64,"FG_YIELD("&amp;$A$3&amp;"-1ay,"&amp;$A$3&amp;"-1ay)")</f>
        <v>2.1676000000000002</v>
      </c>
      <c r="J64" s="1"/>
      <c r="K64" s="25" t="str">
        <f t="shared" si="41"/>
        <v>US Benchmark Bond - 10 Year</v>
      </c>
      <c r="L64" s="29" t="str">
        <f t="shared" si="42"/>
        <v>TRYUS10Y-FDS</v>
      </c>
      <c r="M64" s="105">
        <f t="shared" si="43"/>
        <v>2.206</v>
      </c>
      <c r="N64" s="106">
        <f t="shared" si="44"/>
        <v>-1.5800000000000036E-2</v>
      </c>
      <c r="O64" s="194">
        <f t="shared" si="38"/>
        <v>6.1799999999999855E-2</v>
      </c>
      <c r="P64" s="53">
        <f t="shared" si="45"/>
        <v>0</v>
      </c>
      <c r="Q64" s="53">
        <f t="shared" si="45"/>
        <v>6.1799999999999855E-2</v>
      </c>
      <c r="R64" s="53">
        <f t="shared" si="46"/>
        <v>3.6399999999999988E-2</v>
      </c>
      <c r="S64" s="107">
        <f t="shared" si="47"/>
        <v>3.8399999999999768E-2</v>
      </c>
      <c r="U64" s="25" t="str">
        <f>_xll.FDS(V64,"FG_COMPANY_NAME()")</f>
        <v>US Benchmark Bond - 10 Year</v>
      </c>
      <c r="V64" s="28" t="s">
        <v>25</v>
      </c>
      <c r="AC64" t="s">
        <v>117</v>
      </c>
      <c r="AG64" s="55">
        <f>C76</f>
        <v>0.3871</v>
      </c>
      <c r="AH64" s="55">
        <f>D76</f>
        <v>0.36409999999999998</v>
      </c>
      <c r="AI64" s="55"/>
      <c r="AJ64" s="55"/>
      <c r="AK64" s="55">
        <f t="shared" si="48"/>
        <v>0.2316</v>
      </c>
      <c r="AL64" s="55">
        <f t="shared" si="48"/>
        <v>0.1192</v>
      </c>
      <c r="AM64" s="55">
        <f t="shared" si="48"/>
        <v>6.8500000000000005E-2</v>
      </c>
      <c r="AQ64" s="184" t="s">
        <v>173</v>
      </c>
      <c r="AR64" s="185">
        <f>C64-C62</f>
        <v>1.2755999999999998</v>
      </c>
      <c r="AS64" s="185"/>
      <c r="AT64" s="185"/>
      <c r="AU64" s="185">
        <f>D64-D62</f>
        <v>1.3033000000000001</v>
      </c>
      <c r="AV64" s="185">
        <f>E64-E62</f>
        <v>1.4119000000000002</v>
      </c>
      <c r="AW64" s="185">
        <f>H64-H62</f>
        <v>1.5011999999999999</v>
      </c>
      <c r="AX64" s="185">
        <f>I64-I62</f>
        <v>1.6991000000000001</v>
      </c>
      <c r="AY64" s="55">
        <f>AR64-AV64</f>
        <v>-0.13630000000000031</v>
      </c>
      <c r="AZ64" s="55">
        <f t="shared" si="39"/>
        <v>-0.22560000000000002</v>
      </c>
      <c r="BA64" s="55">
        <f t="shared" si="40"/>
        <v>-0.42350000000000021</v>
      </c>
    </row>
    <row r="65" spans="1:53" ht="15.75" x14ac:dyDescent="0.25">
      <c r="A65" s="79" t="str">
        <f>_xll.FDS(B65,"FG_COMPANY_NAME()")</f>
        <v>US Benchmark Bond - 30 Year</v>
      </c>
      <c r="B65" s="76" t="s">
        <v>26</v>
      </c>
      <c r="C65" s="81">
        <f>_xll.FDS($B65,"FG_YIELD("&amp;$A$3&amp;")")</f>
        <v>2.9702999999999999</v>
      </c>
      <c r="D65" s="30">
        <f>_xll.FDS($B65,"FG_YIELD("&amp;$A$3&amp;"-1d,"&amp;$A$3&amp;"-1d)")</f>
        <v>2.9971999999999999</v>
      </c>
      <c r="E65" s="30">
        <f t="shared" si="37"/>
        <v>2.9211999999999998</v>
      </c>
      <c r="F65" s="30">
        <f>_xll.FDS($B65,"FG_YIELD("&amp;$A$3&amp;"-0m,"&amp;$A$3&amp;"-0m)")</f>
        <v>2.9702999999999999</v>
      </c>
      <c r="G65" s="30">
        <f>_xll.FDS($B65,"FG_YIELD("&amp;$A$3&amp;"-1M,"&amp;$A$3&amp;"-1M)")</f>
        <v>2.9211999999999998</v>
      </c>
      <c r="H65" s="30">
        <f>_xll.FDS($B65,"FG_YIELD(0CY,0CY)")</f>
        <v>2.7496</v>
      </c>
      <c r="I65" s="82">
        <f>_xll.FDS($B65,"FG_YIELD("&amp;$A$3&amp;"-1ay,"&amp;$A$3&amp;"-1ay)")</f>
        <v>2.8929999999999998</v>
      </c>
      <c r="K65" s="25" t="str">
        <f t="shared" si="41"/>
        <v>US Benchmark Bond - 30 Year</v>
      </c>
      <c r="L65" s="29" t="str">
        <f t="shared" si="42"/>
        <v>TRYUS30Y-FDS</v>
      </c>
      <c r="M65" s="105">
        <f t="shared" si="43"/>
        <v>2.9702999999999999</v>
      </c>
      <c r="N65" s="106">
        <f t="shared" si="44"/>
        <v>-2.6899999999999924E-2</v>
      </c>
      <c r="O65" s="194">
        <f>IF(MONTH($A$3)=MONTH($A$3+1),P65,Q65)</f>
        <v>4.9100000000000144E-2</v>
      </c>
      <c r="P65" s="53">
        <f t="shared" si="45"/>
        <v>0</v>
      </c>
      <c r="Q65" s="53">
        <f t="shared" si="45"/>
        <v>4.9100000000000144E-2</v>
      </c>
      <c r="R65" s="53">
        <f t="shared" si="46"/>
        <v>0.2206999999999999</v>
      </c>
      <c r="S65" s="107">
        <f t="shared" si="47"/>
        <v>7.7300000000000146E-2</v>
      </c>
      <c r="U65" s="25" t="str">
        <f>_xll.FDS(V65,"FG_COMPANY_NAME()")</f>
        <v>US Benchmark Bond - 30 Year</v>
      </c>
      <c r="V65" s="26" t="s">
        <v>26</v>
      </c>
      <c r="AC65" t="s">
        <v>112</v>
      </c>
      <c r="AG65" s="55">
        <f t="shared" ref="AG65:AH68" si="49">C62</f>
        <v>0.9304</v>
      </c>
      <c r="AH65" s="55">
        <f t="shared" si="49"/>
        <v>0.91849999999999998</v>
      </c>
      <c r="AI65" s="55"/>
      <c r="AJ65" s="55"/>
      <c r="AK65" s="55">
        <f t="shared" ref="AK65:AM68" si="50">G62</f>
        <v>0.73229999999999995</v>
      </c>
      <c r="AL65" s="55">
        <f t="shared" si="50"/>
        <v>0.66839999999999999</v>
      </c>
      <c r="AM65" s="55">
        <f t="shared" si="50"/>
        <v>0.46850000000000003</v>
      </c>
      <c r="AQ65" s="184" t="s">
        <v>174</v>
      </c>
      <c r="AR65" s="185">
        <f>C65-C64</f>
        <v>0.76429999999999998</v>
      </c>
      <c r="AS65" s="185"/>
      <c r="AT65" s="185"/>
      <c r="AU65" s="185">
        <f>D65-D64</f>
        <v>0.77539999999999987</v>
      </c>
      <c r="AV65" s="185">
        <f>E65-E64</f>
        <v>0.77699999999999969</v>
      </c>
      <c r="AW65" s="185">
        <f>H65-H64</f>
        <v>0.58000000000000007</v>
      </c>
      <c r="AX65" s="185">
        <f>I65-I64</f>
        <v>0.7253999999999996</v>
      </c>
      <c r="AY65" s="55">
        <f>AR65-AV65</f>
        <v>-1.2699999999999712E-2</v>
      </c>
      <c r="AZ65" s="55">
        <f>AR65-AW65</f>
        <v>0.18429999999999991</v>
      </c>
      <c r="BA65" s="55">
        <f>AR65-AX65</f>
        <v>3.8900000000000379E-2</v>
      </c>
    </row>
    <row r="66" spans="1:53" ht="15.75" x14ac:dyDescent="0.25">
      <c r="A66" s="79" t="str">
        <f>_xll.FDS(B66,"FG_COMPANY_NAME()")</f>
        <v>US Treasury Constant Maturity Inflation-Indexed (TIPS) - 5 Year</v>
      </c>
      <c r="B66" s="76" t="s">
        <v>73</v>
      </c>
      <c r="C66" s="81">
        <f>_xll.FDS($B66,"FG_YIELD("&amp;$A$3&amp;")")</f>
        <v>0.35</v>
      </c>
      <c r="D66" s="30">
        <f>_xll.FDS($B66,"FG_YIELD("&amp;$A$3&amp;"-1d,"&amp;$A$3&amp;"-1d)")</f>
        <v>0.33</v>
      </c>
      <c r="E66" s="30">
        <f t="shared" si="37"/>
        <v>0.32</v>
      </c>
      <c r="F66" s="30">
        <f>_xll.FDS($B66,"FG_YIELD("&amp;$A$3&amp;"-0m,"&amp;$A$3&amp;"-0m)")</f>
        <v>0.35</v>
      </c>
      <c r="G66" s="30">
        <f>_xll.FDS($B66,"FG_YIELD("&amp;$A$3&amp;"-1M,"&amp;$A$3&amp;"-1M)")</f>
        <v>0.32</v>
      </c>
      <c r="H66" s="30">
        <f>_xll.FDS($B66,"FG_YIELD(0CY,0CY)")</f>
        <v>0.38</v>
      </c>
      <c r="I66" s="82">
        <f>_xll.FDS($B66,"FG_YIELD("&amp;$A$3&amp;"-1ay,"&amp;$A$3&amp;"-1ay)")</f>
        <v>0.1</v>
      </c>
      <c r="K66" s="25" t="str">
        <f t="shared" si="41"/>
        <v>US Treasury Constant Maturity Inflation-Indexed (TIPS) - 5 Year</v>
      </c>
      <c r="L66" s="29" t="str">
        <f t="shared" si="42"/>
        <v>CMTIPSUS5Y-FDS</v>
      </c>
      <c r="M66" s="105">
        <f t="shared" si="43"/>
        <v>0.35</v>
      </c>
      <c r="N66" s="106">
        <f t="shared" si="44"/>
        <v>1.9999999999999962E-2</v>
      </c>
      <c r="O66" s="194">
        <f t="shared" si="38"/>
        <v>2.9999999999999971E-2</v>
      </c>
      <c r="P66" s="53">
        <f t="shared" si="45"/>
        <v>0</v>
      </c>
      <c r="Q66" s="53">
        <f t="shared" si="45"/>
        <v>2.9999999999999971E-2</v>
      </c>
      <c r="R66" s="53">
        <f t="shared" si="46"/>
        <v>-3.0000000000000027E-2</v>
      </c>
      <c r="S66" s="107">
        <f t="shared" si="47"/>
        <v>0.24999999999999997</v>
      </c>
      <c r="U66" s="25" t="str">
        <f>_xll.FDS(V66,"FG_COMPANY_NAME()")</f>
        <v>US Treasury Constant Maturity Inflation-Indexed (TIPS) - 5 Year</v>
      </c>
      <c r="V66" s="26" t="s">
        <v>73</v>
      </c>
      <c r="AC66" t="s">
        <v>110</v>
      </c>
      <c r="AG66" s="55">
        <f t="shared" si="49"/>
        <v>1.6463000000000001</v>
      </c>
      <c r="AH66" s="55">
        <f t="shared" si="49"/>
        <v>1.6478999999999999</v>
      </c>
      <c r="AI66" s="55"/>
      <c r="AJ66" s="55"/>
      <c r="AK66" s="55">
        <f t="shared" si="50"/>
        <v>1.5185</v>
      </c>
      <c r="AL66" s="55">
        <f t="shared" si="50"/>
        <v>1.6528</v>
      </c>
      <c r="AM66" s="55">
        <f t="shared" si="50"/>
        <v>1.4821</v>
      </c>
    </row>
    <row r="67" spans="1:53" ht="15.75" x14ac:dyDescent="0.25">
      <c r="A67" s="79" t="str">
        <f>_xll.FDS(B67,"FG_COMPANY_NAME()")</f>
        <v>US Treasury Constant Maturity Inflation-Indexed (TIPS) - 10 Year</v>
      </c>
      <c r="B67" s="76" t="s">
        <v>72</v>
      </c>
      <c r="C67" s="81">
        <f>_xll.FDS($B67,"FG_YIELD("&amp;$A$3&amp;")")</f>
        <v>0.62</v>
      </c>
      <c r="D67" s="30">
        <f>_xll.FDS($B67,"FG_YIELD("&amp;$A$3&amp;"-1d,"&amp;$A$3&amp;"-1d)")</f>
        <v>0.62</v>
      </c>
      <c r="E67" s="30">
        <f t="shared" si="37"/>
        <v>0.63</v>
      </c>
      <c r="F67" s="30">
        <f>_xll.FDS($B67,"FG_YIELD("&amp;$A$3&amp;"-0m,"&amp;$A$3&amp;"-0m)")</f>
        <v>0.62</v>
      </c>
      <c r="G67" s="30">
        <f>_xll.FDS($B67,"FG_YIELD("&amp;$A$3&amp;"-1M,"&amp;$A$3&amp;"-1M)")</f>
        <v>0.63</v>
      </c>
      <c r="H67" s="30">
        <f>_xll.FDS($B67,"FG_YIELD(0CY,0CY)")</f>
        <v>0.49</v>
      </c>
      <c r="I67" s="82">
        <f>_xll.FDS($B67,"FG_YIELD("&amp;$A$3&amp;"-1ay,"&amp;$A$3&amp;"-1ay)")</f>
        <v>0.39</v>
      </c>
      <c r="K67" s="25" t="str">
        <f t="shared" si="41"/>
        <v>US Treasury Constant Maturity Inflation-Indexed (TIPS) - 10 Year</v>
      </c>
      <c r="L67" s="29" t="str">
        <f t="shared" si="42"/>
        <v>CMTIPSUS10Y-FDS</v>
      </c>
      <c r="M67" s="105">
        <f t="shared" si="43"/>
        <v>0.62</v>
      </c>
      <c r="N67" s="106">
        <f t="shared" si="44"/>
        <v>0</v>
      </c>
      <c r="O67" s="194">
        <f t="shared" si="38"/>
        <v>-1.0000000000000009E-2</v>
      </c>
      <c r="P67" s="53">
        <f t="shared" si="45"/>
        <v>0</v>
      </c>
      <c r="Q67" s="53">
        <f t="shared" si="45"/>
        <v>-1.0000000000000009E-2</v>
      </c>
      <c r="R67" s="53">
        <f t="shared" si="46"/>
        <v>0.13</v>
      </c>
      <c r="S67" s="107">
        <f t="shared" si="47"/>
        <v>0.22999999999999998</v>
      </c>
      <c r="U67" s="25" t="str">
        <f>_xll.FDS(V67,"FG_COMPANY_NAME()")</f>
        <v>US Treasury Constant Maturity Inflation-Indexed (TIPS) - 10 Year</v>
      </c>
      <c r="V67" s="26" t="s">
        <v>72</v>
      </c>
      <c r="AC67" t="s">
        <v>111</v>
      </c>
      <c r="AG67" s="55">
        <f t="shared" si="49"/>
        <v>2.206</v>
      </c>
      <c r="AH67" s="55">
        <f t="shared" si="49"/>
        <v>2.2218</v>
      </c>
      <c r="AI67" s="55"/>
      <c r="AJ67" s="55"/>
      <c r="AK67" s="55">
        <f t="shared" si="50"/>
        <v>2.1442000000000001</v>
      </c>
      <c r="AL67" s="55">
        <f t="shared" si="50"/>
        <v>2.1696</v>
      </c>
      <c r="AM67" s="55">
        <f t="shared" si="50"/>
        <v>2.1676000000000002</v>
      </c>
    </row>
    <row r="68" spans="1:53" ht="15.75" x14ac:dyDescent="0.25">
      <c r="A68" s="79" t="str">
        <f>_xll.FDS(B68,"FG_COMPANY_NAME()")</f>
        <v>US Treasury Constant Maturity Inflation-Indexed (TIPS) - 30 Year</v>
      </c>
      <c r="B68" s="76" t="s">
        <v>74</v>
      </c>
      <c r="C68" s="81">
        <f>_xll.FDS($B68,"FG_YIELD("&amp;$A$3&amp;")")</f>
        <v>1.19</v>
      </c>
      <c r="D68" s="30">
        <f>_xll.FDS($B68,"FG_YIELD("&amp;$A$3&amp;"-1d,"&amp;$A$3&amp;"-1d)")</f>
        <v>1.2</v>
      </c>
      <c r="E68" s="30">
        <f t="shared" si="37"/>
        <v>1.19</v>
      </c>
      <c r="F68" s="30">
        <f>_xll.FDS($B68,"FG_YIELD("&amp;$A$3&amp;"-0m,"&amp;$A$3&amp;"-0m)")</f>
        <v>1.19</v>
      </c>
      <c r="G68" s="30">
        <f>_xll.FDS($B68,"FG_YIELD("&amp;$A$3&amp;"-1M,"&amp;$A$3&amp;"-1M)")</f>
        <v>1.19</v>
      </c>
      <c r="H68" s="30">
        <f>_xll.FDS($B68,"FG_YIELD(0CY,0CY)")</f>
        <v>0.83</v>
      </c>
      <c r="I68" s="82">
        <f>_xll.FDS($B68,"FG_YIELD("&amp;$A$3&amp;"-1ay,"&amp;$A$3&amp;"-1ay)")</f>
        <v>0.92</v>
      </c>
      <c r="K68" s="25" t="str">
        <f t="shared" si="41"/>
        <v>US Treasury Constant Maturity Inflation-Indexed (TIPS) - 30 Year</v>
      </c>
      <c r="L68" s="29" t="str">
        <f t="shared" si="42"/>
        <v>CMTIPSUS30Y-FDS</v>
      </c>
      <c r="M68" s="105">
        <f t="shared" si="43"/>
        <v>1.19</v>
      </c>
      <c r="N68" s="106">
        <f t="shared" si="44"/>
        <v>-1.0000000000000009E-2</v>
      </c>
      <c r="O68" s="194">
        <f t="shared" si="38"/>
        <v>0</v>
      </c>
      <c r="P68" s="53">
        <f t="shared" si="45"/>
        <v>0</v>
      </c>
      <c r="Q68" s="53">
        <f t="shared" si="45"/>
        <v>0</v>
      </c>
      <c r="R68" s="53">
        <f t="shared" si="46"/>
        <v>0.36</v>
      </c>
      <c r="S68" s="107">
        <f t="shared" si="47"/>
        <v>0.26999999999999991</v>
      </c>
      <c r="U68" s="25" t="str">
        <f>_xll.FDS(V68,"FG_COMPANY_NAME()")</f>
        <v>US Treasury Constant Maturity Inflation-Indexed (TIPS) - 30 Year</v>
      </c>
      <c r="V68" s="26" t="s">
        <v>74</v>
      </c>
      <c r="AC68" t="s">
        <v>113</v>
      </c>
      <c r="AG68" s="55">
        <f t="shared" si="49"/>
        <v>2.9702999999999999</v>
      </c>
      <c r="AH68" s="55">
        <f t="shared" si="49"/>
        <v>2.9971999999999999</v>
      </c>
      <c r="AI68" s="55"/>
      <c r="AJ68" s="55"/>
      <c r="AK68" s="55">
        <f t="shared" si="50"/>
        <v>2.9211999999999998</v>
      </c>
      <c r="AL68" s="55">
        <f t="shared" si="50"/>
        <v>2.7496</v>
      </c>
      <c r="AM68" s="55">
        <f t="shared" si="50"/>
        <v>2.8929999999999998</v>
      </c>
    </row>
    <row r="69" spans="1:53" ht="15.75" x14ac:dyDescent="0.25">
      <c r="A69" s="79" t="str">
        <f>_xll.FDS(B69,"FG_COMPANY_NAME()")</f>
        <v>ICE LIBOR - USD 3 Month</v>
      </c>
      <c r="B69" s="76" t="s">
        <v>27</v>
      </c>
      <c r="C69" s="81">
        <f>_xll.FDS($B69,"FG_YIELD("&amp;$A$3&amp;")")</f>
        <v>0.41620000000000001</v>
      </c>
      <c r="D69" s="30">
        <f>_xll.FDS($B69,"FG_YIELD("&amp;$A$3&amp;"-1d,"&amp;$A$3&amp;"-1d)")</f>
        <v>0.41420000000000001</v>
      </c>
      <c r="E69" s="30">
        <f t="shared" si="37"/>
        <v>0.33410000000000001</v>
      </c>
      <c r="F69" s="30">
        <f>_xll.FDS($B69,"FG_YIELD("&amp;$A$3&amp;"-0m,"&amp;$A$3&amp;"-0m)")</f>
        <v>0.41620000000000001</v>
      </c>
      <c r="G69" s="30">
        <f>_xll.FDS($B69,"FG_YIELD("&amp;$A$3&amp;"-1M,"&amp;$A$3&amp;"-1M)")</f>
        <v>0.33410000000000001</v>
      </c>
      <c r="H69" s="30">
        <f>_xll.FDS($B69,"FG_YIELD(0CY,0CY)")</f>
        <v>0.25559999999999999</v>
      </c>
      <c r="I69" s="82">
        <f>_xll.FDS($B69,"FG_YIELD("&amp;$A$3&amp;"-1ay,"&amp;$A$3&amp;"-1ay)")</f>
        <v>0.2336</v>
      </c>
      <c r="K69" s="25" t="str">
        <f t="shared" si="41"/>
        <v>ICE LIBOR - USD 3 Month</v>
      </c>
      <c r="L69" s="29" t="str">
        <f t="shared" si="42"/>
        <v>LIBORUSD3M-FDS</v>
      </c>
      <c r="M69" s="105">
        <f t="shared" si="43"/>
        <v>0.41620000000000001</v>
      </c>
      <c r="N69" s="106">
        <f t="shared" si="44"/>
        <v>2.0000000000000018E-3</v>
      </c>
      <c r="O69" s="194">
        <f t="shared" si="38"/>
        <v>8.2100000000000006E-2</v>
      </c>
      <c r="P69" s="53">
        <f t="shared" si="45"/>
        <v>0</v>
      </c>
      <c r="Q69" s="53">
        <f t="shared" si="45"/>
        <v>8.2100000000000006E-2</v>
      </c>
      <c r="R69" s="53">
        <f t="shared" si="46"/>
        <v>0.16060000000000002</v>
      </c>
      <c r="S69" s="107">
        <f t="shared" si="47"/>
        <v>0.18260000000000001</v>
      </c>
      <c r="U69" s="25" t="str">
        <f>_xll.FDS(V69,"FG_COMPANY_NAME()")</f>
        <v>ICE LIBOR - USD 3 Month</v>
      </c>
      <c r="V69" s="26" t="s">
        <v>27</v>
      </c>
      <c r="AL69" s="1"/>
      <c r="AM69" s="1"/>
    </row>
    <row r="70" spans="1:53" ht="15.75" x14ac:dyDescent="0.25">
      <c r="A70" s="79" t="str">
        <f>_xll.FDS(B70,"FG_COMPANY_NAME()")</f>
        <v>ICE LIBOR - USD 6 Month</v>
      </c>
      <c r="B70" s="76" t="s">
        <v>28</v>
      </c>
      <c r="C70" s="81">
        <f>_xll.FDS($B70,"FG_YIELD("&amp;$A$3&amp;")")</f>
        <v>0.65990000000000004</v>
      </c>
      <c r="D70" s="30">
        <f>_xll.FDS($B70,"FG_YIELD("&amp;$A$3&amp;"-1d,"&amp;$A$3&amp;"-1d)")</f>
        <v>0.65390000000000004</v>
      </c>
      <c r="E70" s="30">
        <f t="shared" si="37"/>
        <v>0.55164999999999997</v>
      </c>
      <c r="F70" s="30">
        <f>_xll.FDS($B70,"FG_YIELD("&amp;$A$3&amp;"-0m,"&amp;$A$3&amp;"-0m)")</f>
        <v>0.65990000000000004</v>
      </c>
      <c r="G70" s="30">
        <f>_xll.FDS($B70,"FG_YIELD("&amp;$A$3&amp;"-1M,"&amp;$A$3&amp;"-1M)")</f>
        <v>0.55164999999999997</v>
      </c>
      <c r="H70" s="30">
        <f>_xll.FDS($B70,"FG_YIELD(0CY,0CY)")</f>
        <v>0.36280000000000001</v>
      </c>
      <c r="I70" s="82">
        <f>_xll.FDS($B70,"FG_YIELD("&amp;$A$3&amp;"-1ay,"&amp;$A$3&amp;"-1ay)")</f>
        <v>0.32619999999999999</v>
      </c>
      <c r="K70" s="25" t="str">
        <f t="shared" si="41"/>
        <v>ICE LIBOR - USD 6 Month</v>
      </c>
      <c r="L70" s="29" t="str">
        <f t="shared" si="42"/>
        <v>LIBORUSD6M-FDS</v>
      </c>
      <c r="M70" s="105">
        <f t="shared" si="43"/>
        <v>0.65990000000000004</v>
      </c>
      <c r="N70" s="106">
        <f t="shared" si="44"/>
        <v>6.0000000000000053E-3</v>
      </c>
      <c r="O70" s="194">
        <f t="shared" si="38"/>
        <v>0.10825000000000007</v>
      </c>
      <c r="P70" s="53">
        <f t="shared" si="45"/>
        <v>0</v>
      </c>
      <c r="Q70" s="53">
        <f t="shared" si="45"/>
        <v>0.10825000000000007</v>
      </c>
      <c r="R70" s="53">
        <f t="shared" si="46"/>
        <v>0.29710000000000003</v>
      </c>
      <c r="S70" s="107">
        <f t="shared" si="47"/>
        <v>0.33370000000000005</v>
      </c>
      <c r="U70" s="25" t="str">
        <f>_xll.FDS(V70,"FG_COMPANY_NAME()")</f>
        <v>ICE LIBOR - USD 6 Month</v>
      </c>
      <c r="V70" s="26" t="s">
        <v>28</v>
      </c>
      <c r="AL70" s="1"/>
      <c r="AM70" s="1"/>
    </row>
    <row r="71" spans="1:53" ht="15.75" x14ac:dyDescent="0.25">
      <c r="A71" s="79" t="s">
        <v>175</v>
      </c>
      <c r="B71" s="115"/>
      <c r="C71" s="118">
        <f>C63-C66</f>
        <v>1.2963</v>
      </c>
      <c r="D71" s="30">
        <f>D63-D66</f>
        <v>1.3178999999999998</v>
      </c>
      <c r="E71" s="30">
        <f t="shared" si="37"/>
        <v>1.1984999999999999</v>
      </c>
      <c r="F71" s="30">
        <f t="shared" ref="F71" si="51">F63-F66</f>
        <v>1.2963</v>
      </c>
      <c r="G71" s="30">
        <f t="shared" ref="G71:I71" si="52">G63-G66</f>
        <v>1.1984999999999999</v>
      </c>
      <c r="H71" s="30">
        <f t="shared" si="52"/>
        <v>1.2728000000000002</v>
      </c>
      <c r="I71" s="82">
        <f t="shared" si="52"/>
        <v>1.3820999999999999</v>
      </c>
      <c r="K71" s="25" t="str">
        <f t="shared" si="41"/>
        <v>Breakeven Inflation - 5 Year (Spot)</v>
      </c>
      <c r="L71" s="29">
        <f t="shared" si="42"/>
        <v>0</v>
      </c>
      <c r="M71" s="105">
        <f t="shared" si="43"/>
        <v>1.2963</v>
      </c>
      <c r="N71" s="106">
        <f t="shared" si="44"/>
        <v>-2.1599999999999842E-2</v>
      </c>
      <c r="O71" s="194">
        <f t="shared" si="38"/>
        <v>9.7800000000000109E-2</v>
      </c>
      <c r="P71" s="53">
        <f t="shared" si="45"/>
        <v>0</v>
      </c>
      <c r="Q71" s="53">
        <f t="shared" si="45"/>
        <v>9.7800000000000109E-2</v>
      </c>
      <c r="R71" s="53">
        <f t="shared" si="46"/>
        <v>2.3499999999999854E-2</v>
      </c>
      <c r="S71" s="107">
        <f t="shared" si="47"/>
        <v>-8.5799999999999876E-2</v>
      </c>
      <c r="U71" s="25" t="str">
        <f>_xll.FDS(V71,"FG_COMPANY_NAME()")</f>
        <v>Interest Rate Swap - USD 2 Year 30/360 Semi Annual Fixed vs 3 Month Float</v>
      </c>
      <c r="V71" s="28" t="s">
        <v>30</v>
      </c>
      <c r="AM71" s="1"/>
    </row>
    <row r="72" spans="1:53" ht="15.75" customHeight="1" x14ac:dyDescent="0.25">
      <c r="A72" s="79" t="s">
        <v>176</v>
      </c>
      <c r="B72" s="117"/>
      <c r="C72" s="120">
        <f>C64-C67</f>
        <v>1.5859999999999999</v>
      </c>
      <c r="D72" s="30">
        <f>D64-D67</f>
        <v>1.6017999999999999</v>
      </c>
      <c r="E72" s="30">
        <f t="shared" si="37"/>
        <v>1.5142000000000002</v>
      </c>
      <c r="F72" s="30">
        <f t="shared" ref="F72" si="53">F64-F67</f>
        <v>1.5859999999999999</v>
      </c>
      <c r="G72" s="30">
        <f t="shared" ref="G72:I72" si="54">G64-G67</f>
        <v>1.5142000000000002</v>
      </c>
      <c r="H72" s="30">
        <f t="shared" si="54"/>
        <v>1.6796</v>
      </c>
      <c r="I72" s="82">
        <f t="shared" si="54"/>
        <v>1.7776000000000001</v>
      </c>
      <c r="K72" s="25" t="str">
        <f t="shared" si="41"/>
        <v>Breakeven Inflation - 10 Year (Spot)</v>
      </c>
      <c r="L72" s="29">
        <f t="shared" si="42"/>
        <v>0</v>
      </c>
      <c r="M72" s="105">
        <f t="shared" si="43"/>
        <v>1.5859999999999999</v>
      </c>
      <c r="N72" s="106">
        <f t="shared" si="44"/>
        <v>-1.5800000000000036E-2</v>
      </c>
      <c r="O72" s="194">
        <f t="shared" si="38"/>
        <v>7.1799999999999642E-2</v>
      </c>
      <c r="P72" s="53">
        <f t="shared" si="45"/>
        <v>0</v>
      </c>
      <c r="Q72" s="53">
        <f t="shared" si="45"/>
        <v>7.1799999999999642E-2</v>
      </c>
      <c r="R72" s="53">
        <f t="shared" si="46"/>
        <v>-9.3600000000000128E-2</v>
      </c>
      <c r="S72" s="107">
        <f t="shared" si="47"/>
        <v>-0.19160000000000021</v>
      </c>
      <c r="U72" s="25" t="str">
        <f>_xll.FDS(V72,"FG_COMPANY_NAME()")</f>
        <v>Interest Rate Swap - USD 5 Year 30/360 Semi Annual Fixed vs 3 Month Float</v>
      </c>
      <c r="V72" s="28" t="s">
        <v>29</v>
      </c>
      <c r="AM72" s="1"/>
    </row>
    <row r="73" spans="1:53" ht="15.75" customHeight="1" x14ac:dyDescent="0.25">
      <c r="A73" s="189" t="s">
        <v>177</v>
      </c>
      <c r="B73" s="186"/>
      <c r="C73" s="120">
        <f>INDEX('Bloomberg Data'!$E$6:$F$1700,MATCH('Market Summary'!C$3,'Bloomberg Data'!$E$6:$E$1700,0),2)</f>
        <v>1.9399</v>
      </c>
      <c r="D73" s="30" t="e">
        <f>INDEX('Bloomberg Data'!$E$6:$F$1700,MATCH('Market Summary'!D$3,'Bloomberg Data'!$E$6:$E$1700,0),2)</f>
        <v>#N/A</v>
      </c>
      <c r="E73" s="30" t="e">
        <f t="shared" si="37"/>
        <v>#N/A</v>
      </c>
      <c r="F73" s="30" t="e">
        <f>INDEX('Bloomberg Data'!$E$6:$F$1700,MATCH('Market Summary'!F$3,'Bloomberg Data'!$E$6:$E$1700,0),2)</f>
        <v>#N/A</v>
      </c>
      <c r="G73" s="30" t="e">
        <f>INDEX('Bloomberg Data'!$E$6:$F$1700,MATCH('Market Summary'!G$3,'Bloomberg Data'!$E$6:$E$1700,0),2)</f>
        <v>#N/A</v>
      </c>
      <c r="H73" s="30">
        <f>INDEX('Bloomberg Data'!$E$6:$F$1700,MATCH('Market Summary'!H$3,'Bloomberg Data'!$E$6:$E$1700,0),2)</f>
        <v>2.1419000000000001</v>
      </c>
      <c r="I73" s="82" t="e">
        <f>INDEX('Bloomberg Data'!$E$6:$F$1700,MATCH('Market Summary'!I$3,'Bloomberg Data'!$E$6:$E$1700,0),2)</f>
        <v>#N/A</v>
      </c>
      <c r="K73" s="25"/>
      <c r="L73" s="29"/>
      <c r="M73" s="105"/>
      <c r="N73" s="106" t="e">
        <f t="shared" ref="N73" si="55">$C73-D73</f>
        <v>#N/A</v>
      </c>
      <c r="O73" s="194" t="e">
        <f t="shared" si="38"/>
        <v>#N/A</v>
      </c>
      <c r="P73" s="53" t="e">
        <f t="shared" ref="P73:Q73" si="56">$C73-F73</f>
        <v>#N/A</v>
      </c>
      <c r="Q73" s="53" t="e">
        <f t="shared" si="56"/>
        <v>#N/A</v>
      </c>
      <c r="R73" s="53">
        <f t="shared" ref="R73" si="57">$C73-H73</f>
        <v>-0.20200000000000018</v>
      </c>
      <c r="S73" s="107" t="e">
        <f t="shared" ref="S73" si="58">$C73-I73</f>
        <v>#N/A</v>
      </c>
      <c r="U73" s="25"/>
      <c r="V73" s="28"/>
      <c r="AM73" s="1"/>
    </row>
    <row r="74" spans="1:53" ht="15.75" customHeight="1" x14ac:dyDescent="0.25">
      <c r="A74" s="189" t="s">
        <v>198</v>
      </c>
      <c r="B74" s="186"/>
      <c r="C74" s="120">
        <f>INDEX('Bloomberg Data'!$AR$6:$AS$1700,MATCH('Market Summary'!C$3,'Bloomberg Data'!$AR$6:$AR$1700,0),2)</f>
        <v>2.8517000000000001</v>
      </c>
      <c r="D74" s="30" t="e">
        <f>INDEX('Bloomberg Data'!$AR$6:$AS$1700,MATCH('Market Summary'!D$3,'Bloomberg Data'!$AR$6:$AR$1700,0),2)</f>
        <v>#N/A</v>
      </c>
      <c r="E74" s="30" t="e">
        <f t="shared" si="37"/>
        <v>#N/A</v>
      </c>
      <c r="F74" s="30" t="e">
        <f>INDEX('Bloomberg Data'!$AR$6:$AS$1700,MATCH('Market Summary'!F$3,'Bloomberg Data'!$AR$6:$AR$1700,0),2)</f>
        <v>#N/A</v>
      </c>
      <c r="G74" s="30" t="e">
        <f>INDEX('Bloomberg Data'!$AR$6:$AS$1700,MATCH('Market Summary'!G$3,'Bloomberg Data'!$AR$6:$AR$1700,0),2)</f>
        <v>#N/A</v>
      </c>
      <c r="H74" s="30">
        <f>INDEX('Bloomberg Data'!$AR$6:$AS$1700,MATCH('Market Summary'!H$3,'Bloomberg Data'!$AR$6:$AR$1700,0),2)</f>
        <v>2.7593999999999999</v>
      </c>
      <c r="I74" s="82" t="e">
        <f>INDEX('Bloomberg Data'!$AR$6:$AS$1700,MATCH('Market Summary'!I$3,'Bloomberg Data'!$AR$6:$AR$1700,0),2)</f>
        <v>#N/A</v>
      </c>
      <c r="K74" s="25"/>
      <c r="L74" s="29"/>
      <c r="M74" s="105"/>
      <c r="N74" s="106" t="e">
        <f t="shared" ref="N74" si="59">$C74-D74</f>
        <v>#N/A</v>
      </c>
      <c r="O74" s="194" t="e">
        <f t="shared" si="38"/>
        <v>#N/A</v>
      </c>
      <c r="P74" s="53" t="e">
        <f t="shared" ref="P74:Q74" si="60">$C74-F74</f>
        <v>#N/A</v>
      </c>
      <c r="Q74" s="53" t="e">
        <f t="shared" si="60"/>
        <v>#N/A</v>
      </c>
      <c r="R74" s="53">
        <f t="shared" ref="R74" si="61">$C74-H74</f>
        <v>9.2300000000000271E-2</v>
      </c>
      <c r="S74" s="107" t="e">
        <f t="shared" ref="S74" si="62">$C74-I74</f>
        <v>#N/A</v>
      </c>
      <c r="U74" s="25"/>
      <c r="V74" s="28"/>
      <c r="AM74" s="1"/>
    </row>
    <row r="75" spans="1:53" ht="15.75" x14ac:dyDescent="0.25">
      <c r="A75" s="79" t="str">
        <f>_xll.FDS(B75,"FG_COMPANY_NAME()")</f>
        <v>US Benchmark Bill - 3 Month</v>
      </c>
      <c r="B75" s="116" t="s">
        <v>114</v>
      </c>
      <c r="C75" s="119">
        <f>_xll.FDS($B75,"FG_YIELD("&amp;$A$3&amp;")")</f>
        <v>0.17549999999999999</v>
      </c>
      <c r="D75" s="30">
        <f>_xll.FDS($B75,"FG_YIELD("&amp;$A$3&amp;"-1d,"&amp;$A$3&amp;"-1d)")</f>
        <v>0.1704</v>
      </c>
      <c r="E75" s="30">
        <f t="shared" si="37"/>
        <v>7.8799999999999995E-2</v>
      </c>
      <c r="F75" s="30">
        <f>_xll.FDS($B75,"FG_YIELD("&amp;$A$3&amp;"-0m,"&amp;$A$3&amp;"-0m)")</f>
        <v>0.17549999999999999</v>
      </c>
      <c r="G75" s="30">
        <f>_xll.FDS($B75,"FG_YIELD("&amp;$A$3&amp;"-1M,"&amp;$A$3&amp;"-1M)")</f>
        <v>7.8799999999999995E-2</v>
      </c>
      <c r="H75" s="30">
        <f>_xll.FDS($B75,"FG_YIELD(0CY,0CY)")</f>
        <v>4.82E-2</v>
      </c>
      <c r="I75" s="82">
        <f>_xll.FDS($B75,"FG_YIELD("&amp;$A$3&amp;"-1ay,"&amp;$A$3&amp;"-1ay)")</f>
        <v>1.2699999999999999E-2</v>
      </c>
      <c r="K75" s="25" t="str">
        <f t="shared" si="41"/>
        <v>US Benchmark Bill - 3 Month</v>
      </c>
      <c r="L75" s="29" t="str">
        <f t="shared" si="42"/>
        <v>TRYUS3M-FDS</v>
      </c>
      <c r="M75" s="105">
        <f t="shared" si="43"/>
        <v>0.17549999999999999</v>
      </c>
      <c r="N75" s="106">
        <f t="shared" si="44"/>
        <v>5.0999999999999934E-3</v>
      </c>
      <c r="O75" s="194">
        <f t="shared" si="38"/>
        <v>9.6699999999999994E-2</v>
      </c>
      <c r="P75" s="53">
        <f t="shared" si="45"/>
        <v>0</v>
      </c>
      <c r="Q75" s="53">
        <f t="shared" si="45"/>
        <v>9.6699999999999994E-2</v>
      </c>
      <c r="R75" s="53">
        <f t="shared" si="46"/>
        <v>0.1273</v>
      </c>
      <c r="S75" s="107">
        <f t="shared" si="47"/>
        <v>0.1628</v>
      </c>
      <c r="U75" s="25" t="str">
        <f>_xll.FDS(V75,"FG_COMPANY_NAME()")</f>
        <v>USD (Dom) 3M Deposit (TPI)</v>
      </c>
      <c r="V75" s="28" t="s">
        <v>48</v>
      </c>
      <c r="AM75" s="1"/>
    </row>
    <row r="76" spans="1:53" ht="16.5" thickBot="1" x14ac:dyDescent="0.3">
      <c r="A76" s="80" t="str">
        <f>_xll.FDS(B76,"FG_COMPANY_NAME()")</f>
        <v>US Benchmark Bill - 6 Month</v>
      </c>
      <c r="B76" s="77" t="s">
        <v>115</v>
      </c>
      <c r="C76" s="73">
        <f>_xll.FDS($B76,"FG_YIELD("&amp;$A$3&amp;")")</f>
        <v>0.3871</v>
      </c>
      <c r="D76" s="74">
        <f>_xll.FDS($B76,"FG_YIELD("&amp;$A$3&amp;"-1d,"&amp;$A$3&amp;"-1d)")</f>
        <v>0.36409999999999998</v>
      </c>
      <c r="E76" s="74">
        <f t="shared" si="37"/>
        <v>0.2316</v>
      </c>
      <c r="F76" s="74">
        <f>_xll.FDS($B76,"FG_YIELD("&amp;$A$3&amp;"-0m,"&amp;$A$3&amp;"-0m)")</f>
        <v>0.3871</v>
      </c>
      <c r="G76" s="74">
        <f>_xll.FDS($B76,"FG_YIELD("&amp;$A$3&amp;"-1M,"&amp;$A$3&amp;"-1M)")</f>
        <v>0.2316</v>
      </c>
      <c r="H76" s="74">
        <f>_xll.FDS($B76,"FG_YIELD(0CY,0CY)")</f>
        <v>0.1192</v>
      </c>
      <c r="I76" s="75">
        <f>_xll.FDS($B76,"FG_YIELD("&amp;$A$3&amp;"-1ay,"&amp;$A$3&amp;"-1ay)")</f>
        <v>6.8500000000000005E-2</v>
      </c>
      <c r="K76" s="25" t="str">
        <f t="shared" si="41"/>
        <v>US Benchmark Bill - 6 Month</v>
      </c>
      <c r="L76" s="29" t="str">
        <f t="shared" si="42"/>
        <v>TRYUS6M-FDS</v>
      </c>
      <c r="M76" s="105">
        <f t="shared" si="43"/>
        <v>0.3871</v>
      </c>
      <c r="N76" s="108">
        <f t="shared" si="44"/>
        <v>2.300000000000002E-2</v>
      </c>
      <c r="O76" s="195">
        <f t="shared" si="38"/>
        <v>0.1555</v>
      </c>
      <c r="P76" s="109">
        <f t="shared" si="45"/>
        <v>0</v>
      </c>
      <c r="Q76" s="109">
        <f t="shared" si="45"/>
        <v>0.1555</v>
      </c>
      <c r="R76" s="109">
        <f t="shared" si="46"/>
        <v>0.26790000000000003</v>
      </c>
      <c r="S76" s="110">
        <f t="shared" si="47"/>
        <v>0.31859999999999999</v>
      </c>
      <c r="U76" s="25" t="str">
        <f>_xll.FDS(V76,"FG_COMPANY_NAME()")</f>
        <v>USD (Dom) 6M Deposit (TPI)</v>
      </c>
      <c r="V76" s="28" t="s">
        <v>49</v>
      </c>
      <c r="AM76" s="1"/>
    </row>
    <row r="77" spans="1:53" x14ac:dyDescent="0.25">
      <c r="C77" s="1"/>
      <c r="D77" s="1"/>
      <c r="E77" s="1"/>
      <c r="F77" s="1"/>
      <c r="G77" s="1"/>
      <c r="H77" s="1"/>
      <c r="I77" s="1"/>
    </row>
    <row r="78" spans="1:53" x14ac:dyDescent="0.25">
      <c r="D78" s="1"/>
      <c r="E78" s="1"/>
      <c r="F78" s="1"/>
      <c r="G78" s="1"/>
      <c r="H78" s="1"/>
      <c r="I78" s="1"/>
    </row>
    <row r="79" spans="1:53" ht="15.75" thickBot="1" x14ac:dyDescent="0.3">
      <c r="D79" s="1"/>
      <c r="E79" s="1"/>
      <c r="F79" s="1"/>
      <c r="G79" s="1"/>
      <c r="H79" s="1"/>
      <c r="I79" s="1"/>
    </row>
    <row r="80" spans="1:53" ht="31.5" x14ac:dyDescent="0.25">
      <c r="A80" s="111" t="s">
        <v>95</v>
      </c>
      <c r="B80" s="50"/>
      <c r="C80" s="112" t="s">
        <v>47</v>
      </c>
      <c r="D80" s="203" t="s">
        <v>97</v>
      </c>
      <c r="E80" s="203"/>
      <c r="F80" s="203" t="s">
        <v>204</v>
      </c>
      <c r="G80" s="113" t="s">
        <v>98</v>
      </c>
      <c r="H80" s="113" t="s">
        <v>99</v>
      </c>
      <c r="I80" s="114" t="s">
        <v>96</v>
      </c>
      <c r="K80" s="49" t="s">
        <v>95</v>
      </c>
      <c r="L80" s="50"/>
      <c r="M80" s="51" t="s">
        <v>47</v>
      </c>
      <c r="N80" s="112" t="s">
        <v>100</v>
      </c>
      <c r="O80" s="113"/>
      <c r="P80" s="113" t="s">
        <v>205</v>
      </c>
      <c r="Q80" s="113" t="s">
        <v>101</v>
      </c>
      <c r="R80" s="113" t="s">
        <v>103</v>
      </c>
      <c r="S80" s="114" t="s">
        <v>102</v>
      </c>
      <c r="U80" s="49" t="s">
        <v>95</v>
      </c>
      <c r="V80" s="50"/>
      <c r="W80" s="54"/>
    </row>
    <row r="81" spans="1:33" ht="15.75" x14ac:dyDescent="0.25">
      <c r="A81" s="79" t="str">
        <f>_xll.FDS(B81,"FG_COMPANY_NAME()")</f>
        <v>Indonesia Benchmark Bond - 10 Year</v>
      </c>
      <c r="B81" t="s">
        <v>75</v>
      </c>
      <c r="C81" s="81">
        <f>_xll.FDS($B81,"FG_YIELD("&amp;$A$3&amp;")")</f>
        <v>8.7367430000000006</v>
      </c>
      <c r="D81" s="30">
        <f>_xll.FDS($B81,"FG_YIELD("&amp;$A$3&amp;"-1d,"&amp;$A$3&amp;"-1d)")</f>
        <v>8.7260550000000006</v>
      </c>
      <c r="E81" s="30">
        <f t="shared" ref="E81" si="63">IF(MONTH($A$3)=MONTH($A$3+1),F81,G81)</f>
        <v>8.9119679999999999</v>
      </c>
      <c r="F81" s="30">
        <f>_xll.FDS($B81,"FG_YIELD("&amp;$A$3&amp;"-0m,"&amp;$A$3&amp;"-0m)")</f>
        <v>8.7367430000000006</v>
      </c>
      <c r="G81" s="30">
        <f>_xll.FDS($B81,"FG_YIELD("&amp;$A$3&amp;"-1M,"&amp;$A$3&amp;"-1M)")</f>
        <v>8.9119679999999999</v>
      </c>
      <c r="H81" s="30">
        <f>_xll.FDS($B81,"FG_YIELD(0CY,0CY)")</f>
        <v>7.9220170000000003</v>
      </c>
      <c r="I81" s="82">
        <f>_xll.FDS($B81,"FG_YIELD("&amp;$A$3&amp;"-1ay,"&amp;$A$3&amp;"-1ay)")</f>
        <v>7.6277100000000004</v>
      </c>
      <c r="K81" s="25" t="str">
        <f>A81</f>
        <v>Indonesia Benchmark Bond - 10 Year</v>
      </c>
      <c r="L81" s="29" t="str">
        <f>B81</f>
        <v>TRYID10Y-FDS</v>
      </c>
      <c r="M81" s="105">
        <f>C81</f>
        <v>8.7367430000000006</v>
      </c>
      <c r="N81" s="106">
        <f>$C81-D81</f>
        <v>1.0688000000000031E-2</v>
      </c>
      <c r="O81" s="194"/>
      <c r="P81" s="194">
        <f>$C81-F81</f>
        <v>0</v>
      </c>
      <c r="Q81" s="53">
        <f>$C81-G81</f>
        <v>-0.1752249999999993</v>
      </c>
      <c r="R81" s="53">
        <f>$C81-H81</f>
        <v>0.81472600000000028</v>
      </c>
      <c r="S81" s="107">
        <f>$C81-I81</f>
        <v>1.1090330000000002</v>
      </c>
      <c r="U81" s="25" t="str">
        <f>_xll.FDS(V81,"FG_COMPANY_NAME()")</f>
        <v>Indonesia Benchmark Bond - 10 Year</v>
      </c>
      <c r="V81" t="s">
        <v>75</v>
      </c>
      <c r="AG81">
        <f>0.62-0.45</f>
        <v>0.16999999999999998</v>
      </c>
    </row>
    <row r="82" spans="1:33" ht="15.75" x14ac:dyDescent="0.25">
      <c r="A82" s="79" t="str">
        <f>_xll.FDS(B82,"FG_COMPANY_NAME()")</f>
        <v>Malaysia Benchmark Bond - 10 Year</v>
      </c>
      <c r="B82" t="s">
        <v>76</v>
      </c>
      <c r="C82" s="81">
        <f>_xll.FDS($B82,"FG_YIELD("&amp;$A$3&amp;")")</f>
        <v>4.1864759999999999</v>
      </c>
      <c r="D82" s="30">
        <f>_xll.FDS($B82,"FG_YIELD("&amp;$A$3&amp;"-1d,"&amp;$A$3&amp;"-1d)")</f>
        <v>4.2144620000000002</v>
      </c>
      <c r="E82" s="30">
        <f t="shared" ref="E82" si="64">IF(MONTH($A$3)=MONTH($A$3+1),F82,G82)</f>
        <v>4.1125850000000002</v>
      </c>
      <c r="F82" s="30">
        <f>_xll.FDS($B82,"FG_YIELD("&amp;$A$3&amp;"-0m,"&amp;$A$3&amp;"-0m)")</f>
        <v>4.1864759999999999</v>
      </c>
      <c r="G82" s="30">
        <f>_xll.FDS($B82,"FG_YIELD("&amp;$A$3&amp;"-1M,"&amp;$A$3&amp;"-1M)")</f>
        <v>4.1125850000000002</v>
      </c>
      <c r="H82" s="30">
        <f>_xll.FDS($B82,"FG_YIELD(0CY,0CY)")</f>
        <v>4.1319109999999997</v>
      </c>
      <c r="I82" s="82">
        <f>_xll.FDS($B82,"FG_YIELD("&amp;$A$3&amp;"-1ay,"&amp;$A$3&amp;"-1ay)")</f>
        <v>3.8534639999999998</v>
      </c>
      <c r="K82" s="25" t="str">
        <f t="shared" ref="K82:K100" si="65">A82</f>
        <v>Malaysia Benchmark Bond - 10 Year</v>
      </c>
      <c r="L82" s="29" t="str">
        <f t="shared" ref="L82:L100" si="66">B82</f>
        <v>TRYMY10Y-FDS</v>
      </c>
      <c r="M82" s="105">
        <f t="shared" ref="M82:M100" si="67">C82</f>
        <v>4.1864759999999999</v>
      </c>
      <c r="N82" s="106">
        <f t="shared" ref="N82:N100" si="68">$C82-D82</f>
        <v>-2.7986000000000288E-2</v>
      </c>
      <c r="O82" s="194"/>
      <c r="P82" s="194">
        <f>$C82-F82</f>
        <v>0</v>
      </c>
      <c r="Q82" s="53">
        <f t="shared" ref="Q82:Q100" si="69">$C82-G82</f>
        <v>7.3890999999999707E-2</v>
      </c>
      <c r="R82" s="53">
        <f t="shared" ref="R82:R100" si="70">$C82-H82</f>
        <v>5.4565000000000197E-2</v>
      </c>
      <c r="S82" s="107">
        <f t="shared" ref="S82:S100" si="71">$C82-I82</f>
        <v>0.33301200000000009</v>
      </c>
      <c r="U82" s="25" t="str">
        <f>_xll.FDS(V82,"FG_COMPANY_NAME()")</f>
        <v>Malaysia Benchmark Bond - 10 Year</v>
      </c>
      <c r="V82" t="s">
        <v>76</v>
      </c>
      <c r="AG82">
        <f>1.5-1.15</f>
        <v>0.35000000000000009</v>
      </c>
    </row>
    <row r="83" spans="1:33" ht="15.75" x14ac:dyDescent="0.25">
      <c r="A83" s="79" t="str">
        <f>_xll.FDS(B83,"FG_COMPANY_NAME()")</f>
        <v>Philippines Benchmark Bond - 10 Year</v>
      </c>
      <c r="B83" t="s">
        <v>77</v>
      </c>
      <c r="C83" s="81">
        <f>_xll.FDS($B83,"FG_YIELD("&amp;$A$3&amp;")")</f>
        <v>4.07</v>
      </c>
      <c r="D83" s="30">
        <f>_xll.FDS($B83,"FG_YIELD("&amp;$A$3&amp;"-1d,"&amp;$A$3&amp;"-1d)")</f>
        <v>4.07</v>
      </c>
      <c r="E83" s="30">
        <f t="shared" ref="E83:E100" si="72">IF(MONTH($A$3)=MONTH($A$3+1),F83,G83)</f>
        <v>3.7199</v>
      </c>
      <c r="F83" s="30">
        <f>_xll.FDS($B83,"FG_YIELD("&amp;$A$3&amp;"-0m,"&amp;$A$3&amp;"-0m)")</f>
        <v>4.07</v>
      </c>
      <c r="G83" s="30">
        <f>_xll.FDS($B83,"FG_YIELD("&amp;$A$3&amp;"-1M,"&amp;$A$3&amp;"-1M)")</f>
        <v>3.7199</v>
      </c>
      <c r="H83" s="30">
        <f>_xll.FDS($B83,"FG_YIELD(0CY,0CY)")</f>
        <v>3.8633000000000002</v>
      </c>
      <c r="I83" s="82">
        <f>_xll.FDS($B83,"FG_YIELD("&amp;$A$3&amp;"-1ay,"&amp;$A$3&amp;"-1ay)")</f>
        <v>3.7364999999999999</v>
      </c>
      <c r="K83" s="25" t="str">
        <f t="shared" si="65"/>
        <v>Philippines Benchmark Bond - 10 Year</v>
      </c>
      <c r="L83" s="29" t="str">
        <f t="shared" si="66"/>
        <v>TRYPH10Y-FDS</v>
      </c>
      <c r="M83" s="105">
        <f t="shared" si="67"/>
        <v>4.07</v>
      </c>
      <c r="N83" s="106">
        <f t="shared" si="68"/>
        <v>0</v>
      </c>
      <c r="O83" s="194"/>
      <c r="P83" s="194">
        <f t="shared" ref="P83:P100" si="73">$C83-F83</f>
        <v>0</v>
      </c>
      <c r="Q83" s="53">
        <f t="shared" si="69"/>
        <v>0.3501000000000003</v>
      </c>
      <c r="R83" s="53">
        <f t="shared" si="70"/>
        <v>0.20670000000000011</v>
      </c>
      <c r="S83" s="107">
        <f t="shared" si="71"/>
        <v>0.33350000000000035</v>
      </c>
      <c r="U83" s="25" t="str">
        <f>_xll.FDS(V83,"FG_COMPANY_NAME()")</f>
        <v>Philippines Benchmark Bond - 10 Year</v>
      </c>
      <c r="V83" t="s">
        <v>77</v>
      </c>
      <c r="AG83">
        <f>1.99-1.64</f>
        <v>0.35000000000000009</v>
      </c>
    </row>
    <row r="84" spans="1:33" ht="15.75" x14ac:dyDescent="0.25">
      <c r="A84" s="79" t="str">
        <f>_xll.FDS(B84,"FG_COMPANY_NAME()")</f>
        <v>Thailand Benchmark Bond - 10 Year</v>
      </c>
      <c r="B84" t="s">
        <v>78</v>
      </c>
      <c r="C84" s="81">
        <f>_xll.FDS($B84,"FG_YIELD("&amp;$A$3&amp;")")</f>
        <v>2.7442540000000002</v>
      </c>
      <c r="D84" s="30">
        <f>_xll.FDS($B84,"FG_YIELD("&amp;$A$3&amp;"-1d,"&amp;$A$3&amp;"-1d)")</f>
        <v>2.7064029999999999</v>
      </c>
      <c r="E84" s="30">
        <f t="shared" si="72"/>
        <v>2.666728</v>
      </c>
      <c r="F84" s="30">
        <f>_xll.FDS($B84,"FG_YIELD("&amp;$A$3&amp;"-0m,"&amp;$A$3&amp;"-0m)")</f>
        <v>2.7442540000000002</v>
      </c>
      <c r="G84" s="30">
        <f>_xll.FDS($B84,"FG_YIELD("&amp;$A$3&amp;"-1M,"&amp;$A$3&amp;"-1M)")</f>
        <v>2.666728</v>
      </c>
      <c r="H84" s="30">
        <f>_xll.FDS($B84,"FG_YIELD(0CY,0CY)")</f>
        <v>2.8426330000000002</v>
      </c>
      <c r="I84" s="82">
        <f>_xll.FDS($B84,"FG_YIELD("&amp;$A$3&amp;"-1ay,"&amp;$A$3&amp;"-1ay)")</f>
        <v>2.9849489999999999</v>
      </c>
      <c r="K84" s="25" t="str">
        <f t="shared" si="65"/>
        <v>Thailand Benchmark Bond - 10 Year</v>
      </c>
      <c r="L84" s="29" t="str">
        <f t="shared" si="66"/>
        <v>TRYTH10Y-FDS</v>
      </c>
      <c r="M84" s="105">
        <f t="shared" si="67"/>
        <v>2.7442540000000002</v>
      </c>
      <c r="N84" s="106">
        <f t="shared" si="68"/>
        <v>3.7851000000000301E-2</v>
      </c>
      <c r="O84" s="194"/>
      <c r="P84" s="194">
        <f t="shared" si="73"/>
        <v>0</v>
      </c>
      <c r="Q84" s="53">
        <f t="shared" si="69"/>
        <v>7.7526000000000206E-2</v>
      </c>
      <c r="R84" s="53">
        <f t="shared" si="70"/>
        <v>-9.8378999999999994E-2</v>
      </c>
      <c r="S84" s="107">
        <f t="shared" si="71"/>
        <v>-0.24069499999999966</v>
      </c>
      <c r="U84" s="25" t="str">
        <f>_xll.FDS(V84,"FG_COMPANY_NAME()")</f>
        <v>Thailand Benchmark Bond - 10 Year</v>
      </c>
      <c r="V84" t="s">
        <v>78</v>
      </c>
      <c r="AG84">
        <f>2.59-2.23</f>
        <v>0.35999999999999988</v>
      </c>
    </row>
    <row r="85" spans="1:33" ht="15.75" x14ac:dyDescent="0.25">
      <c r="A85" s="79" t="str">
        <f>_xll.FDS(B85,"FG_COMPANY_NAME()")</f>
        <v>Hungary Benchmark Bond - 10 Year</v>
      </c>
      <c r="B85" t="s">
        <v>79</v>
      </c>
      <c r="C85" s="81">
        <f>_xll.FDS($B85,"FG_YIELD("&amp;$A$3&amp;")")</f>
        <v>3.3170999999999999</v>
      </c>
      <c r="D85" s="30">
        <f>_xll.FDS($B85,"FG_YIELD("&amp;$A$3&amp;"-1d,"&amp;$A$3&amp;"-1d)")</f>
        <v>3.2970999999999999</v>
      </c>
      <c r="E85" s="30">
        <f t="shared" si="72"/>
        <v>3.3370000000000002</v>
      </c>
      <c r="F85" s="30">
        <f>_xll.FDS($B85,"FG_YIELD("&amp;$A$3&amp;"-0m,"&amp;$A$3&amp;"-0m)")</f>
        <v>3.3170999999999999</v>
      </c>
      <c r="G85" s="30">
        <f>_xll.FDS($B85,"FG_YIELD("&amp;$A$3&amp;"-1M,"&amp;$A$3&amp;"-1M)")</f>
        <v>3.3370000000000002</v>
      </c>
      <c r="H85" s="30">
        <f>_xll.FDS($B85,"FG_YIELD(0CY,0CY)")</f>
        <v>3.6263999999999998</v>
      </c>
      <c r="I85" s="82">
        <f>_xll.FDS($B85,"FG_YIELD("&amp;$A$3&amp;"-1ay,"&amp;$A$3&amp;"-1ay)")</f>
        <v>3.4969000000000001</v>
      </c>
      <c r="K85" s="25" t="str">
        <f t="shared" si="65"/>
        <v>Hungary Benchmark Bond - 10 Year</v>
      </c>
      <c r="L85" s="29" t="str">
        <f t="shared" si="66"/>
        <v>TRYHU10Y-FDS</v>
      </c>
      <c r="M85" s="105">
        <f t="shared" si="67"/>
        <v>3.3170999999999999</v>
      </c>
      <c r="N85" s="106">
        <f t="shared" si="68"/>
        <v>2.0000000000000018E-2</v>
      </c>
      <c r="O85" s="194"/>
      <c r="P85" s="194">
        <f t="shared" si="73"/>
        <v>0</v>
      </c>
      <c r="Q85" s="53">
        <f t="shared" si="69"/>
        <v>-1.9900000000000251E-2</v>
      </c>
      <c r="R85" s="53">
        <f t="shared" si="70"/>
        <v>-0.30929999999999991</v>
      </c>
      <c r="S85" s="107">
        <f t="shared" si="71"/>
        <v>-0.17980000000000018</v>
      </c>
      <c r="U85" s="25" t="str">
        <f>_xll.FDS(V85,"FG_COMPANY_NAME()")</f>
        <v>Hungary Benchmark Bond - 10 Year</v>
      </c>
      <c r="V85" t="s">
        <v>79</v>
      </c>
    </row>
    <row r="86" spans="1:33" ht="15.75" x14ac:dyDescent="0.25">
      <c r="A86" s="79" t="str">
        <f>_xll.FDS(B86,"FG_COMPANY_NAME()")</f>
        <v>Poland Benchmark Bond - 10 Year</v>
      </c>
      <c r="B86" t="s">
        <v>80</v>
      </c>
      <c r="C86" s="81">
        <f>_xll.FDS($B86,"FG_YIELD("&amp;$A$3&amp;")")</f>
        <v>2.6638999999999999</v>
      </c>
      <c r="D86" s="30">
        <f>_xll.FDS($B86,"FG_YIELD("&amp;$A$3&amp;"-1d,"&amp;$A$3&amp;"-1d)")</f>
        <v>2.6065</v>
      </c>
      <c r="E86" s="30">
        <f t="shared" si="72"/>
        <v>2.6503000000000001</v>
      </c>
      <c r="F86" s="30">
        <f>_xll.FDS($B86,"FG_YIELD("&amp;$A$3&amp;"-0m,"&amp;$A$3&amp;"-0m)")</f>
        <v>2.6638999999999999</v>
      </c>
      <c r="G86" s="30">
        <f>_xll.FDS($B86,"FG_YIELD("&amp;$A$3&amp;"-1M,"&amp;$A$3&amp;"-1M)")</f>
        <v>2.6503000000000001</v>
      </c>
      <c r="H86" s="30">
        <f>_xll.FDS($B86,"FG_YIELD(0CY,0CY)")</f>
        <v>2.5047999999999999</v>
      </c>
      <c r="I86" s="82">
        <f>_xll.FDS($B86,"FG_YIELD("&amp;$A$3&amp;"-1ay,"&amp;$A$3&amp;"-1ay)")</f>
        <v>2.3700999999999999</v>
      </c>
      <c r="K86" s="25" t="str">
        <f t="shared" si="65"/>
        <v>Poland Benchmark Bond - 10 Year</v>
      </c>
      <c r="L86" s="29" t="str">
        <f t="shared" si="66"/>
        <v>TRYPL10Y-FDS</v>
      </c>
      <c r="M86" s="105">
        <f t="shared" si="67"/>
        <v>2.6638999999999999</v>
      </c>
      <c r="N86" s="106">
        <f t="shared" si="68"/>
        <v>5.7399999999999896E-2</v>
      </c>
      <c r="O86" s="194"/>
      <c r="P86" s="194">
        <f t="shared" si="73"/>
        <v>0</v>
      </c>
      <c r="Q86" s="53">
        <f t="shared" si="69"/>
        <v>1.3599999999999834E-2</v>
      </c>
      <c r="R86" s="53">
        <f t="shared" si="70"/>
        <v>0.15910000000000002</v>
      </c>
      <c r="S86" s="107">
        <f t="shared" si="71"/>
        <v>0.29380000000000006</v>
      </c>
      <c r="U86" s="25" t="str">
        <f>_xll.FDS(V86,"FG_COMPANY_NAME()")</f>
        <v>Poland Benchmark Bond - 10 Year</v>
      </c>
      <c r="V86" t="s">
        <v>80</v>
      </c>
    </row>
    <row r="87" spans="1:33" ht="15.75" x14ac:dyDescent="0.25">
      <c r="A87" s="79" t="str">
        <f>_xll.FDS(B87,"FG_COMPANY_NAME()")</f>
        <v>Russia Benchmark Bond - 7 Year</v>
      </c>
      <c r="B87" t="s">
        <v>81</v>
      </c>
      <c r="C87" s="81">
        <f>_xll.FDS($B87,"FG_YIELD("&amp;$A$3&amp;")")</f>
        <v>9.6105450000000001</v>
      </c>
      <c r="D87" s="30">
        <f>_xll.FDS($B87,"FG_YIELD("&amp;$A$3&amp;"-1d,"&amp;$A$3&amp;"-1d)")</f>
        <v>9.6493819999999992</v>
      </c>
      <c r="E87" s="30">
        <f t="shared" si="72"/>
        <v>9.8783759999999994</v>
      </c>
      <c r="F87" s="30">
        <f>_xll.FDS($B87,"FG_YIELD("&amp;$A$3&amp;"-0m,"&amp;$A$3&amp;"-0m)")</f>
        <v>9.6105450000000001</v>
      </c>
      <c r="G87" s="30">
        <f>_xll.FDS($B87,"FG_YIELD("&amp;$A$3&amp;"-1M,"&amp;$A$3&amp;"-1M)")</f>
        <v>9.8783759999999994</v>
      </c>
      <c r="H87" s="30">
        <f>_xll.FDS($B87,"FG_YIELD(0CY,0CY)")</f>
        <v>14.280082999999999</v>
      </c>
      <c r="I87" s="82">
        <f>_xll.FDS($B87,"FG_YIELD("&amp;$A$3&amp;"-1ay,"&amp;$A$3&amp;"-1ay)")</f>
        <v>10.426164</v>
      </c>
      <c r="K87" s="25" t="str">
        <f t="shared" si="65"/>
        <v>Russia Benchmark Bond - 7 Year</v>
      </c>
      <c r="L87" s="29" t="str">
        <f t="shared" si="66"/>
        <v>TRYRU7Y-FDS</v>
      </c>
      <c r="M87" s="105">
        <f t="shared" si="67"/>
        <v>9.6105450000000001</v>
      </c>
      <c r="N87" s="106">
        <f t="shared" si="68"/>
        <v>-3.8836999999999122E-2</v>
      </c>
      <c r="O87" s="194"/>
      <c r="P87" s="194">
        <f t="shared" si="73"/>
        <v>0</v>
      </c>
      <c r="Q87" s="53">
        <f t="shared" si="69"/>
        <v>-0.26783099999999926</v>
      </c>
      <c r="R87" s="53">
        <f t="shared" si="70"/>
        <v>-4.6695379999999993</v>
      </c>
      <c r="S87" s="107">
        <f t="shared" si="71"/>
        <v>-0.81561899999999987</v>
      </c>
      <c r="U87" s="25" t="str">
        <f>_xll.FDS(V87,"FG_COMPANY_NAME()")</f>
        <v>Russia Benchmark Bond - 7 Year</v>
      </c>
      <c r="V87" t="s">
        <v>81</v>
      </c>
    </row>
    <row r="88" spans="1:33" ht="15.75" x14ac:dyDescent="0.25">
      <c r="A88" s="79" t="str">
        <f>_xll.FDS(B88,"FG_COMPANY_NAME()")</f>
        <v>Turkey Benchmark Bond - 10 Year</v>
      </c>
      <c r="B88" t="s">
        <v>82</v>
      </c>
      <c r="C88" s="81">
        <f>_xll.FDS($B88,"FG_YIELD("&amp;$A$3&amp;")")</f>
        <v>9.9269829999999999</v>
      </c>
      <c r="D88" s="30">
        <f>_xll.FDS($B88,"FG_YIELD("&amp;$A$3&amp;"-1d,"&amp;$A$3&amp;"-1d)")</f>
        <v>9.97288</v>
      </c>
      <c r="E88" s="30">
        <f t="shared" si="72"/>
        <v>9.5690030000000004</v>
      </c>
      <c r="F88" s="30">
        <f>_xll.FDS($B88,"FG_YIELD("&amp;$A$3&amp;"-0m,"&amp;$A$3&amp;"-0m)")</f>
        <v>9.9269829999999999</v>
      </c>
      <c r="G88" s="30">
        <f>_xll.FDS($B88,"FG_YIELD("&amp;$A$3&amp;"-1M,"&amp;$A$3&amp;"-1M)")</f>
        <v>9.5690030000000004</v>
      </c>
      <c r="H88" s="30">
        <f>_xll.FDS($B88,"FG_YIELD(0CY,0CY)")</f>
        <v>7.8858649999999999</v>
      </c>
      <c r="I88" s="82">
        <f>_xll.FDS($B88,"FG_YIELD("&amp;$A$3&amp;"-1ay,"&amp;$A$3&amp;"-1ay)")</f>
        <v>7.629734</v>
      </c>
      <c r="K88" s="25" t="str">
        <f t="shared" si="65"/>
        <v>Turkey Benchmark Bond - 10 Year</v>
      </c>
      <c r="L88" s="29" t="str">
        <f t="shared" si="66"/>
        <v>TRYTR10Y-FDS</v>
      </c>
      <c r="M88" s="105">
        <f t="shared" si="67"/>
        <v>9.9269829999999999</v>
      </c>
      <c r="N88" s="106">
        <f t="shared" si="68"/>
        <v>-4.5897000000000077E-2</v>
      </c>
      <c r="O88" s="194"/>
      <c r="P88" s="194">
        <f t="shared" si="73"/>
        <v>0</v>
      </c>
      <c r="Q88" s="53">
        <f t="shared" si="69"/>
        <v>0.35797999999999952</v>
      </c>
      <c r="R88" s="53">
        <f t="shared" si="70"/>
        <v>2.041118</v>
      </c>
      <c r="S88" s="107">
        <f t="shared" si="71"/>
        <v>2.2972489999999999</v>
      </c>
      <c r="U88" s="25" t="str">
        <f>_xll.FDS(V88,"FG_COMPANY_NAME()")</f>
        <v>Turkey Benchmark Bond - 10 Year</v>
      </c>
      <c r="V88" t="s">
        <v>82</v>
      </c>
    </row>
    <row r="89" spans="1:33" ht="15.75" x14ac:dyDescent="0.25">
      <c r="A89" s="79" t="str">
        <f>_xll.FDS(B89,"FG_COMPANY_NAME()")</f>
        <v>South Africa Benchmark Bond - 10 Year</v>
      </c>
      <c r="B89" t="s">
        <v>83</v>
      </c>
      <c r="C89" s="81">
        <f>_xll.FDS($B89,"FG_YIELD("&amp;$A$3&amp;")")</f>
        <v>8.5523000000000007</v>
      </c>
      <c r="D89" s="30">
        <f>_xll.FDS($B89,"FG_YIELD("&amp;$A$3&amp;"-1d,"&amp;$A$3&amp;"-1d)")</f>
        <v>8.5322999999999993</v>
      </c>
      <c r="E89" s="30">
        <f t="shared" si="72"/>
        <v>8.3173999999999992</v>
      </c>
      <c r="F89" s="30">
        <f>_xll.FDS($B89,"FG_YIELD("&amp;$A$3&amp;"-0m,"&amp;$A$3&amp;"-0m)")</f>
        <v>8.5523000000000007</v>
      </c>
      <c r="G89" s="30">
        <f>_xll.FDS($B89,"FG_YIELD("&amp;$A$3&amp;"-1M,"&amp;$A$3&amp;"-1M)")</f>
        <v>8.3173999999999992</v>
      </c>
      <c r="H89" s="30">
        <f>_xll.FDS($B89,"FG_YIELD(0CY,0CY)")</f>
        <v>7.9537000000000004</v>
      </c>
      <c r="I89" s="82">
        <f>_xll.FDS($B89,"FG_YIELD("&amp;$A$3&amp;"-1ay,"&amp;$A$3&amp;"-1ay)")</f>
        <v>7.6039000000000003</v>
      </c>
      <c r="K89" s="25" t="str">
        <f t="shared" si="65"/>
        <v>South Africa Benchmark Bond - 10 Year</v>
      </c>
      <c r="L89" s="29" t="str">
        <f t="shared" si="66"/>
        <v>TRYZA10Y-FDS</v>
      </c>
      <c r="M89" s="105">
        <f t="shared" si="67"/>
        <v>8.5523000000000007</v>
      </c>
      <c r="N89" s="106">
        <f t="shared" si="68"/>
        <v>2.000000000000135E-2</v>
      </c>
      <c r="O89" s="194"/>
      <c r="P89" s="194">
        <f t="shared" si="73"/>
        <v>0</v>
      </c>
      <c r="Q89" s="53">
        <f t="shared" si="69"/>
        <v>0.23490000000000144</v>
      </c>
      <c r="R89" s="53">
        <f t="shared" si="70"/>
        <v>0.59860000000000024</v>
      </c>
      <c r="S89" s="107">
        <f t="shared" si="71"/>
        <v>0.94840000000000035</v>
      </c>
      <c r="U89" s="25" t="str">
        <f>_xll.FDS(V89,"FG_COMPANY_NAME()")</f>
        <v>South Africa Benchmark Bond - 10 Year</v>
      </c>
      <c r="V89" t="s">
        <v>83</v>
      </c>
    </row>
    <row r="90" spans="1:33" ht="15.75" x14ac:dyDescent="0.25">
      <c r="A90" s="79" t="str">
        <f>_xll.FDS(B90,"FG_COMPANY_NAME()")</f>
        <v>Brazil Benchmark Bond - 10 Year</v>
      </c>
      <c r="B90" t="s">
        <v>84</v>
      </c>
      <c r="C90" s="81">
        <f>_xll.FDS($B90,"FG_YIELD("&amp;$A$3&amp;")")</f>
        <v>15.865662</v>
      </c>
      <c r="D90" s="30">
        <f>_xll.FDS($B90,"FG_YIELD("&amp;$A$3&amp;"-1d,"&amp;$A$3&amp;"-1d)")</f>
        <v>15.831498</v>
      </c>
      <c r="E90" s="30">
        <f t="shared" si="72"/>
        <v>15.889924000000001</v>
      </c>
      <c r="F90" s="30">
        <f>_xll.FDS($B90,"FG_YIELD("&amp;$A$3&amp;"-0m,"&amp;$A$3&amp;"-0m)")</f>
        <v>15.865662</v>
      </c>
      <c r="G90" s="30">
        <f>_xll.FDS($B90,"FG_YIELD("&amp;$A$3&amp;"-1M,"&amp;$A$3&amp;"-1M)")</f>
        <v>15.889924000000001</v>
      </c>
      <c r="H90" s="30">
        <f>_xll.FDS($B90,"FG_YIELD(0CY,0CY)")</f>
        <v>12.319731000000001</v>
      </c>
      <c r="I90" s="82">
        <f>_xll.FDS($B90,"FG_YIELD("&amp;$A$3&amp;"-1ay,"&amp;$A$3&amp;"-1ay)")</f>
        <v>11.827959999999999</v>
      </c>
      <c r="K90" s="25" t="str">
        <f t="shared" si="65"/>
        <v>Brazil Benchmark Bond - 10 Year</v>
      </c>
      <c r="L90" s="29" t="str">
        <f t="shared" si="66"/>
        <v>TRYBR10Y-FDS</v>
      </c>
      <c r="M90" s="105">
        <f t="shared" si="67"/>
        <v>15.865662</v>
      </c>
      <c r="N90" s="106">
        <f t="shared" si="68"/>
        <v>3.4164000000000527E-2</v>
      </c>
      <c r="O90" s="194"/>
      <c r="P90" s="194">
        <f t="shared" si="73"/>
        <v>0</v>
      </c>
      <c r="Q90" s="53">
        <f t="shared" si="69"/>
        <v>-2.4262000000000228E-2</v>
      </c>
      <c r="R90" s="53">
        <f t="shared" si="70"/>
        <v>3.5459309999999995</v>
      </c>
      <c r="S90" s="107">
        <f t="shared" si="71"/>
        <v>4.0377020000000012</v>
      </c>
      <c r="U90" s="25" t="str">
        <f>_xll.FDS(V90,"FG_COMPANY_NAME()")</f>
        <v>Brazil Benchmark Bond - 10 Year</v>
      </c>
      <c r="V90" t="s">
        <v>84</v>
      </c>
    </row>
    <row r="91" spans="1:33" ht="15.75" x14ac:dyDescent="0.25">
      <c r="A91" s="79" t="str">
        <f>_xll.FDS(B91,"FG_COMPANY_NAME()")</f>
        <v>Colombia Benchmark Bond - 10 Year</v>
      </c>
      <c r="B91" t="s">
        <v>85</v>
      </c>
      <c r="C91" s="81">
        <f>_xll.FDS($B91,"FG_YIELD("&amp;$A$3&amp;")")</f>
        <v>8.4221170000000001</v>
      </c>
      <c r="D91" s="30">
        <f>_xll.FDS($B91,"FG_YIELD("&amp;$A$3&amp;"-1d,"&amp;$A$3&amp;"-1d)")</f>
        <v>8.5219780000000007</v>
      </c>
      <c r="E91" s="30">
        <f t="shared" si="72"/>
        <v>8.0126539999999995</v>
      </c>
      <c r="F91" s="30">
        <f>_xll.FDS($B91,"FG_YIELD("&amp;$A$3&amp;"-0m,"&amp;$A$3&amp;"-0m)")</f>
        <v>8.4221170000000001</v>
      </c>
      <c r="G91" s="30">
        <f>_xll.FDS($B91,"FG_YIELD("&amp;$A$3&amp;"-1M,"&amp;$A$3&amp;"-1M)")</f>
        <v>8.0126539999999995</v>
      </c>
      <c r="H91" s="30">
        <f>_xll.FDS($B91,"FG_YIELD(0CY,0CY)")</f>
        <v>7.1036789999999996</v>
      </c>
      <c r="I91" s="82">
        <f>_xll.FDS($B91,"FG_YIELD("&amp;$A$3&amp;"-1ay,"&amp;$A$3&amp;"-1ay)")</f>
        <v>6.5642930000000002</v>
      </c>
      <c r="K91" s="25" t="str">
        <f t="shared" si="65"/>
        <v>Colombia Benchmark Bond - 10 Year</v>
      </c>
      <c r="L91" s="29" t="str">
        <f t="shared" si="66"/>
        <v>TRYCO10Y-FDS</v>
      </c>
      <c r="M91" s="105">
        <f t="shared" si="67"/>
        <v>8.4221170000000001</v>
      </c>
      <c r="N91" s="106">
        <f t="shared" si="68"/>
        <v>-9.9861000000000644E-2</v>
      </c>
      <c r="O91" s="194"/>
      <c r="P91" s="194">
        <f t="shared" si="73"/>
        <v>0</v>
      </c>
      <c r="Q91" s="53">
        <f t="shared" si="69"/>
        <v>0.40946300000000058</v>
      </c>
      <c r="R91" s="53">
        <f t="shared" si="70"/>
        <v>1.3184380000000004</v>
      </c>
      <c r="S91" s="107">
        <f t="shared" si="71"/>
        <v>1.8578239999999999</v>
      </c>
      <c r="U91" s="25" t="str">
        <f>_xll.FDS(V91,"FG_COMPANY_NAME()")</f>
        <v>Colombia Benchmark Bond - 10 Year</v>
      </c>
      <c r="V91" t="s">
        <v>85</v>
      </c>
    </row>
    <row r="92" spans="1:33" ht="15.75" x14ac:dyDescent="0.25">
      <c r="A92" s="79" t="str">
        <f>_xll.FDS(B92,"FG_COMPANY_NAME()")</f>
        <v>Mexico Benchmark Bond - 10 Year</v>
      </c>
      <c r="B92" t="s">
        <v>86</v>
      </c>
      <c r="C92" s="81">
        <f>_xll.FDS($B92,"FG_YIELD("&amp;$A$3&amp;")")</f>
        <v>6.2187999999999999</v>
      </c>
      <c r="D92" s="30">
        <f>_xll.FDS($B92,"FG_YIELD("&amp;$A$3&amp;"-1d,"&amp;$A$3&amp;"-1d)")</f>
        <v>6.2134999999999998</v>
      </c>
      <c r="E92" s="30">
        <f t="shared" si="72"/>
        <v>6.1517999999999997</v>
      </c>
      <c r="F92" s="30">
        <f>_xll.FDS($B92,"FG_YIELD("&amp;$A$3&amp;"-0m,"&amp;$A$3&amp;"-0m)")</f>
        <v>6.2187999999999999</v>
      </c>
      <c r="G92" s="30">
        <f>_xll.FDS($B92,"FG_YIELD("&amp;$A$3&amp;"-1M,"&amp;$A$3&amp;"-1M)")</f>
        <v>6.1517999999999997</v>
      </c>
      <c r="H92" s="30">
        <f>_xll.FDS($B92,"FG_YIELD(0CY,0CY)")</f>
        <v>5.8236999999999997</v>
      </c>
      <c r="I92" s="82">
        <f>_xll.FDS($B92,"FG_YIELD("&amp;$A$3&amp;"-1ay,"&amp;$A$3&amp;"-1ay)")</f>
        <v>5.7727000000000004</v>
      </c>
      <c r="K92" s="25" t="str">
        <f t="shared" si="65"/>
        <v>Mexico Benchmark Bond - 10 Year</v>
      </c>
      <c r="L92" s="29" t="str">
        <f t="shared" si="66"/>
        <v>TRYMX10Y-FDS</v>
      </c>
      <c r="M92" s="105">
        <f t="shared" si="67"/>
        <v>6.2187999999999999</v>
      </c>
      <c r="N92" s="106">
        <f t="shared" si="68"/>
        <v>5.3000000000000824E-3</v>
      </c>
      <c r="O92" s="194"/>
      <c r="P92" s="194">
        <f t="shared" si="73"/>
        <v>0</v>
      </c>
      <c r="Q92" s="53">
        <f t="shared" si="69"/>
        <v>6.7000000000000171E-2</v>
      </c>
      <c r="R92" s="53">
        <f t="shared" si="70"/>
        <v>0.39510000000000023</v>
      </c>
      <c r="S92" s="107">
        <f t="shared" si="71"/>
        <v>0.4460999999999995</v>
      </c>
      <c r="U92" s="25" t="str">
        <f>_xll.FDS(V92,"FG_COMPANY_NAME()")</f>
        <v>Mexico Benchmark Bond - 10 Year</v>
      </c>
      <c r="V92" t="s">
        <v>86</v>
      </c>
    </row>
    <row r="93" spans="1:33" ht="15.75" x14ac:dyDescent="0.25">
      <c r="A93" s="79" t="str">
        <f>_xll.FDS(B93,"FG_COMPANY_NAME()")</f>
        <v>Japan Benchmark Bond - 10 Year</v>
      </c>
      <c r="B93" t="s">
        <v>87</v>
      </c>
      <c r="C93" s="81">
        <f>_xll.FDS($B93,"FG_YIELD("&amp;$A$3&amp;")")</f>
        <v>0.3034</v>
      </c>
      <c r="D93" s="30">
        <f>_xll.FDS($B93,"FG_YIELD("&amp;$A$3&amp;"-1d,"&amp;$A$3&amp;"-1d)")</f>
        <v>0.30070000000000002</v>
      </c>
      <c r="E93" s="30">
        <f t="shared" si="72"/>
        <v>0.29520000000000002</v>
      </c>
      <c r="F93" s="30">
        <f>_xll.FDS($B93,"FG_YIELD("&amp;$A$3&amp;"-0m,"&amp;$A$3&amp;"-0m)")</f>
        <v>0.3034</v>
      </c>
      <c r="G93" s="30">
        <f>_xll.FDS($B93,"FG_YIELD("&amp;$A$3&amp;"-1M,"&amp;$A$3&amp;"-1M)")</f>
        <v>0.29520000000000002</v>
      </c>
      <c r="H93" s="30">
        <f>_xll.FDS($B93,"FG_YIELD(0CY,0CY)")</f>
        <v>0.3226</v>
      </c>
      <c r="I93" s="82">
        <f>_xll.FDS($B93,"FG_YIELD("&amp;$A$3&amp;"-1ay,"&amp;$A$3&amp;"-1ay)")</f>
        <v>0.4158</v>
      </c>
      <c r="K93" s="25" t="str">
        <f t="shared" si="65"/>
        <v>Japan Benchmark Bond - 10 Year</v>
      </c>
      <c r="L93" s="29" t="str">
        <f t="shared" si="66"/>
        <v>TRYJP10Y-FDS</v>
      </c>
      <c r="M93" s="105">
        <f t="shared" si="67"/>
        <v>0.3034</v>
      </c>
      <c r="N93" s="106">
        <f t="shared" si="68"/>
        <v>2.6999999999999802E-3</v>
      </c>
      <c r="O93" s="194"/>
      <c r="P93" s="194">
        <f t="shared" si="73"/>
        <v>0</v>
      </c>
      <c r="Q93" s="53">
        <f t="shared" si="69"/>
        <v>8.1999999999999851E-3</v>
      </c>
      <c r="R93" s="53">
        <f t="shared" si="70"/>
        <v>-1.9199999999999995E-2</v>
      </c>
      <c r="S93" s="107">
        <f t="shared" si="71"/>
        <v>-0.1124</v>
      </c>
      <c r="U93" s="25" t="str">
        <f>_xll.FDS(V93,"FG_COMPANY_NAME()")</f>
        <v>Japan Benchmark Bond - 10 Year</v>
      </c>
      <c r="V93" t="s">
        <v>87</v>
      </c>
    </row>
    <row r="94" spans="1:33" ht="15.75" x14ac:dyDescent="0.25">
      <c r="A94" s="79" t="str">
        <f>_xll.FDS(B94,"FG_COMPANY_NAME()")</f>
        <v>Canada Benchmark Bond - 10 Year</v>
      </c>
      <c r="B94" t="s">
        <v>88</v>
      </c>
      <c r="C94" s="81">
        <f>_xll.FDS($B94,"FG_YIELD("&amp;$A$3&amp;")")</f>
        <v>1.5672999999999999</v>
      </c>
      <c r="D94" s="30">
        <f>_xll.FDS($B94,"FG_YIELD("&amp;$A$3&amp;"-1d,"&amp;$A$3&amp;"-1d)")</f>
        <v>1.5674999999999999</v>
      </c>
      <c r="E94" s="30">
        <f t="shared" si="72"/>
        <v>1.5369999999999999</v>
      </c>
      <c r="F94" s="30">
        <f>_xll.FDS($B94,"FG_YIELD("&amp;$A$3&amp;"-0m,"&amp;$A$3&amp;"-0m)")</f>
        <v>1.5672999999999999</v>
      </c>
      <c r="G94" s="30">
        <f>_xll.FDS($B94,"FG_YIELD("&amp;$A$3&amp;"-1M,"&amp;$A$3&amp;"-1M)")</f>
        <v>1.5369999999999999</v>
      </c>
      <c r="H94" s="30">
        <f>_xll.FDS($B94,"FG_YIELD(0CY,0CY)")</f>
        <v>1.7851999999999999</v>
      </c>
      <c r="I94" s="82">
        <f>_xll.FDS($B94,"FG_YIELD("&amp;$A$3&amp;"-1ay,"&amp;$A$3&amp;"-1ay)")</f>
        <v>1.8535999999999999</v>
      </c>
      <c r="K94" s="25" t="str">
        <f t="shared" si="65"/>
        <v>Canada Benchmark Bond - 10 Year</v>
      </c>
      <c r="L94" s="29" t="str">
        <f t="shared" si="66"/>
        <v>TRYCA10Y-FDS</v>
      </c>
      <c r="M94" s="105">
        <f t="shared" si="67"/>
        <v>1.5672999999999999</v>
      </c>
      <c r="N94" s="106">
        <f t="shared" si="68"/>
        <v>-1.9999999999997797E-4</v>
      </c>
      <c r="O94" s="194"/>
      <c r="P94" s="194">
        <f t="shared" si="73"/>
        <v>0</v>
      </c>
      <c r="Q94" s="53">
        <f t="shared" si="69"/>
        <v>3.0299999999999994E-2</v>
      </c>
      <c r="R94" s="53">
        <f t="shared" si="70"/>
        <v>-0.21789999999999998</v>
      </c>
      <c r="S94" s="107">
        <f t="shared" si="71"/>
        <v>-0.2863</v>
      </c>
      <c r="U94" s="25" t="str">
        <f>_xll.FDS(V94,"FG_COMPANY_NAME()")</f>
        <v>Canada Benchmark Bond - 10 Year</v>
      </c>
      <c r="V94" t="s">
        <v>88</v>
      </c>
    </row>
    <row r="95" spans="1:33" ht="15.75" x14ac:dyDescent="0.25">
      <c r="A95" s="79" t="str">
        <f>_xll.FDS(B95,"FG_COMPANY_NAME()")</f>
        <v>Australia Benchmark Bond - 10 Year</v>
      </c>
      <c r="B95" t="s">
        <v>89</v>
      </c>
      <c r="C95" s="81">
        <f>_xll.FDS($B95,"FG_YIELD("&amp;$A$3&amp;")")</f>
        <v>2.86</v>
      </c>
      <c r="D95" s="30">
        <f>_xll.FDS($B95,"FG_YIELD("&amp;$A$3&amp;"-1d,"&amp;$A$3&amp;"-1d)")</f>
        <v>2.8410000000000002</v>
      </c>
      <c r="E95" s="30">
        <f t="shared" si="72"/>
        <v>2.609</v>
      </c>
      <c r="F95" s="30">
        <f>_xll.FDS($B95,"FG_YIELD("&amp;$A$3&amp;"-0m,"&amp;$A$3&amp;"-0m)")</f>
        <v>2.86</v>
      </c>
      <c r="G95" s="30">
        <f>_xll.FDS($B95,"FG_YIELD("&amp;$A$3&amp;"-1M,"&amp;$A$3&amp;"-1M)")</f>
        <v>2.609</v>
      </c>
      <c r="H95" s="30">
        <f>_xll.FDS($B95,"FG_YIELD(0CY,0CY)")</f>
        <v>2.734</v>
      </c>
      <c r="I95" s="82">
        <f>_xll.FDS($B95,"FG_YIELD("&amp;$A$3&amp;"-1ay,"&amp;$A$3&amp;"-1ay)")</f>
        <v>3.0310000000000001</v>
      </c>
      <c r="K95" s="25" t="str">
        <f t="shared" si="65"/>
        <v>Australia Benchmark Bond - 10 Year</v>
      </c>
      <c r="L95" s="29" t="str">
        <f t="shared" si="66"/>
        <v>TRYAU10Y-FDS</v>
      </c>
      <c r="M95" s="105">
        <f t="shared" si="67"/>
        <v>2.86</v>
      </c>
      <c r="N95" s="106">
        <f t="shared" si="68"/>
        <v>1.8999999999999684E-2</v>
      </c>
      <c r="O95" s="194"/>
      <c r="P95" s="194">
        <f t="shared" si="73"/>
        <v>0</v>
      </c>
      <c r="Q95" s="53">
        <f t="shared" si="69"/>
        <v>0.25099999999999989</v>
      </c>
      <c r="R95" s="53">
        <f t="shared" si="70"/>
        <v>0.12599999999999989</v>
      </c>
      <c r="S95" s="107">
        <f t="shared" si="71"/>
        <v>-0.17100000000000026</v>
      </c>
      <c r="U95" s="25" t="str">
        <f>_xll.FDS(V95,"FG_COMPANY_NAME()")</f>
        <v>Australia Benchmark Bond - 10 Year</v>
      </c>
      <c r="V95" t="s">
        <v>89</v>
      </c>
    </row>
    <row r="96" spans="1:33" ht="15.75" x14ac:dyDescent="0.25">
      <c r="A96" s="79" t="str">
        <f>_xll.FDS(B96,"FG_COMPANY_NAME()")</f>
        <v>Germany Benchmark Bond - 10 Year</v>
      </c>
      <c r="B96" t="s">
        <v>90</v>
      </c>
      <c r="C96" s="81">
        <f>_xll.FDS($B96,"FG_YIELD("&amp;$A$3&amp;")")</f>
        <v>0.47099999999999997</v>
      </c>
      <c r="D96" s="30">
        <f>_xll.FDS($B96,"FG_YIELD("&amp;$A$3&amp;"-1d,"&amp;$A$3&amp;"-1d)")</f>
        <v>0.45800000000000002</v>
      </c>
      <c r="E96" s="30">
        <f t="shared" si="72"/>
        <v>0.51500000000000001</v>
      </c>
      <c r="F96" s="30">
        <f>_xll.FDS($B96,"FG_YIELD("&amp;$A$3&amp;"-0m,"&amp;$A$3&amp;"-0m)")</f>
        <v>0.47099999999999997</v>
      </c>
      <c r="G96" s="30">
        <f>_xll.FDS($B96,"FG_YIELD("&amp;$A$3&amp;"-1M,"&amp;$A$3&amp;"-1M)")</f>
        <v>0.51500000000000001</v>
      </c>
      <c r="H96" s="30">
        <f>_xll.FDS($B96,"FG_YIELD(0CY,0CY)")</f>
        <v>0.53400000000000003</v>
      </c>
      <c r="I96" s="82">
        <f>_xll.FDS($B96,"FG_YIELD("&amp;$A$3&amp;"-1ay,"&amp;$A$3&amp;"-1ay)")</f>
        <v>0.66</v>
      </c>
      <c r="K96" s="25" t="str">
        <f t="shared" si="65"/>
        <v>Germany Benchmark Bond - 10 Year</v>
      </c>
      <c r="L96" s="29" t="str">
        <f t="shared" si="66"/>
        <v>TRYDE10Y-FDS</v>
      </c>
      <c r="M96" s="105">
        <f t="shared" si="67"/>
        <v>0.47099999999999997</v>
      </c>
      <c r="N96" s="106">
        <f t="shared" si="68"/>
        <v>1.2999999999999956E-2</v>
      </c>
      <c r="O96" s="194"/>
      <c r="P96" s="194">
        <f t="shared" si="73"/>
        <v>0</v>
      </c>
      <c r="Q96" s="53">
        <f t="shared" si="69"/>
        <v>-4.4000000000000039E-2</v>
      </c>
      <c r="R96" s="53">
        <f t="shared" si="70"/>
        <v>-6.3000000000000056E-2</v>
      </c>
      <c r="S96" s="107">
        <f t="shared" si="71"/>
        <v>-0.18900000000000006</v>
      </c>
      <c r="U96" s="25" t="str">
        <f>_xll.FDS(V96,"FG_COMPANY_NAME()")</f>
        <v>Germany Benchmark Bond - 10 Year</v>
      </c>
      <c r="V96" t="s">
        <v>90</v>
      </c>
    </row>
    <row r="97" spans="1:22" ht="15.75" x14ac:dyDescent="0.25">
      <c r="A97" s="79" t="str">
        <f>_xll.FDS(B97,"FG_COMPANY_NAME()")</f>
        <v>United Kingdom Benchmark Bond - 10 Year</v>
      </c>
      <c r="B97" t="s">
        <v>91</v>
      </c>
      <c r="C97" s="81">
        <f>_xll.FDS($B97,"FG_YIELD("&amp;$A$3&amp;")")</f>
        <v>1.825</v>
      </c>
      <c r="D97" s="30">
        <f>_xll.FDS($B97,"FG_YIELD("&amp;$A$3&amp;"-1d,"&amp;$A$3&amp;"-1d)")</f>
        <v>1.8140000000000001</v>
      </c>
      <c r="E97" s="30">
        <f t="shared" si="72"/>
        <v>1.919</v>
      </c>
      <c r="F97" s="30">
        <f>_xll.FDS($B97,"FG_YIELD("&amp;$A$3&amp;"-0m,"&amp;$A$3&amp;"-0m)")</f>
        <v>1.825</v>
      </c>
      <c r="G97" s="30">
        <f>_xll.FDS($B97,"FG_YIELD("&amp;$A$3&amp;"-1M,"&amp;$A$3&amp;"-1M)")</f>
        <v>1.919</v>
      </c>
      <c r="H97" s="30">
        <f>_xll.FDS($B97,"FG_YIELD(0CY,0CY)")</f>
        <v>1.754</v>
      </c>
      <c r="I97" s="82">
        <f>_xll.FDS($B97,"FG_YIELD("&amp;$A$3&amp;"-1ay,"&amp;$A$3&amp;"-1ay)")</f>
        <v>1.927</v>
      </c>
      <c r="K97" s="25" t="str">
        <f t="shared" si="65"/>
        <v>United Kingdom Benchmark Bond - 10 Year</v>
      </c>
      <c r="L97" s="29" t="str">
        <f t="shared" si="66"/>
        <v>TRYGB10Y-FDS</v>
      </c>
      <c r="M97" s="105">
        <f t="shared" si="67"/>
        <v>1.825</v>
      </c>
      <c r="N97" s="106">
        <f t="shared" si="68"/>
        <v>1.0999999999999899E-2</v>
      </c>
      <c r="O97" s="194"/>
      <c r="P97" s="194">
        <f t="shared" si="73"/>
        <v>0</v>
      </c>
      <c r="Q97" s="53">
        <f t="shared" si="69"/>
        <v>-9.4000000000000083E-2</v>
      </c>
      <c r="R97" s="53">
        <f t="shared" si="70"/>
        <v>7.0999999999999952E-2</v>
      </c>
      <c r="S97" s="107">
        <f t="shared" si="71"/>
        <v>-0.10200000000000009</v>
      </c>
      <c r="U97" s="25" t="str">
        <f>_xll.FDS(V97,"FG_COMPANY_NAME()")</f>
        <v>United Kingdom Benchmark Bond - 10 Year</v>
      </c>
      <c r="V97" t="s">
        <v>91</v>
      </c>
    </row>
    <row r="98" spans="1:22" ht="15.75" x14ac:dyDescent="0.25">
      <c r="A98" s="79" t="str">
        <f>_xll.FDS(B98,"FG_COMPANY_NAME()")</f>
        <v>Switzerland Benchmark Bond - 10 Year</v>
      </c>
      <c r="B98" t="s">
        <v>92</v>
      </c>
      <c r="C98" s="81">
        <f>_xll.FDS($B98,"FG_YIELD("&amp;$A$3&amp;")")</f>
        <v>-0.38</v>
      </c>
      <c r="D98" s="30">
        <f>_xll.FDS($B98,"FG_YIELD("&amp;$A$3&amp;"-1d,"&amp;$A$3&amp;"-1d)")</f>
        <v>-0.37</v>
      </c>
      <c r="E98" s="30">
        <f t="shared" si="72"/>
        <v>-0.27</v>
      </c>
      <c r="F98" s="30">
        <f>_xll.FDS($B98,"FG_YIELD("&amp;$A$3&amp;"-0m,"&amp;$A$3&amp;"-0m)")</f>
        <v>-0.38</v>
      </c>
      <c r="G98" s="30">
        <f>_xll.FDS($B98,"FG_YIELD("&amp;$A$3&amp;"-1M,"&amp;$A$3&amp;"-1M)")</f>
        <v>-0.27</v>
      </c>
      <c r="H98" s="30">
        <f>_xll.FDS($B98,"FG_YIELD(0CY,0CY)")</f>
        <v>0.314</v>
      </c>
      <c r="I98" s="82">
        <f>_xll.FDS($B98,"FG_YIELD("&amp;$A$3&amp;"-1ay,"&amp;$A$3&amp;"-1ay)")</f>
        <v>0.30299999999999999</v>
      </c>
      <c r="K98" s="25" t="str">
        <f t="shared" si="65"/>
        <v>Switzerland Benchmark Bond - 10 Year</v>
      </c>
      <c r="L98" s="29" t="str">
        <f t="shared" si="66"/>
        <v>TRYCH10Y-FDS</v>
      </c>
      <c r="M98" s="105">
        <f t="shared" si="67"/>
        <v>-0.38</v>
      </c>
      <c r="N98" s="106">
        <f t="shared" si="68"/>
        <v>-1.0000000000000009E-2</v>
      </c>
      <c r="O98" s="194"/>
      <c r="P98" s="194">
        <f t="shared" si="73"/>
        <v>0</v>
      </c>
      <c r="Q98" s="53">
        <f t="shared" si="69"/>
        <v>-0.10999999999999999</v>
      </c>
      <c r="R98" s="53">
        <f t="shared" si="70"/>
        <v>-0.69399999999999995</v>
      </c>
      <c r="S98" s="107">
        <f t="shared" si="71"/>
        <v>-0.68300000000000005</v>
      </c>
      <c r="U98" s="25" t="str">
        <f>_xll.FDS(V98,"FG_COMPANY_NAME()")</f>
        <v>Switzerland Benchmark Bond - 10 Year</v>
      </c>
      <c r="V98" t="s">
        <v>92</v>
      </c>
    </row>
    <row r="99" spans="1:22" ht="15.75" x14ac:dyDescent="0.25">
      <c r="A99" s="79" t="str">
        <f>_xll.FDS(B99,"FG_COMPANY_NAME()")</f>
        <v>Italy Benchmark Bond - 10 Year</v>
      </c>
      <c r="B99" t="s">
        <v>93</v>
      </c>
      <c r="C99" s="81">
        <f>_xll.FDS($B99,"FG_YIELD("&amp;$A$3&amp;")")</f>
        <v>1.323</v>
      </c>
      <c r="D99" s="30">
        <f>_xll.FDS($B99,"FG_YIELD("&amp;$A$3&amp;"-1d,"&amp;$A$3&amp;"-1d)")</f>
        <v>1.2949999999999999</v>
      </c>
      <c r="E99" s="30">
        <f t="shared" si="72"/>
        <v>1.48</v>
      </c>
      <c r="F99" s="30">
        <f>_xll.FDS($B99,"FG_YIELD("&amp;$A$3&amp;"-0m,"&amp;$A$3&amp;"-0m)")</f>
        <v>1.323</v>
      </c>
      <c r="G99" s="30">
        <f>_xll.FDS($B99,"FG_YIELD("&amp;$A$3&amp;"-1M,"&amp;$A$3&amp;"-1M)")</f>
        <v>1.48</v>
      </c>
      <c r="H99" s="30">
        <f>_xll.FDS($B99,"FG_YIELD(0CY,0CY)")</f>
        <v>1.8580000000000001</v>
      </c>
      <c r="I99" s="82">
        <f>_xll.FDS($B99,"FG_YIELD("&amp;$A$3&amp;"-1ay,"&amp;$A$3&amp;"-1ay)")</f>
        <v>2.0009999999999999</v>
      </c>
      <c r="K99" s="25" t="str">
        <f t="shared" si="65"/>
        <v>Italy Benchmark Bond - 10 Year</v>
      </c>
      <c r="L99" s="29" t="str">
        <f t="shared" si="66"/>
        <v>TRYIT10Y-FDS</v>
      </c>
      <c r="M99" s="105">
        <f t="shared" si="67"/>
        <v>1.323</v>
      </c>
      <c r="N99" s="106">
        <f t="shared" si="68"/>
        <v>2.8000000000000025E-2</v>
      </c>
      <c r="O99" s="194"/>
      <c r="P99" s="194">
        <f t="shared" si="73"/>
        <v>0</v>
      </c>
      <c r="Q99" s="53">
        <f t="shared" si="69"/>
        <v>-0.15700000000000003</v>
      </c>
      <c r="R99" s="53">
        <f t="shared" si="70"/>
        <v>-0.53500000000000014</v>
      </c>
      <c r="S99" s="107">
        <f t="shared" si="71"/>
        <v>-0.67799999999999994</v>
      </c>
      <c r="U99" s="25" t="str">
        <f>_xll.FDS(V99,"FG_COMPANY_NAME()")</f>
        <v>Italy Benchmark Bond - 10 Year</v>
      </c>
      <c r="V99" t="s">
        <v>93</v>
      </c>
    </row>
    <row r="100" spans="1:22" ht="16.5" thickBot="1" x14ac:dyDescent="0.3">
      <c r="A100" s="80" t="str">
        <f>_xll.FDS(B100,"FG_COMPANY_NAME()")</f>
        <v>France Benchmark Bond - 10 Year</v>
      </c>
      <c r="B100" t="s">
        <v>94</v>
      </c>
      <c r="C100" s="73">
        <f>_xll.FDS($B100,"FG_YIELD("&amp;$A$3&amp;")")</f>
        <v>0.78900000000000003</v>
      </c>
      <c r="D100" s="74">
        <f>_xll.FDS($B100,"FG_YIELD("&amp;$A$3&amp;"-1d,"&amp;$A$3&amp;"-1d)")</f>
        <v>0.76400000000000001</v>
      </c>
      <c r="E100" s="74">
        <f t="shared" si="72"/>
        <v>0.86599999999999999</v>
      </c>
      <c r="F100" s="74">
        <f>_xll.FDS($B100,"FG_YIELD("&amp;$A$3&amp;"-0m,"&amp;$A$3&amp;"-0m)")</f>
        <v>0.78900000000000003</v>
      </c>
      <c r="G100" s="74">
        <f>_xll.FDS($B100,"FG_YIELD("&amp;$A$3&amp;"-1M,"&amp;$A$3&amp;"-1M)")</f>
        <v>0.86599999999999999</v>
      </c>
      <c r="H100" s="74">
        <f>_xll.FDS($B100,"FG_YIELD(0CY,0CY)")</f>
        <v>0.82599999999999996</v>
      </c>
      <c r="I100" s="75">
        <f>_xll.FDS($B100,"FG_YIELD("&amp;$A$3&amp;"-1ay,"&amp;$A$3&amp;"-1ay)")</f>
        <v>0.96899999999999997</v>
      </c>
      <c r="K100" s="25" t="str">
        <f t="shared" si="65"/>
        <v>France Benchmark Bond - 10 Year</v>
      </c>
      <c r="L100" s="29" t="str">
        <f t="shared" si="66"/>
        <v>TRYFR10Y-FDS</v>
      </c>
      <c r="M100" s="105">
        <f t="shared" si="67"/>
        <v>0.78900000000000003</v>
      </c>
      <c r="N100" s="108">
        <f t="shared" si="68"/>
        <v>2.5000000000000022E-2</v>
      </c>
      <c r="O100" s="195"/>
      <c r="P100" s="195">
        <f t="shared" si="73"/>
        <v>0</v>
      </c>
      <c r="Q100" s="109">
        <f t="shared" si="69"/>
        <v>-7.6999999999999957E-2</v>
      </c>
      <c r="R100" s="109">
        <f t="shared" si="70"/>
        <v>-3.6999999999999922E-2</v>
      </c>
      <c r="S100" s="110">
        <f t="shared" si="71"/>
        <v>-0.17999999999999994</v>
      </c>
      <c r="U100" s="25" t="str">
        <f>_xll.FDS(V100,"FG_COMPANY_NAME()")</f>
        <v>France Benchmark Bond - 10 Year</v>
      </c>
      <c r="V100" t="s">
        <v>94</v>
      </c>
    </row>
    <row r="101" spans="1:22" x14ac:dyDescent="0.25">
      <c r="D101" s="1"/>
      <c r="E101" s="1"/>
      <c r="F101" s="1"/>
      <c r="H101" s="1"/>
      <c r="I101" s="1"/>
    </row>
    <row r="102" spans="1:22" x14ac:dyDescent="0.25">
      <c r="D102" s="1"/>
      <c r="E102" s="1"/>
      <c r="F102" s="1"/>
      <c r="H102" s="1"/>
      <c r="I102" s="1"/>
    </row>
    <row r="103" spans="1:22" x14ac:dyDescent="0.25">
      <c r="D103" s="1"/>
      <c r="E103" s="1"/>
      <c r="F103" s="1"/>
    </row>
    <row r="104" spans="1:22" x14ac:dyDescent="0.25">
      <c r="D104" s="1"/>
      <c r="E104" s="1"/>
      <c r="F104" s="1"/>
    </row>
    <row r="105" spans="1:22" x14ac:dyDescent="0.25">
      <c r="D105" s="1"/>
      <c r="E105" s="1"/>
      <c r="F105" s="1"/>
    </row>
    <row r="106" spans="1:22" x14ac:dyDescent="0.25">
      <c r="D106" s="1"/>
      <c r="E106" s="1"/>
      <c r="F106" s="1"/>
    </row>
    <row r="107" spans="1:22" x14ac:dyDescent="0.25">
      <c r="D107" s="1"/>
      <c r="E107" s="1"/>
      <c r="F107" s="1"/>
    </row>
    <row r="108" spans="1:22" x14ac:dyDescent="0.25">
      <c r="D108" s="1"/>
      <c r="E108" s="1"/>
      <c r="F108" s="1"/>
    </row>
    <row r="109" spans="1:22" x14ac:dyDescent="0.25">
      <c r="D109" s="1"/>
      <c r="E109" s="1"/>
      <c r="F109" s="1"/>
    </row>
    <row r="110" spans="1:22" x14ac:dyDescent="0.25">
      <c r="D110" s="1"/>
      <c r="E110" s="1"/>
      <c r="F110" s="1"/>
    </row>
    <row r="111" spans="1:22" x14ac:dyDescent="0.25">
      <c r="D111" s="1"/>
      <c r="E111" s="1"/>
      <c r="F111" s="1"/>
    </row>
    <row r="112" spans="1:22" x14ac:dyDescent="0.25">
      <c r="D112" s="1"/>
      <c r="E112" s="1"/>
      <c r="F112" s="1"/>
    </row>
    <row r="113" spans="4:9" x14ac:dyDescent="0.25">
      <c r="D113" s="1"/>
      <c r="E113" s="1"/>
      <c r="F113" s="1"/>
    </row>
    <row r="114" spans="4:9" x14ac:dyDescent="0.25">
      <c r="D114" s="1"/>
      <c r="E114" s="1"/>
      <c r="F114" s="1"/>
    </row>
    <row r="115" spans="4:9" x14ac:dyDescent="0.25">
      <c r="D115" s="1"/>
      <c r="E115" s="1"/>
      <c r="F115" s="1"/>
    </row>
    <row r="116" spans="4:9" x14ac:dyDescent="0.25">
      <c r="D116" s="1"/>
      <c r="E116" s="1"/>
      <c r="F116" s="1"/>
    </row>
    <row r="117" spans="4:9" x14ac:dyDescent="0.25">
      <c r="D117" s="1"/>
      <c r="E117" s="1"/>
      <c r="F117" s="1"/>
      <c r="I117" s="1"/>
    </row>
    <row r="118" spans="4:9" x14ac:dyDescent="0.25">
      <c r="D118" s="1"/>
      <c r="E118" s="1"/>
      <c r="F118" s="1"/>
      <c r="I118" s="1"/>
    </row>
    <row r="119" spans="4:9" x14ac:dyDescent="0.25">
      <c r="D119" s="1"/>
      <c r="E119" s="1"/>
      <c r="F119" s="1"/>
      <c r="I119" s="1"/>
    </row>
    <row r="120" spans="4:9" x14ac:dyDescent="0.25">
      <c r="D120" s="1"/>
      <c r="E120" s="1"/>
      <c r="F120" s="1"/>
      <c r="I120" s="1"/>
    </row>
    <row r="121" spans="4:9" x14ac:dyDescent="0.25">
      <c r="D121" s="1"/>
      <c r="E121" s="1"/>
      <c r="F121" s="1"/>
      <c r="I121" s="1"/>
    </row>
    <row r="122" spans="4:9" x14ac:dyDescent="0.25">
      <c r="I122" s="1"/>
    </row>
    <row r="123" spans="4:9" x14ac:dyDescent="0.25">
      <c r="I123" s="1"/>
    </row>
    <row r="124" spans="4:9" x14ac:dyDescent="0.25">
      <c r="I124" s="1"/>
    </row>
    <row r="125" spans="4:9" x14ac:dyDescent="0.25">
      <c r="I125" s="1"/>
    </row>
    <row r="126" spans="4:9" x14ac:dyDescent="0.25">
      <c r="I126" s="1"/>
    </row>
    <row r="127" spans="4:9" x14ac:dyDescent="0.25">
      <c r="I127" s="1"/>
    </row>
    <row r="128" spans="4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</sheetData>
  <sortState ref="B26:B32">
    <sortCondition ref="B26:B32"/>
  </sortState>
  <mergeCells count="12">
    <mergeCell ref="D7:G7"/>
    <mergeCell ref="H7:I7"/>
    <mergeCell ref="D24:G24"/>
    <mergeCell ref="H24:I24"/>
    <mergeCell ref="D36:G36"/>
    <mergeCell ref="H36:I36"/>
    <mergeCell ref="N7:Q7"/>
    <mergeCell ref="R7:S7"/>
    <mergeCell ref="N24:Q24"/>
    <mergeCell ref="R24:S24"/>
    <mergeCell ref="N36:Q36"/>
    <mergeCell ref="R36:S36"/>
  </mergeCells>
  <conditionalFormatting sqref="D9:G22">
    <cfRule type="expression" dxfId="135" priority="170">
      <formula>D9&lt;-0.02</formula>
    </cfRule>
    <cfRule type="expression" dxfId="134" priority="171">
      <formula>D9&gt;0.02</formula>
    </cfRule>
  </conditionalFormatting>
  <conditionalFormatting sqref="H9:I22">
    <cfRule type="expression" dxfId="133" priority="168">
      <formula>H9&lt;-0.05</formula>
    </cfRule>
    <cfRule type="expression" dxfId="132" priority="169">
      <formula>H9&gt;0.05</formula>
    </cfRule>
  </conditionalFormatting>
  <conditionalFormatting sqref="H26:I27 H29:I34">
    <cfRule type="expression" dxfId="131" priority="166">
      <formula>H26&lt;-0.075</formula>
    </cfRule>
    <cfRule type="expression" dxfId="130" priority="167">
      <formula>H26&gt;0.075</formula>
    </cfRule>
  </conditionalFormatting>
  <conditionalFormatting sqref="D26:G27 D29:G34">
    <cfRule type="expression" dxfId="129" priority="164">
      <formula>D26&lt;-0.04</formula>
    </cfRule>
    <cfRule type="expression" dxfId="128" priority="165">
      <formula>D26&gt;0.04</formula>
    </cfRule>
  </conditionalFormatting>
  <conditionalFormatting sqref="H38:I57">
    <cfRule type="expression" dxfId="127" priority="162">
      <formula>H38&lt;-0.075</formula>
    </cfRule>
    <cfRule type="expression" dxfId="126" priority="163">
      <formula>H38&gt;0.075</formula>
    </cfRule>
  </conditionalFormatting>
  <conditionalFormatting sqref="D38:G57">
    <cfRule type="expression" dxfId="125" priority="160">
      <formula>D38&lt;-0.04</formula>
    </cfRule>
    <cfRule type="expression" dxfId="124" priority="161">
      <formula>D38&gt;0.04</formula>
    </cfRule>
  </conditionalFormatting>
  <conditionalFormatting sqref="N9:S22">
    <cfRule type="expression" dxfId="123" priority="158">
      <formula>N9&lt;-100</formula>
    </cfRule>
    <cfRule type="expression" dxfId="122" priority="159">
      <formula>N9&gt;100</formula>
    </cfRule>
  </conditionalFormatting>
  <conditionalFormatting sqref="N26:S27 N29:S34">
    <cfRule type="expression" dxfId="121" priority="156">
      <formula>N26&lt;-200</formula>
    </cfRule>
    <cfRule type="expression" dxfId="120" priority="157">
      <formula>N26&gt;200</formula>
    </cfRule>
  </conditionalFormatting>
  <conditionalFormatting sqref="A117:Y1048576 AQ63:AQ65 AR64:AT65 AX66:XFD73 A77:Y79 T103:Y116 A101:Y102 AD80:XFD100 A7:F7 H7 J7:M7 A24:C24 J24:M24 A36:C36 J36:M36 T36:Y36 T7:Y7 T24:Y24 AU61:AX61 AD61:AN61 AQ61:AT62 AD69:AN73 AG62:AN68 AC62:AD68 A75:E76 A73:B73 J73:O73 AD75:AN76 AX75:XFD76 A61:W61 A25:Y27 A62:E72 G62:O72 G75:O76 A37:Y60 Q75:W76 Q62:W73 A80:W100 AA77:XFD79 AA101:XFD1048576 AA1:XFD21 AA23:XFD25 AD22:XFD22 A23:Y23 A22:W22 A8:Y21 A1:Y6 AY61:XFD65 AA35:XFD60 A29:Y35 AA29:AX34 AZ29:XFD34 AA26:AX27 AZ26:XFD27">
    <cfRule type="containsErrors" dxfId="119" priority="184">
      <formula>ISERROR(A1)</formula>
    </cfRule>
  </conditionalFormatting>
  <conditionalFormatting sqref="AR63:AT63">
    <cfRule type="containsErrors" dxfId="118" priority="150">
      <formula>ISERROR(AR63)</formula>
    </cfRule>
  </conditionalFormatting>
  <conditionalFormatting sqref="AU64:AU65 AU62">
    <cfRule type="containsErrors" dxfId="117" priority="147">
      <formula>ISERROR(AU62)</formula>
    </cfRule>
  </conditionalFormatting>
  <conditionalFormatting sqref="AU63">
    <cfRule type="containsErrors" dxfId="116" priority="146">
      <formula>ISERROR(AU63)</formula>
    </cfRule>
  </conditionalFormatting>
  <conditionalFormatting sqref="AV64:AV65 AV62">
    <cfRule type="containsErrors" dxfId="115" priority="139">
      <formula>ISERROR(AV62)</formula>
    </cfRule>
  </conditionalFormatting>
  <conditionalFormatting sqref="AV63">
    <cfRule type="containsErrors" dxfId="114" priority="138">
      <formula>ISERROR(AV63)</formula>
    </cfRule>
  </conditionalFormatting>
  <conditionalFormatting sqref="AW64:AW65 AW62">
    <cfRule type="containsErrors" dxfId="113" priority="137">
      <formula>ISERROR(AW62)</formula>
    </cfRule>
  </conditionalFormatting>
  <conditionalFormatting sqref="AW63">
    <cfRule type="containsErrors" dxfId="112" priority="136">
      <formula>ISERROR(AW63)</formula>
    </cfRule>
  </conditionalFormatting>
  <conditionalFormatting sqref="AX64:AX65 AX62">
    <cfRule type="containsErrors" dxfId="111" priority="135">
      <formula>ISERROR(AX62)</formula>
    </cfRule>
  </conditionalFormatting>
  <conditionalFormatting sqref="AX63">
    <cfRule type="containsErrors" dxfId="110" priority="134">
      <formula>ISERROR(AX63)</formula>
    </cfRule>
  </conditionalFormatting>
  <conditionalFormatting sqref="N62:O73 N75:O76 Q75:Q76 Q62:Q73">
    <cfRule type="expression" dxfId="109" priority="132">
      <formula>N62&gt;0.25</formula>
    </cfRule>
    <cfRule type="expression" dxfId="108" priority="133">
      <formula>N62&lt;-0.25</formula>
    </cfRule>
  </conditionalFormatting>
  <conditionalFormatting sqref="R62:S73 R75:S76">
    <cfRule type="expression" dxfId="107" priority="130">
      <formula>R62&lt;-0.5</formula>
    </cfRule>
    <cfRule type="expression" dxfId="106" priority="131">
      <formula>R62&gt;0.5</formula>
    </cfRule>
  </conditionalFormatting>
  <conditionalFormatting sqref="N81:Q100">
    <cfRule type="expression" dxfId="105" priority="128">
      <formula>N81&gt;0.5</formula>
    </cfRule>
    <cfRule type="expression" dxfId="104" priority="129">
      <formula>N81&lt;-0.5</formula>
    </cfRule>
  </conditionalFormatting>
  <conditionalFormatting sqref="R81:S100">
    <cfRule type="expression" dxfId="103" priority="126">
      <formula>R81&lt;-1</formula>
    </cfRule>
    <cfRule type="expression" dxfId="102" priority="127">
      <formula>R81&gt;1</formula>
    </cfRule>
  </conditionalFormatting>
  <conditionalFormatting sqref="Q34:S34 AA34:AC34 AG9:AG22 AK9:AL22 AG26:AG27 AK26:AL27 AG38:AG57 AK38:AL57 AQ9:AQ22 AU9:AV22 AU26:AV27 AQ26:AQ27 AQ29:AQ34 AU29:AV34 AK29:AL34 AG29:AG34">
    <cfRule type="expression" dxfId="101" priority="124">
      <formula>Q9&gt;R9</formula>
    </cfRule>
    <cfRule type="expression" dxfId="100" priority="125">
      <formula>Q9&lt;R9</formula>
    </cfRule>
  </conditionalFormatting>
  <conditionalFormatting sqref="AQ38:AV57">
    <cfRule type="expression" dxfId="99" priority="116">
      <formula>AQ38&gt;0</formula>
    </cfRule>
    <cfRule type="expression" dxfId="98" priority="117">
      <formula>AQ38&lt;0</formula>
    </cfRule>
  </conditionalFormatting>
  <conditionalFormatting sqref="N42:P42">
    <cfRule type="expression" dxfId="97" priority="112">
      <formula>N42&lt;-0.04</formula>
    </cfRule>
    <cfRule type="expression" dxfId="96" priority="113">
      <formula>N42&gt;0.04</formula>
    </cfRule>
  </conditionalFormatting>
  <conditionalFormatting sqref="R42:S57">
    <cfRule type="expression" dxfId="95" priority="110">
      <formula>R42&lt;-0.075</formula>
    </cfRule>
    <cfRule type="expression" dxfId="94" priority="111">
      <formula>R42&gt;0.075</formula>
    </cfRule>
  </conditionalFormatting>
  <conditionalFormatting sqref="N42:Q57">
    <cfRule type="expression" dxfId="93" priority="108">
      <formula>N42&lt;-0.04</formula>
    </cfRule>
    <cfRule type="expression" dxfId="92" priority="109">
      <formula>N42&gt;0.04</formula>
    </cfRule>
  </conditionalFormatting>
  <conditionalFormatting sqref="Q34:S34 AA26:AB27 AA38:AB50 AA52:AB57 AA29:AB34">
    <cfRule type="expression" dxfId="91" priority="107">
      <formula>Q26&gt;R26</formula>
    </cfRule>
  </conditionalFormatting>
  <conditionalFormatting sqref="Q34:S34 AA26:AB27 AA38:AB57 AA29:AB34">
    <cfRule type="expression" dxfId="90" priority="106">
      <formula>Q26&lt;R26</formula>
    </cfRule>
  </conditionalFormatting>
  <conditionalFormatting sqref="AA9:AA21">
    <cfRule type="expression" dxfId="89" priority="105">
      <formula>AA9&gt;AB9</formula>
    </cfRule>
  </conditionalFormatting>
  <conditionalFormatting sqref="AA9:AA21">
    <cfRule type="expression" dxfId="88" priority="104">
      <formula>AA9&lt;AB9</formula>
    </cfRule>
  </conditionalFormatting>
  <conditionalFormatting sqref="AB9:AB21">
    <cfRule type="expression" dxfId="87" priority="103">
      <formula>AB9&gt;AC9</formula>
    </cfRule>
  </conditionalFormatting>
  <conditionalFormatting sqref="AB9:AB21">
    <cfRule type="expression" dxfId="86" priority="102">
      <formula>AB9&lt;AC9</formula>
    </cfRule>
  </conditionalFormatting>
  <conditionalFormatting sqref="D24:F24 H24">
    <cfRule type="containsErrors" dxfId="85" priority="97">
      <formula>ISERROR(D24)</formula>
    </cfRule>
  </conditionalFormatting>
  <conditionalFormatting sqref="D36:F36 H36">
    <cfRule type="containsErrors" dxfId="84" priority="96">
      <formula>ISERROR(D36)</formula>
    </cfRule>
  </conditionalFormatting>
  <conditionalFormatting sqref="N7:P7">
    <cfRule type="containsErrors" dxfId="83" priority="95">
      <formula>ISERROR(N7)</formula>
    </cfRule>
  </conditionalFormatting>
  <conditionalFormatting sqref="R7">
    <cfRule type="containsErrors" dxfId="82" priority="94">
      <formula>ISERROR(R7)</formula>
    </cfRule>
  </conditionalFormatting>
  <conditionalFormatting sqref="N24:P24">
    <cfRule type="containsErrors" dxfId="81" priority="93">
      <formula>ISERROR(N24)</formula>
    </cfRule>
  </conditionalFormatting>
  <conditionalFormatting sqref="R24">
    <cfRule type="containsErrors" dxfId="80" priority="92">
      <formula>ISERROR(R24)</formula>
    </cfRule>
  </conditionalFormatting>
  <conditionalFormatting sqref="N36:P36 R36">
    <cfRule type="containsErrors" dxfId="79" priority="91">
      <formula>ISERROR(N36)</formula>
    </cfRule>
  </conditionalFormatting>
  <conditionalFormatting sqref="C73:E73 G73:I73">
    <cfRule type="containsErrors" dxfId="78" priority="85">
      <formula>ISERROR(C73)</formula>
    </cfRule>
  </conditionalFormatting>
  <conditionalFormatting sqref="AX74:XFD74 AD74:AN74 A74:B74 J74:O74 Q74:W74">
    <cfRule type="containsErrors" dxfId="77" priority="84">
      <formula>ISERROR(A74)</formula>
    </cfRule>
  </conditionalFormatting>
  <conditionalFormatting sqref="N74:O74 Q74">
    <cfRule type="expression" dxfId="76" priority="82">
      <formula>N74&gt;0.25</formula>
    </cfRule>
    <cfRule type="expression" dxfId="75" priority="83">
      <formula>N74&lt;-0.25</formula>
    </cfRule>
  </conditionalFormatting>
  <conditionalFormatting sqref="R74:S74">
    <cfRule type="expression" dxfId="74" priority="80">
      <formula>R74&lt;-0.5</formula>
    </cfRule>
    <cfRule type="expression" dxfId="73" priority="81">
      <formula>R74&gt;0.5</formula>
    </cfRule>
  </conditionalFormatting>
  <conditionalFormatting sqref="C74">
    <cfRule type="containsErrors" dxfId="72" priority="79">
      <formula>ISERROR(C74)</formula>
    </cfRule>
  </conditionalFormatting>
  <conditionalFormatting sqref="D74:E74 G74:I74">
    <cfRule type="containsErrors" dxfId="71" priority="78">
      <formula>ISERROR(D74)</formula>
    </cfRule>
  </conditionalFormatting>
  <conditionalFormatting sqref="AM34">
    <cfRule type="expression" dxfId="70" priority="76">
      <formula>AM34&gt;AN34</formula>
    </cfRule>
    <cfRule type="expression" dxfId="69" priority="77">
      <formula>AM34&lt;AN34</formula>
    </cfRule>
  </conditionalFormatting>
  <conditionalFormatting sqref="AQ34">
    <cfRule type="expression" dxfId="68" priority="74">
      <formula>AQ34&gt;AR34</formula>
    </cfRule>
    <cfRule type="expression" dxfId="67" priority="75">
      <formula>AQ34&lt;AR34</formula>
    </cfRule>
  </conditionalFormatting>
  <conditionalFormatting sqref="AR9:AT22 AR26:AT27 AR29:AT34">
    <cfRule type="expression" dxfId="66" priority="72">
      <formula>AR9&gt;AU9</formula>
    </cfRule>
    <cfRule type="expression" dxfId="65" priority="73">
      <formula>AR9&lt;AU9</formula>
    </cfRule>
  </conditionalFormatting>
  <conditionalFormatting sqref="AU34">
    <cfRule type="expression" dxfId="64" priority="70">
      <formula>AU34&gt;AV34</formula>
    </cfRule>
    <cfRule type="expression" dxfId="63" priority="71">
      <formula>AU34&lt;AV34</formula>
    </cfRule>
  </conditionalFormatting>
  <conditionalFormatting sqref="AV34">
    <cfRule type="expression" dxfId="62" priority="68">
      <formula>AV34&gt;AW34</formula>
    </cfRule>
    <cfRule type="expression" dxfId="61" priority="69">
      <formula>AV34&lt;AW34</formula>
    </cfRule>
  </conditionalFormatting>
  <conditionalFormatting sqref="AW34">
    <cfRule type="expression" dxfId="60" priority="66">
      <formula>AW34&gt;AX34</formula>
    </cfRule>
    <cfRule type="expression" dxfId="59" priority="67">
      <formula>AW34&lt;AX34</formula>
    </cfRule>
  </conditionalFormatting>
  <conditionalFormatting sqref="AW34">
    <cfRule type="expression" dxfId="58" priority="64">
      <formula>AW34&gt;AX34</formula>
    </cfRule>
    <cfRule type="expression" dxfId="57" priority="65">
      <formula>AW34&lt;AX34</formula>
    </cfRule>
  </conditionalFormatting>
  <conditionalFormatting sqref="F62:F72 F75:F76">
    <cfRule type="containsErrors" dxfId="56" priority="53">
      <formula>ISERROR(F62)</formula>
    </cfRule>
  </conditionalFormatting>
  <conditionalFormatting sqref="F73">
    <cfRule type="containsErrors" dxfId="55" priority="52">
      <formula>ISERROR(F73)</formula>
    </cfRule>
  </conditionalFormatting>
  <conditionalFormatting sqref="F74">
    <cfRule type="containsErrors" dxfId="54" priority="51">
      <formula>ISERROR(F74)</formula>
    </cfRule>
  </conditionalFormatting>
  <conditionalFormatting sqref="N34:P34 X9:Y21 X26:Y27 X38:Y50 X52:Y57 X29:Y34">
    <cfRule type="expression" dxfId="53" priority="177">
      <formula>N9&gt;Q9</formula>
    </cfRule>
  </conditionalFormatting>
  <conditionalFormatting sqref="N34:P34 X9:Y21 X26:Y27 X38:Y57 X29:Y34">
    <cfRule type="expression" dxfId="52" priority="179">
      <formula>N9&lt;Q9</formula>
    </cfRule>
  </conditionalFormatting>
  <conditionalFormatting sqref="N34:P34 X34:Y34 AH9:AJ22 AH26:AJ27 AH38:AJ57 AH29:AJ34">
    <cfRule type="expression" dxfId="51" priority="181">
      <formula>N9&gt;Q9</formula>
    </cfRule>
    <cfRule type="expression" dxfId="50" priority="182">
      <formula>N9&lt;Q9</formula>
    </cfRule>
  </conditionalFormatting>
  <conditionalFormatting sqref="P75:P76 P62:P73">
    <cfRule type="containsErrors" dxfId="49" priority="50">
      <formula>ISERROR(P62)</formula>
    </cfRule>
  </conditionalFormatting>
  <conditionalFormatting sqref="P75:P76 P62:P73">
    <cfRule type="expression" dxfId="48" priority="48">
      <formula>P62&gt;0.25</formula>
    </cfRule>
    <cfRule type="expression" dxfId="47" priority="49">
      <formula>P62&lt;-0.25</formula>
    </cfRule>
  </conditionalFormatting>
  <conditionalFormatting sqref="P74">
    <cfRule type="containsErrors" dxfId="46" priority="47">
      <formula>ISERROR(P74)</formula>
    </cfRule>
  </conditionalFormatting>
  <conditionalFormatting sqref="P74">
    <cfRule type="expression" dxfId="45" priority="45">
      <formula>P74&gt;0.25</formula>
    </cfRule>
    <cfRule type="expression" dxfId="44" priority="46">
      <formula>P74&lt;-0.25</formula>
    </cfRule>
  </conditionalFormatting>
  <conditionalFormatting sqref="Z1:Z21 Z77:Z79 Z101:Z1048576 Z23:Z27 Z29:Z60">
    <cfRule type="containsErrors" dxfId="43" priority="44">
      <formula>ISERROR(Z1)</formula>
    </cfRule>
  </conditionalFormatting>
  <conditionalFormatting sqref="Z34">
    <cfRule type="expression" dxfId="42" priority="42">
      <formula>Z34&gt;AA34</formula>
    </cfRule>
    <cfRule type="expression" dxfId="41" priority="43">
      <formula>Z34&lt;AA34</formula>
    </cfRule>
  </conditionalFormatting>
  <conditionalFormatting sqref="Z26:Z27 Z38:Z50 Z52:Z57 Z29:Z34">
    <cfRule type="expression" dxfId="40" priority="41">
      <formula>Z26&gt;AA26</formula>
    </cfRule>
  </conditionalFormatting>
  <conditionalFormatting sqref="Z26:Z27 Z38:Z57 Z29:Z34">
    <cfRule type="expression" dxfId="39" priority="40">
      <formula>Z26&lt;AA26</formula>
    </cfRule>
  </conditionalFormatting>
  <conditionalFormatting sqref="Z9:Z21">
    <cfRule type="expression" dxfId="38" priority="39">
      <formula>Z9&gt;AA9</formula>
    </cfRule>
  </conditionalFormatting>
  <conditionalFormatting sqref="Z9:Z21">
    <cfRule type="expression" dxfId="37" priority="38">
      <formula>Z9&lt;AA9</formula>
    </cfRule>
  </conditionalFormatting>
  <conditionalFormatting sqref="AJ9:AJ22 AJ26:AJ27 AJ38:AJ57 AJ29:AJ34">
    <cfRule type="expression" dxfId="36" priority="36">
      <formula>AJ9&gt;AK9</formula>
    </cfRule>
    <cfRule type="expression" dxfId="35" priority="37">
      <formula>AJ9&lt;AK9</formula>
    </cfRule>
  </conditionalFormatting>
  <conditionalFormatting sqref="AT9:AT22">
    <cfRule type="expression" dxfId="34" priority="34">
      <formula>AT9&gt;AU9</formula>
    </cfRule>
    <cfRule type="expression" dxfId="33" priority="35">
      <formula>AT9&lt;AU9</formula>
    </cfRule>
  </conditionalFormatting>
  <conditionalFormatting sqref="AB51">
    <cfRule type="expression" dxfId="32" priority="33">
      <formula>AB51&gt;AC51</formula>
    </cfRule>
  </conditionalFormatting>
  <conditionalFormatting sqref="X22:Y22 AA22:AC22">
    <cfRule type="containsErrors" dxfId="31" priority="32">
      <formula>ISERROR(X22)</formula>
    </cfRule>
  </conditionalFormatting>
  <conditionalFormatting sqref="AA22">
    <cfRule type="expression" dxfId="30" priority="29">
      <formula>AA22&gt;AB22</formula>
    </cfRule>
  </conditionalFormatting>
  <conditionalFormatting sqref="AA22">
    <cfRule type="expression" dxfId="29" priority="28">
      <formula>AA22&lt;AB22</formula>
    </cfRule>
  </conditionalFormatting>
  <conditionalFormatting sqref="AB22">
    <cfRule type="expression" dxfId="28" priority="27">
      <formula>AB22&gt;AC22</formula>
    </cfRule>
  </conditionalFormatting>
  <conditionalFormatting sqref="AB22">
    <cfRule type="expression" dxfId="27" priority="26">
      <formula>AB22&lt;AC22</formula>
    </cfRule>
  </conditionalFormatting>
  <conditionalFormatting sqref="X22:Y22">
    <cfRule type="expression" dxfId="26" priority="30">
      <formula>X22&gt;AA22</formula>
    </cfRule>
  </conditionalFormatting>
  <conditionalFormatting sqref="X22:Y22">
    <cfRule type="expression" dxfId="25" priority="31">
      <formula>X22&lt;AA22</formula>
    </cfRule>
  </conditionalFormatting>
  <conditionalFormatting sqref="Z22">
    <cfRule type="containsErrors" dxfId="24" priority="25">
      <formula>ISERROR(Z22)</formula>
    </cfRule>
  </conditionalFormatting>
  <conditionalFormatting sqref="Z22">
    <cfRule type="expression" dxfId="23" priority="24">
      <formula>Z22&gt;AA22</formula>
    </cfRule>
  </conditionalFormatting>
  <conditionalFormatting sqref="Z22">
    <cfRule type="expression" dxfId="22" priority="23">
      <formula>Z22&lt;AA22</formula>
    </cfRule>
  </conditionalFormatting>
  <conditionalFormatting sqref="H28:I28">
    <cfRule type="expression" dxfId="21" priority="16">
      <formula>H28&lt;-0.075</formula>
    </cfRule>
    <cfRule type="expression" dxfId="20" priority="17">
      <formula>H28&gt;0.075</formula>
    </cfRule>
  </conditionalFormatting>
  <conditionalFormatting sqref="D28:G28">
    <cfRule type="expression" dxfId="19" priority="14">
      <formula>D28&lt;-0.04</formula>
    </cfRule>
    <cfRule type="expression" dxfId="18" priority="15">
      <formula>D28&gt;0.04</formula>
    </cfRule>
  </conditionalFormatting>
  <conditionalFormatting sqref="N28:S28">
    <cfRule type="expression" dxfId="17" priority="12">
      <formula>N28&lt;-200</formula>
    </cfRule>
    <cfRule type="expression" dxfId="16" priority="13">
      <formula>N28&gt;200</formula>
    </cfRule>
  </conditionalFormatting>
  <conditionalFormatting sqref="AA28:XFD28 A28:Y28 AY29:AY34 AY26:AY27">
    <cfRule type="containsErrors" dxfId="15" priority="22">
      <formula>ISERROR(A26)</formula>
    </cfRule>
  </conditionalFormatting>
  <conditionalFormatting sqref="AQ28 AU28:AV28 AK28:AL28 AG28">
    <cfRule type="expression" dxfId="14" priority="10">
      <formula>AG28&gt;AH28</formula>
    </cfRule>
    <cfRule type="expression" dxfId="13" priority="11">
      <formula>AG28&lt;AH28</formula>
    </cfRule>
  </conditionalFormatting>
  <conditionalFormatting sqref="AA28:AB28">
    <cfRule type="expression" dxfId="12" priority="9">
      <formula>AA28&gt;AB28</formula>
    </cfRule>
  </conditionalFormatting>
  <conditionalFormatting sqref="AA28:AB28">
    <cfRule type="expression" dxfId="11" priority="8">
      <formula>AA28&lt;AB28</formula>
    </cfRule>
  </conditionalFormatting>
  <conditionalFormatting sqref="AR28:AT28">
    <cfRule type="expression" dxfId="10" priority="6">
      <formula>AR28&gt;AU28</formula>
    </cfRule>
    <cfRule type="expression" dxfId="9" priority="7">
      <formula>AR28&lt;AU28</formula>
    </cfRule>
  </conditionalFormatting>
  <conditionalFormatting sqref="X28:Y28">
    <cfRule type="expression" dxfId="8" priority="18">
      <formula>X28&gt;AA28</formula>
    </cfRule>
  </conditionalFormatting>
  <conditionalFormatting sqref="X28:Y28">
    <cfRule type="expression" dxfId="7" priority="19">
      <formula>X28&lt;AA28</formula>
    </cfRule>
  </conditionalFormatting>
  <conditionalFormatting sqref="AH28:AJ28">
    <cfRule type="expression" dxfId="6" priority="20">
      <formula>AH28&gt;AK28</formula>
    </cfRule>
    <cfRule type="expression" dxfId="5" priority="21">
      <formula>AH28&lt;AK28</formula>
    </cfRule>
  </conditionalFormatting>
  <conditionalFormatting sqref="Z28">
    <cfRule type="containsErrors" dxfId="4" priority="5">
      <formula>ISERROR(Z28)</formula>
    </cfRule>
  </conditionalFormatting>
  <conditionalFormatting sqref="Z28">
    <cfRule type="expression" dxfId="3" priority="4">
      <formula>Z28&gt;AA28</formula>
    </cfRule>
  </conditionalFormatting>
  <conditionalFormatting sqref="Z28">
    <cfRule type="expression" dxfId="2" priority="3">
      <formula>Z28&lt;AA28</formula>
    </cfRule>
  </conditionalFormatting>
  <conditionalFormatting sqref="AJ28">
    <cfRule type="expression" dxfId="1" priority="1">
      <formula>AJ28&gt;AK28</formula>
    </cfRule>
    <cfRule type="expression" dxfId="0" priority="2">
      <formula>AJ28&lt;AK28</formula>
    </cfRule>
  </conditionalFormatting>
  <pageMargins left="0.7" right="0.7" top="0.75" bottom="0.75" header="0.3" footer="0.3"/>
  <pageSetup paperSize="5" scale="3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701"/>
  <sheetViews>
    <sheetView workbookViewId="0"/>
  </sheetViews>
  <sheetFormatPr defaultRowHeight="15" x14ac:dyDescent="0.25"/>
  <cols>
    <col min="1" max="1" width="9.140625" style="204"/>
    <col min="2" max="2" width="10.7109375" style="204" bestFit="1" customWidth="1"/>
    <col min="3" max="4" width="9.140625" style="204"/>
    <col min="5" max="5" width="16.140625" style="204" bestFit="1" customWidth="1"/>
    <col min="6" max="7" width="9.140625" style="204"/>
    <col min="8" max="8" width="11.28515625" style="204" bestFit="1" customWidth="1"/>
    <col min="9" max="9" width="8" style="204" bestFit="1" customWidth="1"/>
    <col min="10" max="10" width="9.140625" style="204"/>
    <col min="11" max="11" width="11.28515625" style="204" bestFit="1" customWidth="1"/>
    <col min="12" max="12" width="7" style="204" bestFit="1" customWidth="1"/>
    <col min="13" max="13" width="9.140625" style="204"/>
    <col min="14" max="14" width="11.28515625" style="204" bestFit="1" customWidth="1"/>
    <col min="15" max="15" width="7" style="204" bestFit="1" customWidth="1"/>
    <col min="16" max="19" width="9.140625" style="204"/>
    <col min="20" max="20" width="13.140625" style="204" bestFit="1" customWidth="1"/>
    <col min="21" max="16384" width="9.140625" style="204"/>
  </cols>
  <sheetData>
    <row r="1" spans="2:48" x14ac:dyDescent="0.25">
      <c r="B1" s="204" t="s">
        <v>220</v>
      </c>
      <c r="E1" s="204" t="s">
        <v>221</v>
      </c>
      <c r="H1" s="204" t="s">
        <v>222</v>
      </c>
      <c r="K1" s="204" t="s">
        <v>223</v>
      </c>
      <c r="N1" s="204" t="s">
        <v>224</v>
      </c>
      <c r="Q1" s="204" t="s">
        <v>225</v>
      </c>
      <c r="T1" s="204" t="s">
        <v>184</v>
      </c>
      <c r="W1" s="204" t="s">
        <v>185</v>
      </c>
      <c r="Z1" s="204" t="s">
        <v>186</v>
      </c>
      <c r="AC1" s="204" t="s">
        <v>187</v>
      </c>
      <c r="AF1" s="204" t="s">
        <v>188</v>
      </c>
      <c r="AI1" s="204" t="s">
        <v>189</v>
      </c>
      <c r="AL1" s="204" t="s">
        <v>190</v>
      </c>
      <c r="AO1" s="204" t="s">
        <v>191</v>
      </c>
      <c r="AR1" s="204" t="s">
        <v>192</v>
      </c>
      <c r="AU1" s="204" t="s">
        <v>193</v>
      </c>
    </row>
    <row r="2" spans="2:48" s="206" customFormat="1" x14ac:dyDescent="0.25">
      <c r="B2" s="207" t="s">
        <v>178</v>
      </c>
      <c r="E2" s="207" t="s">
        <v>179</v>
      </c>
      <c r="H2" s="207" t="s">
        <v>180</v>
      </c>
      <c r="K2" s="207" t="s">
        <v>181</v>
      </c>
      <c r="N2" s="207" t="s">
        <v>182</v>
      </c>
      <c r="Q2" s="207" t="s">
        <v>183</v>
      </c>
      <c r="T2" s="207" t="s">
        <v>184</v>
      </c>
      <c r="W2" s="207" t="s">
        <v>185</v>
      </c>
      <c r="Z2" s="207" t="s">
        <v>186</v>
      </c>
      <c r="AC2" s="207" t="s">
        <v>187</v>
      </c>
      <c r="AF2" s="207" t="s">
        <v>188</v>
      </c>
      <c r="AI2" s="207" t="s">
        <v>189</v>
      </c>
      <c r="AL2" s="207" t="s">
        <v>190</v>
      </c>
      <c r="AO2" s="207" t="s">
        <v>191</v>
      </c>
      <c r="AR2" s="207" t="s">
        <v>192</v>
      </c>
      <c r="AU2" s="207" t="s">
        <v>193</v>
      </c>
    </row>
    <row r="3" spans="2:48" s="206" customFormat="1" x14ac:dyDescent="0.25">
      <c r="B3" s="207" t="s">
        <v>194</v>
      </c>
      <c r="E3" s="207" t="s">
        <v>194</v>
      </c>
      <c r="H3" s="207" t="s">
        <v>194</v>
      </c>
      <c r="K3" s="207" t="s">
        <v>194</v>
      </c>
      <c r="N3" s="207" t="s">
        <v>194</v>
      </c>
      <c r="Q3" s="207" t="s">
        <v>194</v>
      </c>
      <c r="T3" s="207" t="s">
        <v>194</v>
      </c>
      <c r="W3" s="207" t="s">
        <v>194</v>
      </c>
      <c r="Z3" s="207" t="s">
        <v>194</v>
      </c>
      <c r="AC3" s="207" t="s">
        <v>194</v>
      </c>
      <c r="AF3" s="207" t="s">
        <v>194</v>
      </c>
      <c r="AI3" s="207" t="s">
        <v>194</v>
      </c>
      <c r="AL3" s="207" t="s">
        <v>194</v>
      </c>
      <c r="AO3" s="207" t="s">
        <v>194</v>
      </c>
      <c r="AR3" s="207" t="s">
        <v>194</v>
      </c>
      <c r="AU3" s="207" t="s">
        <v>194</v>
      </c>
    </row>
    <row r="4" spans="2:48" s="206" customFormat="1" x14ac:dyDescent="0.25">
      <c r="B4" s="208">
        <v>41364</v>
      </c>
      <c r="E4" s="208">
        <v>41364</v>
      </c>
      <c r="H4" s="208">
        <v>41364</v>
      </c>
      <c r="K4" s="208">
        <v>41364</v>
      </c>
      <c r="N4" s="208">
        <v>41364</v>
      </c>
      <c r="Q4" s="208">
        <v>41364</v>
      </c>
      <c r="T4" s="208">
        <v>41364</v>
      </c>
      <c r="W4" s="208">
        <v>41364</v>
      </c>
      <c r="Z4" s="208">
        <v>41364</v>
      </c>
      <c r="AC4" s="208">
        <v>41364</v>
      </c>
      <c r="AF4" s="208">
        <v>41364</v>
      </c>
      <c r="AI4" s="208">
        <v>41364</v>
      </c>
      <c r="AL4" s="208">
        <v>41364</v>
      </c>
      <c r="AO4" s="208">
        <v>41364</v>
      </c>
      <c r="AR4" s="208">
        <v>41364</v>
      </c>
      <c r="AU4" s="208">
        <v>41364</v>
      </c>
    </row>
    <row r="5" spans="2:48" s="206" customFormat="1" x14ac:dyDescent="0.25">
      <c r="B5" s="208">
        <v>42338</v>
      </c>
      <c r="E5" s="208">
        <v>42338</v>
      </c>
      <c r="H5" s="208">
        <v>42338</v>
      </c>
      <c r="K5" s="208">
        <v>42338</v>
      </c>
      <c r="N5" s="208">
        <v>42338</v>
      </c>
      <c r="Q5" s="208">
        <v>42338</v>
      </c>
      <c r="T5" s="208">
        <v>42338</v>
      </c>
      <c r="W5" s="208">
        <v>42338</v>
      </c>
      <c r="Z5" s="208">
        <v>42338</v>
      </c>
      <c r="AC5" s="208">
        <v>42338</v>
      </c>
      <c r="AF5" s="208">
        <v>42338</v>
      </c>
      <c r="AI5" s="208">
        <v>42338</v>
      </c>
      <c r="AL5" s="208">
        <v>42338</v>
      </c>
      <c r="AO5" s="208">
        <v>42338</v>
      </c>
      <c r="AR5" s="208">
        <v>42338</v>
      </c>
      <c r="AU5" s="208">
        <v>42338</v>
      </c>
    </row>
    <row r="6" spans="2:48" x14ac:dyDescent="0.25">
      <c r="B6" s="205">
        <v>41365</v>
      </c>
      <c r="C6" s="204">
        <v>56.17</v>
      </c>
      <c r="E6" s="205">
        <v>41365</v>
      </c>
      <c r="F6" s="204">
        <v>2.7255000000000003</v>
      </c>
      <c r="G6" s="209"/>
      <c r="H6" s="205">
        <v>41365</v>
      </c>
      <c r="I6" s="204">
        <v>99.707599999999999</v>
      </c>
      <c r="K6" s="205">
        <v>41365</v>
      </c>
      <c r="L6" s="204">
        <v>99.52</v>
      </c>
      <c r="N6" s="205">
        <v>41365</v>
      </c>
      <c r="O6" s="204">
        <v>99.071200000000005</v>
      </c>
      <c r="Q6" s="205">
        <v>41365</v>
      </c>
      <c r="R6" s="204">
        <v>98.355999999999995</v>
      </c>
      <c r="T6" s="205">
        <v>41365</v>
      </c>
      <c r="U6" s="204">
        <v>16.850000000000001</v>
      </c>
      <c r="W6" s="205">
        <v>41365</v>
      </c>
      <c r="X6" s="204">
        <v>18.66</v>
      </c>
      <c r="Z6" s="205">
        <v>41365</v>
      </c>
      <c r="AA6" s="204">
        <v>15.75</v>
      </c>
      <c r="AC6" s="205">
        <v>41365</v>
      </c>
      <c r="AD6" s="204">
        <v>-11</v>
      </c>
      <c r="AF6" s="205">
        <v>41365</v>
      </c>
      <c r="AG6" s="204">
        <v>0.4083</v>
      </c>
      <c r="AI6" s="205">
        <v>41365</v>
      </c>
      <c r="AJ6" s="204">
        <v>0.9385</v>
      </c>
      <c r="AL6" s="205">
        <v>41365</v>
      </c>
      <c r="AM6" s="204">
        <v>1.9893000000000001</v>
      </c>
      <c r="AO6" s="205">
        <v>41365</v>
      </c>
      <c r="AP6" s="204">
        <v>2.9649999999999999</v>
      </c>
      <c r="AR6" s="205">
        <v>41365</v>
      </c>
      <c r="AS6" s="204">
        <v>3.0920000000000001</v>
      </c>
      <c r="AU6" s="205">
        <v>41365</v>
      </c>
      <c r="AV6" s="204">
        <v>0.36799999999999999</v>
      </c>
    </row>
    <row r="7" spans="2:48" x14ac:dyDescent="0.25">
      <c r="B7" s="205">
        <v>41366</v>
      </c>
      <c r="C7" s="204">
        <v>55.98</v>
      </c>
      <c r="E7" s="205">
        <v>41366</v>
      </c>
      <c r="F7" s="204">
        <v>2.7307000000000001</v>
      </c>
      <c r="G7" s="209"/>
      <c r="H7" s="205">
        <v>41366</v>
      </c>
      <c r="I7" s="204">
        <v>99.707599999999999</v>
      </c>
      <c r="K7" s="205">
        <v>41366</v>
      </c>
      <c r="L7" s="204">
        <v>99.52</v>
      </c>
      <c r="N7" s="205">
        <v>41366</v>
      </c>
      <c r="O7" s="204">
        <v>99.081100000000006</v>
      </c>
      <c r="Q7" s="205">
        <v>41366</v>
      </c>
      <c r="R7" s="204">
        <v>98.366</v>
      </c>
      <c r="T7" s="205">
        <v>41366</v>
      </c>
      <c r="U7" s="204">
        <v>16.55</v>
      </c>
      <c r="W7" s="205">
        <v>41366</v>
      </c>
      <c r="X7" s="204">
        <v>18.5</v>
      </c>
      <c r="Z7" s="205">
        <v>41366</v>
      </c>
      <c r="AA7" s="204">
        <v>15.5</v>
      </c>
      <c r="AC7" s="205">
        <v>41366</v>
      </c>
      <c r="AD7" s="204">
        <v>-10.75</v>
      </c>
      <c r="AF7" s="205">
        <v>41366</v>
      </c>
      <c r="AG7" s="204">
        <v>0.40600000000000003</v>
      </c>
      <c r="AI7" s="205">
        <v>41366</v>
      </c>
      <c r="AJ7" s="204">
        <v>0.95489999999999997</v>
      </c>
      <c r="AL7" s="205">
        <v>41366</v>
      </c>
      <c r="AM7" s="204">
        <v>2.0150000000000001</v>
      </c>
      <c r="AO7" s="205">
        <v>41366</v>
      </c>
      <c r="AP7" s="204">
        <v>2.9910000000000001</v>
      </c>
      <c r="AR7" s="205">
        <v>41366</v>
      </c>
      <c r="AS7" s="204">
        <v>3.1322000000000001</v>
      </c>
      <c r="AU7" s="205">
        <v>41366</v>
      </c>
      <c r="AV7" s="204">
        <v>0.40260000000000001</v>
      </c>
    </row>
    <row r="8" spans="2:48" x14ac:dyDescent="0.25">
      <c r="B8" s="205">
        <v>41367</v>
      </c>
      <c r="C8" s="204">
        <v>57.9</v>
      </c>
      <c r="E8" s="205">
        <v>41367</v>
      </c>
      <c r="F8" s="204">
        <v>2.7236000000000002</v>
      </c>
      <c r="G8" s="209"/>
      <c r="H8" s="205">
        <v>41367</v>
      </c>
      <c r="I8" s="204">
        <v>99.707599999999999</v>
      </c>
      <c r="K8" s="205">
        <v>41367</v>
      </c>
      <c r="L8" s="204">
        <v>99.52</v>
      </c>
      <c r="N8" s="205">
        <v>41367</v>
      </c>
      <c r="O8" s="204">
        <v>99.086100000000002</v>
      </c>
      <c r="Q8" s="205">
        <v>41367</v>
      </c>
      <c r="R8" s="204">
        <v>98.381</v>
      </c>
      <c r="T8" s="205">
        <v>41367</v>
      </c>
      <c r="U8" s="204">
        <v>16.28</v>
      </c>
      <c r="W8" s="205">
        <v>41367</v>
      </c>
      <c r="X8" s="204">
        <v>18.88</v>
      </c>
      <c r="Z8" s="205">
        <v>41367</v>
      </c>
      <c r="AA8" s="204">
        <v>16</v>
      </c>
      <c r="AC8" s="205">
        <v>41367</v>
      </c>
      <c r="AD8" s="204">
        <v>-10.38</v>
      </c>
      <c r="AF8" s="205">
        <v>41367</v>
      </c>
      <c r="AG8" s="204">
        <v>0.39150000000000001</v>
      </c>
      <c r="AI8" s="205">
        <v>41367</v>
      </c>
      <c r="AJ8" s="204">
        <v>0.91410000000000002</v>
      </c>
      <c r="AL8" s="205">
        <v>41367</v>
      </c>
      <c r="AM8" s="204">
        <v>1.9715</v>
      </c>
      <c r="AO8" s="205">
        <v>41367</v>
      </c>
      <c r="AP8" s="204">
        <v>2.9502999999999999</v>
      </c>
      <c r="AR8" s="205">
        <v>41367</v>
      </c>
      <c r="AS8" s="204">
        <v>3.081</v>
      </c>
      <c r="AU8" s="205">
        <v>41367</v>
      </c>
      <c r="AV8" s="204">
        <v>0.3589</v>
      </c>
    </row>
    <row r="9" spans="2:48" x14ac:dyDescent="0.25">
      <c r="B9" s="205">
        <v>41368</v>
      </c>
      <c r="C9" s="204">
        <v>56.92</v>
      </c>
      <c r="E9" s="205">
        <v>41368</v>
      </c>
      <c r="F9" s="204">
        <v>2.7378</v>
      </c>
      <c r="G9" s="209"/>
      <c r="H9" s="205">
        <v>41368</v>
      </c>
      <c r="I9" s="204">
        <v>99.710099999999997</v>
      </c>
      <c r="K9" s="205">
        <v>41368</v>
      </c>
      <c r="L9" s="204">
        <v>99.525000000000006</v>
      </c>
      <c r="N9" s="205">
        <v>41368</v>
      </c>
      <c r="O9" s="204">
        <v>99.090999999999994</v>
      </c>
      <c r="Q9" s="205">
        <v>41368</v>
      </c>
      <c r="R9" s="204">
        <v>98.39</v>
      </c>
      <c r="T9" s="205">
        <v>41368</v>
      </c>
      <c r="U9" s="204">
        <v>15.38</v>
      </c>
      <c r="W9" s="205">
        <v>41368</v>
      </c>
      <c r="X9" s="204">
        <v>19.41</v>
      </c>
      <c r="Z9" s="205">
        <v>41368</v>
      </c>
      <c r="AA9" s="204">
        <v>16.75</v>
      </c>
      <c r="AC9" s="205">
        <v>41368</v>
      </c>
      <c r="AD9" s="204">
        <v>-9.5</v>
      </c>
      <c r="AF9" s="205">
        <v>41368</v>
      </c>
      <c r="AG9" s="204">
        <v>0.38150000000000001</v>
      </c>
      <c r="AI9" s="205">
        <v>41368</v>
      </c>
      <c r="AJ9" s="204">
        <v>0.89200000000000002</v>
      </c>
      <c r="AL9" s="205">
        <v>41368</v>
      </c>
      <c r="AM9" s="204">
        <v>1.9315</v>
      </c>
      <c r="AO9" s="205">
        <v>41368</v>
      </c>
      <c r="AP9" s="204">
        <v>2.8940000000000001</v>
      </c>
      <c r="AR9" s="205">
        <v>41368</v>
      </c>
      <c r="AS9" s="204">
        <v>3.0101</v>
      </c>
      <c r="AU9" s="205">
        <v>41368</v>
      </c>
      <c r="AV9" s="204">
        <v>0.27910000000000001</v>
      </c>
    </row>
    <row r="10" spans="2:48" x14ac:dyDescent="0.25">
      <c r="B10" s="205">
        <v>41369</v>
      </c>
      <c r="C10" s="204">
        <v>54.85</v>
      </c>
      <c r="E10" s="205">
        <v>41369</v>
      </c>
      <c r="F10" s="204">
        <v>2.7324999999999999</v>
      </c>
      <c r="G10" s="209"/>
      <c r="H10" s="205">
        <v>41369</v>
      </c>
      <c r="I10" s="204">
        <v>99.710099999999997</v>
      </c>
      <c r="K10" s="205">
        <v>41369</v>
      </c>
      <c r="L10" s="204">
        <v>99.525000000000006</v>
      </c>
      <c r="N10" s="205">
        <v>41369</v>
      </c>
      <c r="O10" s="204">
        <v>99.096000000000004</v>
      </c>
      <c r="Q10" s="205">
        <v>41369</v>
      </c>
      <c r="R10" s="204">
        <v>98.405000000000001</v>
      </c>
      <c r="T10" s="205">
        <v>41369</v>
      </c>
      <c r="U10" s="204">
        <v>14.82</v>
      </c>
      <c r="W10" s="205">
        <v>41369</v>
      </c>
      <c r="X10" s="204">
        <v>18.5</v>
      </c>
      <c r="Z10" s="205">
        <v>41369</v>
      </c>
      <c r="AA10" s="204">
        <v>17.25</v>
      </c>
      <c r="AC10" s="205">
        <v>41369</v>
      </c>
      <c r="AD10" s="204">
        <v>-7.88</v>
      </c>
      <c r="AF10" s="205">
        <v>41369</v>
      </c>
      <c r="AG10" s="204">
        <v>0.37580000000000002</v>
      </c>
      <c r="AI10" s="205">
        <v>41369</v>
      </c>
      <c r="AJ10" s="204">
        <v>0.876</v>
      </c>
      <c r="AL10" s="205">
        <v>41369</v>
      </c>
      <c r="AM10" s="204">
        <v>1.885</v>
      </c>
      <c r="AO10" s="205">
        <v>41369</v>
      </c>
      <c r="AP10" s="204">
        <v>2.7955999999999999</v>
      </c>
      <c r="AR10" s="205">
        <v>41369</v>
      </c>
      <c r="AS10" s="204">
        <v>2.9115000000000002</v>
      </c>
      <c r="AU10" s="205">
        <v>41369</v>
      </c>
      <c r="AV10" s="204">
        <v>0.17480000000000001</v>
      </c>
    </row>
    <row r="11" spans="2:48" x14ac:dyDescent="0.25">
      <c r="B11" s="205">
        <v>41372</v>
      </c>
      <c r="C11" s="204">
        <v>54.93</v>
      </c>
      <c r="E11" s="205">
        <v>41372</v>
      </c>
      <c r="F11" s="204">
        <v>2.726</v>
      </c>
      <c r="G11" s="209"/>
      <c r="H11" s="205">
        <v>41372</v>
      </c>
      <c r="I11" s="204">
        <v>99.710099999999997</v>
      </c>
      <c r="K11" s="205">
        <v>41372</v>
      </c>
      <c r="L11" s="204">
        <v>99.525000000000006</v>
      </c>
      <c r="N11" s="205">
        <v>41372</v>
      </c>
      <c r="O11" s="204">
        <v>99.096000000000004</v>
      </c>
      <c r="Q11" s="205">
        <v>41372</v>
      </c>
      <c r="R11" s="204">
        <v>98.4</v>
      </c>
      <c r="T11" s="205">
        <v>41372</v>
      </c>
      <c r="U11" s="204">
        <v>14.98</v>
      </c>
      <c r="W11" s="205">
        <v>41372</v>
      </c>
      <c r="X11" s="204">
        <v>19.38</v>
      </c>
      <c r="Z11" s="205">
        <v>41372</v>
      </c>
      <c r="AA11" s="204">
        <v>18.75</v>
      </c>
      <c r="AC11" s="205">
        <v>41372</v>
      </c>
      <c r="AD11" s="204">
        <v>-3.84</v>
      </c>
      <c r="AF11" s="205">
        <v>41372</v>
      </c>
      <c r="AG11" s="204">
        <v>0.3805</v>
      </c>
      <c r="AI11" s="205">
        <v>41372</v>
      </c>
      <c r="AJ11" s="204">
        <v>0.89980000000000004</v>
      </c>
      <c r="AL11" s="205">
        <v>41372</v>
      </c>
      <c r="AM11" s="204">
        <v>1.9393</v>
      </c>
      <c r="AO11" s="205">
        <v>41372</v>
      </c>
      <c r="AP11" s="204">
        <v>2.8750999999999998</v>
      </c>
      <c r="AR11" s="205">
        <v>41372</v>
      </c>
      <c r="AS11" s="204">
        <v>2.9685000000000001</v>
      </c>
      <c r="AU11" s="205">
        <v>41372</v>
      </c>
      <c r="AV11" s="204">
        <v>0.24329999999999999</v>
      </c>
    </row>
    <row r="12" spans="2:48" x14ac:dyDescent="0.25">
      <c r="B12" s="205">
        <v>41373</v>
      </c>
      <c r="C12" s="204">
        <v>52.72</v>
      </c>
      <c r="E12" s="205">
        <v>41373</v>
      </c>
      <c r="F12" s="204">
        <v>2.7317</v>
      </c>
      <c r="G12" s="209"/>
      <c r="H12" s="205">
        <v>41373</v>
      </c>
      <c r="I12" s="204">
        <v>99.710099999999997</v>
      </c>
      <c r="K12" s="205">
        <v>41373</v>
      </c>
      <c r="L12" s="204">
        <v>99.525000000000006</v>
      </c>
      <c r="N12" s="205">
        <v>41373</v>
      </c>
      <c r="O12" s="204">
        <v>99.096000000000004</v>
      </c>
      <c r="Q12" s="205">
        <v>41373</v>
      </c>
      <c r="R12" s="204">
        <v>98.4</v>
      </c>
      <c r="T12" s="205">
        <v>41373</v>
      </c>
      <c r="U12" s="204">
        <v>14.5</v>
      </c>
      <c r="W12" s="205">
        <v>41373</v>
      </c>
      <c r="X12" s="204">
        <v>18.5</v>
      </c>
      <c r="Z12" s="205">
        <v>41373</v>
      </c>
      <c r="AA12" s="204">
        <v>17.75</v>
      </c>
      <c r="AC12" s="205">
        <v>41373</v>
      </c>
      <c r="AD12" s="204">
        <v>-5.5</v>
      </c>
      <c r="AF12" s="205">
        <v>41373</v>
      </c>
      <c r="AG12" s="204">
        <v>0.377</v>
      </c>
      <c r="AI12" s="205">
        <v>41373</v>
      </c>
      <c r="AJ12" s="204">
        <v>0.88460000000000005</v>
      </c>
      <c r="AL12" s="205">
        <v>41373</v>
      </c>
      <c r="AM12" s="204">
        <v>1.9289000000000001</v>
      </c>
      <c r="AO12" s="205">
        <v>41373</v>
      </c>
      <c r="AP12" s="204">
        <v>2.883</v>
      </c>
      <c r="AR12" s="205">
        <v>41373</v>
      </c>
      <c r="AS12" s="204">
        <v>2.9824000000000002</v>
      </c>
      <c r="AU12" s="205">
        <v>41373</v>
      </c>
      <c r="AV12" s="204">
        <v>0.25369999999999998</v>
      </c>
    </row>
    <row r="13" spans="2:48" x14ac:dyDescent="0.25">
      <c r="B13" s="205">
        <v>41374</v>
      </c>
      <c r="C13" s="204">
        <v>53.93</v>
      </c>
      <c r="E13" s="205">
        <v>41374</v>
      </c>
      <c r="F13" s="204">
        <v>2.7429000000000001</v>
      </c>
      <c r="G13" s="209"/>
      <c r="H13" s="205">
        <v>41374</v>
      </c>
      <c r="I13" s="204">
        <v>99.710099999999997</v>
      </c>
      <c r="K13" s="205">
        <v>41374</v>
      </c>
      <c r="L13" s="204">
        <v>99.525000000000006</v>
      </c>
      <c r="N13" s="205">
        <v>41374</v>
      </c>
      <c r="O13" s="204">
        <v>99.096000000000004</v>
      </c>
      <c r="Q13" s="205">
        <v>41374</v>
      </c>
      <c r="R13" s="204">
        <v>98.4</v>
      </c>
      <c r="T13" s="205">
        <v>41374</v>
      </c>
      <c r="U13" s="204">
        <v>14.42</v>
      </c>
      <c r="W13" s="205">
        <v>41374</v>
      </c>
      <c r="X13" s="204">
        <v>17.38</v>
      </c>
      <c r="Z13" s="205">
        <v>41374</v>
      </c>
      <c r="AA13" s="204">
        <v>16.75</v>
      </c>
      <c r="AC13" s="205">
        <v>41374</v>
      </c>
      <c r="AD13" s="204">
        <v>-6.38</v>
      </c>
      <c r="AF13" s="205">
        <v>41374</v>
      </c>
      <c r="AG13" s="204">
        <v>0.376</v>
      </c>
      <c r="AI13" s="205">
        <v>41374</v>
      </c>
      <c r="AJ13" s="204">
        <v>0.90649999999999997</v>
      </c>
      <c r="AL13" s="205">
        <v>41374</v>
      </c>
      <c r="AM13" s="204">
        <v>1.9718</v>
      </c>
      <c r="AO13" s="205">
        <v>41374</v>
      </c>
      <c r="AP13" s="204">
        <v>2.9417</v>
      </c>
      <c r="AR13" s="205">
        <v>41374</v>
      </c>
      <c r="AS13" s="204">
        <v>3.0569000000000002</v>
      </c>
      <c r="AU13" s="205">
        <v>41374</v>
      </c>
      <c r="AV13" s="204">
        <v>0.31409999999999999</v>
      </c>
    </row>
    <row r="14" spans="2:48" x14ac:dyDescent="0.25">
      <c r="B14" s="205">
        <v>41375</v>
      </c>
      <c r="C14" s="204">
        <v>52.61</v>
      </c>
      <c r="E14" s="205">
        <v>41375</v>
      </c>
      <c r="F14" s="204">
        <v>2.7711999999999999</v>
      </c>
      <c r="G14" s="209"/>
      <c r="H14" s="205">
        <v>41375</v>
      </c>
      <c r="I14" s="204">
        <v>99.710099999999997</v>
      </c>
      <c r="K14" s="205">
        <v>41375</v>
      </c>
      <c r="L14" s="204">
        <v>99.525000000000006</v>
      </c>
      <c r="N14" s="205">
        <v>41375</v>
      </c>
      <c r="O14" s="204">
        <v>99.100999999999999</v>
      </c>
      <c r="Q14" s="205">
        <v>41375</v>
      </c>
      <c r="R14" s="204">
        <v>98.405000000000001</v>
      </c>
      <c r="T14" s="205">
        <v>41375</v>
      </c>
      <c r="U14" s="204">
        <v>13.92</v>
      </c>
      <c r="W14" s="205">
        <v>41375</v>
      </c>
      <c r="X14" s="204">
        <v>17.38</v>
      </c>
      <c r="Z14" s="205">
        <v>41375</v>
      </c>
      <c r="AA14" s="204">
        <v>16.75</v>
      </c>
      <c r="AC14" s="205">
        <v>41375</v>
      </c>
      <c r="AD14" s="204">
        <v>-6</v>
      </c>
      <c r="AF14" s="205">
        <v>41375</v>
      </c>
      <c r="AG14" s="204">
        <v>0.37080000000000002</v>
      </c>
      <c r="AI14" s="205">
        <v>41375</v>
      </c>
      <c r="AJ14" s="204">
        <v>0.90100000000000002</v>
      </c>
      <c r="AL14" s="205">
        <v>41375</v>
      </c>
      <c r="AM14" s="204">
        <v>1.958</v>
      </c>
      <c r="AO14" s="205">
        <v>41375</v>
      </c>
      <c r="AP14" s="204">
        <v>2.9350000000000001</v>
      </c>
      <c r="AR14" s="205">
        <v>41375</v>
      </c>
      <c r="AS14" s="204">
        <v>3.0365000000000002</v>
      </c>
      <c r="AU14" s="205">
        <v>41375</v>
      </c>
      <c r="AV14" s="204">
        <v>0.27029999999999998</v>
      </c>
    </row>
    <row r="15" spans="2:48" x14ac:dyDescent="0.25">
      <c r="B15" s="205">
        <v>41376</v>
      </c>
      <c r="C15" s="204">
        <v>53.12</v>
      </c>
      <c r="E15" s="205">
        <v>41376</v>
      </c>
      <c r="F15" s="204">
        <v>2.7591999999999999</v>
      </c>
      <c r="G15" s="209"/>
      <c r="H15" s="205">
        <v>41376</v>
      </c>
      <c r="I15" s="204">
        <v>99.710099999999997</v>
      </c>
      <c r="K15" s="205">
        <v>41376</v>
      </c>
      <c r="L15" s="204">
        <v>99.525000000000006</v>
      </c>
      <c r="N15" s="205">
        <v>41376</v>
      </c>
      <c r="O15" s="204">
        <v>99.100999999999999</v>
      </c>
      <c r="Q15" s="205">
        <v>41376</v>
      </c>
      <c r="R15" s="204">
        <v>98.405000000000001</v>
      </c>
      <c r="T15" s="205">
        <v>41376</v>
      </c>
      <c r="U15" s="204">
        <v>14.48</v>
      </c>
      <c r="W15" s="205">
        <v>41376</v>
      </c>
      <c r="X15" s="204">
        <v>17.940000000000001</v>
      </c>
      <c r="Z15" s="205">
        <v>41376</v>
      </c>
      <c r="AA15" s="204">
        <v>17.5</v>
      </c>
      <c r="AC15" s="205">
        <v>41376</v>
      </c>
      <c r="AD15" s="204">
        <v>-6.25</v>
      </c>
      <c r="AF15" s="205">
        <v>41376</v>
      </c>
      <c r="AG15" s="204">
        <v>0.372</v>
      </c>
      <c r="AI15" s="205">
        <v>41376</v>
      </c>
      <c r="AJ15" s="204">
        <v>0.86799999999999999</v>
      </c>
      <c r="AL15" s="205">
        <v>41376</v>
      </c>
      <c r="AM15" s="204">
        <v>1.8944999999999999</v>
      </c>
      <c r="AO15" s="205">
        <v>41376</v>
      </c>
      <c r="AP15" s="204">
        <v>2.8553999999999999</v>
      </c>
      <c r="AR15" s="205">
        <v>41376</v>
      </c>
      <c r="AS15" s="204">
        <v>2.9358</v>
      </c>
      <c r="AU15" s="205">
        <v>41376</v>
      </c>
      <c r="AV15" s="204">
        <v>0.17699999999999999</v>
      </c>
    </row>
    <row r="16" spans="2:48" x14ac:dyDescent="0.25">
      <c r="B16" s="205">
        <v>41379</v>
      </c>
      <c r="C16" s="204">
        <v>52.35</v>
      </c>
      <c r="E16" s="205">
        <v>41379</v>
      </c>
      <c r="F16" s="204">
        <v>2.7399</v>
      </c>
      <c r="G16" s="209"/>
      <c r="H16" s="205">
        <v>41379</v>
      </c>
      <c r="I16" s="204">
        <v>99.710099999999997</v>
      </c>
      <c r="K16" s="205">
        <v>41379</v>
      </c>
      <c r="L16" s="204">
        <v>99.525000000000006</v>
      </c>
      <c r="N16" s="205">
        <v>41379</v>
      </c>
      <c r="O16" s="204">
        <v>99.100999999999999</v>
      </c>
      <c r="Q16" s="205">
        <v>41379</v>
      </c>
      <c r="R16" s="204">
        <v>98.41</v>
      </c>
      <c r="T16" s="205">
        <v>41379</v>
      </c>
      <c r="U16" s="204">
        <v>14.9</v>
      </c>
      <c r="W16" s="205">
        <v>41379</v>
      </c>
      <c r="X16" s="204">
        <v>17.75</v>
      </c>
      <c r="Z16" s="205">
        <v>41379</v>
      </c>
      <c r="AA16" s="204">
        <v>17.25</v>
      </c>
      <c r="AC16" s="205">
        <v>41379</v>
      </c>
      <c r="AD16" s="204">
        <v>-7.25</v>
      </c>
      <c r="AF16" s="205">
        <v>41379</v>
      </c>
      <c r="AG16" s="204">
        <v>0.36799999999999999</v>
      </c>
      <c r="AI16" s="205">
        <v>41379</v>
      </c>
      <c r="AJ16" s="204">
        <v>0.85399999999999998</v>
      </c>
      <c r="AL16" s="205">
        <v>41379</v>
      </c>
      <c r="AM16" s="204">
        <v>1.8526</v>
      </c>
      <c r="AO16" s="205">
        <v>41379</v>
      </c>
      <c r="AP16" s="204">
        <v>2.7862</v>
      </c>
      <c r="AR16" s="205">
        <v>41379</v>
      </c>
      <c r="AS16" s="204">
        <v>2.8603000000000001</v>
      </c>
      <c r="AU16" s="205">
        <v>41379</v>
      </c>
      <c r="AV16" s="204">
        <v>0.12959999999999999</v>
      </c>
    </row>
    <row r="17" spans="2:48" x14ac:dyDescent="0.25">
      <c r="B17" s="205">
        <v>41380</v>
      </c>
      <c r="C17" s="204">
        <v>51.93</v>
      </c>
      <c r="E17" s="205">
        <v>41380</v>
      </c>
      <c r="F17" s="204">
        <v>2.7292999999999998</v>
      </c>
      <c r="G17" s="209"/>
      <c r="H17" s="205">
        <v>41380</v>
      </c>
      <c r="I17" s="204">
        <v>99.710099999999997</v>
      </c>
      <c r="K17" s="205">
        <v>41380</v>
      </c>
      <c r="L17" s="204">
        <v>99.525000000000006</v>
      </c>
      <c r="N17" s="205">
        <v>41380</v>
      </c>
      <c r="O17" s="204">
        <v>99.100999999999999</v>
      </c>
      <c r="Q17" s="205">
        <v>41380</v>
      </c>
      <c r="R17" s="204">
        <v>98.41</v>
      </c>
      <c r="T17" s="205">
        <v>41380</v>
      </c>
      <c r="U17" s="204">
        <v>14.03</v>
      </c>
      <c r="W17" s="205">
        <v>41380</v>
      </c>
      <c r="X17" s="204">
        <v>17.190000000000001</v>
      </c>
      <c r="Z17" s="205">
        <v>41380</v>
      </c>
      <c r="AA17" s="204">
        <v>17.25</v>
      </c>
      <c r="AC17" s="205">
        <v>41380</v>
      </c>
      <c r="AD17" s="204">
        <v>-7.12</v>
      </c>
      <c r="AF17" s="205">
        <v>41380</v>
      </c>
      <c r="AG17" s="204">
        <v>0.36780000000000002</v>
      </c>
      <c r="AI17" s="205">
        <v>41380</v>
      </c>
      <c r="AJ17" s="204">
        <v>0.87450000000000006</v>
      </c>
      <c r="AL17" s="205">
        <v>41380</v>
      </c>
      <c r="AM17" s="204">
        <v>1.8965000000000001</v>
      </c>
      <c r="AO17" s="205">
        <v>41380</v>
      </c>
      <c r="AP17" s="204">
        <v>2.839</v>
      </c>
      <c r="AR17" s="205">
        <v>41380</v>
      </c>
      <c r="AS17" s="204">
        <v>2.9233000000000002</v>
      </c>
      <c r="AU17" s="205">
        <v>41380</v>
      </c>
      <c r="AV17" s="204">
        <v>0.1971</v>
      </c>
    </row>
    <row r="18" spans="2:48" x14ac:dyDescent="0.25">
      <c r="B18" s="205">
        <v>41381</v>
      </c>
      <c r="C18" s="204">
        <v>51.97</v>
      </c>
      <c r="E18" s="205">
        <v>41381</v>
      </c>
      <c r="F18" s="204">
        <v>2.6905999999999999</v>
      </c>
      <c r="G18" s="209"/>
      <c r="H18" s="205">
        <v>41381</v>
      </c>
      <c r="I18" s="204">
        <v>99.707599999999999</v>
      </c>
      <c r="K18" s="205">
        <v>41381</v>
      </c>
      <c r="L18" s="204">
        <v>99.525000000000006</v>
      </c>
      <c r="N18" s="205">
        <v>41381</v>
      </c>
      <c r="O18" s="204">
        <v>99.105999999999995</v>
      </c>
      <c r="Q18" s="205">
        <v>41381</v>
      </c>
      <c r="R18" s="204">
        <v>98.41</v>
      </c>
      <c r="T18" s="205">
        <v>41381</v>
      </c>
      <c r="U18" s="204">
        <v>14.21</v>
      </c>
      <c r="W18" s="205">
        <v>41381</v>
      </c>
      <c r="X18" s="204">
        <v>17</v>
      </c>
      <c r="Z18" s="205">
        <v>41381</v>
      </c>
      <c r="AA18" s="204">
        <v>16.75</v>
      </c>
      <c r="AC18" s="205">
        <v>41381</v>
      </c>
      <c r="AD18" s="204">
        <v>-8.09</v>
      </c>
      <c r="AF18" s="205">
        <v>41381</v>
      </c>
      <c r="AG18" s="204">
        <v>0.37080000000000002</v>
      </c>
      <c r="AI18" s="205">
        <v>41381</v>
      </c>
      <c r="AJ18" s="204">
        <v>0.86199999999999999</v>
      </c>
      <c r="AL18" s="205">
        <v>41381</v>
      </c>
      <c r="AM18" s="204">
        <v>1.8622000000000001</v>
      </c>
      <c r="AO18" s="205">
        <v>41381</v>
      </c>
      <c r="AP18" s="204">
        <v>2.7949999999999999</v>
      </c>
      <c r="AR18" s="205">
        <v>41381</v>
      </c>
      <c r="AS18" s="204">
        <v>2.8746</v>
      </c>
      <c r="AU18" s="205">
        <v>41381</v>
      </c>
      <c r="AV18" s="204">
        <v>0.18740000000000001</v>
      </c>
    </row>
    <row r="19" spans="2:48" x14ac:dyDescent="0.25">
      <c r="B19" s="205">
        <v>41382</v>
      </c>
      <c r="C19" s="204">
        <v>51.31</v>
      </c>
      <c r="E19" s="205">
        <v>41382</v>
      </c>
      <c r="F19" s="204">
        <v>2.6339999999999999</v>
      </c>
      <c r="G19" s="209"/>
      <c r="H19" s="205">
        <v>41382</v>
      </c>
      <c r="I19" s="204">
        <v>99.707599999999999</v>
      </c>
      <c r="K19" s="205">
        <v>41382</v>
      </c>
      <c r="L19" s="204">
        <v>99.525000000000006</v>
      </c>
      <c r="N19" s="205">
        <v>41382</v>
      </c>
      <c r="O19" s="204">
        <v>99.105999999999995</v>
      </c>
      <c r="Q19" s="205">
        <v>41382</v>
      </c>
      <c r="R19" s="204">
        <v>98.41</v>
      </c>
      <c r="T19" s="205">
        <v>41382</v>
      </c>
      <c r="U19" s="204">
        <v>13.86</v>
      </c>
      <c r="W19" s="205">
        <v>41382</v>
      </c>
      <c r="X19" s="204">
        <v>16.63</v>
      </c>
      <c r="Z19" s="205">
        <v>41382</v>
      </c>
      <c r="AA19" s="204">
        <v>16.559999999999999</v>
      </c>
      <c r="AC19" s="205">
        <v>41382</v>
      </c>
      <c r="AD19" s="204">
        <v>-8.66</v>
      </c>
      <c r="AF19" s="205">
        <v>41382</v>
      </c>
      <c r="AG19" s="204">
        <v>0.36599999999999999</v>
      </c>
      <c r="AI19" s="205">
        <v>41382</v>
      </c>
      <c r="AJ19" s="204">
        <v>0.86240000000000006</v>
      </c>
      <c r="AL19" s="205">
        <v>41382</v>
      </c>
      <c r="AM19" s="204">
        <v>1.8508</v>
      </c>
      <c r="AO19" s="205">
        <v>41382</v>
      </c>
      <c r="AP19" s="204">
        <v>2.7721999999999998</v>
      </c>
      <c r="AR19" s="205">
        <v>41382</v>
      </c>
      <c r="AS19" s="204">
        <v>2.8505000000000003</v>
      </c>
      <c r="AU19" s="205">
        <v>41382</v>
      </c>
      <c r="AV19" s="204">
        <v>0.2208</v>
      </c>
    </row>
    <row r="20" spans="2:48" x14ac:dyDescent="0.25">
      <c r="B20" s="205">
        <v>41383</v>
      </c>
      <c r="C20" s="204">
        <v>51.31</v>
      </c>
      <c r="E20" s="205">
        <v>41383</v>
      </c>
      <c r="F20" s="204">
        <v>2.8039000000000001</v>
      </c>
      <c r="G20" s="209"/>
      <c r="H20" s="205">
        <v>41383</v>
      </c>
      <c r="I20" s="204">
        <v>99.705100000000002</v>
      </c>
      <c r="K20" s="205">
        <v>41383</v>
      </c>
      <c r="L20" s="204">
        <v>99.525000000000006</v>
      </c>
      <c r="N20" s="205">
        <v>41383</v>
      </c>
      <c r="O20" s="204">
        <v>99.105999999999995</v>
      </c>
      <c r="Q20" s="205">
        <v>41383</v>
      </c>
      <c r="R20" s="204">
        <v>98.41</v>
      </c>
      <c r="T20" s="205">
        <v>41383</v>
      </c>
      <c r="U20" s="204">
        <v>13.74</v>
      </c>
      <c r="W20" s="205">
        <v>41383</v>
      </c>
      <c r="X20" s="204">
        <v>16.75</v>
      </c>
      <c r="Z20" s="205">
        <v>41383</v>
      </c>
      <c r="AA20" s="204">
        <v>16.75</v>
      </c>
      <c r="AC20" s="205">
        <v>41383</v>
      </c>
      <c r="AD20" s="204">
        <v>-8.4499999999999993</v>
      </c>
      <c r="AF20" s="205">
        <v>41383</v>
      </c>
      <c r="AG20" s="204">
        <v>0.37040000000000001</v>
      </c>
      <c r="AI20" s="205">
        <v>41383</v>
      </c>
      <c r="AJ20" s="204">
        <v>0.875</v>
      </c>
      <c r="AL20" s="205">
        <v>41383</v>
      </c>
      <c r="AM20" s="204">
        <v>1.8734999999999999</v>
      </c>
      <c r="AO20" s="205">
        <v>41383</v>
      </c>
      <c r="AP20" s="204">
        <v>2.8016000000000001</v>
      </c>
      <c r="AR20" s="205">
        <v>41383</v>
      </c>
      <c r="AS20" s="204">
        <v>2.8837999999999999</v>
      </c>
      <c r="AU20" s="205">
        <v>41383</v>
      </c>
      <c r="AV20" s="204">
        <v>8.14E-2</v>
      </c>
    </row>
    <row r="21" spans="2:48" x14ac:dyDescent="0.25">
      <c r="B21" s="205">
        <v>41386</v>
      </c>
      <c r="C21" s="204">
        <v>50.58</v>
      </c>
      <c r="E21" s="205">
        <v>41386</v>
      </c>
      <c r="F21" s="204">
        <v>2.8694999999999999</v>
      </c>
      <c r="G21" s="209"/>
      <c r="H21" s="205">
        <v>41386</v>
      </c>
      <c r="I21" s="204">
        <v>99.705100000000002</v>
      </c>
      <c r="K21" s="205">
        <v>41386</v>
      </c>
      <c r="L21" s="204">
        <v>99.525000000000006</v>
      </c>
      <c r="N21" s="205">
        <v>41386</v>
      </c>
      <c r="O21" s="204">
        <v>99.110900000000001</v>
      </c>
      <c r="Q21" s="205">
        <v>41386</v>
      </c>
      <c r="R21" s="204">
        <v>98.42</v>
      </c>
      <c r="T21" s="205">
        <v>41386</v>
      </c>
      <c r="U21" s="204">
        <v>13.75</v>
      </c>
      <c r="W21" s="205">
        <v>41386</v>
      </c>
      <c r="X21" s="204">
        <v>17.13</v>
      </c>
      <c r="Z21" s="205">
        <v>41386</v>
      </c>
      <c r="AA21" s="204">
        <v>17.25</v>
      </c>
      <c r="AC21" s="205">
        <v>41386</v>
      </c>
      <c r="AD21" s="204">
        <v>-7.75</v>
      </c>
      <c r="AF21" s="205">
        <v>41386</v>
      </c>
      <c r="AG21" s="204">
        <v>0.36199999999999999</v>
      </c>
      <c r="AI21" s="205">
        <v>41386</v>
      </c>
      <c r="AJ21" s="204">
        <v>0.86150000000000004</v>
      </c>
      <c r="AL21" s="205">
        <v>41386</v>
      </c>
      <c r="AM21" s="204">
        <v>1.8679999999999999</v>
      </c>
      <c r="AO21" s="205">
        <v>41386</v>
      </c>
      <c r="AP21" s="204">
        <v>2.8010000000000002</v>
      </c>
      <c r="AR21" s="205">
        <v>41386</v>
      </c>
      <c r="AS21" s="204">
        <v>2.8801000000000001</v>
      </c>
      <c r="AU21" s="205">
        <v>41386</v>
      </c>
      <c r="AV21" s="204">
        <v>1.12E-2</v>
      </c>
    </row>
    <row r="22" spans="2:48" x14ac:dyDescent="0.25">
      <c r="B22" s="205">
        <v>41387</v>
      </c>
      <c r="C22" s="204">
        <v>50.04</v>
      </c>
      <c r="E22" s="205">
        <v>41387</v>
      </c>
      <c r="F22" s="204">
        <v>2.9108000000000001</v>
      </c>
      <c r="G22" s="209"/>
      <c r="H22" s="205">
        <v>41387</v>
      </c>
      <c r="I22" s="204">
        <v>99.705100000000002</v>
      </c>
      <c r="K22" s="205">
        <v>41387</v>
      </c>
      <c r="L22" s="204">
        <v>99.525000000000006</v>
      </c>
      <c r="N22" s="205">
        <v>41387</v>
      </c>
      <c r="O22" s="204">
        <v>99.110900000000001</v>
      </c>
      <c r="Q22" s="205">
        <v>41387</v>
      </c>
      <c r="R22" s="204">
        <v>98.42</v>
      </c>
      <c r="T22" s="205">
        <v>41387</v>
      </c>
      <c r="U22" s="204">
        <v>13.56</v>
      </c>
      <c r="W22" s="205">
        <v>41387</v>
      </c>
      <c r="X22" s="204">
        <v>17.66</v>
      </c>
      <c r="Z22" s="205">
        <v>41387</v>
      </c>
      <c r="AA22" s="204">
        <v>18.5</v>
      </c>
      <c r="AC22" s="205">
        <v>41387</v>
      </c>
      <c r="AD22" s="204">
        <v>-6.37</v>
      </c>
      <c r="AF22" s="205">
        <v>41387</v>
      </c>
      <c r="AG22" s="204">
        <v>0.36370000000000002</v>
      </c>
      <c r="AI22" s="205">
        <v>41387</v>
      </c>
      <c r="AJ22" s="204">
        <v>0.877</v>
      </c>
      <c r="AL22" s="205">
        <v>41387</v>
      </c>
      <c r="AM22" s="204">
        <v>1.8972</v>
      </c>
      <c r="AO22" s="205">
        <v>41387</v>
      </c>
      <c r="AP22" s="204">
        <v>2.8414999999999999</v>
      </c>
      <c r="AR22" s="205">
        <v>41387</v>
      </c>
      <c r="AS22" s="204">
        <v>2.9003000000000001</v>
      </c>
      <c r="AU22" s="205">
        <v>41387</v>
      </c>
      <c r="AV22" s="204">
        <v>-9.1999999999999998E-3</v>
      </c>
    </row>
    <row r="23" spans="2:48" x14ac:dyDescent="0.25">
      <c r="B23" s="205">
        <v>41388</v>
      </c>
      <c r="C23" s="204">
        <v>49.75</v>
      </c>
      <c r="E23" s="205">
        <v>41388</v>
      </c>
      <c r="F23" s="204">
        <v>2.8974000000000002</v>
      </c>
      <c r="G23" s="209"/>
      <c r="H23" s="205">
        <v>41388</v>
      </c>
      <c r="I23" s="204">
        <v>99.705100000000002</v>
      </c>
      <c r="K23" s="205">
        <v>41388</v>
      </c>
      <c r="L23" s="204">
        <v>99.525000000000006</v>
      </c>
      <c r="N23" s="205">
        <v>41388</v>
      </c>
      <c r="O23" s="204">
        <v>99.115899999999996</v>
      </c>
      <c r="Q23" s="205">
        <v>41388</v>
      </c>
      <c r="R23" s="204">
        <v>98.42</v>
      </c>
      <c r="T23" s="205">
        <v>41388</v>
      </c>
      <c r="U23" s="204">
        <v>13.15</v>
      </c>
      <c r="W23" s="205">
        <v>41388</v>
      </c>
      <c r="X23" s="204">
        <v>17</v>
      </c>
      <c r="Z23" s="205">
        <v>41388</v>
      </c>
      <c r="AA23" s="204">
        <v>17.59</v>
      </c>
      <c r="AC23" s="205">
        <v>41388</v>
      </c>
      <c r="AD23" s="204">
        <v>-6.5</v>
      </c>
      <c r="AF23" s="205">
        <v>41388</v>
      </c>
      <c r="AG23" s="204">
        <v>0.3604</v>
      </c>
      <c r="AI23" s="205">
        <v>41388</v>
      </c>
      <c r="AJ23" s="204">
        <v>0.86270000000000002</v>
      </c>
      <c r="AL23" s="205">
        <v>41388</v>
      </c>
      <c r="AM23" s="204">
        <v>1.8805000000000001</v>
      </c>
      <c r="AO23" s="205">
        <v>41388</v>
      </c>
      <c r="AP23" s="204">
        <v>2.8317999999999999</v>
      </c>
      <c r="AR23" s="205">
        <v>41388</v>
      </c>
      <c r="AS23" s="204">
        <v>2.9034</v>
      </c>
      <c r="AU23" s="205">
        <v>41388</v>
      </c>
      <c r="AV23" s="204">
        <v>6.0000000000000001E-3</v>
      </c>
    </row>
    <row r="24" spans="2:48" x14ac:dyDescent="0.25">
      <c r="B24" s="205">
        <v>41389</v>
      </c>
      <c r="C24" s="204">
        <v>49.39</v>
      </c>
      <c r="E24" s="205">
        <v>41389</v>
      </c>
      <c r="F24" s="204">
        <v>2.8745000000000003</v>
      </c>
      <c r="G24" s="209"/>
      <c r="H24" s="205">
        <v>41389</v>
      </c>
      <c r="I24" s="204">
        <v>99.705100000000002</v>
      </c>
      <c r="K24" s="205">
        <v>41389</v>
      </c>
      <c r="L24" s="204">
        <v>99.525000000000006</v>
      </c>
      <c r="N24" s="205">
        <v>41389</v>
      </c>
      <c r="O24" s="204">
        <v>99.115899999999996</v>
      </c>
      <c r="Q24" s="205">
        <v>41389</v>
      </c>
      <c r="R24" s="204">
        <v>98.424999999999997</v>
      </c>
      <c r="T24" s="205">
        <v>41389</v>
      </c>
      <c r="U24" s="204">
        <v>13.61</v>
      </c>
      <c r="W24" s="205">
        <v>41389</v>
      </c>
      <c r="X24" s="204">
        <v>15.25</v>
      </c>
      <c r="Z24" s="205">
        <v>41389</v>
      </c>
      <c r="AA24" s="204">
        <v>17.5</v>
      </c>
      <c r="AC24" s="205">
        <v>41389</v>
      </c>
      <c r="AD24" s="204">
        <v>-6.37</v>
      </c>
      <c r="AF24" s="205">
        <v>41389</v>
      </c>
      <c r="AG24" s="204">
        <v>0.36309999999999998</v>
      </c>
      <c r="AI24" s="205">
        <v>41389</v>
      </c>
      <c r="AJ24" s="204">
        <v>0.86339999999999995</v>
      </c>
      <c r="AL24" s="205">
        <v>41389</v>
      </c>
      <c r="AM24" s="204">
        <v>1.8835</v>
      </c>
      <c r="AO24" s="205">
        <v>41389</v>
      </c>
      <c r="AP24" s="204">
        <v>2.8420000000000001</v>
      </c>
      <c r="AR24" s="205">
        <v>41389</v>
      </c>
      <c r="AS24" s="204">
        <v>2.9034</v>
      </c>
      <c r="AU24" s="205">
        <v>41389</v>
      </c>
      <c r="AV24" s="204">
        <v>2.98E-2</v>
      </c>
    </row>
    <row r="25" spans="2:48" x14ac:dyDescent="0.25">
      <c r="B25" s="205">
        <v>41390</v>
      </c>
      <c r="C25" s="204">
        <v>50.24</v>
      </c>
      <c r="E25" s="205">
        <v>41390</v>
      </c>
      <c r="F25" s="204">
        <v>2.8502000000000001</v>
      </c>
      <c r="G25" s="209"/>
      <c r="H25" s="205">
        <v>41390</v>
      </c>
      <c r="I25" s="204">
        <v>99.705100000000002</v>
      </c>
      <c r="K25" s="205">
        <v>41390</v>
      </c>
      <c r="L25" s="204">
        <v>99.525000000000006</v>
      </c>
      <c r="N25" s="205">
        <v>41390</v>
      </c>
      <c r="O25" s="204">
        <v>99.115899999999996</v>
      </c>
      <c r="Q25" s="205">
        <v>41390</v>
      </c>
      <c r="R25" s="204">
        <v>98.424999999999997</v>
      </c>
      <c r="T25" s="205">
        <v>41390</v>
      </c>
      <c r="U25" s="204">
        <v>14.55</v>
      </c>
      <c r="W25" s="205">
        <v>41390</v>
      </c>
      <c r="X25" s="204">
        <v>16</v>
      </c>
      <c r="Z25" s="205">
        <v>41390</v>
      </c>
      <c r="AA25" s="204">
        <v>18</v>
      </c>
      <c r="AC25" s="205">
        <v>41390</v>
      </c>
      <c r="AD25" s="204">
        <v>-6.5</v>
      </c>
      <c r="AF25" s="205">
        <v>41390</v>
      </c>
      <c r="AG25" s="204">
        <v>0.35899999999999999</v>
      </c>
      <c r="AI25" s="205">
        <v>41390</v>
      </c>
      <c r="AJ25" s="204">
        <v>0.84199999999999997</v>
      </c>
      <c r="AL25" s="205">
        <v>41390</v>
      </c>
      <c r="AM25" s="204">
        <v>1.8445</v>
      </c>
      <c r="AO25" s="205">
        <v>41390</v>
      </c>
      <c r="AP25" s="204">
        <v>2.7960000000000003</v>
      </c>
      <c r="AR25" s="205">
        <v>41390</v>
      </c>
      <c r="AS25" s="204">
        <v>2.8426</v>
      </c>
      <c r="AU25" s="205">
        <v>41390</v>
      </c>
      <c r="AV25" s="204">
        <v>-6.7999999999999996E-3</v>
      </c>
    </row>
    <row r="26" spans="2:48" x14ac:dyDescent="0.25">
      <c r="B26" s="205">
        <v>41393</v>
      </c>
      <c r="C26" s="204">
        <v>49.65</v>
      </c>
      <c r="E26" s="205">
        <v>41393</v>
      </c>
      <c r="F26" s="204">
        <v>2.8433999999999999</v>
      </c>
      <c r="G26" s="209"/>
      <c r="H26" s="205">
        <v>41393</v>
      </c>
      <c r="I26" s="204">
        <v>99.705100000000002</v>
      </c>
      <c r="K26" s="205">
        <v>41393</v>
      </c>
      <c r="L26" s="204">
        <v>99.53</v>
      </c>
      <c r="N26" s="205">
        <v>41393</v>
      </c>
      <c r="O26" s="204">
        <v>99.120900000000006</v>
      </c>
      <c r="Q26" s="205">
        <v>41393</v>
      </c>
      <c r="R26" s="204">
        <v>98.435000000000002</v>
      </c>
      <c r="T26" s="205">
        <v>41393</v>
      </c>
      <c r="U26" s="204">
        <v>13.71</v>
      </c>
      <c r="W26" s="205">
        <v>41393</v>
      </c>
      <c r="X26" s="204">
        <v>15.35</v>
      </c>
      <c r="Z26" s="205">
        <v>41393</v>
      </c>
      <c r="AA26" s="204">
        <v>17.25</v>
      </c>
      <c r="AC26" s="205">
        <v>41393</v>
      </c>
      <c r="AD26" s="204">
        <v>-6.75</v>
      </c>
      <c r="AF26" s="205">
        <v>41393</v>
      </c>
      <c r="AG26" s="204">
        <v>0.34599999999999997</v>
      </c>
      <c r="AI26" s="205">
        <v>41393</v>
      </c>
      <c r="AJ26" s="204">
        <v>0.82650000000000001</v>
      </c>
      <c r="AL26" s="205">
        <v>41393</v>
      </c>
      <c r="AM26" s="204">
        <v>1.843</v>
      </c>
      <c r="AO26" s="205">
        <v>41393</v>
      </c>
      <c r="AP26" s="204">
        <v>2.8115000000000001</v>
      </c>
      <c r="AR26" s="205">
        <v>41393</v>
      </c>
      <c r="AS26" s="204">
        <v>2.8683000000000001</v>
      </c>
      <c r="AU26" s="205">
        <v>41393</v>
      </c>
      <c r="AV26" s="204">
        <v>2.6200000000000001E-2</v>
      </c>
    </row>
    <row r="27" spans="2:48" x14ac:dyDescent="0.25">
      <c r="B27" s="205">
        <v>41394</v>
      </c>
      <c r="C27" s="204">
        <v>49.24</v>
      </c>
      <c r="E27" s="205">
        <v>41394</v>
      </c>
      <c r="F27" s="204">
        <v>2.8473000000000002</v>
      </c>
      <c r="G27" s="209"/>
      <c r="H27" s="205">
        <v>41394</v>
      </c>
      <c r="I27" s="204">
        <v>99.705100000000002</v>
      </c>
      <c r="K27" s="205">
        <v>41394</v>
      </c>
      <c r="L27" s="204">
        <v>99.53</v>
      </c>
      <c r="N27" s="205">
        <v>41394</v>
      </c>
      <c r="O27" s="204">
        <v>99.120900000000006</v>
      </c>
      <c r="Q27" s="205">
        <v>41394</v>
      </c>
      <c r="R27" s="204">
        <v>98.435000000000002</v>
      </c>
      <c r="T27" s="205">
        <v>41394</v>
      </c>
      <c r="U27" s="204">
        <v>13.9</v>
      </c>
      <c r="W27" s="205">
        <v>41394</v>
      </c>
      <c r="X27" s="204">
        <v>16</v>
      </c>
      <c r="Z27" s="205">
        <v>41394</v>
      </c>
      <c r="AA27" s="204">
        <v>17.440000000000001</v>
      </c>
      <c r="AC27" s="205">
        <v>41394</v>
      </c>
      <c r="AD27" s="204">
        <v>-6.62</v>
      </c>
      <c r="AF27" s="205">
        <v>41394</v>
      </c>
      <c r="AG27" s="204">
        <v>0.34839999999999999</v>
      </c>
      <c r="AI27" s="205">
        <v>41394</v>
      </c>
      <c r="AJ27" s="204">
        <v>0.83599999999999997</v>
      </c>
      <c r="AL27" s="205">
        <v>41394</v>
      </c>
      <c r="AM27" s="204">
        <v>1.8479999999999999</v>
      </c>
      <c r="AO27" s="205">
        <v>41394</v>
      </c>
      <c r="AP27" s="204">
        <v>2.8102999999999998</v>
      </c>
      <c r="AR27" s="205">
        <v>41394</v>
      </c>
      <c r="AS27" s="204">
        <v>2.8726000000000003</v>
      </c>
      <c r="AU27" s="205">
        <v>41394</v>
      </c>
      <c r="AV27" s="204">
        <v>2.3300000000000001E-2</v>
      </c>
    </row>
    <row r="28" spans="2:48" x14ac:dyDescent="0.25">
      <c r="B28" s="205">
        <v>41395</v>
      </c>
      <c r="C28" s="204">
        <v>49.04</v>
      </c>
      <c r="E28" s="205">
        <v>41395</v>
      </c>
      <c r="F28" s="204">
        <v>2.8155000000000001</v>
      </c>
      <c r="G28" s="209"/>
      <c r="H28" s="205">
        <v>41395</v>
      </c>
      <c r="I28" s="204">
        <v>99.705100000000002</v>
      </c>
      <c r="K28" s="205">
        <v>41395</v>
      </c>
      <c r="L28" s="204">
        <v>99.53</v>
      </c>
      <c r="N28" s="205">
        <v>41395</v>
      </c>
      <c r="O28" s="204">
        <v>99.120900000000006</v>
      </c>
      <c r="Q28" s="205">
        <v>41395</v>
      </c>
      <c r="R28" s="204">
        <v>98.44</v>
      </c>
      <c r="T28" s="205">
        <v>41395</v>
      </c>
      <c r="U28" s="204">
        <v>14.04</v>
      </c>
      <c r="W28" s="205">
        <v>41395</v>
      </c>
      <c r="X28" s="204">
        <v>16.75</v>
      </c>
      <c r="Z28" s="205">
        <v>41395</v>
      </c>
      <c r="AA28" s="204">
        <v>19</v>
      </c>
      <c r="AC28" s="205">
        <v>41395</v>
      </c>
      <c r="AD28" s="204">
        <v>-5.37</v>
      </c>
      <c r="AF28" s="205">
        <v>41395</v>
      </c>
      <c r="AG28" s="204">
        <v>0.34200000000000003</v>
      </c>
      <c r="AI28" s="205">
        <v>41395</v>
      </c>
      <c r="AJ28" s="204">
        <v>0.8175</v>
      </c>
      <c r="AL28" s="205">
        <v>41395</v>
      </c>
      <c r="AM28" s="204">
        <v>1.8195000000000001</v>
      </c>
      <c r="AO28" s="205">
        <v>41395</v>
      </c>
      <c r="AP28" s="204">
        <v>2.7744999999999997</v>
      </c>
      <c r="AR28" s="205">
        <v>41395</v>
      </c>
      <c r="AS28" s="204">
        <v>2.8106999999999998</v>
      </c>
      <c r="AU28" s="205">
        <v>41395</v>
      </c>
      <c r="AV28" s="204">
        <v>-6.7999999999999996E-3</v>
      </c>
    </row>
    <row r="29" spans="2:48" x14ac:dyDescent="0.25">
      <c r="B29" s="205">
        <v>41396</v>
      </c>
      <c r="C29" s="204">
        <v>49.63</v>
      </c>
      <c r="E29" s="205">
        <v>41396</v>
      </c>
      <c r="F29" s="204">
        <v>2.7637</v>
      </c>
      <c r="G29" s="209"/>
      <c r="H29" s="205">
        <v>41396</v>
      </c>
      <c r="I29" s="204">
        <v>99.705100000000002</v>
      </c>
      <c r="K29" s="205">
        <v>41396</v>
      </c>
      <c r="L29" s="204">
        <v>99.53</v>
      </c>
      <c r="N29" s="205">
        <v>41396</v>
      </c>
      <c r="O29" s="204">
        <v>99.120900000000006</v>
      </c>
      <c r="Q29" s="205">
        <v>41396</v>
      </c>
      <c r="R29" s="204">
        <v>98.44</v>
      </c>
      <c r="T29" s="205">
        <v>41396</v>
      </c>
      <c r="U29" s="204">
        <v>14.01</v>
      </c>
      <c r="W29" s="205">
        <v>41396</v>
      </c>
      <c r="X29" s="204">
        <v>16.75</v>
      </c>
      <c r="Z29" s="205">
        <v>41396</v>
      </c>
      <c r="AA29" s="204">
        <v>18.309999999999999</v>
      </c>
      <c r="AC29" s="205">
        <v>41396</v>
      </c>
      <c r="AD29" s="204">
        <v>-6.12</v>
      </c>
      <c r="AF29" s="205">
        <v>41396</v>
      </c>
      <c r="AG29" s="204">
        <v>0.3382</v>
      </c>
      <c r="AI29" s="205">
        <v>41396</v>
      </c>
      <c r="AJ29" s="204">
        <v>0.81399999999999995</v>
      </c>
      <c r="AL29" s="205">
        <v>41396</v>
      </c>
      <c r="AM29" s="204">
        <v>1.8090000000000002</v>
      </c>
      <c r="AO29" s="205">
        <v>41396</v>
      </c>
      <c r="AP29" s="204">
        <v>2.76</v>
      </c>
      <c r="AR29" s="205">
        <v>41396</v>
      </c>
      <c r="AS29" s="204">
        <v>2.8068</v>
      </c>
      <c r="AU29" s="205">
        <v>41396</v>
      </c>
      <c r="AV29" s="204">
        <v>4.4499999999999998E-2</v>
      </c>
    </row>
    <row r="30" spans="2:48" x14ac:dyDescent="0.25">
      <c r="B30" s="205">
        <v>41397</v>
      </c>
      <c r="C30" s="204">
        <v>49.04</v>
      </c>
      <c r="E30" s="205">
        <v>41397</v>
      </c>
      <c r="F30" s="204">
        <v>2.7719</v>
      </c>
      <c r="G30" s="209"/>
      <c r="H30" s="205">
        <v>41397</v>
      </c>
      <c r="I30" s="204">
        <v>99.700100000000006</v>
      </c>
      <c r="K30" s="205">
        <v>41397</v>
      </c>
      <c r="L30" s="204">
        <v>99.53</v>
      </c>
      <c r="N30" s="205">
        <v>41397</v>
      </c>
      <c r="O30" s="204">
        <v>99.120900000000006</v>
      </c>
      <c r="Q30" s="205">
        <v>41397</v>
      </c>
      <c r="R30" s="204">
        <v>98.44</v>
      </c>
      <c r="T30" s="205">
        <v>41397</v>
      </c>
      <c r="U30" s="204">
        <v>13.83</v>
      </c>
      <c r="W30" s="205">
        <v>41397</v>
      </c>
      <c r="X30" s="204">
        <v>16.25</v>
      </c>
      <c r="Z30" s="205">
        <v>41397</v>
      </c>
      <c r="AA30" s="204">
        <v>17.88</v>
      </c>
      <c r="AC30" s="205">
        <v>41397</v>
      </c>
      <c r="AD30" s="204">
        <v>-6.62</v>
      </c>
      <c r="AF30" s="205">
        <v>41397</v>
      </c>
      <c r="AG30" s="204">
        <v>0.35670000000000002</v>
      </c>
      <c r="AI30" s="205">
        <v>41397</v>
      </c>
      <c r="AJ30" s="204">
        <v>0.88729999999999998</v>
      </c>
      <c r="AL30" s="205">
        <v>41397</v>
      </c>
      <c r="AM30" s="204">
        <v>1.9175</v>
      </c>
      <c r="AO30" s="205">
        <v>41397</v>
      </c>
      <c r="AP30" s="204">
        <v>2.8883000000000001</v>
      </c>
      <c r="AR30" s="205">
        <v>41397</v>
      </c>
      <c r="AS30" s="204">
        <v>2.9622000000000002</v>
      </c>
      <c r="AU30" s="205">
        <v>41397</v>
      </c>
      <c r="AV30" s="204">
        <v>0.18790000000000001</v>
      </c>
    </row>
    <row r="31" spans="2:48" x14ac:dyDescent="0.25">
      <c r="B31" s="205">
        <v>41400</v>
      </c>
      <c r="C31" s="204">
        <v>49.49</v>
      </c>
      <c r="E31" s="205">
        <v>41400</v>
      </c>
      <c r="F31" s="204">
        <v>2.7846000000000002</v>
      </c>
      <c r="G31" s="209"/>
      <c r="H31" s="205">
        <v>41400</v>
      </c>
      <c r="I31" s="204">
        <v>99.700100000000006</v>
      </c>
      <c r="K31" s="205">
        <v>41400</v>
      </c>
      <c r="L31" s="204">
        <v>99.534999999999997</v>
      </c>
      <c r="N31" s="205">
        <v>41400</v>
      </c>
      <c r="O31" s="204">
        <v>99.120900000000006</v>
      </c>
      <c r="Q31" s="205">
        <v>41400</v>
      </c>
      <c r="R31" s="204">
        <v>98.435000000000002</v>
      </c>
      <c r="T31" s="205">
        <v>41400</v>
      </c>
      <c r="U31" s="204">
        <v>14.4</v>
      </c>
      <c r="W31" s="205">
        <v>41400</v>
      </c>
      <c r="X31" s="204">
        <v>16.600000000000001</v>
      </c>
      <c r="Z31" s="205">
        <v>41400</v>
      </c>
      <c r="AA31" s="204">
        <v>18.149999999999999</v>
      </c>
      <c r="AC31" s="205">
        <v>41400</v>
      </c>
      <c r="AD31" s="204">
        <v>-6.37</v>
      </c>
      <c r="AF31" s="205">
        <v>41400</v>
      </c>
      <c r="AG31" s="204">
        <v>0.3584</v>
      </c>
      <c r="AI31" s="205">
        <v>41400</v>
      </c>
      <c r="AJ31" s="204">
        <v>0.90049999999999997</v>
      </c>
      <c r="AL31" s="205">
        <v>41400</v>
      </c>
      <c r="AM31" s="204">
        <v>1.9390000000000001</v>
      </c>
      <c r="AO31" s="205">
        <v>41400</v>
      </c>
      <c r="AP31" s="204">
        <v>2.915</v>
      </c>
      <c r="AR31" s="205">
        <v>41400</v>
      </c>
      <c r="AS31" s="204">
        <v>2.9983</v>
      </c>
      <c r="AU31" s="205">
        <v>41400</v>
      </c>
      <c r="AV31" s="204">
        <v>0.22</v>
      </c>
    </row>
    <row r="32" spans="2:48" x14ac:dyDescent="0.25">
      <c r="B32" s="205">
        <v>41401</v>
      </c>
      <c r="C32" s="204">
        <v>51.09</v>
      </c>
      <c r="E32" s="205">
        <v>41401</v>
      </c>
      <c r="F32" s="204">
        <v>2.7854000000000001</v>
      </c>
      <c r="G32" s="209"/>
      <c r="H32" s="205">
        <v>41401</v>
      </c>
      <c r="I32" s="204">
        <v>99.700100000000006</v>
      </c>
      <c r="K32" s="205">
        <v>41401</v>
      </c>
      <c r="L32" s="204">
        <v>99.534999999999997</v>
      </c>
      <c r="N32" s="205">
        <v>41401</v>
      </c>
      <c r="O32" s="204">
        <v>99.120900000000006</v>
      </c>
      <c r="Q32" s="205">
        <v>41401</v>
      </c>
      <c r="R32" s="204">
        <v>98.43</v>
      </c>
      <c r="T32" s="205">
        <v>41401</v>
      </c>
      <c r="U32" s="204">
        <v>14.2</v>
      </c>
      <c r="W32" s="205">
        <v>41401</v>
      </c>
      <c r="X32" s="204">
        <v>16.399999999999999</v>
      </c>
      <c r="Z32" s="205">
        <v>41401</v>
      </c>
      <c r="AA32" s="204">
        <v>17.899999999999999</v>
      </c>
      <c r="AC32" s="205">
        <v>41401</v>
      </c>
      <c r="AD32" s="204">
        <v>-6.5</v>
      </c>
      <c r="AF32" s="205">
        <v>41401</v>
      </c>
      <c r="AG32" s="204">
        <v>0.36459999999999998</v>
      </c>
      <c r="AI32" s="205">
        <v>41401</v>
      </c>
      <c r="AJ32" s="204">
        <v>0.9113</v>
      </c>
      <c r="AL32" s="205">
        <v>41401</v>
      </c>
      <c r="AM32" s="204">
        <v>1.9560999999999999</v>
      </c>
      <c r="AO32" s="205">
        <v>41401</v>
      </c>
      <c r="AP32" s="204">
        <v>2.9304999999999999</v>
      </c>
      <c r="AR32" s="205">
        <v>41401</v>
      </c>
      <c r="AS32" s="204">
        <v>3.0274999999999999</v>
      </c>
      <c r="AU32" s="205">
        <v>41401</v>
      </c>
      <c r="AV32" s="204">
        <v>0.24199999999999999</v>
      </c>
    </row>
    <row r="33" spans="2:48" x14ac:dyDescent="0.25">
      <c r="B33" s="205">
        <v>41402</v>
      </c>
      <c r="C33" s="204">
        <v>49.31</v>
      </c>
      <c r="E33" s="205">
        <v>41402</v>
      </c>
      <c r="F33" s="204">
        <v>2.7513000000000001</v>
      </c>
      <c r="G33" s="209"/>
      <c r="H33" s="205">
        <v>41402</v>
      </c>
      <c r="I33" s="204">
        <v>99.700100000000006</v>
      </c>
      <c r="K33" s="205">
        <v>41402</v>
      </c>
      <c r="L33" s="204">
        <v>99.534999999999997</v>
      </c>
      <c r="N33" s="205">
        <v>41402</v>
      </c>
      <c r="O33" s="204">
        <v>99.120900000000006</v>
      </c>
      <c r="Q33" s="205">
        <v>41402</v>
      </c>
      <c r="R33" s="204">
        <v>98.43</v>
      </c>
      <c r="T33" s="205">
        <v>41402</v>
      </c>
      <c r="U33" s="204">
        <v>13.5</v>
      </c>
      <c r="W33" s="205">
        <v>41402</v>
      </c>
      <c r="X33" s="204">
        <v>16</v>
      </c>
      <c r="Z33" s="205">
        <v>41402</v>
      </c>
      <c r="AA33" s="204">
        <v>18.25</v>
      </c>
      <c r="AC33" s="205">
        <v>41402</v>
      </c>
      <c r="AD33" s="204">
        <v>-6.12</v>
      </c>
      <c r="AF33" s="205">
        <v>41402</v>
      </c>
      <c r="AG33" s="204">
        <v>0.35809999999999997</v>
      </c>
      <c r="AI33" s="205">
        <v>41402</v>
      </c>
      <c r="AJ33" s="204">
        <v>0.90459999999999996</v>
      </c>
      <c r="AL33" s="205">
        <v>41402</v>
      </c>
      <c r="AM33" s="204">
        <v>1.9491000000000001</v>
      </c>
      <c r="AO33" s="205">
        <v>41402</v>
      </c>
      <c r="AP33" s="204">
        <v>2.9268000000000001</v>
      </c>
      <c r="AR33" s="205">
        <v>41402</v>
      </c>
      <c r="AS33" s="204">
        <v>3.0087999999999999</v>
      </c>
      <c r="AU33" s="205">
        <v>41402</v>
      </c>
      <c r="AV33" s="204">
        <v>0.25650000000000001</v>
      </c>
    </row>
    <row r="34" spans="2:48" x14ac:dyDescent="0.25">
      <c r="B34" s="205">
        <v>41403</v>
      </c>
      <c r="C34" s="204">
        <v>48.87</v>
      </c>
      <c r="E34" s="205">
        <v>41403</v>
      </c>
      <c r="F34" s="204">
        <v>2.7740999999999998</v>
      </c>
      <c r="G34" s="209"/>
      <c r="H34" s="205">
        <v>41403</v>
      </c>
      <c r="I34" s="204">
        <v>99.700100000000006</v>
      </c>
      <c r="K34" s="205">
        <v>41403</v>
      </c>
      <c r="L34" s="204">
        <v>99.534999999999997</v>
      </c>
      <c r="N34" s="205">
        <v>41403</v>
      </c>
      <c r="O34" s="204">
        <v>99.120900000000006</v>
      </c>
      <c r="Q34" s="205">
        <v>41403</v>
      </c>
      <c r="R34" s="204">
        <v>98.435000000000002</v>
      </c>
      <c r="T34" s="205">
        <v>41403</v>
      </c>
      <c r="U34" s="204">
        <v>13.65</v>
      </c>
      <c r="W34" s="205">
        <v>41403</v>
      </c>
      <c r="X34" s="204">
        <v>16.25</v>
      </c>
      <c r="Z34" s="205">
        <v>41403</v>
      </c>
      <c r="AA34" s="204">
        <v>14.6</v>
      </c>
      <c r="AC34" s="205">
        <v>41403</v>
      </c>
      <c r="AD34" s="204">
        <v>-5.25</v>
      </c>
      <c r="AF34" s="205">
        <v>41403</v>
      </c>
      <c r="AG34" s="204">
        <v>0.3579</v>
      </c>
      <c r="AI34" s="205">
        <v>41403</v>
      </c>
      <c r="AJ34" s="204">
        <v>0.91149999999999998</v>
      </c>
      <c r="AL34" s="205">
        <v>41403</v>
      </c>
      <c r="AM34" s="204">
        <v>1.9617</v>
      </c>
      <c r="AO34" s="205">
        <v>41403</v>
      </c>
      <c r="AP34" s="204">
        <v>2.9384999999999999</v>
      </c>
      <c r="AR34" s="205">
        <v>41403</v>
      </c>
      <c r="AS34" s="204">
        <v>2.9798999999999998</v>
      </c>
      <c r="AU34" s="205">
        <v>41403</v>
      </c>
      <c r="AV34" s="204">
        <v>0.2041</v>
      </c>
    </row>
    <row r="35" spans="2:48" x14ac:dyDescent="0.25">
      <c r="B35" s="205">
        <v>41404</v>
      </c>
      <c r="C35" s="204">
        <v>55.32</v>
      </c>
      <c r="E35" s="205">
        <v>41404</v>
      </c>
      <c r="F35" s="204">
        <v>2.8246000000000002</v>
      </c>
      <c r="G35" s="209"/>
      <c r="H35" s="205">
        <v>41404</v>
      </c>
      <c r="I35" s="204">
        <v>99.700100000000006</v>
      </c>
      <c r="K35" s="205">
        <v>41404</v>
      </c>
      <c r="L35" s="204">
        <v>99.534999999999997</v>
      </c>
      <c r="N35" s="205">
        <v>41404</v>
      </c>
      <c r="O35" s="204">
        <v>99.120900000000006</v>
      </c>
      <c r="Q35" s="205">
        <v>41404</v>
      </c>
      <c r="R35" s="204">
        <v>98.43</v>
      </c>
      <c r="T35" s="205">
        <v>41404</v>
      </c>
      <c r="U35" s="204">
        <v>13.2</v>
      </c>
      <c r="W35" s="205">
        <v>41404</v>
      </c>
      <c r="X35" s="204">
        <v>16</v>
      </c>
      <c r="Z35" s="205">
        <v>41404</v>
      </c>
      <c r="AA35" s="204">
        <v>14.4</v>
      </c>
      <c r="AC35" s="205">
        <v>41404</v>
      </c>
      <c r="AD35" s="204">
        <v>-7.13</v>
      </c>
      <c r="AF35" s="205">
        <v>41404</v>
      </c>
      <c r="AG35" s="204">
        <v>0.37069999999999997</v>
      </c>
      <c r="AI35" s="205">
        <v>41404</v>
      </c>
      <c r="AJ35" s="204">
        <v>0.97489999999999999</v>
      </c>
      <c r="AL35" s="205">
        <v>41404</v>
      </c>
      <c r="AM35" s="204">
        <v>2.0409999999999999</v>
      </c>
      <c r="AO35" s="205">
        <v>41404</v>
      </c>
      <c r="AP35" s="204">
        <v>3.0240999999999998</v>
      </c>
      <c r="AR35" s="205">
        <v>41404</v>
      </c>
      <c r="AS35" s="204">
        <v>3.0826000000000002</v>
      </c>
      <c r="AU35" s="205">
        <v>41404</v>
      </c>
      <c r="AV35" s="204">
        <v>0.26379999999999998</v>
      </c>
    </row>
    <row r="36" spans="2:48" x14ac:dyDescent="0.25">
      <c r="B36" s="205">
        <v>41407</v>
      </c>
      <c r="C36" s="204">
        <v>56.51</v>
      </c>
      <c r="E36" s="205">
        <v>41407</v>
      </c>
      <c r="F36" s="204">
        <v>2.8022</v>
      </c>
      <c r="G36" s="209"/>
      <c r="H36" s="205">
        <v>41407</v>
      </c>
      <c r="I36" s="204">
        <v>99.700100000000006</v>
      </c>
      <c r="K36" s="205">
        <v>41407</v>
      </c>
      <c r="L36" s="204">
        <v>99.534999999999997</v>
      </c>
      <c r="N36" s="205">
        <v>41407</v>
      </c>
      <c r="O36" s="204">
        <v>99.120900000000006</v>
      </c>
      <c r="Q36" s="205">
        <v>41407</v>
      </c>
      <c r="R36" s="204">
        <v>98.42</v>
      </c>
      <c r="T36" s="205">
        <v>41407</v>
      </c>
      <c r="U36" s="204">
        <v>14.25</v>
      </c>
      <c r="W36" s="205">
        <v>41407</v>
      </c>
      <c r="X36" s="204">
        <v>16</v>
      </c>
      <c r="Z36" s="205">
        <v>41407</v>
      </c>
      <c r="AA36" s="204">
        <v>14.25</v>
      </c>
      <c r="AC36" s="205">
        <v>41407</v>
      </c>
      <c r="AD36" s="204">
        <v>-7</v>
      </c>
      <c r="AF36" s="205">
        <v>41407</v>
      </c>
      <c r="AG36" s="204">
        <v>0.38100000000000001</v>
      </c>
      <c r="AI36" s="205">
        <v>41407</v>
      </c>
      <c r="AJ36" s="204">
        <v>0.98250000000000004</v>
      </c>
      <c r="AL36" s="205">
        <v>41407</v>
      </c>
      <c r="AM36" s="204">
        <v>2.0628000000000002</v>
      </c>
      <c r="AO36" s="205">
        <v>41407</v>
      </c>
      <c r="AP36" s="204">
        <v>3.0619999999999998</v>
      </c>
      <c r="AR36" s="205">
        <v>41407</v>
      </c>
      <c r="AS36" s="204">
        <v>3.1229</v>
      </c>
      <c r="AU36" s="205">
        <v>41407</v>
      </c>
      <c r="AV36" s="204">
        <v>0.31640000000000001</v>
      </c>
    </row>
    <row r="37" spans="2:48" x14ac:dyDescent="0.25">
      <c r="B37" s="205">
        <v>41408</v>
      </c>
      <c r="C37" s="204">
        <v>57.74</v>
      </c>
      <c r="E37" s="205">
        <v>41408</v>
      </c>
      <c r="F37" s="204">
        <v>2.8045</v>
      </c>
      <c r="G37" s="209"/>
      <c r="H37" s="205">
        <v>41408</v>
      </c>
      <c r="I37" s="204">
        <v>99.702600000000004</v>
      </c>
      <c r="K37" s="205">
        <v>41408</v>
      </c>
      <c r="L37" s="204">
        <v>99.534999999999997</v>
      </c>
      <c r="N37" s="205">
        <v>41408</v>
      </c>
      <c r="O37" s="204">
        <v>99.118399999999994</v>
      </c>
      <c r="Q37" s="205">
        <v>41408</v>
      </c>
      <c r="R37" s="204">
        <v>98.42</v>
      </c>
      <c r="T37" s="205">
        <v>41408</v>
      </c>
      <c r="U37" s="204">
        <v>14.05</v>
      </c>
      <c r="W37" s="205">
        <v>41408</v>
      </c>
      <c r="X37" s="204">
        <v>16.100000000000001</v>
      </c>
      <c r="Z37" s="205">
        <v>41408</v>
      </c>
      <c r="AA37" s="204">
        <v>14.15</v>
      </c>
      <c r="AC37" s="205">
        <v>41408</v>
      </c>
      <c r="AD37" s="204">
        <v>-7</v>
      </c>
      <c r="AF37" s="205">
        <v>41408</v>
      </c>
      <c r="AG37" s="204">
        <v>0.3876</v>
      </c>
      <c r="AI37" s="205">
        <v>41408</v>
      </c>
      <c r="AJ37" s="204">
        <v>1.0197000000000001</v>
      </c>
      <c r="AL37" s="205">
        <v>41408</v>
      </c>
      <c r="AM37" s="204">
        <v>2.1166</v>
      </c>
      <c r="AO37" s="205">
        <v>41408</v>
      </c>
      <c r="AP37" s="204">
        <v>3.121</v>
      </c>
      <c r="AR37" s="205">
        <v>41408</v>
      </c>
      <c r="AS37" s="204">
        <v>3.1945999999999999</v>
      </c>
      <c r="AU37" s="205">
        <v>41408</v>
      </c>
      <c r="AV37" s="204">
        <v>0.39119999999999999</v>
      </c>
    </row>
    <row r="38" spans="2:48" x14ac:dyDescent="0.25">
      <c r="B38" s="205">
        <v>41409</v>
      </c>
      <c r="C38" s="204">
        <v>58.28</v>
      </c>
      <c r="E38" s="205">
        <v>41409</v>
      </c>
      <c r="F38" s="204">
        <v>2.7442000000000002</v>
      </c>
      <c r="G38" s="209"/>
      <c r="H38" s="205">
        <v>41409</v>
      </c>
      <c r="I38" s="204">
        <v>99.705100000000002</v>
      </c>
      <c r="K38" s="205">
        <v>41409</v>
      </c>
      <c r="L38" s="204">
        <v>99.534999999999997</v>
      </c>
      <c r="N38" s="205">
        <v>41409</v>
      </c>
      <c r="O38" s="204">
        <v>99.118399999999994</v>
      </c>
      <c r="Q38" s="205">
        <v>41409</v>
      </c>
      <c r="R38" s="204">
        <v>98.42</v>
      </c>
      <c r="T38" s="205">
        <v>41409</v>
      </c>
      <c r="U38" s="204">
        <v>14.25</v>
      </c>
      <c r="W38" s="205">
        <v>41409</v>
      </c>
      <c r="X38" s="204">
        <v>16.25</v>
      </c>
      <c r="Z38" s="205">
        <v>41409</v>
      </c>
      <c r="AA38" s="204">
        <v>13.5</v>
      </c>
      <c r="AC38" s="205">
        <v>41409</v>
      </c>
      <c r="AD38" s="204">
        <v>-8.06</v>
      </c>
      <c r="AF38" s="205">
        <v>41409</v>
      </c>
      <c r="AG38" s="204">
        <v>0.38200000000000001</v>
      </c>
      <c r="AI38" s="205">
        <v>41409</v>
      </c>
      <c r="AJ38" s="204">
        <v>0.98799999999999999</v>
      </c>
      <c r="AL38" s="205">
        <v>41409</v>
      </c>
      <c r="AM38" s="204">
        <v>2.0672999999999999</v>
      </c>
      <c r="AO38" s="205">
        <v>41409</v>
      </c>
      <c r="AP38" s="204">
        <v>3.0766</v>
      </c>
      <c r="AR38" s="205">
        <v>41409</v>
      </c>
      <c r="AS38" s="204">
        <v>3.1493000000000002</v>
      </c>
      <c r="AU38" s="205">
        <v>41409</v>
      </c>
      <c r="AV38" s="204">
        <v>0.40039999999999998</v>
      </c>
    </row>
    <row r="39" spans="2:48" x14ac:dyDescent="0.25">
      <c r="B39" s="205">
        <v>41410</v>
      </c>
      <c r="C39" s="204">
        <v>55.96</v>
      </c>
      <c r="E39" s="205">
        <v>41410</v>
      </c>
      <c r="F39" s="204">
        <v>2.7286999999999999</v>
      </c>
      <c r="G39" s="209"/>
      <c r="H39" s="205">
        <v>41410</v>
      </c>
      <c r="I39" s="204">
        <v>99.707599999999999</v>
      </c>
      <c r="K39" s="205">
        <v>41410</v>
      </c>
      <c r="L39" s="204">
        <v>99.534999999999997</v>
      </c>
      <c r="N39" s="205">
        <v>41410</v>
      </c>
      <c r="O39" s="204">
        <v>99.118399999999994</v>
      </c>
      <c r="Q39" s="205">
        <v>41410</v>
      </c>
      <c r="R39" s="204">
        <v>98.424999999999997</v>
      </c>
      <c r="T39" s="205">
        <v>41410</v>
      </c>
      <c r="U39" s="204">
        <v>14.25</v>
      </c>
      <c r="W39" s="205">
        <v>41410</v>
      </c>
      <c r="X39" s="204">
        <v>15.93</v>
      </c>
      <c r="Z39" s="205">
        <v>41410</v>
      </c>
      <c r="AA39" s="204">
        <v>12.75</v>
      </c>
      <c r="AC39" s="205">
        <v>41410</v>
      </c>
      <c r="AD39" s="204">
        <v>-8.6999999999999993</v>
      </c>
      <c r="AF39" s="205">
        <v>41410</v>
      </c>
      <c r="AG39" s="204">
        <v>0.374</v>
      </c>
      <c r="AI39" s="205">
        <v>41410</v>
      </c>
      <c r="AJ39" s="204">
        <v>0.94940000000000002</v>
      </c>
      <c r="AL39" s="205">
        <v>41410</v>
      </c>
      <c r="AM39" s="204">
        <v>2.0089999999999999</v>
      </c>
      <c r="AO39" s="205">
        <v>41410</v>
      </c>
      <c r="AP39" s="204">
        <v>3.0105</v>
      </c>
      <c r="AR39" s="205">
        <v>41410</v>
      </c>
      <c r="AS39" s="204">
        <v>3.0748000000000002</v>
      </c>
      <c r="AU39" s="205">
        <v>41410</v>
      </c>
      <c r="AV39" s="204">
        <v>0.34720000000000001</v>
      </c>
    </row>
    <row r="40" spans="2:48" x14ac:dyDescent="0.25">
      <c r="B40" s="205">
        <v>41411</v>
      </c>
      <c r="C40" s="204">
        <v>61.33</v>
      </c>
      <c r="E40" s="205">
        <v>41411</v>
      </c>
      <c r="F40" s="204">
        <v>2.7183999999999999</v>
      </c>
      <c r="G40" s="209"/>
      <c r="H40" s="205">
        <v>41411</v>
      </c>
      <c r="I40" s="204">
        <v>99.707599999999999</v>
      </c>
      <c r="K40" s="205">
        <v>41411</v>
      </c>
      <c r="L40" s="204">
        <v>99.534999999999997</v>
      </c>
      <c r="N40" s="205">
        <v>41411</v>
      </c>
      <c r="O40" s="204">
        <v>99.118399999999994</v>
      </c>
      <c r="Q40" s="205">
        <v>41411</v>
      </c>
      <c r="R40" s="204">
        <v>98.41</v>
      </c>
      <c r="T40" s="205">
        <v>41411</v>
      </c>
      <c r="U40" s="204">
        <v>14.65</v>
      </c>
      <c r="W40" s="205">
        <v>41411</v>
      </c>
      <c r="X40" s="204">
        <v>16.25</v>
      </c>
      <c r="Z40" s="205">
        <v>41411</v>
      </c>
      <c r="AA40" s="204">
        <v>13.35</v>
      </c>
      <c r="AC40" s="205">
        <v>41411</v>
      </c>
      <c r="AD40" s="204">
        <v>-7.9</v>
      </c>
      <c r="AF40" s="205">
        <v>41411</v>
      </c>
      <c r="AG40" s="204">
        <v>0.38979999999999998</v>
      </c>
      <c r="AI40" s="205">
        <v>41411</v>
      </c>
      <c r="AJ40" s="204">
        <v>0.99270000000000003</v>
      </c>
      <c r="AL40" s="205">
        <v>41411</v>
      </c>
      <c r="AM40" s="204">
        <v>2.0870000000000002</v>
      </c>
      <c r="AO40" s="205">
        <v>41411</v>
      </c>
      <c r="AP40" s="204">
        <v>3.0865</v>
      </c>
      <c r="AR40" s="205">
        <v>41411</v>
      </c>
      <c r="AS40" s="204">
        <v>3.1766999999999999</v>
      </c>
      <c r="AU40" s="205">
        <v>41411</v>
      </c>
      <c r="AV40" s="204">
        <v>0.45779999999999998</v>
      </c>
    </row>
    <row r="41" spans="2:48" x14ac:dyDescent="0.25">
      <c r="B41" s="205">
        <v>41414</v>
      </c>
      <c r="C41" s="204">
        <v>60.54</v>
      </c>
      <c r="E41" s="205">
        <v>41414</v>
      </c>
      <c r="F41" s="204">
        <v>2.7471000000000001</v>
      </c>
      <c r="G41" s="209"/>
      <c r="H41" s="205">
        <v>41414</v>
      </c>
      <c r="I41" s="204">
        <v>99.710099999999997</v>
      </c>
      <c r="K41" s="205">
        <v>41414</v>
      </c>
      <c r="L41" s="204">
        <v>99.534999999999997</v>
      </c>
      <c r="N41" s="205">
        <v>41414</v>
      </c>
      <c r="O41" s="204">
        <v>99.120900000000006</v>
      </c>
      <c r="Q41" s="205">
        <v>41414</v>
      </c>
      <c r="R41" s="204">
        <v>98.415000000000006</v>
      </c>
      <c r="T41" s="205">
        <v>41414</v>
      </c>
      <c r="U41" s="204">
        <v>14.65</v>
      </c>
      <c r="W41" s="205">
        <v>41414</v>
      </c>
      <c r="X41" s="204">
        <v>16.25</v>
      </c>
      <c r="Z41" s="205">
        <v>41414</v>
      </c>
      <c r="AA41" s="204">
        <v>13.25</v>
      </c>
      <c r="AC41" s="205">
        <v>41414</v>
      </c>
      <c r="AD41" s="204">
        <v>-8.3000000000000007</v>
      </c>
      <c r="AF41" s="205">
        <v>41414</v>
      </c>
      <c r="AG41" s="204">
        <v>0.38600000000000001</v>
      </c>
      <c r="AI41" s="205">
        <v>41414</v>
      </c>
      <c r="AJ41" s="204">
        <v>1.0001</v>
      </c>
      <c r="AL41" s="205">
        <v>41414</v>
      </c>
      <c r="AM41" s="204">
        <v>2.0979999999999999</v>
      </c>
      <c r="AO41" s="205">
        <v>41414</v>
      </c>
      <c r="AP41" s="204">
        <v>3.0931999999999999</v>
      </c>
      <c r="AR41" s="205">
        <v>41414</v>
      </c>
      <c r="AS41" s="204">
        <v>3.1983999999999999</v>
      </c>
      <c r="AU41" s="205">
        <v>41414</v>
      </c>
      <c r="AV41" s="204">
        <v>0.45269999999999999</v>
      </c>
    </row>
    <row r="42" spans="2:48" x14ac:dyDescent="0.25">
      <c r="B42" s="205">
        <v>41415</v>
      </c>
      <c r="C42" s="204">
        <v>59.76</v>
      </c>
      <c r="E42" s="205">
        <v>41415</v>
      </c>
      <c r="F42" s="204">
        <v>2.7572000000000001</v>
      </c>
      <c r="G42" s="209"/>
      <c r="H42" s="205">
        <v>41415</v>
      </c>
      <c r="I42" s="204">
        <v>99.715100000000007</v>
      </c>
      <c r="K42" s="205">
        <v>41415</v>
      </c>
      <c r="L42" s="204">
        <v>99.54</v>
      </c>
      <c r="N42" s="205">
        <v>41415</v>
      </c>
      <c r="O42" s="204">
        <v>99.120900000000006</v>
      </c>
      <c r="Q42" s="205">
        <v>41415</v>
      </c>
      <c r="R42" s="204">
        <v>98.415000000000006</v>
      </c>
      <c r="T42" s="205">
        <v>41415</v>
      </c>
      <c r="U42" s="204">
        <v>14.5</v>
      </c>
      <c r="W42" s="205">
        <v>41415</v>
      </c>
      <c r="X42" s="204">
        <v>16.25</v>
      </c>
      <c r="Z42" s="205">
        <v>41415</v>
      </c>
      <c r="AA42" s="204">
        <v>12.6</v>
      </c>
      <c r="AC42" s="205">
        <v>41415</v>
      </c>
      <c r="AD42" s="204">
        <v>-8.9</v>
      </c>
      <c r="AF42" s="205">
        <v>41415</v>
      </c>
      <c r="AG42" s="204">
        <v>0.38100000000000001</v>
      </c>
      <c r="AI42" s="205">
        <v>41415</v>
      </c>
      <c r="AJ42" s="204">
        <v>0.98140000000000005</v>
      </c>
      <c r="AL42" s="205">
        <v>41415</v>
      </c>
      <c r="AM42" s="204">
        <v>2.0537999999999998</v>
      </c>
      <c r="AO42" s="205">
        <v>41415</v>
      </c>
      <c r="AP42" s="204">
        <v>3.0413000000000001</v>
      </c>
      <c r="AR42" s="205">
        <v>41415</v>
      </c>
      <c r="AS42" s="204">
        <v>3.14</v>
      </c>
      <c r="AU42" s="205">
        <v>41415</v>
      </c>
      <c r="AV42" s="204">
        <v>0.38109999999999999</v>
      </c>
    </row>
    <row r="43" spans="2:48" x14ac:dyDescent="0.25">
      <c r="B43" s="205">
        <v>41416</v>
      </c>
      <c r="C43" s="204">
        <v>65.37</v>
      </c>
      <c r="E43" s="205">
        <v>41416</v>
      </c>
      <c r="F43" s="204">
        <v>2.7368999999999999</v>
      </c>
      <c r="G43" s="209"/>
      <c r="H43" s="205">
        <v>41416</v>
      </c>
      <c r="I43" s="204">
        <v>99.715100000000007</v>
      </c>
      <c r="K43" s="205">
        <v>41416</v>
      </c>
      <c r="L43" s="204">
        <v>99.54</v>
      </c>
      <c r="N43" s="205">
        <v>41416</v>
      </c>
      <c r="O43" s="204">
        <v>99.1233</v>
      </c>
      <c r="Q43" s="205">
        <v>41416</v>
      </c>
      <c r="R43" s="204">
        <v>98.415000000000006</v>
      </c>
      <c r="T43" s="205">
        <v>41416</v>
      </c>
      <c r="U43" s="204">
        <v>14.75</v>
      </c>
      <c r="W43" s="205">
        <v>41416</v>
      </c>
      <c r="X43" s="204">
        <v>16.13</v>
      </c>
      <c r="Z43" s="205">
        <v>41416</v>
      </c>
      <c r="AA43" s="204">
        <v>13</v>
      </c>
      <c r="AC43" s="205">
        <v>41416</v>
      </c>
      <c r="AD43" s="204">
        <v>-8.25</v>
      </c>
      <c r="AF43" s="205">
        <v>41416</v>
      </c>
      <c r="AG43" s="204">
        <v>0.39400000000000002</v>
      </c>
      <c r="AI43" s="205">
        <v>41416</v>
      </c>
      <c r="AJ43" s="204">
        <v>1.0620000000000001</v>
      </c>
      <c r="AL43" s="205">
        <v>41416</v>
      </c>
      <c r="AM43" s="204">
        <v>2.1722000000000001</v>
      </c>
      <c r="AO43" s="205">
        <v>41416</v>
      </c>
      <c r="AP43" s="204">
        <v>3.1366000000000001</v>
      </c>
      <c r="AR43" s="205">
        <v>41416</v>
      </c>
      <c r="AS43" s="204">
        <v>3.2864</v>
      </c>
      <c r="AU43" s="205">
        <v>41416</v>
      </c>
      <c r="AV43" s="204">
        <v>0.5484</v>
      </c>
    </row>
    <row r="44" spans="2:48" x14ac:dyDescent="0.25">
      <c r="B44" s="205">
        <v>41417</v>
      </c>
      <c r="C44" s="204">
        <v>68.22</v>
      </c>
      <c r="E44" s="205">
        <v>41417</v>
      </c>
      <c r="F44" s="204">
        <v>2.7601</v>
      </c>
      <c r="G44" s="209"/>
      <c r="H44" s="205">
        <v>41417</v>
      </c>
      <c r="I44" s="204">
        <v>99.715100000000007</v>
      </c>
      <c r="K44" s="205">
        <v>41417</v>
      </c>
      <c r="L44" s="204">
        <v>99.54</v>
      </c>
      <c r="N44" s="205">
        <v>41417</v>
      </c>
      <c r="O44" s="204">
        <v>99.1233</v>
      </c>
      <c r="Q44" s="205">
        <v>41417</v>
      </c>
      <c r="R44" s="204">
        <v>98.41</v>
      </c>
      <c r="T44" s="205">
        <v>41417</v>
      </c>
      <c r="U44" s="204">
        <v>15.05</v>
      </c>
      <c r="W44" s="205">
        <v>41417</v>
      </c>
      <c r="X44" s="204">
        <v>16.850000000000001</v>
      </c>
      <c r="Z44" s="205">
        <v>41417</v>
      </c>
      <c r="AA44" s="204">
        <v>13.75</v>
      </c>
      <c r="AC44" s="205">
        <v>41417</v>
      </c>
      <c r="AD44" s="204">
        <v>-8.4</v>
      </c>
      <c r="AF44" s="205">
        <v>41417</v>
      </c>
      <c r="AG44" s="204">
        <v>0.3992</v>
      </c>
      <c r="AI44" s="205">
        <v>41417</v>
      </c>
      <c r="AJ44" s="204">
        <v>1.0620000000000001</v>
      </c>
      <c r="AL44" s="205">
        <v>41417</v>
      </c>
      <c r="AM44" s="204">
        <v>2.1547999999999998</v>
      </c>
      <c r="AO44" s="205">
        <v>41417</v>
      </c>
      <c r="AP44" s="204">
        <v>3.1059999999999999</v>
      </c>
      <c r="AR44" s="205">
        <v>41417</v>
      </c>
      <c r="AS44" s="204">
        <v>3.2450000000000001</v>
      </c>
      <c r="AU44" s="205">
        <v>41417</v>
      </c>
      <c r="AV44" s="204">
        <v>0.48320000000000002</v>
      </c>
    </row>
    <row r="45" spans="2:48" x14ac:dyDescent="0.25">
      <c r="B45" s="205">
        <v>41418</v>
      </c>
      <c r="C45" s="204">
        <v>65.12</v>
      </c>
      <c r="E45" s="205">
        <v>41418</v>
      </c>
      <c r="F45" s="204">
        <v>2.762</v>
      </c>
      <c r="G45" s="209"/>
      <c r="H45" s="205">
        <v>41418</v>
      </c>
      <c r="I45" s="204">
        <v>99.717600000000004</v>
      </c>
      <c r="K45" s="205">
        <v>41418</v>
      </c>
      <c r="L45" s="204">
        <v>99.54</v>
      </c>
      <c r="N45" s="205">
        <v>41418</v>
      </c>
      <c r="O45" s="204">
        <v>99.1233</v>
      </c>
      <c r="Q45" s="205">
        <v>41418</v>
      </c>
      <c r="R45" s="204">
        <v>98.405000000000001</v>
      </c>
      <c r="T45" s="205">
        <v>41418</v>
      </c>
      <c r="U45" s="204">
        <v>15.7</v>
      </c>
      <c r="W45" s="205">
        <v>41418</v>
      </c>
      <c r="X45" s="204">
        <v>18.25</v>
      </c>
      <c r="Z45" s="205">
        <v>41418</v>
      </c>
      <c r="AA45" s="204">
        <v>14.85</v>
      </c>
      <c r="AC45" s="205">
        <v>41418</v>
      </c>
      <c r="AD45" s="204">
        <v>-8</v>
      </c>
      <c r="AF45" s="205">
        <v>41418</v>
      </c>
      <c r="AG45" s="204">
        <v>0.40500000000000003</v>
      </c>
      <c r="AI45" s="205">
        <v>41418</v>
      </c>
      <c r="AJ45" s="204">
        <v>1.07</v>
      </c>
      <c r="AL45" s="205">
        <v>41418</v>
      </c>
      <c r="AM45" s="204">
        <v>2.1625000000000001</v>
      </c>
      <c r="AO45" s="205">
        <v>41418</v>
      </c>
      <c r="AP45" s="204">
        <v>3.097</v>
      </c>
      <c r="AR45" s="205">
        <v>41418</v>
      </c>
      <c r="AS45" s="204">
        <v>3.2351999999999999</v>
      </c>
      <c r="AU45" s="205">
        <v>41418</v>
      </c>
      <c r="AV45" s="204">
        <v>0.4728</v>
      </c>
    </row>
    <row r="46" spans="2:48" x14ac:dyDescent="0.25">
      <c r="B46" s="205">
        <v>41422</v>
      </c>
      <c r="C46" s="204">
        <v>75.510000000000005</v>
      </c>
      <c r="E46" s="205">
        <v>41421</v>
      </c>
      <c r="F46" s="204">
        <v>2.7640000000000002</v>
      </c>
      <c r="G46" s="209"/>
      <c r="H46" s="205">
        <v>41422</v>
      </c>
      <c r="I46" s="204">
        <v>99.717600000000004</v>
      </c>
      <c r="K46" s="205">
        <v>41422</v>
      </c>
      <c r="L46" s="204">
        <v>99.54</v>
      </c>
      <c r="N46" s="205">
        <v>41422</v>
      </c>
      <c r="O46" s="204">
        <v>99.120900000000006</v>
      </c>
      <c r="Q46" s="205">
        <v>41422</v>
      </c>
      <c r="R46" s="204">
        <v>98.381</v>
      </c>
      <c r="T46" s="205">
        <v>41421</v>
      </c>
      <c r="U46" s="204">
        <v>15</v>
      </c>
      <c r="W46" s="205">
        <v>41421</v>
      </c>
      <c r="X46" s="204">
        <v>17</v>
      </c>
      <c r="Z46" s="205">
        <v>41421</v>
      </c>
      <c r="AA46" s="204">
        <v>14.75</v>
      </c>
      <c r="AC46" s="205">
        <v>41421</v>
      </c>
      <c r="AD46" s="204">
        <v>-8.25</v>
      </c>
      <c r="AF46" s="205">
        <v>41421</v>
      </c>
      <c r="AG46" s="204">
        <v>0.40500000000000003</v>
      </c>
      <c r="AI46" s="205">
        <v>41421</v>
      </c>
      <c r="AJ46" s="204">
        <v>1.0620000000000001</v>
      </c>
      <c r="AL46" s="205">
        <v>41421</v>
      </c>
      <c r="AM46" s="204">
        <v>2.1560000000000001</v>
      </c>
      <c r="AO46" s="205">
        <v>41421</v>
      </c>
      <c r="AP46" s="204">
        <v>3.09</v>
      </c>
      <c r="AR46" s="205">
        <v>41421</v>
      </c>
      <c r="AS46" s="204">
        <v>3.2372999999999998</v>
      </c>
      <c r="AU46" s="205">
        <v>41421</v>
      </c>
      <c r="AV46" s="204">
        <v>0.4728</v>
      </c>
    </row>
    <row r="47" spans="2:48" x14ac:dyDescent="0.25">
      <c r="B47" s="205">
        <v>41423</v>
      </c>
      <c r="C47" s="204">
        <v>81.22</v>
      </c>
      <c r="E47" s="205">
        <v>41422</v>
      </c>
      <c r="F47" s="204">
        <v>2.7694000000000001</v>
      </c>
      <c r="G47" s="209"/>
      <c r="H47" s="205">
        <v>41423</v>
      </c>
      <c r="I47" s="204">
        <v>99.720100000000002</v>
      </c>
      <c r="K47" s="205">
        <v>41423</v>
      </c>
      <c r="L47" s="204">
        <v>99.54</v>
      </c>
      <c r="N47" s="205">
        <v>41423</v>
      </c>
      <c r="O47" s="204">
        <v>99.115899999999996</v>
      </c>
      <c r="Q47" s="205">
        <v>41423</v>
      </c>
      <c r="R47" s="204">
        <v>98.370999999999995</v>
      </c>
      <c r="T47" s="205">
        <v>41422</v>
      </c>
      <c r="U47" s="204">
        <v>18.2</v>
      </c>
      <c r="W47" s="205">
        <v>41422</v>
      </c>
      <c r="X47" s="204">
        <v>21.1</v>
      </c>
      <c r="Z47" s="205">
        <v>41422</v>
      </c>
      <c r="AA47" s="204">
        <v>16.899999999999999</v>
      </c>
      <c r="AC47" s="205">
        <v>41422</v>
      </c>
      <c r="AD47" s="204">
        <v>-6.63</v>
      </c>
      <c r="AF47" s="205">
        <v>41422</v>
      </c>
      <c r="AG47" s="204">
        <v>0.47089999999999999</v>
      </c>
      <c r="AI47" s="205">
        <v>41422</v>
      </c>
      <c r="AJ47" s="204">
        <v>1.2304999999999999</v>
      </c>
      <c r="AL47" s="205">
        <v>41422</v>
      </c>
      <c r="AM47" s="204">
        <v>2.3340000000000001</v>
      </c>
      <c r="AO47" s="205">
        <v>41422</v>
      </c>
      <c r="AP47" s="204">
        <v>3.2559</v>
      </c>
      <c r="AR47" s="205">
        <v>41422</v>
      </c>
      <c r="AS47" s="204">
        <v>3.4264999999999999</v>
      </c>
      <c r="AU47" s="205">
        <v>41422</v>
      </c>
      <c r="AV47" s="204">
        <v>0.65300000000000002</v>
      </c>
    </row>
    <row r="48" spans="2:48" x14ac:dyDescent="0.25">
      <c r="B48" s="205">
        <v>41424</v>
      </c>
      <c r="C48" s="204">
        <v>77.41</v>
      </c>
      <c r="E48" s="205">
        <v>41423</v>
      </c>
      <c r="F48" s="204">
        <v>2.7063999999999999</v>
      </c>
      <c r="G48" s="209"/>
      <c r="H48" s="205">
        <v>41424</v>
      </c>
      <c r="I48" s="204">
        <v>99.720100000000002</v>
      </c>
      <c r="K48" s="205">
        <v>41424</v>
      </c>
      <c r="L48" s="204">
        <v>99.545000000000002</v>
      </c>
      <c r="N48" s="205">
        <v>41424</v>
      </c>
      <c r="O48" s="204">
        <v>99.115899999999996</v>
      </c>
      <c r="Q48" s="205">
        <v>41424</v>
      </c>
      <c r="R48" s="204">
        <v>98.385999999999996</v>
      </c>
      <c r="T48" s="205">
        <v>41423</v>
      </c>
      <c r="U48" s="204">
        <v>16.05</v>
      </c>
      <c r="W48" s="205">
        <v>41423</v>
      </c>
      <c r="X48" s="204">
        <v>20.16</v>
      </c>
      <c r="Z48" s="205">
        <v>41423</v>
      </c>
      <c r="AA48" s="204">
        <v>16</v>
      </c>
      <c r="AC48" s="205">
        <v>41423</v>
      </c>
      <c r="AD48" s="204">
        <v>-8</v>
      </c>
      <c r="AF48" s="205">
        <v>41423</v>
      </c>
      <c r="AG48" s="204">
        <v>0.45579999999999998</v>
      </c>
      <c r="AI48" s="205">
        <v>41423</v>
      </c>
      <c r="AJ48" s="204">
        <v>1.1910000000000001</v>
      </c>
      <c r="AL48" s="205">
        <v>41423</v>
      </c>
      <c r="AM48" s="204">
        <v>2.2759999999999998</v>
      </c>
      <c r="AO48" s="205">
        <v>41423</v>
      </c>
      <c r="AP48" s="204">
        <v>3.1863000000000001</v>
      </c>
      <c r="AR48" s="205">
        <v>41423</v>
      </c>
      <c r="AS48" s="204">
        <v>3.3538000000000001</v>
      </c>
      <c r="AU48" s="205">
        <v>41423</v>
      </c>
      <c r="AV48" s="204">
        <v>0.6452</v>
      </c>
    </row>
    <row r="49" spans="2:48" x14ac:dyDescent="0.25">
      <c r="B49" s="205">
        <v>41425</v>
      </c>
      <c r="C49" s="204">
        <v>79.989999999999995</v>
      </c>
      <c r="E49" s="205">
        <v>41424</v>
      </c>
      <c r="F49" s="204">
        <v>2.6661999999999999</v>
      </c>
      <c r="G49" s="209"/>
      <c r="H49" s="205">
        <v>41425</v>
      </c>
      <c r="I49" s="204">
        <v>99.720100000000002</v>
      </c>
      <c r="K49" s="205">
        <v>41425</v>
      </c>
      <c r="L49" s="204">
        <v>99.545000000000002</v>
      </c>
      <c r="N49" s="205">
        <v>41425</v>
      </c>
      <c r="O49" s="204">
        <v>99.115899999999996</v>
      </c>
      <c r="Q49" s="205">
        <v>41425</v>
      </c>
      <c r="R49" s="204">
        <v>98.381</v>
      </c>
      <c r="T49" s="205">
        <v>41424</v>
      </c>
      <c r="U49" s="204">
        <v>16.2</v>
      </c>
      <c r="W49" s="205">
        <v>41424</v>
      </c>
      <c r="X49" s="204">
        <v>18.350000000000001</v>
      </c>
      <c r="Z49" s="205">
        <v>41424</v>
      </c>
      <c r="AA49" s="204">
        <v>16.75</v>
      </c>
      <c r="AC49" s="205">
        <v>41424</v>
      </c>
      <c r="AD49" s="204">
        <v>-7.5</v>
      </c>
      <c r="AF49" s="205">
        <v>41424</v>
      </c>
      <c r="AG49" s="204">
        <v>0.4572</v>
      </c>
      <c r="AI49" s="205">
        <v>41424</v>
      </c>
      <c r="AJ49" s="204">
        <v>1.1919999999999999</v>
      </c>
      <c r="AL49" s="205">
        <v>41424</v>
      </c>
      <c r="AM49" s="204">
        <v>2.2800000000000002</v>
      </c>
      <c r="AO49" s="205">
        <v>41424</v>
      </c>
      <c r="AP49" s="204">
        <v>3.1968999999999999</v>
      </c>
      <c r="AR49" s="205">
        <v>41424</v>
      </c>
      <c r="AS49" s="204">
        <v>3.3424</v>
      </c>
      <c r="AU49" s="205">
        <v>41424</v>
      </c>
      <c r="AV49" s="204">
        <v>0.67769999999999997</v>
      </c>
    </row>
    <row r="50" spans="2:48" x14ac:dyDescent="0.25">
      <c r="B50" s="205">
        <v>41428</v>
      </c>
      <c r="C50" s="204">
        <v>79.23</v>
      </c>
      <c r="E50" s="205">
        <v>41425</v>
      </c>
      <c r="F50" s="204">
        <v>2.6816</v>
      </c>
      <c r="G50" s="209"/>
      <c r="H50" s="205">
        <v>41428</v>
      </c>
      <c r="I50" s="204">
        <v>99.7226</v>
      </c>
      <c r="K50" s="205">
        <v>41428</v>
      </c>
      <c r="L50" s="204">
        <v>99.545000000000002</v>
      </c>
      <c r="N50" s="205">
        <v>41428</v>
      </c>
      <c r="O50" s="204">
        <v>99.120900000000006</v>
      </c>
      <c r="Q50" s="205">
        <v>41428</v>
      </c>
      <c r="R50" s="204">
        <v>98.394999999999996</v>
      </c>
      <c r="T50" s="205">
        <v>41425</v>
      </c>
      <c r="U50" s="204">
        <v>16.05</v>
      </c>
      <c r="W50" s="205">
        <v>41425</v>
      </c>
      <c r="X50" s="204">
        <v>18.600000000000001</v>
      </c>
      <c r="Z50" s="205">
        <v>41425</v>
      </c>
      <c r="AA50" s="204">
        <v>17.649999999999999</v>
      </c>
      <c r="AC50" s="205">
        <v>41425</v>
      </c>
      <c r="AD50" s="204">
        <v>-6.4</v>
      </c>
      <c r="AF50" s="205">
        <v>41425</v>
      </c>
      <c r="AG50" s="204">
        <v>0.45850000000000002</v>
      </c>
      <c r="AI50" s="205">
        <v>41425</v>
      </c>
      <c r="AJ50" s="204">
        <v>1.2057</v>
      </c>
      <c r="AL50" s="205">
        <v>41425</v>
      </c>
      <c r="AM50" s="204">
        <v>2.3041999999999998</v>
      </c>
      <c r="AO50" s="205">
        <v>41425</v>
      </c>
      <c r="AP50" s="204">
        <v>3.2149000000000001</v>
      </c>
      <c r="AR50" s="205">
        <v>41425</v>
      </c>
      <c r="AS50" s="204">
        <v>3.3609999999999998</v>
      </c>
      <c r="AU50" s="205">
        <v>41425</v>
      </c>
      <c r="AV50" s="204">
        <v>0.68430000000000002</v>
      </c>
    </row>
    <row r="51" spans="2:48" x14ac:dyDescent="0.25">
      <c r="B51" s="205">
        <v>41429</v>
      </c>
      <c r="C51" s="204">
        <v>82.79</v>
      </c>
      <c r="E51" s="205">
        <v>41428</v>
      </c>
      <c r="F51" s="204">
        <v>2.6659000000000002</v>
      </c>
      <c r="G51" s="209"/>
      <c r="H51" s="205">
        <v>41429</v>
      </c>
      <c r="I51" s="204">
        <v>99.7226</v>
      </c>
      <c r="K51" s="205">
        <v>41429</v>
      </c>
      <c r="L51" s="204">
        <v>99.545000000000002</v>
      </c>
      <c r="N51" s="205">
        <v>41429</v>
      </c>
      <c r="O51" s="204">
        <v>99.120900000000006</v>
      </c>
      <c r="Q51" s="205">
        <v>41429</v>
      </c>
      <c r="R51" s="204">
        <v>98.394999999999996</v>
      </c>
      <c r="T51" s="205">
        <v>41428</v>
      </c>
      <c r="U51" s="204">
        <v>16.399999999999999</v>
      </c>
      <c r="W51" s="205">
        <v>41428</v>
      </c>
      <c r="X51" s="204">
        <v>19</v>
      </c>
      <c r="Z51" s="205">
        <v>41428</v>
      </c>
      <c r="AA51" s="204">
        <v>18.28</v>
      </c>
      <c r="AC51" s="205">
        <v>41428</v>
      </c>
      <c r="AD51" s="204">
        <v>-5.9</v>
      </c>
      <c r="AF51" s="205">
        <v>41428</v>
      </c>
      <c r="AG51" s="204">
        <v>0.45540000000000003</v>
      </c>
      <c r="AI51" s="205">
        <v>41428</v>
      </c>
      <c r="AJ51" s="204">
        <v>1.2184999999999999</v>
      </c>
      <c r="AL51" s="205">
        <v>41428</v>
      </c>
      <c r="AM51" s="204">
        <v>2.302</v>
      </c>
      <c r="AO51" s="205">
        <v>41428</v>
      </c>
      <c r="AP51" s="204">
        <v>3.2092999999999998</v>
      </c>
      <c r="AR51" s="205">
        <v>41428</v>
      </c>
      <c r="AS51" s="204">
        <v>3.3406000000000002</v>
      </c>
      <c r="AU51" s="205">
        <v>41428</v>
      </c>
      <c r="AV51" s="204">
        <v>0.67779999999999996</v>
      </c>
    </row>
    <row r="52" spans="2:48" x14ac:dyDescent="0.25">
      <c r="B52" s="205">
        <v>41430</v>
      </c>
      <c r="C52" s="204">
        <v>83.64</v>
      </c>
      <c r="E52" s="205">
        <v>41429</v>
      </c>
      <c r="F52" s="204">
        <v>2.6398000000000001</v>
      </c>
      <c r="G52" s="209"/>
      <c r="H52" s="205">
        <v>41430</v>
      </c>
      <c r="I52" s="204">
        <v>99.7226</v>
      </c>
      <c r="K52" s="205">
        <v>41430</v>
      </c>
      <c r="L52" s="204">
        <v>99.545000000000002</v>
      </c>
      <c r="N52" s="205">
        <v>41430</v>
      </c>
      <c r="O52" s="204">
        <v>99.120900000000006</v>
      </c>
      <c r="Q52" s="205">
        <v>41430</v>
      </c>
      <c r="R52" s="204">
        <v>98.394999999999996</v>
      </c>
      <c r="T52" s="205">
        <v>41429</v>
      </c>
      <c r="U52" s="204">
        <v>16.600000000000001</v>
      </c>
      <c r="W52" s="205">
        <v>41429</v>
      </c>
      <c r="X52" s="204">
        <v>19.5</v>
      </c>
      <c r="Z52" s="205">
        <v>41429</v>
      </c>
      <c r="AA52" s="204">
        <v>19.5</v>
      </c>
      <c r="AC52" s="205">
        <v>41429</v>
      </c>
      <c r="AD52" s="204">
        <v>-5.5</v>
      </c>
      <c r="AF52" s="205">
        <v>41429</v>
      </c>
      <c r="AG52" s="204">
        <v>0.46550000000000002</v>
      </c>
      <c r="AI52" s="205">
        <v>41429</v>
      </c>
      <c r="AJ52" s="204">
        <v>1.2454000000000001</v>
      </c>
      <c r="AL52" s="205">
        <v>41429</v>
      </c>
      <c r="AM52" s="204">
        <v>2.3425000000000002</v>
      </c>
      <c r="AO52" s="205">
        <v>41429</v>
      </c>
      <c r="AP52" s="204">
        <v>3.2565</v>
      </c>
      <c r="AR52" s="205">
        <v>41429</v>
      </c>
      <c r="AS52" s="204">
        <v>3.3660000000000001</v>
      </c>
      <c r="AU52" s="205">
        <v>41429</v>
      </c>
      <c r="AV52" s="204">
        <v>0.72829999999999995</v>
      </c>
    </row>
    <row r="53" spans="2:48" x14ac:dyDescent="0.25">
      <c r="B53" s="205">
        <v>41431</v>
      </c>
      <c r="C53" s="204">
        <v>84.75</v>
      </c>
      <c r="E53" s="205">
        <v>41430</v>
      </c>
      <c r="F53" s="204">
        <v>2.5869999999999997</v>
      </c>
      <c r="G53" s="209"/>
      <c r="H53" s="205">
        <v>41431</v>
      </c>
      <c r="I53" s="204">
        <v>99.7226</v>
      </c>
      <c r="K53" s="205">
        <v>41431</v>
      </c>
      <c r="L53" s="204">
        <v>99.545000000000002</v>
      </c>
      <c r="N53" s="205">
        <v>41431</v>
      </c>
      <c r="O53" s="204">
        <v>99.120900000000006</v>
      </c>
      <c r="Q53" s="205">
        <v>41431</v>
      </c>
      <c r="R53" s="204">
        <v>98.39</v>
      </c>
      <c r="T53" s="205">
        <v>41430</v>
      </c>
      <c r="U53" s="204">
        <v>17.14</v>
      </c>
      <c r="W53" s="205">
        <v>41430</v>
      </c>
      <c r="X53" s="204">
        <v>19.190000000000001</v>
      </c>
      <c r="Z53" s="205">
        <v>41430</v>
      </c>
      <c r="AA53" s="204">
        <v>19.25</v>
      </c>
      <c r="AC53" s="205">
        <v>41430</v>
      </c>
      <c r="AD53" s="204">
        <v>-6.4</v>
      </c>
      <c r="AF53" s="205">
        <v>41430</v>
      </c>
      <c r="AG53" s="204">
        <v>0.45860000000000001</v>
      </c>
      <c r="AI53" s="205">
        <v>41430</v>
      </c>
      <c r="AJ53" s="204">
        <v>1.21</v>
      </c>
      <c r="AL53" s="205">
        <v>41430</v>
      </c>
      <c r="AM53" s="204">
        <v>2.2808000000000002</v>
      </c>
      <c r="AO53" s="205">
        <v>41430</v>
      </c>
      <c r="AP53" s="204">
        <v>3.1842999999999999</v>
      </c>
      <c r="AR53" s="205">
        <v>41430</v>
      </c>
      <c r="AS53" s="204">
        <v>3.2879999999999998</v>
      </c>
      <c r="AU53" s="205">
        <v>41430</v>
      </c>
      <c r="AV53" s="204">
        <v>0.70209999999999995</v>
      </c>
    </row>
    <row r="54" spans="2:48" x14ac:dyDescent="0.25">
      <c r="B54" s="205">
        <v>41432</v>
      </c>
      <c r="C54" s="204">
        <v>81.53</v>
      </c>
      <c r="E54" s="205">
        <v>41431</v>
      </c>
      <c r="F54" s="204">
        <v>2.5973000000000002</v>
      </c>
      <c r="G54" s="209"/>
      <c r="H54" s="205">
        <v>41432</v>
      </c>
      <c r="I54" s="204">
        <v>99.727599999999995</v>
      </c>
      <c r="K54" s="205">
        <v>41432</v>
      </c>
      <c r="L54" s="204">
        <v>99.545000000000002</v>
      </c>
      <c r="N54" s="205">
        <v>41432</v>
      </c>
      <c r="O54" s="204">
        <v>99.120900000000006</v>
      </c>
      <c r="Q54" s="205">
        <v>41432</v>
      </c>
      <c r="R54" s="204">
        <v>98.385999999999996</v>
      </c>
      <c r="T54" s="205">
        <v>41431</v>
      </c>
      <c r="U54" s="204">
        <v>17.149999999999999</v>
      </c>
      <c r="W54" s="205">
        <v>41431</v>
      </c>
      <c r="X54" s="204">
        <v>19.5</v>
      </c>
      <c r="Z54" s="205">
        <v>41431</v>
      </c>
      <c r="AA54" s="204">
        <v>19.25</v>
      </c>
      <c r="AC54" s="205">
        <v>41431</v>
      </c>
      <c r="AD54" s="204">
        <v>-7.4</v>
      </c>
      <c r="AF54" s="205">
        <v>41431</v>
      </c>
      <c r="AG54" s="204">
        <v>0.46329999999999999</v>
      </c>
      <c r="AI54" s="205">
        <v>41431</v>
      </c>
      <c r="AJ54" s="204">
        <v>1.2053</v>
      </c>
      <c r="AL54" s="205">
        <v>41431</v>
      </c>
      <c r="AM54" s="204">
        <v>2.27</v>
      </c>
      <c r="AO54" s="205">
        <v>41431</v>
      </c>
      <c r="AP54" s="204">
        <v>3.1703999999999999</v>
      </c>
      <c r="AR54" s="205">
        <v>41431</v>
      </c>
      <c r="AS54" s="204">
        <v>3.2706</v>
      </c>
      <c r="AU54" s="205">
        <v>41431</v>
      </c>
      <c r="AV54" s="204">
        <v>0.67379999999999995</v>
      </c>
    </row>
    <row r="55" spans="2:48" x14ac:dyDescent="0.25">
      <c r="B55" s="205">
        <v>41435</v>
      </c>
      <c r="C55" s="204">
        <v>84.75</v>
      </c>
      <c r="E55" s="205">
        <v>41432</v>
      </c>
      <c r="F55" s="204">
        <v>2.5886</v>
      </c>
      <c r="G55" s="209"/>
      <c r="H55" s="205">
        <v>41435</v>
      </c>
      <c r="I55" s="204">
        <v>99.730099999999993</v>
      </c>
      <c r="K55" s="205">
        <v>41435</v>
      </c>
      <c r="L55" s="204">
        <v>99.545000000000002</v>
      </c>
      <c r="N55" s="205">
        <v>41435</v>
      </c>
      <c r="O55" s="204">
        <v>99.120900000000006</v>
      </c>
      <c r="Q55" s="205">
        <v>41435</v>
      </c>
      <c r="R55" s="204">
        <v>98.385999999999996</v>
      </c>
      <c r="T55" s="205">
        <v>41432</v>
      </c>
      <c r="U55" s="204">
        <v>18.100000000000001</v>
      </c>
      <c r="W55" s="205">
        <v>41432</v>
      </c>
      <c r="X55" s="204">
        <v>19.75</v>
      </c>
      <c r="Z55" s="205">
        <v>41432</v>
      </c>
      <c r="AA55" s="204">
        <v>19.5</v>
      </c>
      <c r="AC55" s="205">
        <v>41432</v>
      </c>
      <c r="AD55" s="204">
        <v>-7.75</v>
      </c>
      <c r="AF55" s="205">
        <v>41432</v>
      </c>
      <c r="AG55" s="204">
        <v>0.4844</v>
      </c>
      <c r="AI55" s="205">
        <v>41432</v>
      </c>
      <c r="AJ55" s="204">
        <v>1.2890999999999999</v>
      </c>
      <c r="AL55" s="205">
        <v>41432</v>
      </c>
      <c r="AM55" s="204">
        <v>2.3666</v>
      </c>
      <c r="AO55" s="205">
        <v>41432</v>
      </c>
      <c r="AP55" s="204">
        <v>3.2566999999999999</v>
      </c>
      <c r="AR55" s="205">
        <v>41432</v>
      </c>
      <c r="AS55" s="204">
        <v>3.3794</v>
      </c>
      <c r="AU55" s="205">
        <v>41432</v>
      </c>
      <c r="AV55" s="204">
        <v>0.78990000000000005</v>
      </c>
    </row>
    <row r="56" spans="2:48" x14ac:dyDescent="0.25">
      <c r="B56" s="205">
        <v>41436</v>
      </c>
      <c r="C56" s="204">
        <v>82.34</v>
      </c>
      <c r="E56" s="205">
        <v>41435</v>
      </c>
      <c r="F56" s="204">
        <v>2.5343</v>
      </c>
      <c r="G56" s="209"/>
      <c r="H56" s="205">
        <v>41436</v>
      </c>
      <c r="I56" s="204">
        <v>99.730099999999993</v>
      </c>
      <c r="K56" s="205">
        <v>41436</v>
      </c>
      <c r="L56" s="204">
        <v>99.545000000000002</v>
      </c>
      <c r="N56" s="205">
        <v>41436</v>
      </c>
      <c r="O56" s="204">
        <v>99.120900000000006</v>
      </c>
      <c r="Q56" s="205">
        <v>41436</v>
      </c>
      <c r="R56" s="204">
        <v>98.385999999999996</v>
      </c>
      <c r="T56" s="205">
        <v>41435</v>
      </c>
      <c r="U56" s="204">
        <v>18.100000000000001</v>
      </c>
      <c r="W56" s="205">
        <v>41435</v>
      </c>
      <c r="X56" s="204">
        <v>21.5</v>
      </c>
      <c r="Z56" s="205">
        <v>41435</v>
      </c>
      <c r="AA56" s="204">
        <v>20.73</v>
      </c>
      <c r="AC56" s="205">
        <v>41435</v>
      </c>
      <c r="AD56" s="204">
        <v>-7.5</v>
      </c>
      <c r="AF56" s="205">
        <v>41435</v>
      </c>
      <c r="AG56" s="204">
        <v>0.49349999999999999</v>
      </c>
      <c r="AI56" s="205">
        <v>41435</v>
      </c>
      <c r="AJ56" s="204">
        <v>1.3351</v>
      </c>
      <c r="AL56" s="205">
        <v>41435</v>
      </c>
      <c r="AM56" s="204">
        <v>2.4180000000000001</v>
      </c>
      <c r="AO56" s="205">
        <v>41435</v>
      </c>
      <c r="AP56" s="204">
        <v>3.2963</v>
      </c>
      <c r="AR56" s="205">
        <v>41435</v>
      </c>
      <c r="AS56" s="204">
        <v>3.431</v>
      </c>
      <c r="AU56" s="205">
        <v>41435</v>
      </c>
      <c r="AV56" s="204">
        <v>0.8931</v>
      </c>
    </row>
    <row r="57" spans="2:48" x14ac:dyDescent="0.25">
      <c r="B57" s="205">
        <v>41437</v>
      </c>
      <c r="C57" s="204">
        <v>81.89</v>
      </c>
      <c r="E57" s="205">
        <v>41436</v>
      </c>
      <c r="F57" s="204">
        <v>2.5137</v>
      </c>
      <c r="G57" s="209"/>
      <c r="H57" s="205">
        <v>41437</v>
      </c>
      <c r="I57" s="204">
        <v>99.730099999999993</v>
      </c>
      <c r="K57" s="205">
        <v>41437</v>
      </c>
      <c r="L57" s="204">
        <v>99.545000000000002</v>
      </c>
      <c r="N57" s="205">
        <v>41437</v>
      </c>
      <c r="O57" s="204">
        <v>99.120900000000006</v>
      </c>
      <c r="Q57" s="205">
        <v>41437</v>
      </c>
      <c r="R57" s="204">
        <v>98.39</v>
      </c>
      <c r="T57" s="205">
        <v>41436</v>
      </c>
      <c r="U57" s="204">
        <v>17.7</v>
      </c>
      <c r="W57" s="205">
        <v>41436</v>
      </c>
      <c r="X57" s="204">
        <v>21</v>
      </c>
      <c r="Z57" s="205">
        <v>41436</v>
      </c>
      <c r="AA57" s="204">
        <v>19.84</v>
      </c>
      <c r="AC57" s="205">
        <v>41436</v>
      </c>
      <c r="AD57" s="204">
        <v>-9</v>
      </c>
      <c r="AF57" s="205">
        <v>41436</v>
      </c>
      <c r="AG57" s="204">
        <v>0.501</v>
      </c>
      <c r="AI57" s="205">
        <v>41436</v>
      </c>
      <c r="AJ57" s="204">
        <v>1.3192999999999999</v>
      </c>
      <c r="AL57" s="205">
        <v>41436</v>
      </c>
      <c r="AM57" s="204">
        <v>2.383</v>
      </c>
      <c r="AO57" s="205">
        <v>41436</v>
      </c>
      <c r="AP57" s="204">
        <v>3.226</v>
      </c>
      <c r="AR57" s="205">
        <v>41436</v>
      </c>
      <c r="AS57" s="204">
        <v>3.3885000000000001</v>
      </c>
      <c r="AU57" s="205">
        <v>41436</v>
      </c>
      <c r="AV57" s="204">
        <v>0.87690000000000001</v>
      </c>
    </row>
    <row r="58" spans="2:48" x14ac:dyDescent="0.25">
      <c r="B58" s="205">
        <v>41438</v>
      </c>
      <c r="C58" s="204">
        <v>82.4</v>
      </c>
      <c r="E58" s="205">
        <v>41437</v>
      </c>
      <c r="F58" s="204">
        <v>2.4836999999999998</v>
      </c>
      <c r="G58" s="209"/>
      <c r="H58" s="205">
        <v>41438</v>
      </c>
      <c r="I58" s="204">
        <v>99.732600000000005</v>
      </c>
      <c r="K58" s="205">
        <v>41438</v>
      </c>
      <c r="L58" s="204">
        <v>99.545000000000002</v>
      </c>
      <c r="N58" s="205">
        <v>41438</v>
      </c>
      <c r="O58" s="204">
        <v>99.120900000000006</v>
      </c>
      <c r="Q58" s="205">
        <v>41438</v>
      </c>
      <c r="R58" s="204">
        <v>98.41</v>
      </c>
      <c r="T58" s="205">
        <v>41437</v>
      </c>
      <c r="U58" s="204">
        <v>17</v>
      </c>
      <c r="W58" s="205">
        <v>41437</v>
      </c>
      <c r="X58" s="204">
        <v>20.149999999999999</v>
      </c>
      <c r="Z58" s="205">
        <v>41437</v>
      </c>
      <c r="AA58" s="204">
        <v>19.399999999999999</v>
      </c>
      <c r="AC58" s="205">
        <v>41437</v>
      </c>
      <c r="AD58" s="204">
        <v>-9.75</v>
      </c>
      <c r="AF58" s="205">
        <v>41437</v>
      </c>
      <c r="AG58" s="204">
        <v>0.50080000000000002</v>
      </c>
      <c r="AI58" s="205">
        <v>41437</v>
      </c>
      <c r="AJ58" s="204">
        <v>1.3435000000000001</v>
      </c>
      <c r="AL58" s="205">
        <v>41437</v>
      </c>
      <c r="AM58" s="204">
        <v>2.4222000000000001</v>
      </c>
      <c r="AO58" s="205">
        <v>41437</v>
      </c>
      <c r="AP58" s="204">
        <v>3.2726999999999999</v>
      </c>
      <c r="AR58" s="205">
        <v>41437</v>
      </c>
      <c r="AS58" s="204">
        <v>3.4420999999999999</v>
      </c>
      <c r="AU58" s="205">
        <v>41437</v>
      </c>
      <c r="AV58" s="204">
        <v>0.95850000000000002</v>
      </c>
    </row>
    <row r="59" spans="2:48" x14ac:dyDescent="0.25">
      <c r="B59" s="205">
        <v>41439</v>
      </c>
      <c r="C59" s="204">
        <v>78.45</v>
      </c>
      <c r="E59" s="205">
        <v>41438</v>
      </c>
      <c r="F59" s="204">
        <v>2.5026999999999999</v>
      </c>
      <c r="G59" s="209"/>
      <c r="H59" s="205">
        <v>41439</v>
      </c>
      <c r="I59" s="204">
        <v>99.732600000000005</v>
      </c>
      <c r="K59" s="205">
        <v>41439</v>
      </c>
      <c r="L59" s="204">
        <v>99.55</v>
      </c>
      <c r="N59" s="205">
        <v>41439</v>
      </c>
      <c r="O59" s="204">
        <v>99.120900000000006</v>
      </c>
      <c r="Q59" s="205">
        <v>41439</v>
      </c>
      <c r="R59" s="204">
        <v>98.42</v>
      </c>
      <c r="T59" s="205">
        <v>41438</v>
      </c>
      <c r="U59" s="204">
        <v>16.05</v>
      </c>
      <c r="W59" s="205">
        <v>41438</v>
      </c>
      <c r="X59" s="204">
        <v>18.399999999999999</v>
      </c>
      <c r="Z59" s="205">
        <v>41438</v>
      </c>
      <c r="AA59" s="204">
        <v>17.75</v>
      </c>
      <c r="AC59" s="205">
        <v>41438</v>
      </c>
      <c r="AD59" s="204">
        <v>-10.5</v>
      </c>
      <c r="AF59" s="205">
        <v>41438</v>
      </c>
      <c r="AG59" s="204">
        <v>0.44440000000000002</v>
      </c>
      <c r="AI59" s="205">
        <v>41438</v>
      </c>
      <c r="AJ59" s="204">
        <v>1.24</v>
      </c>
      <c r="AL59" s="205">
        <v>41438</v>
      </c>
      <c r="AM59" s="204">
        <v>2.3288000000000002</v>
      </c>
      <c r="AO59" s="205">
        <v>41438</v>
      </c>
      <c r="AP59" s="204">
        <v>3.2115</v>
      </c>
      <c r="AR59" s="205">
        <v>41438</v>
      </c>
      <c r="AS59" s="204">
        <v>3.3765999999999998</v>
      </c>
      <c r="AU59" s="205">
        <v>41438</v>
      </c>
      <c r="AV59" s="204">
        <v>0.87219999999999998</v>
      </c>
    </row>
    <row r="60" spans="2:48" x14ac:dyDescent="0.25">
      <c r="B60" s="205">
        <v>41442</v>
      </c>
      <c r="C60" s="204">
        <v>78.459999999999994</v>
      </c>
      <c r="E60" s="205">
        <v>41439</v>
      </c>
      <c r="F60" s="204">
        <v>2.4918</v>
      </c>
      <c r="G60" s="209"/>
      <c r="H60" s="205">
        <v>41442</v>
      </c>
      <c r="I60" s="204">
        <v>99.732600000000005</v>
      </c>
      <c r="K60" s="205">
        <v>41442</v>
      </c>
      <c r="L60" s="204">
        <v>99.55</v>
      </c>
      <c r="N60" s="205">
        <v>41442</v>
      </c>
      <c r="O60" s="204">
        <v>99.122600000000006</v>
      </c>
      <c r="Q60" s="205">
        <v>41442</v>
      </c>
      <c r="R60" s="204">
        <v>98.43</v>
      </c>
      <c r="T60" s="205">
        <v>41439</v>
      </c>
      <c r="U60" s="204">
        <v>15.85</v>
      </c>
      <c r="W60" s="205">
        <v>41439</v>
      </c>
      <c r="X60" s="204">
        <v>19.25</v>
      </c>
      <c r="Z60" s="205">
        <v>41439</v>
      </c>
      <c r="AA60" s="204">
        <v>17.75</v>
      </c>
      <c r="AC60" s="205">
        <v>41439</v>
      </c>
      <c r="AD60" s="204">
        <v>-10.5</v>
      </c>
      <c r="AF60" s="205">
        <v>41439</v>
      </c>
      <c r="AG60" s="204">
        <v>0.43</v>
      </c>
      <c r="AI60" s="205">
        <v>41439</v>
      </c>
      <c r="AJ60" s="204">
        <v>1.22</v>
      </c>
      <c r="AL60" s="205">
        <v>41439</v>
      </c>
      <c r="AM60" s="204">
        <v>2.3079999999999998</v>
      </c>
      <c r="AO60" s="205">
        <v>41439</v>
      </c>
      <c r="AP60" s="204">
        <v>3.2000999999999999</v>
      </c>
      <c r="AR60" s="205">
        <v>41439</v>
      </c>
      <c r="AS60" s="204">
        <v>3.3662999999999998</v>
      </c>
      <c r="AU60" s="205">
        <v>41439</v>
      </c>
      <c r="AV60" s="204">
        <v>0.87329999999999997</v>
      </c>
    </row>
    <row r="61" spans="2:48" x14ac:dyDescent="0.25">
      <c r="B61" s="205">
        <v>41443</v>
      </c>
      <c r="C61" s="204">
        <v>81.02</v>
      </c>
      <c r="E61" s="205">
        <v>41442</v>
      </c>
      <c r="F61" s="204">
        <v>2.5005999999999999</v>
      </c>
      <c r="G61" s="209"/>
      <c r="H61" s="205">
        <v>41443</v>
      </c>
      <c r="I61" s="204">
        <v>99.732600000000005</v>
      </c>
      <c r="K61" s="205">
        <v>41443</v>
      </c>
      <c r="L61" s="204">
        <v>99.55</v>
      </c>
      <c r="N61" s="205">
        <v>41443</v>
      </c>
      <c r="O61" s="204">
        <v>99.122600000000006</v>
      </c>
      <c r="Q61" s="205">
        <v>41443</v>
      </c>
      <c r="R61" s="204">
        <v>98.435000000000002</v>
      </c>
      <c r="T61" s="205">
        <v>41442</v>
      </c>
      <c r="U61" s="204">
        <v>16.3</v>
      </c>
      <c r="W61" s="205">
        <v>41442</v>
      </c>
      <c r="X61" s="204">
        <v>19</v>
      </c>
      <c r="Z61" s="205">
        <v>41442</v>
      </c>
      <c r="AA61" s="204">
        <v>17.45</v>
      </c>
      <c r="AC61" s="205">
        <v>41442</v>
      </c>
      <c r="AD61" s="204">
        <v>-11.13</v>
      </c>
      <c r="AF61" s="205">
        <v>41442</v>
      </c>
      <c r="AG61" s="204">
        <v>0.4264</v>
      </c>
      <c r="AI61" s="205">
        <v>41442</v>
      </c>
      <c r="AJ61" s="204">
        <v>1.2490000000000001</v>
      </c>
      <c r="AL61" s="205">
        <v>41442</v>
      </c>
      <c r="AM61" s="204">
        <v>2.3578000000000001</v>
      </c>
      <c r="AO61" s="205">
        <v>41442</v>
      </c>
      <c r="AP61" s="204">
        <v>3.2414000000000001</v>
      </c>
      <c r="AR61" s="205">
        <v>41442</v>
      </c>
      <c r="AS61" s="204">
        <v>3.4420999999999999</v>
      </c>
      <c r="AU61" s="205">
        <v>41442</v>
      </c>
      <c r="AV61" s="204">
        <v>0.93740000000000001</v>
      </c>
    </row>
    <row r="62" spans="2:48" x14ac:dyDescent="0.25">
      <c r="B62" s="205">
        <v>41444</v>
      </c>
      <c r="C62" s="204">
        <v>86.89</v>
      </c>
      <c r="E62" s="205">
        <v>41443</v>
      </c>
      <c r="F62" s="204">
        <v>2.5232999999999999</v>
      </c>
      <c r="G62" s="209"/>
      <c r="H62" s="205">
        <v>41444</v>
      </c>
      <c r="I62" s="204">
        <v>99.727599999999995</v>
      </c>
      <c r="K62" s="205">
        <v>41444</v>
      </c>
      <c r="L62" s="204">
        <v>99.545000000000002</v>
      </c>
      <c r="N62" s="205">
        <v>41444</v>
      </c>
      <c r="O62" s="204">
        <v>99.117599999999996</v>
      </c>
      <c r="Q62" s="205">
        <v>41444</v>
      </c>
      <c r="R62" s="204">
        <v>98.41</v>
      </c>
      <c r="T62" s="205">
        <v>41443</v>
      </c>
      <c r="U62" s="204">
        <v>15.9</v>
      </c>
      <c r="W62" s="205">
        <v>41443</v>
      </c>
      <c r="X62" s="204">
        <v>19.75</v>
      </c>
      <c r="Z62" s="205">
        <v>41443</v>
      </c>
      <c r="AA62" s="204">
        <v>18.25</v>
      </c>
      <c r="AC62" s="205">
        <v>41443</v>
      </c>
      <c r="AD62" s="204">
        <v>-9.9</v>
      </c>
      <c r="AF62" s="205">
        <v>41443</v>
      </c>
      <c r="AG62" s="204">
        <v>0.4239</v>
      </c>
      <c r="AI62" s="205">
        <v>41443</v>
      </c>
      <c r="AJ62" s="204">
        <v>1.2549999999999999</v>
      </c>
      <c r="AL62" s="205">
        <v>41443</v>
      </c>
      <c r="AM62" s="204">
        <v>2.3689999999999998</v>
      </c>
      <c r="AO62" s="205">
        <v>41443</v>
      </c>
      <c r="AP62" s="204">
        <v>3.2439999999999998</v>
      </c>
      <c r="AR62" s="205">
        <v>41443</v>
      </c>
      <c r="AS62" s="204">
        <v>3.452</v>
      </c>
      <c r="AU62" s="205">
        <v>41443</v>
      </c>
      <c r="AV62" s="204">
        <v>0.92579999999999996</v>
      </c>
    </row>
    <row r="63" spans="2:48" x14ac:dyDescent="0.25">
      <c r="B63" s="205">
        <v>41445</v>
      </c>
      <c r="C63" s="204">
        <v>96.02</v>
      </c>
      <c r="E63" s="205">
        <v>41444</v>
      </c>
      <c r="F63" s="204">
        <v>2.4411</v>
      </c>
      <c r="G63" s="209"/>
      <c r="H63" s="205">
        <v>41445</v>
      </c>
      <c r="I63" s="204">
        <v>99.727599999999995</v>
      </c>
      <c r="K63" s="205">
        <v>41445</v>
      </c>
      <c r="L63" s="204">
        <v>99.54</v>
      </c>
      <c r="N63" s="205">
        <v>41445</v>
      </c>
      <c r="O63" s="204">
        <v>99.107600000000005</v>
      </c>
      <c r="Q63" s="205">
        <v>41445</v>
      </c>
      <c r="R63" s="204">
        <v>98.381</v>
      </c>
      <c r="T63" s="205">
        <v>41444</v>
      </c>
      <c r="U63" s="204">
        <v>16.350000000000001</v>
      </c>
      <c r="W63" s="205">
        <v>41444</v>
      </c>
      <c r="X63" s="204">
        <v>22.35</v>
      </c>
      <c r="Z63" s="205">
        <v>41444</v>
      </c>
      <c r="AA63" s="204">
        <v>20.75</v>
      </c>
      <c r="AC63" s="205">
        <v>41444</v>
      </c>
      <c r="AD63" s="204">
        <v>-8.6300000000000008</v>
      </c>
      <c r="AF63" s="205">
        <v>41444</v>
      </c>
      <c r="AG63" s="204">
        <v>0.47270000000000001</v>
      </c>
      <c r="AI63" s="205">
        <v>41444</v>
      </c>
      <c r="AJ63" s="204">
        <v>1.4750000000000001</v>
      </c>
      <c r="AL63" s="205">
        <v>41444</v>
      </c>
      <c r="AM63" s="204">
        <v>2.5619000000000001</v>
      </c>
      <c r="AO63" s="205">
        <v>41444</v>
      </c>
      <c r="AP63" s="204">
        <v>3.3231999999999999</v>
      </c>
      <c r="AR63" s="205">
        <v>41444</v>
      </c>
      <c r="AS63" s="204">
        <v>3.5905</v>
      </c>
      <c r="AU63" s="205">
        <v>41444</v>
      </c>
      <c r="AV63" s="204">
        <v>1.1498999999999999</v>
      </c>
    </row>
    <row r="64" spans="2:48" x14ac:dyDescent="0.25">
      <c r="B64" s="205">
        <v>41446</v>
      </c>
      <c r="C64" s="204">
        <v>103.73</v>
      </c>
      <c r="E64" s="205">
        <v>41445</v>
      </c>
      <c r="F64" s="204">
        <v>2.3862000000000001</v>
      </c>
      <c r="G64" s="209"/>
      <c r="H64" s="205">
        <v>41446</v>
      </c>
      <c r="I64" s="204">
        <v>99.727599999999995</v>
      </c>
      <c r="K64" s="205">
        <v>41446</v>
      </c>
      <c r="L64" s="204">
        <v>99.534999999999997</v>
      </c>
      <c r="N64" s="205">
        <v>41446</v>
      </c>
      <c r="O64" s="204">
        <v>99.087800000000001</v>
      </c>
      <c r="Q64" s="205">
        <v>41446</v>
      </c>
      <c r="R64" s="204">
        <v>98.325999999999993</v>
      </c>
      <c r="T64" s="205">
        <v>41445</v>
      </c>
      <c r="U64" s="204">
        <v>18</v>
      </c>
      <c r="W64" s="205">
        <v>41445</v>
      </c>
      <c r="X64" s="204">
        <v>23.1</v>
      </c>
      <c r="Z64" s="205">
        <v>41445</v>
      </c>
      <c r="AA64" s="204">
        <v>22.75</v>
      </c>
      <c r="AC64" s="205">
        <v>41445</v>
      </c>
      <c r="AD64" s="204">
        <v>-9</v>
      </c>
      <c r="AF64" s="205">
        <v>41445</v>
      </c>
      <c r="AG64" s="204">
        <v>0.50760000000000005</v>
      </c>
      <c r="AI64" s="205">
        <v>41445</v>
      </c>
      <c r="AJ64" s="204">
        <v>1.5354999999999999</v>
      </c>
      <c r="AL64" s="205">
        <v>41445</v>
      </c>
      <c r="AM64" s="204">
        <v>2.6435</v>
      </c>
      <c r="AO64" s="205">
        <v>41445</v>
      </c>
      <c r="AP64" s="204">
        <v>3.4209999999999998</v>
      </c>
      <c r="AR64" s="205">
        <v>41445</v>
      </c>
      <c r="AS64" s="204">
        <v>3.6673999999999998</v>
      </c>
      <c r="AU64" s="205">
        <v>41445</v>
      </c>
      <c r="AV64" s="204">
        <v>1.2793999999999999</v>
      </c>
    </row>
    <row r="65" spans="2:48" x14ac:dyDescent="0.25">
      <c r="B65" s="205">
        <v>41449</v>
      </c>
      <c r="C65" s="204">
        <v>110.98</v>
      </c>
      <c r="E65" s="205">
        <v>41446</v>
      </c>
      <c r="F65" s="204">
        <v>2.3875999999999999</v>
      </c>
      <c r="G65" s="209"/>
      <c r="H65" s="205">
        <v>41449</v>
      </c>
      <c r="I65" s="204">
        <v>99.727599999999995</v>
      </c>
      <c r="K65" s="205">
        <v>41449</v>
      </c>
      <c r="L65" s="204">
        <v>99.534999999999997</v>
      </c>
      <c r="N65" s="205">
        <v>41449</v>
      </c>
      <c r="O65" s="204">
        <v>99.067899999999995</v>
      </c>
      <c r="Q65" s="205">
        <v>41449</v>
      </c>
      <c r="R65" s="204">
        <v>98.292000000000002</v>
      </c>
      <c r="T65" s="205">
        <v>41446</v>
      </c>
      <c r="U65" s="204">
        <v>19.55</v>
      </c>
      <c r="W65" s="205">
        <v>41446</v>
      </c>
      <c r="X65" s="204">
        <v>22.25</v>
      </c>
      <c r="Z65" s="205">
        <v>41446</v>
      </c>
      <c r="AA65" s="204">
        <v>22.9</v>
      </c>
      <c r="AC65" s="205">
        <v>41446</v>
      </c>
      <c r="AD65" s="204">
        <v>-9.5</v>
      </c>
      <c r="AF65" s="205">
        <v>41446</v>
      </c>
      <c r="AG65" s="204">
        <v>0.56610000000000005</v>
      </c>
      <c r="AI65" s="205">
        <v>41446</v>
      </c>
      <c r="AJ65" s="204">
        <v>1.6484999999999999</v>
      </c>
      <c r="AL65" s="205">
        <v>41446</v>
      </c>
      <c r="AM65" s="204">
        <v>2.7610000000000001</v>
      </c>
      <c r="AO65" s="205">
        <v>41446</v>
      </c>
      <c r="AP65" s="204">
        <v>3.488</v>
      </c>
      <c r="AR65" s="205">
        <v>41446</v>
      </c>
      <c r="AS65" s="204">
        <v>3.7751999999999999</v>
      </c>
      <c r="AU65" s="205">
        <v>41446</v>
      </c>
      <c r="AV65" s="204">
        <v>1.3843000000000001</v>
      </c>
    </row>
    <row r="66" spans="2:48" x14ac:dyDescent="0.25">
      <c r="B66" s="205">
        <v>41450</v>
      </c>
      <c r="C66" s="204">
        <v>108.44</v>
      </c>
      <c r="E66" s="205">
        <v>41449</v>
      </c>
      <c r="F66" s="204">
        <v>2.3757000000000001</v>
      </c>
      <c r="G66" s="209"/>
      <c r="H66" s="205">
        <v>41450</v>
      </c>
      <c r="I66" s="204">
        <v>99.727599999999995</v>
      </c>
      <c r="K66" s="205">
        <v>41450</v>
      </c>
      <c r="L66" s="204">
        <v>99.534999999999997</v>
      </c>
      <c r="N66" s="205">
        <v>41450</v>
      </c>
      <c r="O66" s="204">
        <v>99.067899999999995</v>
      </c>
      <c r="Q66" s="205">
        <v>41450</v>
      </c>
      <c r="R66" s="204">
        <v>98.302000000000007</v>
      </c>
      <c r="T66" s="205">
        <v>41449</v>
      </c>
      <c r="U66" s="204">
        <v>19.25</v>
      </c>
      <c r="W66" s="205">
        <v>41449</v>
      </c>
      <c r="X66" s="204">
        <v>21.5</v>
      </c>
      <c r="Z66" s="205">
        <v>41449</v>
      </c>
      <c r="AA66" s="204">
        <v>22.65</v>
      </c>
      <c r="AC66" s="205">
        <v>41449</v>
      </c>
      <c r="AD66" s="204">
        <v>-8.25</v>
      </c>
      <c r="AF66" s="205">
        <v>41449</v>
      </c>
      <c r="AG66" s="204">
        <v>0.57889999999999997</v>
      </c>
      <c r="AI66" s="205">
        <v>41449</v>
      </c>
      <c r="AJ66" s="204">
        <v>1.659</v>
      </c>
      <c r="AL66" s="205">
        <v>41449</v>
      </c>
      <c r="AM66" s="204">
        <v>2.7640000000000002</v>
      </c>
      <c r="AO66" s="205">
        <v>41449</v>
      </c>
      <c r="AP66" s="204">
        <v>3.4653</v>
      </c>
      <c r="AR66" s="205">
        <v>41449</v>
      </c>
      <c r="AS66" s="204">
        <v>3.7633999999999999</v>
      </c>
      <c r="AU66" s="205">
        <v>41449</v>
      </c>
      <c r="AV66" s="204">
        <v>1.3896999999999999</v>
      </c>
    </row>
    <row r="67" spans="2:48" x14ac:dyDescent="0.25">
      <c r="B67" s="205">
        <v>41451</v>
      </c>
      <c r="C67" s="204">
        <v>103.46</v>
      </c>
      <c r="E67" s="205">
        <v>41450</v>
      </c>
      <c r="F67" s="204">
        <v>2.4319000000000002</v>
      </c>
      <c r="G67" s="209"/>
      <c r="H67" s="205">
        <v>41451</v>
      </c>
      <c r="I67" s="204">
        <v>99.727599999999995</v>
      </c>
      <c r="K67" s="205">
        <v>41451</v>
      </c>
      <c r="L67" s="204">
        <v>99.534999999999997</v>
      </c>
      <c r="N67" s="205">
        <v>41451</v>
      </c>
      <c r="O67" s="204">
        <v>99.077799999999996</v>
      </c>
      <c r="Q67" s="205">
        <v>41451</v>
      </c>
      <c r="R67" s="204">
        <v>98.331000000000003</v>
      </c>
      <c r="T67" s="205">
        <v>41450</v>
      </c>
      <c r="U67" s="204">
        <v>17.649999999999999</v>
      </c>
      <c r="W67" s="205">
        <v>41450</v>
      </c>
      <c r="X67" s="204">
        <v>19.75</v>
      </c>
      <c r="Z67" s="205">
        <v>41450</v>
      </c>
      <c r="AA67" s="204">
        <v>22.15</v>
      </c>
      <c r="AC67" s="205">
        <v>41450</v>
      </c>
      <c r="AD67" s="204">
        <v>-8</v>
      </c>
      <c r="AF67" s="205">
        <v>41450</v>
      </c>
      <c r="AG67" s="204">
        <v>0.58399999999999996</v>
      </c>
      <c r="AI67" s="205">
        <v>41450</v>
      </c>
      <c r="AJ67" s="204">
        <v>1.6890000000000001</v>
      </c>
      <c r="AL67" s="205">
        <v>41450</v>
      </c>
      <c r="AM67" s="204">
        <v>2.8315000000000001</v>
      </c>
      <c r="AO67" s="205">
        <v>41450</v>
      </c>
      <c r="AP67" s="204">
        <v>3.5430000000000001</v>
      </c>
      <c r="AR67" s="205">
        <v>41450</v>
      </c>
      <c r="AS67" s="204">
        <v>3.8651999999999997</v>
      </c>
      <c r="AU67" s="205">
        <v>41450</v>
      </c>
      <c r="AV67" s="204">
        <v>1.4379999999999999</v>
      </c>
    </row>
    <row r="68" spans="2:48" x14ac:dyDescent="0.25">
      <c r="B68" s="205">
        <v>41452</v>
      </c>
      <c r="C68" s="204">
        <v>97.13</v>
      </c>
      <c r="E68" s="205">
        <v>41451</v>
      </c>
      <c r="F68" s="204">
        <v>2.4119999999999999</v>
      </c>
      <c r="G68" s="209"/>
      <c r="H68" s="205">
        <v>41452</v>
      </c>
      <c r="I68" s="204">
        <v>99.727599999999995</v>
      </c>
      <c r="K68" s="205">
        <v>41452</v>
      </c>
      <c r="L68" s="204">
        <v>99.54</v>
      </c>
      <c r="N68" s="205">
        <v>41452</v>
      </c>
      <c r="O68" s="204">
        <v>99.092699999999994</v>
      </c>
      <c r="Q68" s="205">
        <v>41452</v>
      </c>
      <c r="R68" s="204">
        <v>98.355999999999995</v>
      </c>
      <c r="T68" s="205">
        <v>41451</v>
      </c>
      <c r="U68" s="204">
        <v>15.2</v>
      </c>
      <c r="W68" s="205">
        <v>41451</v>
      </c>
      <c r="X68" s="204">
        <v>19.25</v>
      </c>
      <c r="Z68" s="205">
        <v>41451</v>
      </c>
      <c r="AA68" s="204">
        <v>21.4</v>
      </c>
      <c r="AC68" s="205">
        <v>41451</v>
      </c>
      <c r="AD68" s="204">
        <v>-6.75</v>
      </c>
      <c r="AF68" s="205">
        <v>41451</v>
      </c>
      <c r="AG68" s="204">
        <v>0.53349999999999997</v>
      </c>
      <c r="AI68" s="205">
        <v>41451</v>
      </c>
      <c r="AJ68" s="204">
        <v>1.6099999999999999</v>
      </c>
      <c r="AL68" s="205">
        <v>41451</v>
      </c>
      <c r="AM68" s="204">
        <v>2.7515000000000001</v>
      </c>
      <c r="AO68" s="205">
        <v>41451</v>
      </c>
      <c r="AP68" s="204">
        <v>3.5070000000000001</v>
      </c>
      <c r="AR68" s="205">
        <v>41451</v>
      </c>
      <c r="AS68" s="204">
        <v>3.7911000000000001</v>
      </c>
      <c r="AU68" s="205">
        <v>41451</v>
      </c>
      <c r="AV68" s="204">
        <v>1.3801000000000001</v>
      </c>
    </row>
    <row r="69" spans="2:48" x14ac:dyDescent="0.25">
      <c r="B69" s="205">
        <v>41453</v>
      </c>
      <c r="C69" s="204">
        <v>99.75</v>
      </c>
      <c r="E69" s="205">
        <v>41452</v>
      </c>
      <c r="F69" s="204">
        <v>2.3995000000000002</v>
      </c>
      <c r="G69" s="209"/>
      <c r="H69" s="205">
        <v>41453</v>
      </c>
      <c r="I69" s="204">
        <v>99.730099999999993</v>
      </c>
      <c r="K69" s="205">
        <v>41453</v>
      </c>
      <c r="L69" s="204">
        <v>99.545000000000002</v>
      </c>
      <c r="N69" s="205">
        <v>41453</v>
      </c>
      <c r="O69" s="204">
        <v>99.097700000000003</v>
      </c>
      <c r="Q69" s="205">
        <v>41453</v>
      </c>
      <c r="R69" s="204">
        <v>98.355999999999995</v>
      </c>
      <c r="T69" s="205">
        <v>41452</v>
      </c>
      <c r="U69" s="204">
        <v>15.13</v>
      </c>
      <c r="W69" s="205">
        <v>41452</v>
      </c>
      <c r="X69" s="204">
        <v>16.25</v>
      </c>
      <c r="Z69" s="205">
        <v>41452</v>
      </c>
      <c r="AA69" s="204">
        <v>20.25</v>
      </c>
      <c r="AC69" s="205">
        <v>41452</v>
      </c>
      <c r="AD69" s="204">
        <v>-8.1300000000000008</v>
      </c>
      <c r="AF69" s="205">
        <v>41452</v>
      </c>
      <c r="AG69" s="204">
        <v>0.50560000000000005</v>
      </c>
      <c r="AI69" s="205">
        <v>41452</v>
      </c>
      <c r="AJ69" s="204">
        <v>1.544</v>
      </c>
      <c r="AL69" s="205">
        <v>41452</v>
      </c>
      <c r="AM69" s="204">
        <v>2.6755</v>
      </c>
      <c r="AO69" s="205">
        <v>41452</v>
      </c>
      <c r="AP69" s="204">
        <v>3.4577999999999998</v>
      </c>
      <c r="AR69" s="205">
        <v>41452</v>
      </c>
      <c r="AS69" s="204">
        <v>3.7151999999999998</v>
      </c>
      <c r="AU69" s="205">
        <v>41452</v>
      </c>
      <c r="AV69" s="204">
        <v>1.3172999999999999</v>
      </c>
    </row>
    <row r="70" spans="2:48" x14ac:dyDescent="0.25">
      <c r="B70" s="205">
        <v>41456</v>
      </c>
      <c r="C70" s="204">
        <v>101.32</v>
      </c>
      <c r="E70" s="205">
        <v>41453</v>
      </c>
      <c r="F70" s="204">
        <v>2.3822000000000001</v>
      </c>
      <c r="G70" s="209"/>
      <c r="H70" s="205">
        <v>41456</v>
      </c>
      <c r="I70" s="204">
        <v>99.735100000000003</v>
      </c>
      <c r="K70" s="205">
        <v>41456</v>
      </c>
      <c r="L70" s="204">
        <v>99.55</v>
      </c>
      <c r="N70" s="205">
        <v>41456</v>
      </c>
      <c r="O70" s="204">
        <v>99.097700000000003</v>
      </c>
      <c r="Q70" s="205">
        <v>41456</v>
      </c>
      <c r="R70" s="204">
        <v>98.355999999999995</v>
      </c>
      <c r="T70" s="205">
        <v>41453</v>
      </c>
      <c r="U70" s="204">
        <v>15.55</v>
      </c>
      <c r="W70" s="205">
        <v>41453</v>
      </c>
      <c r="X70" s="204">
        <v>16.850000000000001</v>
      </c>
      <c r="Z70" s="205">
        <v>41453</v>
      </c>
      <c r="AA70" s="204">
        <v>21.06</v>
      </c>
      <c r="AC70" s="205">
        <v>41453</v>
      </c>
      <c r="AD70" s="204">
        <v>-5.25</v>
      </c>
      <c r="AF70" s="205">
        <v>41453</v>
      </c>
      <c r="AG70" s="204">
        <v>0.51</v>
      </c>
      <c r="AI70" s="205">
        <v>41453</v>
      </c>
      <c r="AJ70" s="204">
        <v>1.5659999999999998</v>
      </c>
      <c r="AL70" s="205">
        <v>41453</v>
      </c>
      <c r="AM70" s="204">
        <v>2.6970000000000001</v>
      </c>
      <c r="AO70" s="205">
        <v>41453</v>
      </c>
      <c r="AP70" s="204">
        <v>3.4481999999999999</v>
      </c>
      <c r="AR70" s="205">
        <v>41453</v>
      </c>
      <c r="AS70" s="204">
        <v>3.7262</v>
      </c>
      <c r="AU70" s="205">
        <v>41453</v>
      </c>
      <c r="AV70" s="204">
        <v>1.3517000000000001</v>
      </c>
    </row>
    <row r="71" spans="2:48" x14ac:dyDescent="0.25">
      <c r="B71" s="205">
        <v>41457</v>
      </c>
      <c r="C71" s="204">
        <v>107.56</v>
      </c>
      <c r="E71" s="205">
        <v>41456</v>
      </c>
      <c r="F71" s="204">
        <v>2.4144000000000001</v>
      </c>
      <c r="G71" s="209"/>
      <c r="H71" s="205">
        <v>41457</v>
      </c>
      <c r="I71" s="204">
        <v>99.740099999999998</v>
      </c>
      <c r="K71" s="205">
        <v>41457</v>
      </c>
      <c r="L71" s="204">
        <v>99.555000000000007</v>
      </c>
      <c r="N71" s="205">
        <v>41457</v>
      </c>
      <c r="O71" s="204">
        <v>99.097700000000003</v>
      </c>
      <c r="Q71" s="205">
        <v>41457</v>
      </c>
      <c r="R71" s="204">
        <v>98.350999999999999</v>
      </c>
      <c r="T71" s="205">
        <v>41456</v>
      </c>
      <c r="U71" s="204">
        <v>16.350000000000001</v>
      </c>
      <c r="W71" s="205">
        <v>41456</v>
      </c>
      <c r="X71" s="204">
        <v>17.75</v>
      </c>
      <c r="Z71" s="205">
        <v>41456</v>
      </c>
      <c r="AA71" s="204">
        <v>21.75</v>
      </c>
      <c r="AC71" s="205">
        <v>41456</v>
      </c>
      <c r="AD71" s="204">
        <v>-5</v>
      </c>
      <c r="AF71" s="205">
        <v>41456</v>
      </c>
      <c r="AG71" s="204">
        <v>0.51739999999999997</v>
      </c>
      <c r="AI71" s="205">
        <v>41456</v>
      </c>
      <c r="AJ71" s="204">
        <v>1.5565</v>
      </c>
      <c r="AL71" s="205">
        <v>41456</v>
      </c>
      <c r="AM71" s="204">
        <v>2.6949999999999998</v>
      </c>
      <c r="AO71" s="205">
        <v>41456</v>
      </c>
      <c r="AP71" s="204">
        <v>3.4314999999999998</v>
      </c>
      <c r="AR71" s="205">
        <v>41456</v>
      </c>
      <c r="AS71" s="204">
        <v>3.7363</v>
      </c>
      <c r="AU71" s="205">
        <v>41456</v>
      </c>
      <c r="AV71" s="204">
        <v>1.3229</v>
      </c>
    </row>
    <row r="72" spans="2:48" x14ac:dyDescent="0.25">
      <c r="B72" s="205">
        <v>41458</v>
      </c>
      <c r="C72" s="204">
        <v>109.27</v>
      </c>
      <c r="E72" s="205">
        <v>41457</v>
      </c>
      <c r="F72" s="204">
        <v>2.4485999999999999</v>
      </c>
      <c r="G72" s="209"/>
      <c r="H72" s="205">
        <v>41458</v>
      </c>
      <c r="I72" s="204">
        <v>99.740099999999998</v>
      </c>
      <c r="K72" s="205">
        <v>41458</v>
      </c>
      <c r="L72" s="204">
        <v>99.555000000000007</v>
      </c>
      <c r="N72" s="205">
        <v>41458</v>
      </c>
      <c r="O72" s="204">
        <v>99.087800000000001</v>
      </c>
      <c r="Q72" s="205">
        <v>41458</v>
      </c>
      <c r="R72" s="204">
        <v>98.325999999999993</v>
      </c>
      <c r="T72" s="205">
        <v>41457</v>
      </c>
      <c r="U72" s="204">
        <v>17.399999999999999</v>
      </c>
      <c r="W72" s="205">
        <v>41457</v>
      </c>
      <c r="X72" s="204">
        <v>18.5</v>
      </c>
      <c r="Z72" s="205">
        <v>41457</v>
      </c>
      <c r="AA72" s="204">
        <v>22.25</v>
      </c>
      <c r="AC72" s="205">
        <v>41457</v>
      </c>
      <c r="AD72" s="204">
        <v>-3.5</v>
      </c>
      <c r="AF72" s="205">
        <v>41457</v>
      </c>
      <c r="AG72" s="204">
        <v>0.52259999999999995</v>
      </c>
      <c r="AI72" s="205">
        <v>41457</v>
      </c>
      <c r="AJ72" s="204">
        <v>1.5615999999999999</v>
      </c>
      <c r="AL72" s="205">
        <v>41457</v>
      </c>
      <c r="AM72" s="204">
        <v>2.6871</v>
      </c>
      <c r="AO72" s="205">
        <v>41457</v>
      </c>
      <c r="AP72" s="204">
        <v>3.4407999999999999</v>
      </c>
      <c r="AR72" s="205">
        <v>41457</v>
      </c>
      <c r="AS72" s="204">
        <v>3.7292000000000001</v>
      </c>
      <c r="AU72" s="205">
        <v>41457</v>
      </c>
      <c r="AV72" s="204">
        <v>1.2843</v>
      </c>
    </row>
    <row r="73" spans="2:48" x14ac:dyDescent="0.25">
      <c r="B73" s="205">
        <v>41460</v>
      </c>
      <c r="C73" s="204">
        <v>117.89</v>
      </c>
      <c r="E73" s="205">
        <v>41458</v>
      </c>
      <c r="F73" s="204">
        <v>2.3915000000000002</v>
      </c>
      <c r="G73" s="209"/>
      <c r="H73" s="205">
        <v>41460</v>
      </c>
      <c r="I73" s="204">
        <v>99.740099999999998</v>
      </c>
      <c r="K73" s="205">
        <v>41460</v>
      </c>
      <c r="L73" s="204">
        <v>99.55</v>
      </c>
      <c r="N73" s="205">
        <v>41460</v>
      </c>
      <c r="O73" s="204">
        <v>99.097700000000003</v>
      </c>
      <c r="Q73" s="205">
        <v>41460</v>
      </c>
      <c r="R73" s="204">
        <v>98.311000000000007</v>
      </c>
      <c r="T73" s="205">
        <v>41458</v>
      </c>
      <c r="U73" s="204">
        <v>18.5</v>
      </c>
      <c r="W73" s="205">
        <v>41458</v>
      </c>
      <c r="X73" s="204">
        <v>19.5</v>
      </c>
      <c r="Z73" s="205">
        <v>41458</v>
      </c>
      <c r="AA73" s="204">
        <v>23</v>
      </c>
      <c r="AC73" s="205">
        <v>41458</v>
      </c>
      <c r="AD73" s="204">
        <v>-2.5</v>
      </c>
      <c r="AF73" s="205">
        <v>41458</v>
      </c>
      <c r="AG73" s="204">
        <v>0.54900000000000004</v>
      </c>
      <c r="AI73" s="205">
        <v>41458</v>
      </c>
      <c r="AJ73" s="204">
        <v>1.6132</v>
      </c>
      <c r="AL73" s="205">
        <v>41458</v>
      </c>
      <c r="AM73" s="204">
        <v>2.7364999999999999</v>
      </c>
      <c r="AO73" s="205">
        <v>41458</v>
      </c>
      <c r="AP73" s="204">
        <v>3.4714999999999998</v>
      </c>
      <c r="AR73" s="205">
        <v>41458</v>
      </c>
      <c r="AS73" s="204">
        <v>3.7480000000000002</v>
      </c>
      <c r="AU73" s="205">
        <v>41458</v>
      </c>
      <c r="AV73" s="204">
        <v>1.3549</v>
      </c>
    </row>
    <row r="74" spans="2:48" x14ac:dyDescent="0.25">
      <c r="B74" s="205">
        <v>41463</v>
      </c>
      <c r="C74" s="204">
        <v>107.78</v>
      </c>
      <c r="E74" s="205">
        <v>41460</v>
      </c>
      <c r="F74" s="204">
        <v>2.4106999999999998</v>
      </c>
      <c r="G74" s="209"/>
      <c r="H74" s="205">
        <v>41463</v>
      </c>
      <c r="I74" s="204">
        <v>99.740099999999998</v>
      </c>
      <c r="K74" s="205">
        <v>41463</v>
      </c>
      <c r="L74" s="204">
        <v>99.555000000000007</v>
      </c>
      <c r="N74" s="205">
        <v>41463</v>
      </c>
      <c r="O74" s="204">
        <v>99.102699999999999</v>
      </c>
      <c r="Q74" s="205">
        <v>41463</v>
      </c>
      <c r="R74" s="204">
        <v>98.355999999999995</v>
      </c>
      <c r="T74" s="205">
        <v>41459</v>
      </c>
      <c r="U74" s="204">
        <v>18</v>
      </c>
      <c r="W74" s="205">
        <v>41459</v>
      </c>
      <c r="X74" s="204">
        <v>19.5</v>
      </c>
      <c r="Z74" s="205">
        <v>41459</v>
      </c>
      <c r="AA74" s="204">
        <v>23</v>
      </c>
      <c r="AC74" s="205">
        <v>41459</v>
      </c>
      <c r="AD74" s="204">
        <v>-2.25</v>
      </c>
      <c r="AF74" s="205">
        <v>41459</v>
      </c>
      <c r="AG74" s="204">
        <v>0.52</v>
      </c>
      <c r="AI74" s="205">
        <v>41459</v>
      </c>
      <c r="AJ74" s="204">
        <v>1.6132</v>
      </c>
      <c r="AL74" s="205">
        <v>41459</v>
      </c>
      <c r="AM74" s="204">
        <v>2.734</v>
      </c>
      <c r="AO74" s="205">
        <v>41459</v>
      </c>
      <c r="AP74" s="204">
        <v>3.4710000000000001</v>
      </c>
      <c r="AR74" s="205">
        <v>41460</v>
      </c>
      <c r="AS74" s="204">
        <v>4.0303000000000004</v>
      </c>
      <c r="AU74" s="205">
        <v>41460</v>
      </c>
      <c r="AV74" s="204">
        <v>1.6207</v>
      </c>
    </row>
    <row r="75" spans="2:48" x14ac:dyDescent="0.25">
      <c r="B75" s="205">
        <v>41464</v>
      </c>
      <c r="C75" s="204">
        <v>99.51</v>
      </c>
      <c r="E75" s="205">
        <v>41463</v>
      </c>
      <c r="F75" s="204">
        <v>2.4114</v>
      </c>
      <c r="G75" s="209"/>
      <c r="H75" s="205">
        <v>41464</v>
      </c>
      <c r="I75" s="204">
        <v>99.740099999999998</v>
      </c>
      <c r="K75" s="205">
        <v>41464</v>
      </c>
      <c r="L75" s="204">
        <v>99.555000000000007</v>
      </c>
      <c r="N75" s="205">
        <v>41464</v>
      </c>
      <c r="O75" s="204">
        <v>99.107600000000005</v>
      </c>
      <c r="Q75" s="205">
        <v>41464</v>
      </c>
      <c r="R75" s="204">
        <v>98.355999999999995</v>
      </c>
      <c r="T75" s="205">
        <v>41460</v>
      </c>
      <c r="U75" s="204">
        <v>19.100000000000001</v>
      </c>
      <c r="W75" s="205">
        <v>41460</v>
      </c>
      <c r="X75" s="204">
        <v>20.6</v>
      </c>
      <c r="Z75" s="205">
        <v>41460</v>
      </c>
      <c r="AA75" s="204">
        <v>25.5</v>
      </c>
      <c r="AC75" s="205">
        <v>41460</v>
      </c>
      <c r="AD75" s="204">
        <v>1.6</v>
      </c>
      <c r="AF75" s="205">
        <v>41460</v>
      </c>
      <c r="AG75" s="204">
        <v>0.58499999999999996</v>
      </c>
      <c r="AI75" s="205">
        <v>41460</v>
      </c>
      <c r="AJ75" s="204">
        <v>1.8195999999999999</v>
      </c>
      <c r="AL75" s="205">
        <v>41460</v>
      </c>
      <c r="AM75" s="204">
        <v>2.9939999999999998</v>
      </c>
      <c r="AO75" s="205">
        <v>41460</v>
      </c>
      <c r="AP75" s="204">
        <v>3.7284000000000002</v>
      </c>
      <c r="AR75" s="205">
        <v>41463</v>
      </c>
      <c r="AS75" s="204">
        <v>3.9314999999999998</v>
      </c>
      <c r="AU75" s="205">
        <v>41463</v>
      </c>
      <c r="AV75" s="204">
        <v>1.5190000000000001</v>
      </c>
    </row>
    <row r="76" spans="2:48" x14ac:dyDescent="0.25">
      <c r="B76" s="205">
        <v>41465</v>
      </c>
      <c r="C76" s="204">
        <v>98.98</v>
      </c>
      <c r="E76" s="205">
        <v>41464</v>
      </c>
      <c r="F76" s="204">
        <v>2.3687</v>
      </c>
      <c r="G76" s="209"/>
      <c r="H76" s="205">
        <v>41465</v>
      </c>
      <c r="I76" s="204">
        <v>99.740099999999998</v>
      </c>
      <c r="K76" s="205">
        <v>41465</v>
      </c>
      <c r="L76" s="204">
        <v>99.555000000000007</v>
      </c>
      <c r="N76" s="205">
        <v>41465</v>
      </c>
      <c r="O76" s="204">
        <v>99.107600000000005</v>
      </c>
      <c r="Q76" s="205">
        <v>41465</v>
      </c>
      <c r="R76" s="204">
        <v>98.355999999999995</v>
      </c>
      <c r="T76" s="205">
        <v>41463</v>
      </c>
      <c r="U76" s="204">
        <v>17.8</v>
      </c>
      <c r="W76" s="205">
        <v>41463</v>
      </c>
      <c r="X76" s="204">
        <v>19.25</v>
      </c>
      <c r="Z76" s="205">
        <v>41463</v>
      </c>
      <c r="AA76" s="204">
        <v>24.6</v>
      </c>
      <c r="AC76" s="205">
        <v>41463</v>
      </c>
      <c r="AD76" s="204">
        <v>1.1299999999999999</v>
      </c>
      <c r="AF76" s="205">
        <v>41463</v>
      </c>
      <c r="AG76" s="204">
        <v>0.53910000000000002</v>
      </c>
      <c r="AI76" s="205">
        <v>41463</v>
      </c>
      <c r="AJ76" s="204">
        <v>1.6945999999999999</v>
      </c>
      <c r="AL76" s="205">
        <v>41463</v>
      </c>
      <c r="AM76" s="204">
        <v>2.8820000000000001</v>
      </c>
      <c r="AO76" s="205">
        <v>41463</v>
      </c>
      <c r="AP76" s="204">
        <v>3.6465000000000001</v>
      </c>
      <c r="AR76" s="205">
        <v>41464</v>
      </c>
      <c r="AS76" s="204">
        <v>3.9435000000000002</v>
      </c>
      <c r="AU76" s="205">
        <v>41464</v>
      </c>
      <c r="AV76" s="204">
        <v>1.5749</v>
      </c>
    </row>
    <row r="77" spans="2:48" x14ac:dyDescent="0.25">
      <c r="B77" s="205">
        <v>41466</v>
      </c>
      <c r="C77" s="204">
        <v>93.54</v>
      </c>
      <c r="E77" s="205">
        <v>41465</v>
      </c>
      <c r="F77" s="204">
        <v>2.3731999999999998</v>
      </c>
      <c r="G77" s="209"/>
      <c r="H77" s="205">
        <v>41466</v>
      </c>
      <c r="I77" s="204">
        <v>99.740099999999998</v>
      </c>
      <c r="K77" s="205">
        <v>41466</v>
      </c>
      <c r="L77" s="204">
        <v>99.555000000000007</v>
      </c>
      <c r="N77" s="205">
        <v>41466</v>
      </c>
      <c r="O77" s="204">
        <v>99.1126</v>
      </c>
      <c r="Q77" s="205">
        <v>41466</v>
      </c>
      <c r="R77" s="204">
        <v>98.381</v>
      </c>
      <c r="T77" s="205">
        <v>41464</v>
      </c>
      <c r="U77" s="204">
        <v>16.8</v>
      </c>
      <c r="W77" s="205">
        <v>41464</v>
      </c>
      <c r="X77" s="204">
        <v>17.75</v>
      </c>
      <c r="Z77" s="205">
        <v>41464</v>
      </c>
      <c r="AA77" s="204">
        <v>22.66</v>
      </c>
      <c r="AC77" s="205">
        <v>41464</v>
      </c>
      <c r="AD77" s="204">
        <v>-0.88</v>
      </c>
      <c r="AF77" s="205">
        <v>41464</v>
      </c>
      <c r="AG77" s="204">
        <v>0.53569999999999995</v>
      </c>
      <c r="AI77" s="205">
        <v>41464</v>
      </c>
      <c r="AJ77" s="204">
        <v>1.6695</v>
      </c>
      <c r="AL77" s="205">
        <v>41464</v>
      </c>
      <c r="AM77" s="204">
        <v>2.8620000000000001</v>
      </c>
      <c r="AO77" s="205">
        <v>41464</v>
      </c>
      <c r="AP77" s="204">
        <v>3.6383999999999999</v>
      </c>
      <c r="AR77" s="205">
        <v>41465</v>
      </c>
      <c r="AS77" s="204">
        <v>3.9739</v>
      </c>
      <c r="AU77" s="205">
        <v>41465</v>
      </c>
      <c r="AV77" s="204">
        <v>1.6194999999999999</v>
      </c>
    </row>
    <row r="78" spans="2:48" x14ac:dyDescent="0.25">
      <c r="B78" s="205">
        <v>41467</v>
      </c>
      <c r="C78" s="204">
        <v>94.46</v>
      </c>
      <c r="E78" s="205">
        <v>41466</v>
      </c>
      <c r="F78" s="204">
        <v>2.3689999999999998</v>
      </c>
      <c r="G78" s="209"/>
      <c r="H78" s="205">
        <v>41467</v>
      </c>
      <c r="I78" s="204">
        <v>99.740099999999998</v>
      </c>
      <c r="K78" s="205">
        <v>41467</v>
      </c>
      <c r="L78" s="204">
        <v>99.555000000000007</v>
      </c>
      <c r="N78" s="205">
        <v>41467</v>
      </c>
      <c r="O78" s="204">
        <v>99.1126</v>
      </c>
      <c r="Q78" s="205">
        <v>41467</v>
      </c>
      <c r="R78" s="204">
        <v>98.355999999999995</v>
      </c>
      <c r="T78" s="205">
        <v>41465</v>
      </c>
      <c r="U78" s="204">
        <v>16.350000000000001</v>
      </c>
      <c r="W78" s="205">
        <v>41465</v>
      </c>
      <c r="X78" s="204">
        <v>17</v>
      </c>
      <c r="Z78" s="205">
        <v>41465</v>
      </c>
      <c r="AA78" s="204">
        <v>21.5</v>
      </c>
      <c r="AC78" s="205">
        <v>41465</v>
      </c>
      <c r="AD78" s="204">
        <v>-1.5</v>
      </c>
      <c r="AF78" s="205">
        <v>41465</v>
      </c>
      <c r="AG78" s="204">
        <v>0.51619999999999999</v>
      </c>
      <c r="AI78" s="205">
        <v>41465</v>
      </c>
      <c r="AJ78" s="204">
        <v>1.6259999999999999</v>
      </c>
      <c r="AL78" s="205">
        <v>41465</v>
      </c>
      <c r="AM78" s="204">
        <v>2.8384999999999998</v>
      </c>
      <c r="AO78" s="205">
        <v>41465</v>
      </c>
      <c r="AP78" s="204">
        <v>3.6353999999999997</v>
      </c>
      <c r="AR78" s="205">
        <v>41466</v>
      </c>
      <c r="AS78" s="204">
        <v>3.9285999999999999</v>
      </c>
      <c r="AU78" s="205">
        <v>41466</v>
      </c>
      <c r="AV78" s="204">
        <v>1.5620000000000001</v>
      </c>
    </row>
    <row r="79" spans="2:48" x14ac:dyDescent="0.25">
      <c r="B79" s="205">
        <v>41470</v>
      </c>
      <c r="C79" s="204">
        <v>89.4</v>
      </c>
      <c r="E79" s="205">
        <v>41467</v>
      </c>
      <c r="F79" s="204">
        <v>2.4114</v>
      </c>
      <c r="G79" s="209"/>
      <c r="H79" s="205">
        <v>41470</v>
      </c>
      <c r="I79" s="204">
        <v>99.742599999999996</v>
      </c>
      <c r="K79" s="205">
        <v>41470</v>
      </c>
      <c r="L79" s="204">
        <v>99.555000000000007</v>
      </c>
      <c r="N79" s="205">
        <v>41470</v>
      </c>
      <c r="O79" s="204">
        <v>99.117599999999996</v>
      </c>
      <c r="Q79" s="205">
        <v>41470</v>
      </c>
      <c r="R79" s="204">
        <v>98.370999999999995</v>
      </c>
      <c r="T79" s="205">
        <v>41466</v>
      </c>
      <c r="U79" s="204">
        <v>16.95</v>
      </c>
      <c r="W79" s="205">
        <v>41466</v>
      </c>
      <c r="X79" s="204">
        <v>17.75</v>
      </c>
      <c r="Z79" s="205">
        <v>41466</v>
      </c>
      <c r="AA79" s="204">
        <v>21.75</v>
      </c>
      <c r="AC79" s="205">
        <v>41466</v>
      </c>
      <c r="AD79" s="204">
        <v>-2.5</v>
      </c>
      <c r="AF79" s="205">
        <v>41466</v>
      </c>
      <c r="AG79" s="204">
        <v>0.49819999999999998</v>
      </c>
      <c r="AI79" s="205">
        <v>41466</v>
      </c>
      <c r="AJ79" s="204">
        <v>1.5695999999999999</v>
      </c>
      <c r="AL79" s="205">
        <v>41466</v>
      </c>
      <c r="AM79" s="204">
        <v>2.7904999999999998</v>
      </c>
      <c r="AO79" s="205">
        <v>41466</v>
      </c>
      <c r="AP79" s="204">
        <v>3.6080000000000001</v>
      </c>
      <c r="AR79" s="205">
        <v>41467</v>
      </c>
      <c r="AS79" s="204">
        <v>3.911</v>
      </c>
      <c r="AU79" s="205">
        <v>41467</v>
      </c>
      <c r="AV79" s="204">
        <v>1.5024</v>
      </c>
    </row>
    <row r="80" spans="2:48" x14ac:dyDescent="0.25">
      <c r="B80" s="205">
        <v>41471</v>
      </c>
      <c r="C80" s="204">
        <v>88</v>
      </c>
      <c r="E80" s="205">
        <v>41470</v>
      </c>
      <c r="F80" s="204">
        <v>2.4586999999999999</v>
      </c>
      <c r="G80" s="209"/>
      <c r="H80" s="205">
        <v>41471</v>
      </c>
      <c r="I80" s="204">
        <v>99.742599999999996</v>
      </c>
      <c r="K80" s="205">
        <v>41471</v>
      </c>
      <c r="L80" s="204">
        <v>99.56</v>
      </c>
      <c r="N80" s="205">
        <v>41471</v>
      </c>
      <c r="O80" s="204">
        <v>99.117599999999996</v>
      </c>
      <c r="Q80" s="205">
        <v>41471</v>
      </c>
      <c r="R80" s="204">
        <v>98.39</v>
      </c>
      <c r="T80" s="205">
        <v>41467</v>
      </c>
      <c r="U80" s="204">
        <v>18.649999999999999</v>
      </c>
      <c r="W80" s="205">
        <v>41467</v>
      </c>
      <c r="X80" s="204">
        <v>18.75</v>
      </c>
      <c r="Z80" s="205">
        <v>41467</v>
      </c>
      <c r="AA80" s="204">
        <v>22.25</v>
      </c>
      <c r="AC80" s="205">
        <v>41467</v>
      </c>
      <c r="AD80" s="204">
        <v>-1.1000000000000001</v>
      </c>
      <c r="AF80" s="205">
        <v>41467</v>
      </c>
      <c r="AG80" s="204">
        <v>0.52580000000000005</v>
      </c>
      <c r="AI80" s="205">
        <v>41467</v>
      </c>
      <c r="AJ80" s="204">
        <v>1.6080999999999999</v>
      </c>
      <c r="AL80" s="205">
        <v>41467</v>
      </c>
      <c r="AM80" s="204">
        <v>2.8054000000000001</v>
      </c>
      <c r="AO80" s="205">
        <v>41467</v>
      </c>
      <c r="AP80" s="204">
        <v>3.6126</v>
      </c>
      <c r="AR80" s="205">
        <v>41470</v>
      </c>
      <c r="AS80" s="204">
        <v>3.8736999999999999</v>
      </c>
      <c r="AU80" s="205">
        <v>41470</v>
      </c>
      <c r="AV80" s="204">
        <v>1.4134</v>
      </c>
    </row>
    <row r="81" spans="2:48" x14ac:dyDescent="0.25">
      <c r="B81" s="205">
        <v>41472</v>
      </c>
      <c r="C81" s="204">
        <v>81.92</v>
      </c>
      <c r="E81" s="205">
        <v>41471</v>
      </c>
      <c r="F81" s="204">
        <v>2.5042</v>
      </c>
      <c r="G81" s="209"/>
      <c r="H81" s="205">
        <v>41472</v>
      </c>
      <c r="I81" s="204">
        <v>99.742599999999996</v>
      </c>
      <c r="K81" s="205">
        <v>41472</v>
      </c>
      <c r="L81" s="204">
        <v>99.56</v>
      </c>
      <c r="N81" s="205">
        <v>41472</v>
      </c>
      <c r="O81" s="204">
        <v>99.122600000000006</v>
      </c>
      <c r="Q81" s="205">
        <v>41472</v>
      </c>
      <c r="R81" s="204">
        <v>98.4</v>
      </c>
      <c r="T81" s="205">
        <v>41470</v>
      </c>
      <c r="U81" s="204">
        <v>18.149999999999999</v>
      </c>
      <c r="W81" s="205">
        <v>41470</v>
      </c>
      <c r="X81" s="204">
        <v>19</v>
      </c>
      <c r="Z81" s="205">
        <v>41470</v>
      </c>
      <c r="AA81" s="204">
        <v>21.75</v>
      </c>
      <c r="AC81" s="205">
        <v>41470</v>
      </c>
      <c r="AD81" s="204">
        <v>-1.4</v>
      </c>
      <c r="AF81" s="205">
        <v>41470</v>
      </c>
      <c r="AG81" s="204">
        <v>0.51</v>
      </c>
      <c r="AI81" s="205">
        <v>41470</v>
      </c>
      <c r="AJ81" s="204">
        <v>1.5645</v>
      </c>
      <c r="AL81" s="205">
        <v>41470</v>
      </c>
      <c r="AM81" s="204">
        <v>2.7555000000000001</v>
      </c>
      <c r="AO81" s="205">
        <v>41470</v>
      </c>
      <c r="AP81" s="204">
        <v>3.5783</v>
      </c>
      <c r="AR81" s="205">
        <v>41471</v>
      </c>
      <c r="AS81" s="204">
        <v>3.8616000000000001</v>
      </c>
      <c r="AU81" s="205">
        <v>41471</v>
      </c>
      <c r="AV81" s="204">
        <v>1.3589</v>
      </c>
    </row>
    <row r="82" spans="2:48" x14ac:dyDescent="0.25">
      <c r="B82" s="205">
        <v>41473</v>
      </c>
      <c r="C82" s="204">
        <v>77.45</v>
      </c>
      <c r="E82" s="205">
        <v>41472</v>
      </c>
      <c r="F82" s="204">
        <v>2.5228999999999999</v>
      </c>
      <c r="G82" s="209"/>
      <c r="H82" s="205">
        <v>41473</v>
      </c>
      <c r="I82" s="204">
        <v>99.742599999999996</v>
      </c>
      <c r="K82" s="205">
        <v>41473</v>
      </c>
      <c r="L82" s="204">
        <v>99.56</v>
      </c>
      <c r="N82" s="205">
        <v>41473</v>
      </c>
      <c r="O82" s="204">
        <v>99.122600000000006</v>
      </c>
      <c r="Q82" s="205">
        <v>41473</v>
      </c>
      <c r="R82" s="204">
        <v>98.4</v>
      </c>
      <c r="T82" s="205">
        <v>41471</v>
      </c>
      <c r="U82" s="204">
        <v>17.05</v>
      </c>
      <c r="W82" s="205">
        <v>41471</v>
      </c>
      <c r="X82" s="204">
        <v>18.3</v>
      </c>
      <c r="Z82" s="205">
        <v>41471</v>
      </c>
      <c r="AA82" s="204">
        <v>21.33</v>
      </c>
      <c r="AC82" s="205">
        <v>41471</v>
      </c>
      <c r="AD82" s="204">
        <v>-1.6</v>
      </c>
      <c r="AF82" s="205">
        <v>41471</v>
      </c>
      <c r="AG82" s="204">
        <v>0.49509999999999998</v>
      </c>
      <c r="AI82" s="205">
        <v>41471</v>
      </c>
      <c r="AJ82" s="204">
        <v>1.5565</v>
      </c>
      <c r="AL82" s="205">
        <v>41471</v>
      </c>
      <c r="AM82" s="204">
        <v>2.7450000000000001</v>
      </c>
      <c r="AO82" s="205">
        <v>41471</v>
      </c>
      <c r="AP82" s="204">
        <v>3.5709</v>
      </c>
      <c r="AR82" s="205">
        <v>41472</v>
      </c>
      <c r="AS82" s="204">
        <v>3.8424</v>
      </c>
      <c r="AU82" s="205">
        <v>41472</v>
      </c>
      <c r="AV82" s="204">
        <v>1.3214999999999999</v>
      </c>
    </row>
    <row r="83" spans="2:48" x14ac:dyDescent="0.25">
      <c r="B83" s="205">
        <v>41474</v>
      </c>
      <c r="C83" s="204">
        <v>75.900000000000006</v>
      </c>
      <c r="E83" s="205">
        <v>41473</v>
      </c>
      <c r="F83" s="204">
        <v>2.5676000000000001</v>
      </c>
      <c r="G83" s="209"/>
      <c r="H83" s="205">
        <v>41474</v>
      </c>
      <c r="I83" s="204">
        <v>99.742599999999996</v>
      </c>
      <c r="K83" s="205">
        <v>41474</v>
      </c>
      <c r="L83" s="204">
        <v>99.56</v>
      </c>
      <c r="N83" s="205">
        <v>41474</v>
      </c>
      <c r="O83" s="204">
        <v>99.122600000000006</v>
      </c>
      <c r="Q83" s="205">
        <v>41474</v>
      </c>
      <c r="R83" s="204">
        <v>98.4</v>
      </c>
      <c r="T83" s="205">
        <v>41472</v>
      </c>
      <c r="U83" s="204">
        <v>17.45</v>
      </c>
      <c r="W83" s="205">
        <v>41472</v>
      </c>
      <c r="X83" s="204">
        <v>17.75</v>
      </c>
      <c r="Z83" s="205">
        <v>41472</v>
      </c>
      <c r="AA83" s="204">
        <v>20.5</v>
      </c>
      <c r="AC83" s="205">
        <v>41472</v>
      </c>
      <c r="AD83" s="204">
        <v>-2</v>
      </c>
      <c r="AF83" s="205">
        <v>41472</v>
      </c>
      <c r="AG83" s="204">
        <v>0.47549999999999998</v>
      </c>
      <c r="AI83" s="205">
        <v>41472</v>
      </c>
      <c r="AJ83" s="204">
        <v>1.4884999999999999</v>
      </c>
      <c r="AL83" s="205">
        <v>41472</v>
      </c>
      <c r="AM83" s="204">
        <v>2.6907999999999999</v>
      </c>
      <c r="AO83" s="205">
        <v>41472</v>
      </c>
      <c r="AP83" s="204">
        <v>3.5563000000000002</v>
      </c>
      <c r="AR83" s="205">
        <v>41473</v>
      </c>
      <c r="AS83" s="204">
        <v>3.9077000000000002</v>
      </c>
      <c r="AU83" s="205">
        <v>41473</v>
      </c>
      <c r="AV83" s="204">
        <v>1.3416000000000001</v>
      </c>
    </row>
    <row r="84" spans="2:48" x14ac:dyDescent="0.25">
      <c r="B84" s="205">
        <v>41477</v>
      </c>
      <c r="C84" s="204">
        <v>72.62</v>
      </c>
      <c r="E84" s="205">
        <v>41474</v>
      </c>
      <c r="F84" s="204">
        <v>2.5777999999999999</v>
      </c>
      <c r="G84" s="209"/>
      <c r="H84" s="205">
        <v>41477</v>
      </c>
      <c r="I84" s="204">
        <v>99.745099999999994</v>
      </c>
      <c r="K84" s="205">
        <v>41477</v>
      </c>
      <c r="L84" s="204">
        <v>99.56</v>
      </c>
      <c r="N84" s="205">
        <v>41477</v>
      </c>
      <c r="O84" s="204">
        <v>99.122600000000006</v>
      </c>
      <c r="Q84" s="205">
        <v>41477</v>
      </c>
      <c r="R84" s="204">
        <v>98.394999999999996</v>
      </c>
      <c r="T84" s="205">
        <v>41473</v>
      </c>
      <c r="U84" s="204">
        <v>17.399999999999999</v>
      </c>
      <c r="W84" s="205">
        <v>41473</v>
      </c>
      <c r="X84" s="204">
        <v>18.25</v>
      </c>
      <c r="Z84" s="205">
        <v>41473</v>
      </c>
      <c r="AA84" s="204">
        <v>20.399999999999999</v>
      </c>
      <c r="AC84" s="205">
        <v>41473</v>
      </c>
      <c r="AD84" s="204">
        <v>-2</v>
      </c>
      <c r="AF84" s="205">
        <v>41473</v>
      </c>
      <c r="AG84" s="204">
        <v>0.47949999999999998</v>
      </c>
      <c r="AI84" s="205">
        <v>41473</v>
      </c>
      <c r="AJ84" s="204">
        <v>1.5081</v>
      </c>
      <c r="AL84" s="205">
        <v>41473</v>
      </c>
      <c r="AM84" s="204">
        <v>2.7330000000000001</v>
      </c>
      <c r="AO84" s="205">
        <v>41473</v>
      </c>
      <c r="AP84" s="204">
        <v>3.609</v>
      </c>
      <c r="AR84" s="205">
        <v>41474</v>
      </c>
      <c r="AS84" s="204">
        <v>3.8504</v>
      </c>
      <c r="AU84" s="205">
        <v>41474</v>
      </c>
      <c r="AV84" s="204">
        <v>1.2793000000000001</v>
      </c>
    </row>
    <row r="85" spans="2:48" x14ac:dyDescent="0.25">
      <c r="B85" s="205">
        <v>41478</v>
      </c>
      <c r="C85" s="204">
        <v>74.05</v>
      </c>
      <c r="E85" s="205">
        <v>41477</v>
      </c>
      <c r="F85" s="204">
        <v>2.5880000000000001</v>
      </c>
      <c r="G85" s="209"/>
      <c r="H85" s="205">
        <v>41478</v>
      </c>
      <c r="I85" s="204">
        <v>99.745099999999994</v>
      </c>
      <c r="K85" s="205">
        <v>41478</v>
      </c>
      <c r="L85" s="204">
        <v>99.56</v>
      </c>
      <c r="N85" s="205">
        <v>41478</v>
      </c>
      <c r="O85" s="204">
        <v>99.122600000000006</v>
      </c>
      <c r="Q85" s="205">
        <v>41478</v>
      </c>
      <c r="R85" s="204">
        <v>98.39</v>
      </c>
      <c r="T85" s="205">
        <v>41474</v>
      </c>
      <c r="U85" s="204">
        <v>17.350000000000001</v>
      </c>
      <c r="W85" s="205">
        <v>41474</v>
      </c>
      <c r="X85" s="204">
        <v>18.5</v>
      </c>
      <c r="Z85" s="205">
        <v>41474</v>
      </c>
      <c r="AA85" s="204">
        <v>20.6</v>
      </c>
      <c r="AC85" s="205">
        <v>41474</v>
      </c>
      <c r="AD85" s="204">
        <v>-2.4</v>
      </c>
      <c r="AF85" s="205">
        <v>41474</v>
      </c>
      <c r="AG85" s="204">
        <v>0.47489999999999999</v>
      </c>
      <c r="AI85" s="205">
        <v>41474</v>
      </c>
      <c r="AJ85" s="204">
        <v>1.4786000000000001</v>
      </c>
      <c r="AL85" s="205">
        <v>41474</v>
      </c>
      <c r="AM85" s="204">
        <v>2.69</v>
      </c>
      <c r="AO85" s="205">
        <v>41474</v>
      </c>
      <c r="AP85" s="204">
        <v>3.5375000000000001</v>
      </c>
      <c r="AR85" s="205">
        <v>41477</v>
      </c>
      <c r="AS85" s="204">
        <v>3.8401000000000001</v>
      </c>
      <c r="AU85" s="205">
        <v>41477</v>
      </c>
      <c r="AV85" s="204">
        <v>1.2522</v>
      </c>
    </row>
    <row r="86" spans="2:48" x14ac:dyDescent="0.25">
      <c r="B86" s="205">
        <v>41479</v>
      </c>
      <c r="C86" s="204">
        <v>80.2</v>
      </c>
      <c r="E86" s="205">
        <v>41478</v>
      </c>
      <c r="F86" s="204">
        <v>2.5760000000000001</v>
      </c>
      <c r="G86" s="209"/>
      <c r="H86" s="205">
        <v>41479</v>
      </c>
      <c r="I86" s="204">
        <v>99.745099999999994</v>
      </c>
      <c r="K86" s="205">
        <v>41479</v>
      </c>
      <c r="L86" s="204">
        <v>99.56</v>
      </c>
      <c r="N86" s="205">
        <v>41479</v>
      </c>
      <c r="O86" s="204">
        <v>99.122600000000006</v>
      </c>
      <c r="Q86" s="205">
        <v>41479</v>
      </c>
      <c r="R86" s="204">
        <v>98.381</v>
      </c>
      <c r="T86" s="205">
        <v>41477</v>
      </c>
      <c r="U86" s="204">
        <v>17.899999999999999</v>
      </c>
      <c r="W86" s="205">
        <v>41477</v>
      </c>
      <c r="X86" s="204">
        <v>18.600000000000001</v>
      </c>
      <c r="Z86" s="205">
        <v>41477</v>
      </c>
      <c r="AA86" s="204">
        <v>20.75</v>
      </c>
      <c r="AC86" s="205">
        <v>41477</v>
      </c>
      <c r="AD86" s="204">
        <v>-1.6</v>
      </c>
      <c r="AF86" s="205">
        <v>41477</v>
      </c>
      <c r="AG86" s="204">
        <v>0.47760000000000002</v>
      </c>
      <c r="AI86" s="205">
        <v>41477</v>
      </c>
      <c r="AJ86" s="204">
        <v>1.4844999999999999</v>
      </c>
      <c r="AL86" s="205">
        <v>41477</v>
      </c>
      <c r="AM86" s="204">
        <v>2.6890000000000001</v>
      </c>
      <c r="AO86" s="205">
        <v>41477</v>
      </c>
      <c r="AP86" s="204">
        <v>3.532</v>
      </c>
      <c r="AR86" s="205">
        <v>41478</v>
      </c>
      <c r="AS86" s="204">
        <v>3.8832</v>
      </c>
      <c r="AU86" s="205">
        <v>41478</v>
      </c>
      <c r="AV86" s="204">
        <v>1.3088</v>
      </c>
    </row>
    <row r="87" spans="2:48" x14ac:dyDescent="0.25">
      <c r="B87" s="205">
        <v>41480</v>
      </c>
      <c r="C87" s="204">
        <v>82.6</v>
      </c>
      <c r="E87" s="205">
        <v>41479</v>
      </c>
      <c r="F87" s="204">
        <v>2.5419999999999998</v>
      </c>
      <c r="G87" s="209"/>
      <c r="H87" s="205">
        <v>41480</v>
      </c>
      <c r="I87" s="204">
        <v>99.745099999999994</v>
      </c>
      <c r="K87" s="205">
        <v>41480</v>
      </c>
      <c r="L87" s="204">
        <v>99.56</v>
      </c>
      <c r="N87" s="205">
        <v>41480</v>
      </c>
      <c r="O87" s="204">
        <v>99.122600000000006</v>
      </c>
      <c r="Q87" s="205">
        <v>41480</v>
      </c>
      <c r="R87" s="204">
        <v>98.394999999999996</v>
      </c>
      <c r="T87" s="205">
        <v>41478</v>
      </c>
      <c r="U87" s="204">
        <v>17.7</v>
      </c>
      <c r="W87" s="205">
        <v>41478</v>
      </c>
      <c r="X87" s="204">
        <v>18.75</v>
      </c>
      <c r="Z87" s="205">
        <v>41478</v>
      </c>
      <c r="AA87" s="204">
        <v>20.149999999999999</v>
      </c>
      <c r="AC87" s="205">
        <v>41478</v>
      </c>
      <c r="AD87" s="204">
        <v>-2.1</v>
      </c>
      <c r="AF87" s="205">
        <v>41478</v>
      </c>
      <c r="AG87" s="204">
        <v>0.48480000000000001</v>
      </c>
      <c r="AI87" s="205">
        <v>41478</v>
      </c>
      <c r="AJ87" s="204">
        <v>1.498</v>
      </c>
      <c r="AL87" s="205">
        <v>41478</v>
      </c>
      <c r="AM87" s="204">
        <v>2.7069999999999999</v>
      </c>
      <c r="AO87" s="205">
        <v>41478</v>
      </c>
      <c r="AP87" s="204">
        <v>3.5577999999999999</v>
      </c>
      <c r="AR87" s="205">
        <v>41479</v>
      </c>
      <c r="AS87" s="204">
        <v>3.9778000000000002</v>
      </c>
      <c r="AU87" s="205">
        <v>41479</v>
      </c>
      <c r="AV87" s="204">
        <v>1.4384999999999999</v>
      </c>
    </row>
    <row r="88" spans="2:48" x14ac:dyDescent="0.25">
      <c r="B88" s="205">
        <v>41481</v>
      </c>
      <c r="C88" s="204">
        <v>81.64</v>
      </c>
      <c r="E88" s="205">
        <v>41480</v>
      </c>
      <c r="F88" s="204">
        <v>2.5404999999999998</v>
      </c>
      <c r="G88" s="209"/>
      <c r="H88" s="205">
        <v>41481</v>
      </c>
      <c r="I88" s="204">
        <v>99.745099999999994</v>
      </c>
      <c r="K88" s="205">
        <v>41481</v>
      </c>
      <c r="L88" s="204">
        <v>99.564999999999998</v>
      </c>
      <c r="N88" s="205">
        <v>41481</v>
      </c>
      <c r="O88" s="204">
        <v>99.127499999999998</v>
      </c>
      <c r="Q88" s="205">
        <v>41481</v>
      </c>
      <c r="R88" s="204">
        <v>98.405000000000001</v>
      </c>
      <c r="T88" s="205">
        <v>41479</v>
      </c>
      <c r="U88" s="204">
        <v>15.85</v>
      </c>
      <c r="W88" s="205">
        <v>41479</v>
      </c>
      <c r="X88" s="204">
        <v>18.899999999999999</v>
      </c>
      <c r="Z88" s="205">
        <v>41479</v>
      </c>
      <c r="AA88" s="204">
        <v>19.600000000000001</v>
      </c>
      <c r="AC88" s="205">
        <v>41479</v>
      </c>
      <c r="AD88" s="204">
        <v>-2.5</v>
      </c>
      <c r="AF88" s="205">
        <v>41479</v>
      </c>
      <c r="AG88" s="204">
        <v>0.50800000000000001</v>
      </c>
      <c r="AI88" s="205">
        <v>41479</v>
      </c>
      <c r="AJ88" s="204">
        <v>1.5662</v>
      </c>
      <c r="AL88" s="205">
        <v>41479</v>
      </c>
      <c r="AM88" s="204">
        <v>2.7850000000000001</v>
      </c>
      <c r="AO88" s="205">
        <v>41479</v>
      </c>
      <c r="AP88" s="204">
        <v>3.6230000000000002</v>
      </c>
      <c r="AR88" s="205">
        <v>41480</v>
      </c>
      <c r="AS88" s="204">
        <v>3.9554999999999998</v>
      </c>
      <c r="AU88" s="205">
        <v>41480</v>
      </c>
      <c r="AV88" s="204">
        <v>1.4165000000000001</v>
      </c>
    </row>
    <row r="89" spans="2:48" x14ac:dyDescent="0.25">
      <c r="B89" s="205">
        <v>41484</v>
      </c>
      <c r="C89" s="204">
        <v>83.18</v>
      </c>
      <c r="E89" s="205">
        <v>41481</v>
      </c>
      <c r="F89" s="204">
        <v>2.5247999999999999</v>
      </c>
      <c r="G89" s="209"/>
      <c r="H89" s="205">
        <v>41484</v>
      </c>
      <c r="I89" s="204">
        <v>99.745099999999994</v>
      </c>
      <c r="K89" s="205">
        <v>41484</v>
      </c>
      <c r="L89" s="204">
        <v>99.564999999999998</v>
      </c>
      <c r="N89" s="205">
        <v>41484</v>
      </c>
      <c r="O89" s="204">
        <v>99.127499999999998</v>
      </c>
      <c r="Q89" s="205">
        <v>41484</v>
      </c>
      <c r="R89" s="204">
        <v>98.41</v>
      </c>
      <c r="T89" s="205">
        <v>41480</v>
      </c>
      <c r="U89" s="204">
        <v>15.5</v>
      </c>
      <c r="W89" s="205">
        <v>41480</v>
      </c>
      <c r="X89" s="204">
        <v>16.940000000000001</v>
      </c>
      <c r="Z89" s="205">
        <v>41480</v>
      </c>
      <c r="AA89" s="204">
        <v>20.100000000000001</v>
      </c>
      <c r="AC89" s="205">
        <v>41480</v>
      </c>
      <c r="AD89" s="204">
        <v>-1.75</v>
      </c>
      <c r="AF89" s="205">
        <v>41480</v>
      </c>
      <c r="AG89" s="204">
        <v>0.47660000000000002</v>
      </c>
      <c r="AI89" s="205">
        <v>41480</v>
      </c>
      <c r="AJ89" s="204">
        <v>1.5413000000000001</v>
      </c>
      <c r="AL89" s="205">
        <v>41480</v>
      </c>
      <c r="AM89" s="204">
        <v>2.7721</v>
      </c>
      <c r="AO89" s="205">
        <v>41480</v>
      </c>
      <c r="AP89" s="204">
        <v>3.6215000000000002</v>
      </c>
      <c r="AR89" s="205">
        <v>41481</v>
      </c>
      <c r="AS89" s="204">
        <v>3.9458000000000002</v>
      </c>
      <c r="AU89" s="205">
        <v>41481</v>
      </c>
      <c r="AV89" s="204">
        <v>1.4203999999999999</v>
      </c>
    </row>
    <row r="90" spans="2:48" x14ac:dyDescent="0.25">
      <c r="B90" s="205">
        <v>41485</v>
      </c>
      <c r="C90" s="204">
        <v>83.27</v>
      </c>
      <c r="E90" s="205">
        <v>41484</v>
      </c>
      <c r="F90" s="204">
        <v>2.5621999999999998</v>
      </c>
      <c r="G90" s="209"/>
      <c r="H90" s="205">
        <v>41485</v>
      </c>
      <c r="I90" s="204">
        <v>99.745099999999994</v>
      </c>
      <c r="K90" s="205">
        <v>41485</v>
      </c>
      <c r="L90" s="204">
        <v>99.564999999999998</v>
      </c>
      <c r="N90" s="205">
        <v>41485</v>
      </c>
      <c r="O90" s="204">
        <v>99.127499999999998</v>
      </c>
      <c r="Q90" s="205">
        <v>41485</v>
      </c>
      <c r="R90" s="204">
        <v>98.41</v>
      </c>
      <c r="T90" s="205">
        <v>41481</v>
      </c>
      <c r="U90" s="204">
        <v>16</v>
      </c>
      <c r="W90" s="205">
        <v>41481</v>
      </c>
      <c r="X90" s="204">
        <v>17.25</v>
      </c>
      <c r="Z90" s="205">
        <v>41481</v>
      </c>
      <c r="AA90" s="204">
        <v>19.899999999999999</v>
      </c>
      <c r="AC90" s="205">
        <v>41481</v>
      </c>
      <c r="AD90" s="204">
        <v>-1.6</v>
      </c>
      <c r="AF90" s="205">
        <v>41481</v>
      </c>
      <c r="AG90" s="204">
        <v>0.47470000000000001</v>
      </c>
      <c r="AI90" s="205">
        <v>41481</v>
      </c>
      <c r="AJ90" s="204">
        <v>1.5405</v>
      </c>
      <c r="AL90" s="205">
        <v>41481</v>
      </c>
      <c r="AM90" s="204">
        <v>2.7625000000000002</v>
      </c>
      <c r="AO90" s="205">
        <v>41481</v>
      </c>
      <c r="AP90" s="204">
        <v>3.6034999999999999</v>
      </c>
      <c r="AR90" s="205">
        <v>41484</v>
      </c>
      <c r="AS90" s="204">
        <v>4.0311000000000003</v>
      </c>
      <c r="AU90" s="205">
        <v>41484</v>
      </c>
      <c r="AV90" s="204">
        <v>1.4689000000000001</v>
      </c>
    </row>
    <row r="91" spans="2:48" x14ac:dyDescent="0.25">
      <c r="B91" s="205">
        <v>41486</v>
      </c>
      <c r="C91" s="204">
        <v>82.6</v>
      </c>
      <c r="E91" s="205">
        <v>41485</v>
      </c>
      <c r="F91" s="204">
        <v>2.5806</v>
      </c>
      <c r="G91" s="209"/>
      <c r="H91" s="205">
        <v>41486</v>
      </c>
      <c r="I91" s="204">
        <v>99.745099999999994</v>
      </c>
      <c r="K91" s="205">
        <v>41486</v>
      </c>
      <c r="L91" s="204">
        <v>99.564999999999998</v>
      </c>
      <c r="N91" s="205">
        <v>41486</v>
      </c>
      <c r="O91" s="204">
        <v>99.132499999999993</v>
      </c>
      <c r="Q91" s="205">
        <v>41486</v>
      </c>
      <c r="R91" s="204">
        <v>98.415000000000006</v>
      </c>
      <c r="T91" s="205">
        <v>41484</v>
      </c>
      <c r="U91" s="204">
        <v>15.94</v>
      </c>
      <c r="W91" s="205">
        <v>41484</v>
      </c>
      <c r="X91" s="204">
        <v>16.690000000000001</v>
      </c>
      <c r="Z91" s="205">
        <v>41484</v>
      </c>
      <c r="AA91" s="204">
        <v>19.25</v>
      </c>
      <c r="AC91" s="205">
        <v>41484</v>
      </c>
      <c r="AD91" s="204">
        <v>-1.9</v>
      </c>
      <c r="AF91" s="205">
        <v>41484</v>
      </c>
      <c r="AG91" s="204">
        <v>0.47749999999999998</v>
      </c>
      <c r="AI91" s="205">
        <v>41484</v>
      </c>
      <c r="AJ91" s="204">
        <v>1.5565</v>
      </c>
      <c r="AL91" s="205">
        <v>41484</v>
      </c>
      <c r="AM91" s="204">
        <v>2.7955000000000001</v>
      </c>
      <c r="AO91" s="205">
        <v>41484</v>
      </c>
      <c r="AP91" s="204">
        <v>3.6545000000000001</v>
      </c>
      <c r="AR91" s="205">
        <v>41485</v>
      </c>
      <c r="AS91" s="204">
        <v>4.0472000000000001</v>
      </c>
      <c r="AU91" s="205">
        <v>41485</v>
      </c>
      <c r="AV91" s="204">
        <v>1.4650000000000001</v>
      </c>
    </row>
    <row r="92" spans="2:48" x14ac:dyDescent="0.25">
      <c r="B92" s="205">
        <v>41487</v>
      </c>
      <c r="C92" s="204">
        <v>91.4</v>
      </c>
      <c r="E92" s="205">
        <v>41486</v>
      </c>
      <c r="F92" s="204">
        <v>2.6255999999999999</v>
      </c>
      <c r="G92" s="209"/>
      <c r="H92" s="205">
        <v>41487</v>
      </c>
      <c r="I92" s="204">
        <v>99.745099999999994</v>
      </c>
      <c r="K92" s="205">
        <v>41487</v>
      </c>
      <c r="L92" s="204">
        <v>99.564999999999998</v>
      </c>
      <c r="N92" s="205">
        <v>41487</v>
      </c>
      <c r="O92" s="204">
        <v>99.132499999999993</v>
      </c>
      <c r="Q92" s="205">
        <v>41487</v>
      </c>
      <c r="R92" s="204">
        <v>98.405000000000001</v>
      </c>
      <c r="T92" s="205">
        <v>41485</v>
      </c>
      <c r="U92" s="204">
        <v>16.399999999999999</v>
      </c>
      <c r="W92" s="205">
        <v>41485</v>
      </c>
      <c r="X92" s="204">
        <v>16.75</v>
      </c>
      <c r="Z92" s="205">
        <v>41485</v>
      </c>
      <c r="AA92" s="204">
        <v>19</v>
      </c>
      <c r="AC92" s="205">
        <v>41485</v>
      </c>
      <c r="AD92" s="204">
        <v>-1.73</v>
      </c>
      <c r="AF92" s="205">
        <v>41485</v>
      </c>
      <c r="AG92" s="204">
        <v>0.47849999999999998</v>
      </c>
      <c r="AI92" s="205">
        <v>41485</v>
      </c>
      <c r="AJ92" s="204">
        <v>1.5580000000000001</v>
      </c>
      <c r="AL92" s="205">
        <v>41485</v>
      </c>
      <c r="AM92" s="204">
        <v>2.8010000000000002</v>
      </c>
      <c r="AO92" s="205">
        <v>41485</v>
      </c>
      <c r="AP92" s="204">
        <v>3.6654999999999998</v>
      </c>
      <c r="AR92" s="205">
        <v>41486</v>
      </c>
      <c r="AS92" s="204">
        <v>3.9863</v>
      </c>
      <c r="AU92" s="205">
        <v>41486</v>
      </c>
      <c r="AV92" s="204">
        <v>1.3649</v>
      </c>
    </row>
    <row r="93" spans="2:48" x14ac:dyDescent="0.25">
      <c r="B93" s="205">
        <v>41488</v>
      </c>
      <c r="C93" s="204">
        <v>73.16</v>
      </c>
      <c r="E93" s="205">
        <v>41487</v>
      </c>
      <c r="F93" s="204">
        <v>2.6166999999999998</v>
      </c>
      <c r="G93" s="209"/>
      <c r="H93" s="205">
        <v>41488</v>
      </c>
      <c r="I93" s="204">
        <v>99.750100000000003</v>
      </c>
      <c r="K93" s="205">
        <v>41488</v>
      </c>
      <c r="L93" s="204">
        <v>99.575000000000003</v>
      </c>
      <c r="N93" s="205">
        <v>41488</v>
      </c>
      <c r="O93" s="204">
        <v>99.132499999999993</v>
      </c>
      <c r="Q93" s="205">
        <v>41488</v>
      </c>
      <c r="R93" s="204">
        <v>98.42</v>
      </c>
      <c r="T93" s="205">
        <v>41486</v>
      </c>
      <c r="U93" s="204">
        <v>16.7</v>
      </c>
      <c r="W93" s="205">
        <v>41486</v>
      </c>
      <c r="X93" s="204">
        <v>17.350000000000001</v>
      </c>
      <c r="Z93" s="205">
        <v>41486</v>
      </c>
      <c r="AA93" s="204">
        <v>19.149999999999999</v>
      </c>
      <c r="AC93" s="205">
        <v>41486</v>
      </c>
      <c r="AD93" s="204">
        <v>-1.9</v>
      </c>
      <c r="AF93" s="205">
        <v>41486</v>
      </c>
      <c r="AG93" s="204">
        <v>0.47749999999999998</v>
      </c>
      <c r="AI93" s="205">
        <v>41486</v>
      </c>
      <c r="AJ93" s="204">
        <v>1.5525</v>
      </c>
      <c r="AL93" s="205">
        <v>41486</v>
      </c>
      <c r="AM93" s="204">
        <v>2.7694999999999999</v>
      </c>
      <c r="AO93" s="205">
        <v>41486</v>
      </c>
      <c r="AP93" s="204">
        <v>3.6185999999999998</v>
      </c>
      <c r="AR93" s="205">
        <v>41487</v>
      </c>
      <c r="AS93" s="204">
        <v>4.1386000000000003</v>
      </c>
      <c r="AU93" s="205">
        <v>41487</v>
      </c>
      <c r="AV93" s="204">
        <v>1.516</v>
      </c>
    </row>
    <row r="94" spans="2:48" x14ac:dyDescent="0.25">
      <c r="B94" s="205">
        <v>41491</v>
      </c>
      <c r="C94" s="204">
        <v>72.66</v>
      </c>
      <c r="E94" s="205">
        <v>41488</v>
      </c>
      <c r="F94" s="204">
        <v>2.5848</v>
      </c>
      <c r="G94" s="209"/>
      <c r="H94" s="205">
        <v>41491</v>
      </c>
      <c r="I94" s="204">
        <v>99.750100000000003</v>
      </c>
      <c r="K94" s="205">
        <v>41491</v>
      </c>
      <c r="L94" s="204">
        <v>99.575000000000003</v>
      </c>
      <c r="N94" s="205">
        <v>41491</v>
      </c>
      <c r="O94" s="204">
        <v>99.132499999999993</v>
      </c>
      <c r="Q94" s="205">
        <v>41491</v>
      </c>
      <c r="R94" s="204">
        <v>98.415000000000006</v>
      </c>
      <c r="T94" s="205">
        <v>41487</v>
      </c>
      <c r="U94" s="204">
        <v>17.3</v>
      </c>
      <c r="W94" s="205">
        <v>41487</v>
      </c>
      <c r="X94" s="204">
        <v>17.5</v>
      </c>
      <c r="Z94" s="205">
        <v>41487</v>
      </c>
      <c r="AA94" s="204">
        <v>18.809999999999999</v>
      </c>
      <c r="AC94" s="205">
        <v>41487</v>
      </c>
      <c r="AD94" s="204">
        <v>-2.75</v>
      </c>
      <c r="AF94" s="205">
        <v>41487</v>
      </c>
      <c r="AG94" s="204">
        <v>0.499</v>
      </c>
      <c r="AI94" s="205">
        <v>41487</v>
      </c>
      <c r="AJ94" s="204">
        <v>1.6625000000000001</v>
      </c>
      <c r="AL94" s="205">
        <v>41487</v>
      </c>
      <c r="AM94" s="204">
        <v>2.8940000000000001</v>
      </c>
      <c r="AO94" s="205">
        <v>41487</v>
      </c>
      <c r="AP94" s="204">
        <v>3.7294999999999998</v>
      </c>
      <c r="AR94" s="205">
        <v>41488</v>
      </c>
      <c r="AS94" s="204">
        <v>4.0556000000000001</v>
      </c>
      <c r="AU94" s="205">
        <v>41488</v>
      </c>
      <c r="AV94" s="204">
        <v>1.4710000000000001</v>
      </c>
    </row>
    <row r="95" spans="2:48" x14ac:dyDescent="0.25">
      <c r="B95" s="205">
        <v>41492</v>
      </c>
      <c r="C95" s="204">
        <v>78.180000000000007</v>
      </c>
      <c r="E95" s="205">
        <v>41491</v>
      </c>
      <c r="F95" s="204">
        <v>2.6249000000000002</v>
      </c>
      <c r="G95" s="209"/>
      <c r="H95" s="205">
        <v>41492</v>
      </c>
      <c r="I95" s="204">
        <v>99.750100000000003</v>
      </c>
      <c r="K95" s="205">
        <v>41492</v>
      </c>
      <c r="L95" s="204">
        <v>99.575000000000003</v>
      </c>
      <c r="N95" s="205">
        <v>41492</v>
      </c>
      <c r="O95" s="204">
        <v>99.132499999999993</v>
      </c>
      <c r="Q95" s="205">
        <v>41492</v>
      </c>
      <c r="R95" s="204">
        <v>98.42</v>
      </c>
      <c r="T95" s="205">
        <v>41488</v>
      </c>
      <c r="U95" s="204">
        <v>17.05</v>
      </c>
      <c r="W95" s="205">
        <v>41488</v>
      </c>
      <c r="X95" s="204">
        <v>17.25</v>
      </c>
      <c r="Z95" s="205">
        <v>41488</v>
      </c>
      <c r="AA95" s="204">
        <v>17.350000000000001</v>
      </c>
      <c r="AC95" s="205">
        <v>41488</v>
      </c>
      <c r="AD95" s="204">
        <v>-4.2</v>
      </c>
      <c r="AF95" s="205">
        <v>41488</v>
      </c>
      <c r="AG95" s="204">
        <v>0.46850000000000003</v>
      </c>
      <c r="AI95" s="205">
        <v>41488</v>
      </c>
      <c r="AJ95" s="204">
        <v>1.5305</v>
      </c>
      <c r="AL95" s="205">
        <v>41488</v>
      </c>
      <c r="AM95" s="204">
        <v>2.7709999999999999</v>
      </c>
      <c r="AO95" s="205">
        <v>41488</v>
      </c>
      <c r="AP95" s="204">
        <v>3.6429999999999998</v>
      </c>
      <c r="AR95" s="205">
        <v>41491</v>
      </c>
      <c r="AS95" s="204">
        <v>4.1073000000000004</v>
      </c>
      <c r="AU95" s="205">
        <v>41491</v>
      </c>
      <c r="AV95" s="204">
        <v>1.484</v>
      </c>
    </row>
    <row r="96" spans="2:48" x14ac:dyDescent="0.25">
      <c r="B96" s="205">
        <v>41493</v>
      </c>
      <c r="C96" s="204">
        <v>75.44</v>
      </c>
      <c r="E96" s="205">
        <v>41492</v>
      </c>
      <c r="F96" s="204">
        <v>2.6798000000000002</v>
      </c>
      <c r="G96" s="209"/>
      <c r="H96" s="205">
        <v>41493</v>
      </c>
      <c r="I96" s="204">
        <v>99.750100000000003</v>
      </c>
      <c r="K96" s="205">
        <v>41493</v>
      </c>
      <c r="L96" s="204">
        <v>99.575000000000003</v>
      </c>
      <c r="N96" s="205">
        <v>41493</v>
      </c>
      <c r="O96" s="204">
        <v>99.132499999999993</v>
      </c>
      <c r="Q96" s="205">
        <v>41493</v>
      </c>
      <c r="R96" s="204">
        <v>98.42</v>
      </c>
      <c r="T96" s="205">
        <v>41491</v>
      </c>
      <c r="U96" s="204">
        <v>17.559999999999999</v>
      </c>
      <c r="W96" s="205">
        <v>41491</v>
      </c>
      <c r="X96" s="204">
        <v>17.690000000000001</v>
      </c>
      <c r="Z96" s="205">
        <v>41491</v>
      </c>
      <c r="AA96" s="204">
        <v>17.559999999999999</v>
      </c>
      <c r="AC96" s="205">
        <v>41491</v>
      </c>
      <c r="AD96" s="204">
        <v>-3.6</v>
      </c>
      <c r="AF96" s="205">
        <v>41491</v>
      </c>
      <c r="AG96" s="204">
        <v>0.47910000000000003</v>
      </c>
      <c r="AI96" s="205">
        <v>41491</v>
      </c>
      <c r="AJ96" s="204">
        <v>1.5566</v>
      </c>
      <c r="AL96" s="205">
        <v>41491</v>
      </c>
      <c r="AM96" s="204">
        <v>2.8109999999999999</v>
      </c>
      <c r="AO96" s="205">
        <v>41491</v>
      </c>
      <c r="AP96" s="204">
        <v>3.6920000000000002</v>
      </c>
      <c r="AR96" s="205">
        <v>41492</v>
      </c>
      <c r="AS96" s="204">
        <v>4.1200999999999999</v>
      </c>
      <c r="AU96" s="205">
        <v>41492</v>
      </c>
      <c r="AV96" s="204">
        <v>1.4356</v>
      </c>
    </row>
    <row r="97" spans="2:48" x14ac:dyDescent="0.25">
      <c r="B97" s="205">
        <v>41494</v>
      </c>
      <c r="C97" s="204">
        <v>75.36</v>
      </c>
      <c r="E97" s="205">
        <v>41493</v>
      </c>
      <c r="F97" s="204">
        <v>2.6932999999999998</v>
      </c>
      <c r="G97" s="209"/>
      <c r="H97" s="205">
        <v>41494</v>
      </c>
      <c r="I97" s="204">
        <v>99.752600000000001</v>
      </c>
      <c r="K97" s="205">
        <v>41494</v>
      </c>
      <c r="L97" s="204">
        <v>99.575000000000003</v>
      </c>
      <c r="N97" s="205">
        <v>41494</v>
      </c>
      <c r="O97" s="204">
        <v>99.132499999999993</v>
      </c>
      <c r="Q97" s="205">
        <v>41494</v>
      </c>
      <c r="R97" s="204">
        <v>98.424999999999997</v>
      </c>
      <c r="T97" s="205">
        <v>41492</v>
      </c>
      <c r="U97" s="204">
        <v>17.690000000000001</v>
      </c>
      <c r="W97" s="205">
        <v>41492</v>
      </c>
      <c r="X97" s="204">
        <v>18.190000000000001</v>
      </c>
      <c r="Z97" s="205">
        <v>41492</v>
      </c>
      <c r="AA97" s="204">
        <v>18.38</v>
      </c>
      <c r="AC97" s="205">
        <v>41492</v>
      </c>
      <c r="AD97" s="204">
        <v>-3.1</v>
      </c>
      <c r="AF97" s="205">
        <v>41492</v>
      </c>
      <c r="AG97" s="204">
        <v>0.48420000000000002</v>
      </c>
      <c r="AI97" s="205">
        <v>41492</v>
      </c>
      <c r="AJ97" s="204">
        <v>1.571</v>
      </c>
      <c r="AL97" s="205">
        <v>41492</v>
      </c>
      <c r="AM97" s="204">
        <v>2.8275000000000001</v>
      </c>
      <c r="AO97" s="205">
        <v>41492</v>
      </c>
      <c r="AP97" s="204">
        <v>3.6997999999999998</v>
      </c>
      <c r="AR97" s="205">
        <v>41493</v>
      </c>
      <c r="AS97" s="204">
        <v>4.0464000000000002</v>
      </c>
      <c r="AU97" s="205">
        <v>41493</v>
      </c>
      <c r="AV97" s="204">
        <v>1.353</v>
      </c>
    </row>
    <row r="98" spans="2:48" x14ac:dyDescent="0.25">
      <c r="B98" s="205">
        <v>41495</v>
      </c>
      <c r="C98" s="204">
        <v>75.400000000000006</v>
      </c>
      <c r="E98" s="205">
        <v>41494</v>
      </c>
      <c r="F98" s="204">
        <v>2.6743000000000001</v>
      </c>
      <c r="G98" s="209"/>
      <c r="H98" s="205">
        <v>41495</v>
      </c>
      <c r="I98" s="204">
        <v>99.752600000000001</v>
      </c>
      <c r="K98" s="205">
        <v>41495</v>
      </c>
      <c r="L98" s="204">
        <v>99.575000000000003</v>
      </c>
      <c r="N98" s="205">
        <v>41495</v>
      </c>
      <c r="O98" s="204">
        <v>99.132499999999993</v>
      </c>
      <c r="Q98" s="205">
        <v>41495</v>
      </c>
      <c r="R98" s="204">
        <v>98.424999999999997</v>
      </c>
      <c r="T98" s="205">
        <v>41493</v>
      </c>
      <c r="U98" s="204">
        <v>17.63</v>
      </c>
      <c r="W98" s="205">
        <v>41493</v>
      </c>
      <c r="X98" s="204">
        <v>17.690000000000001</v>
      </c>
      <c r="Z98" s="205">
        <v>41493</v>
      </c>
      <c r="AA98" s="204">
        <v>18.13</v>
      </c>
      <c r="AC98" s="205">
        <v>41493</v>
      </c>
      <c r="AD98" s="204">
        <v>-4</v>
      </c>
      <c r="AF98" s="205">
        <v>41493</v>
      </c>
      <c r="AG98" s="204">
        <v>0.4803</v>
      </c>
      <c r="AI98" s="205">
        <v>41493</v>
      </c>
      <c r="AJ98" s="204">
        <v>1.5430000000000001</v>
      </c>
      <c r="AL98" s="205">
        <v>41493</v>
      </c>
      <c r="AM98" s="204">
        <v>2.7800000000000002</v>
      </c>
      <c r="AO98" s="205">
        <v>41493</v>
      </c>
      <c r="AP98" s="204">
        <v>3.65</v>
      </c>
      <c r="AR98" s="205">
        <v>41494</v>
      </c>
      <c r="AS98" s="204">
        <v>4.0015000000000001</v>
      </c>
      <c r="AU98" s="205">
        <v>41494</v>
      </c>
      <c r="AV98" s="204">
        <v>1.325</v>
      </c>
    </row>
    <row r="99" spans="2:48" x14ac:dyDescent="0.25">
      <c r="B99" s="205">
        <v>41498</v>
      </c>
      <c r="C99" s="204">
        <v>74.09</v>
      </c>
      <c r="E99" s="205">
        <v>41495</v>
      </c>
      <c r="F99" s="204">
        <v>2.6810999999999998</v>
      </c>
      <c r="G99" s="209"/>
      <c r="H99" s="205">
        <v>41498</v>
      </c>
      <c r="I99" s="204">
        <v>99.755099999999999</v>
      </c>
      <c r="K99" s="205">
        <v>41498</v>
      </c>
      <c r="L99" s="204">
        <v>99.58</v>
      </c>
      <c r="N99" s="205">
        <v>41498</v>
      </c>
      <c r="O99" s="204">
        <v>99.132499999999993</v>
      </c>
      <c r="Q99" s="205">
        <v>41498</v>
      </c>
      <c r="R99" s="204">
        <v>98.43</v>
      </c>
      <c r="T99" s="205">
        <v>41494</v>
      </c>
      <c r="U99" s="204">
        <v>17.75</v>
      </c>
      <c r="W99" s="205">
        <v>41494</v>
      </c>
      <c r="X99" s="204">
        <v>17.88</v>
      </c>
      <c r="Z99" s="205">
        <v>41494</v>
      </c>
      <c r="AA99" s="204">
        <v>17.440000000000001</v>
      </c>
      <c r="AC99" s="205">
        <v>41494</v>
      </c>
      <c r="AD99" s="204">
        <v>-3.5</v>
      </c>
      <c r="AF99" s="205">
        <v>41494</v>
      </c>
      <c r="AG99" s="204">
        <v>0.47960000000000003</v>
      </c>
      <c r="AI99" s="205">
        <v>41494</v>
      </c>
      <c r="AJ99" s="204">
        <v>1.5365</v>
      </c>
      <c r="AL99" s="205">
        <v>41494</v>
      </c>
      <c r="AM99" s="204">
        <v>2.7645</v>
      </c>
      <c r="AO99" s="205">
        <v>41494</v>
      </c>
      <c r="AP99" s="204">
        <v>3.6375000000000002</v>
      </c>
      <c r="AR99" s="205">
        <v>41495</v>
      </c>
      <c r="AS99" s="204">
        <v>3.9802</v>
      </c>
      <c r="AU99" s="205">
        <v>41495</v>
      </c>
      <c r="AV99" s="204">
        <v>1.2955000000000001</v>
      </c>
    </row>
    <row r="100" spans="2:48" x14ac:dyDescent="0.25">
      <c r="B100" s="205">
        <v>41499</v>
      </c>
      <c r="C100" s="204">
        <v>81.67</v>
      </c>
      <c r="E100" s="205">
        <v>41498</v>
      </c>
      <c r="F100" s="204">
        <v>2.6659999999999999</v>
      </c>
      <c r="G100" s="209"/>
      <c r="H100" s="205">
        <v>41499</v>
      </c>
      <c r="I100" s="204">
        <v>99.755099999999999</v>
      </c>
      <c r="K100" s="205">
        <v>41499</v>
      </c>
      <c r="L100" s="204">
        <v>99.58</v>
      </c>
      <c r="N100" s="205">
        <v>41499</v>
      </c>
      <c r="O100" s="204">
        <v>99.132499999999993</v>
      </c>
      <c r="Q100" s="205">
        <v>41499</v>
      </c>
      <c r="R100" s="204">
        <v>98.41</v>
      </c>
      <c r="T100" s="205">
        <v>41495</v>
      </c>
      <c r="U100" s="204">
        <v>17.25</v>
      </c>
      <c r="W100" s="205">
        <v>41495</v>
      </c>
      <c r="X100" s="204">
        <v>17.25</v>
      </c>
      <c r="Z100" s="205">
        <v>41495</v>
      </c>
      <c r="AA100" s="204">
        <v>16.75</v>
      </c>
      <c r="AC100" s="205">
        <v>41495</v>
      </c>
      <c r="AD100" s="204">
        <v>-1.5</v>
      </c>
      <c r="AF100" s="205">
        <v>41495</v>
      </c>
      <c r="AG100" s="204">
        <v>0.47399999999999998</v>
      </c>
      <c r="AI100" s="205">
        <v>41495</v>
      </c>
      <c r="AJ100" s="204">
        <v>1.5274999999999999</v>
      </c>
      <c r="AL100" s="205">
        <v>41495</v>
      </c>
      <c r="AM100" s="204">
        <v>2.7469999999999999</v>
      </c>
      <c r="AO100" s="205">
        <v>41495</v>
      </c>
      <c r="AP100" s="204">
        <v>3.6185999999999998</v>
      </c>
      <c r="AR100" s="205">
        <v>41498</v>
      </c>
      <c r="AS100" s="204">
        <v>4.0319000000000003</v>
      </c>
      <c r="AU100" s="205">
        <v>41498</v>
      </c>
      <c r="AV100" s="204">
        <v>1.3649</v>
      </c>
    </row>
    <row r="101" spans="2:48" x14ac:dyDescent="0.25">
      <c r="B101" s="205">
        <v>41500</v>
      </c>
      <c r="C101" s="204">
        <v>80.92</v>
      </c>
      <c r="E101" s="205">
        <v>41499</v>
      </c>
      <c r="F101" s="204">
        <v>2.6385999999999998</v>
      </c>
      <c r="G101" s="209"/>
      <c r="H101" s="205">
        <v>41500</v>
      </c>
      <c r="I101" s="204">
        <v>99.755099999999999</v>
      </c>
      <c r="K101" s="205">
        <v>41500</v>
      </c>
      <c r="L101" s="204">
        <v>99.58</v>
      </c>
      <c r="N101" s="205">
        <v>41500</v>
      </c>
      <c r="O101" s="204">
        <v>99.137500000000003</v>
      </c>
      <c r="Q101" s="205">
        <v>41500</v>
      </c>
      <c r="R101" s="204">
        <v>98.415000000000006</v>
      </c>
      <c r="T101" s="205">
        <v>41498</v>
      </c>
      <c r="U101" s="204">
        <v>17.38</v>
      </c>
      <c r="W101" s="205">
        <v>41498</v>
      </c>
      <c r="X101" s="204">
        <v>17.440000000000001</v>
      </c>
      <c r="Z101" s="205">
        <v>41498</v>
      </c>
      <c r="AA101" s="204">
        <v>17.13</v>
      </c>
      <c r="AC101" s="205">
        <v>41498</v>
      </c>
      <c r="AD101" s="204">
        <v>-1.38</v>
      </c>
      <c r="AF101" s="205">
        <v>41498</v>
      </c>
      <c r="AG101" s="204">
        <v>0.48070000000000002</v>
      </c>
      <c r="AI101" s="205">
        <v>41498</v>
      </c>
      <c r="AJ101" s="204">
        <v>1.5594999999999999</v>
      </c>
      <c r="AL101" s="205">
        <v>41498</v>
      </c>
      <c r="AM101" s="204">
        <v>2.7930000000000001</v>
      </c>
      <c r="AO101" s="205">
        <v>41498</v>
      </c>
      <c r="AP101" s="204">
        <v>3.6710000000000003</v>
      </c>
      <c r="AR101" s="205">
        <v>41499</v>
      </c>
      <c r="AS101" s="204">
        <v>4.1375999999999999</v>
      </c>
      <c r="AU101" s="205">
        <v>41499</v>
      </c>
      <c r="AV101" s="204">
        <v>1.4964999999999999</v>
      </c>
    </row>
    <row r="102" spans="2:48" x14ac:dyDescent="0.25">
      <c r="B102" s="205">
        <v>41501</v>
      </c>
      <c r="C102" s="204">
        <v>86.74</v>
      </c>
      <c r="E102" s="205">
        <v>41500</v>
      </c>
      <c r="F102" s="204">
        <v>2.6348000000000003</v>
      </c>
      <c r="G102" s="209"/>
      <c r="H102" s="205">
        <v>41501</v>
      </c>
      <c r="I102" s="204">
        <v>99.755099999999999</v>
      </c>
      <c r="K102" s="205">
        <v>41501</v>
      </c>
      <c r="L102" s="204">
        <v>99.58</v>
      </c>
      <c r="N102" s="205">
        <v>41501</v>
      </c>
      <c r="O102" s="204">
        <v>99.137500000000003</v>
      </c>
      <c r="Q102" s="205">
        <v>41501</v>
      </c>
      <c r="R102" s="204">
        <v>98.405000000000001</v>
      </c>
      <c r="T102" s="205">
        <v>41499</v>
      </c>
      <c r="U102" s="204">
        <v>18</v>
      </c>
      <c r="W102" s="205">
        <v>41499</v>
      </c>
      <c r="X102" s="204">
        <v>17.559999999999999</v>
      </c>
      <c r="Z102" s="205">
        <v>41499</v>
      </c>
      <c r="AA102" s="204">
        <v>17</v>
      </c>
      <c r="AC102" s="205">
        <v>41499</v>
      </c>
      <c r="AD102" s="204">
        <v>-1.88</v>
      </c>
      <c r="AF102" s="205">
        <v>41499</v>
      </c>
      <c r="AG102" s="204">
        <v>0.50980000000000003</v>
      </c>
      <c r="AI102" s="205">
        <v>41499</v>
      </c>
      <c r="AJ102" s="204">
        <v>1.655</v>
      </c>
      <c r="AL102" s="205">
        <v>41499</v>
      </c>
      <c r="AM102" s="204">
        <v>2.89</v>
      </c>
      <c r="AO102" s="205">
        <v>41499</v>
      </c>
      <c r="AP102" s="204">
        <v>3.742</v>
      </c>
      <c r="AR102" s="205">
        <v>41500</v>
      </c>
      <c r="AS102" s="204">
        <v>4.1332000000000004</v>
      </c>
      <c r="AU102" s="205">
        <v>41500</v>
      </c>
      <c r="AV102" s="204">
        <v>1.4942</v>
      </c>
    </row>
    <row r="103" spans="2:48" x14ac:dyDescent="0.25">
      <c r="B103" s="205">
        <v>41502</v>
      </c>
      <c r="C103" s="204">
        <v>94.65</v>
      </c>
      <c r="E103" s="205">
        <v>41501</v>
      </c>
      <c r="F103" s="204">
        <v>2.6055000000000001</v>
      </c>
      <c r="G103" s="209"/>
      <c r="H103" s="205">
        <v>41502</v>
      </c>
      <c r="I103" s="204">
        <v>99.755099999999999</v>
      </c>
      <c r="K103" s="205">
        <v>41502</v>
      </c>
      <c r="L103" s="204">
        <v>99.58</v>
      </c>
      <c r="N103" s="205">
        <v>41502</v>
      </c>
      <c r="O103" s="204">
        <v>99.137500000000003</v>
      </c>
      <c r="Q103" s="205">
        <v>41502</v>
      </c>
      <c r="R103" s="204">
        <v>98.415000000000006</v>
      </c>
      <c r="T103" s="205">
        <v>41500</v>
      </c>
      <c r="U103" s="204">
        <v>17.63</v>
      </c>
      <c r="W103" s="205">
        <v>41500</v>
      </c>
      <c r="X103" s="204">
        <v>17.690000000000001</v>
      </c>
      <c r="Z103" s="205">
        <v>41500</v>
      </c>
      <c r="AA103" s="204">
        <v>16.38</v>
      </c>
      <c r="AC103" s="205">
        <v>41500</v>
      </c>
      <c r="AD103" s="204">
        <v>-2.7</v>
      </c>
      <c r="AF103" s="205">
        <v>41500</v>
      </c>
      <c r="AG103" s="204">
        <v>0.50609999999999999</v>
      </c>
      <c r="AI103" s="205">
        <v>41500</v>
      </c>
      <c r="AJ103" s="204">
        <v>1.6539999999999999</v>
      </c>
      <c r="AL103" s="205">
        <v>41500</v>
      </c>
      <c r="AM103" s="204">
        <v>2.8845000000000001</v>
      </c>
      <c r="AO103" s="205">
        <v>41500</v>
      </c>
      <c r="AP103" s="204">
        <v>3.7244999999999999</v>
      </c>
      <c r="AR103" s="205">
        <v>41501</v>
      </c>
      <c r="AS103" s="204">
        <v>4.1916000000000002</v>
      </c>
      <c r="AU103" s="205">
        <v>41501</v>
      </c>
      <c r="AV103" s="204">
        <v>1.5868</v>
      </c>
    </row>
    <row r="104" spans="2:48" x14ac:dyDescent="0.25">
      <c r="B104" s="205">
        <v>41505</v>
      </c>
      <c r="C104" s="204">
        <v>99.48</v>
      </c>
      <c r="E104" s="205">
        <v>41502</v>
      </c>
      <c r="F104" s="204">
        <v>2.6071999999999997</v>
      </c>
      <c r="G104" s="209"/>
      <c r="H104" s="205">
        <v>41505</v>
      </c>
      <c r="I104" s="204">
        <v>99.755099999999999</v>
      </c>
      <c r="K104" s="205">
        <v>41505</v>
      </c>
      <c r="L104" s="204">
        <v>99.58</v>
      </c>
      <c r="N104" s="205">
        <v>41505</v>
      </c>
      <c r="O104" s="204">
        <v>99.14</v>
      </c>
      <c r="Q104" s="205">
        <v>41505</v>
      </c>
      <c r="R104" s="204">
        <v>98.405000000000001</v>
      </c>
      <c r="T104" s="205">
        <v>41501</v>
      </c>
      <c r="U104" s="204">
        <v>17.75</v>
      </c>
      <c r="W104" s="205">
        <v>41501</v>
      </c>
      <c r="X104" s="204">
        <v>18.190000000000001</v>
      </c>
      <c r="Z104" s="205">
        <v>41501</v>
      </c>
      <c r="AA104" s="204">
        <v>16.25</v>
      </c>
      <c r="AC104" s="205">
        <v>41501</v>
      </c>
      <c r="AD104" s="204">
        <v>-4.4800000000000004</v>
      </c>
      <c r="AF104" s="205">
        <v>41501</v>
      </c>
      <c r="AG104" s="204">
        <v>0.52590000000000003</v>
      </c>
      <c r="AI104" s="205">
        <v>41501</v>
      </c>
      <c r="AJ104" s="204">
        <v>1.7029999999999998</v>
      </c>
      <c r="AL104" s="205">
        <v>41501</v>
      </c>
      <c r="AM104" s="204">
        <v>2.93</v>
      </c>
      <c r="AO104" s="205">
        <v>41501</v>
      </c>
      <c r="AP104" s="204">
        <v>3.7685</v>
      </c>
      <c r="AR104" s="205">
        <v>41502</v>
      </c>
      <c r="AS104" s="204">
        <v>4.2725</v>
      </c>
      <c r="AU104" s="205">
        <v>41502</v>
      </c>
      <c r="AV104" s="204">
        <v>1.6648000000000001</v>
      </c>
    </row>
    <row r="105" spans="2:48" x14ac:dyDescent="0.25">
      <c r="B105" s="205">
        <v>41506</v>
      </c>
      <c r="C105" s="204">
        <v>95.7</v>
      </c>
      <c r="E105" s="205">
        <v>41505</v>
      </c>
      <c r="F105" s="204">
        <v>2.5769000000000002</v>
      </c>
      <c r="G105" s="209"/>
      <c r="H105" s="205">
        <v>41506</v>
      </c>
      <c r="I105" s="204">
        <v>99.757599999999996</v>
      </c>
      <c r="K105" s="205">
        <v>41506</v>
      </c>
      <c r="L105" s="204">
        <v>99.58</v>
      </c>
      <c r="N105" s="205">
        <v>41506</v>
      </c>
      <c r="O105" s="204">
        <v>99.142399999999995</v>
      </c>
      <c r="Q105" s="205">
        <v>41506</v>
      </c>
      <c r="R105" s="204">
        <v>98.415000000000006</v>
      </c>
      <c r="T105" s="205">
        <v>41502</v>
      </c>
      <c r="U105" s="204">
        <v>18.88</v>
      </c>
      <c r="W105" s="205">
        <v>41502</v>
      </c>
      <c r="X105" s="204">
        <v>18.440000000000001</v>
      </c>
      <c r="Z105" s="205">
        <v>41502</v>
      </c>
      <c r="AA105" s="204">
        <v>16.75</v>
      </c>
      <c r="AC105" s="205">
        <v>41502</v>
      </c>
      <c r="AD105" s="204">
        <v>-4.13</v>
      </c>
      <c r="AF105" s="205">
        <v>41502</v>
      </c>
      <c r="AG105" s="204">
        <v>0.52849999999999997</v>
      </c>
      <c r="AI105" s="205">
        <v>41502</v>
      </c>
      <c r="AJ105" s="204">
        <v>1.7475000000000001</v>
      </c>
      <c r="AL105" s="205">
        <v>41502</v>
      </c>
      <c r="AM105" s="204">
        <v>2.9950000000000001</v>
      </c>
      <c r="AO105" s="205">
        <v>41502</v>
      </c>
      <c r="AP105" s="204">
        <v>3.8079999999999998</v>
      </c>
      <c r="AR105" s="205">
        <v>41505</v>
      </c>
      <c r="AS105" s="204">
        <v>4.3346999999999998</v>
      </c>
      <c r="AU105" s="205">
        <v>41505</v>
      </c>
      <c r="AV105" s="204">
        <v>1.7610000000000001</v>
      </c>
    </row>
    <row r="106" spans="2:48" x14ac:dyDescent="0.25">
      <c r="B106" s="205">
        <v>41507</v>
      </c>
      <c r="C106" s="204">
        <v>98.79</v>
      </c>
      <c r="E106" s="205">
        <v>41506</v>
      </c>
      <c r="F106" s="204">
        <v>2.605</v>
      </c>
      <c r="G106" s="209"/>
      <c r="H106" s="205">
        <v>41507</v>
      </c>
      <c r="I106" s="204">
        <v>99.757599999999996</v>
      </c>
      <c r="K106" s="205">
        <v>41507</v>
      </c>
      <c r="L106" s="204">
        <v>99.575000000000003</v>
      </c>
      <c r="N106" s="205">
        <v>41507</v>
      </c>
      <c r="O106" s="204">
        <v>99.142399999999995</v>
      </c>
      <c r="Q106" s="205">
        <v>41507</v>
      </c>
      <c r="R106" s="204">
        <v>98.41</v>
      </c>
      <c r="T106" s="205">
        <v>41505</v>
      </c>
      <c r="U106" s="204">
        <v>19.25</v>
      </c>
      <c r="W106" s="205">
        <v>41505</v>
      </c>
      <c r="X106" s="204">
        <v>19</v>
      </c>
      <c r="Z106" s="205">
        <v>41505</v>
      </c>
      <c r="AA106" s="204">
        <v>18</v>
      </c>
      <c r="AC106" s="205">
        <v>41505</v>
      </c>
      <c r="AD106" s="204">
        <v>-3.4</v>
      </c>
      <c r="AF106" s="205">
        <v>41505</v>
      </c>
      <c r="AG106" s="204">
        <v>0.54420000000000002</v>
      </c>
      <c r="AI106" s="205">
        <v>41505</v>
      </c>
      <c r="AJ106" s="204">
        <v>1.7985</v>
      </c>
      <c r="AL106" s="205">
        <v>41505</v>
      </c>
      <c r="AM106" s="204">
        <v>3.0609999999999999</v>
      </c>
      <c r="AO106" s="205">
        <v>41505</v>
      </c>
      <c r="AP106" s="204">
        <v>3.8665000000000003</v>
      </c>
      <c r="AR106" s="205">
        <v>41506</v>
      </c>
      <c r="AS106" s="204">
        <v>4.2678000000000003</v>
      </c>
      <c r="AU106" s="205">
        <v>41506</v>
      </c>
      <c r="AV106" s="204">
        <v>1.6671</v>
      </c>
    </row>
    <row r="107" spans="2:48" x14ac:dyDescent="0.25">
      <c r="B107" s="205">
        <v>41508</v>
      </c>
      <c r="C107" s="204">
        <v>103.19</v>
      </c>
      <c r="E107" s="205">
        <v>41507</v>
      </c>
      <c r="F107" s="204">
        <v>2.5619000000000001</v>
      </c>
      <c r="G107" s="209"/>
      <c r="H107" s="205">
        <v>41508</v>
      </c>
      <c r="I107" s="204">
        <v>99.757599999999996</v>
      </c>
      <c r="K107" s="205">
        <v>41508</v>
      </c>
      <c r="L107" s="204">
        <v>99.575000000000003</v>
      </c>
      <c r="N107" s="205">
        <v>41508</v>
      </c>
      <c r="O107" s="204">
        <v>99.142399999999995</v>
      </c>
      <c r="Q107" s="205">
        <v>41508</v>
      </c>
      <c r="R107" s="204">
        <v>98.394999999999996</v>
      </c>
      <c r="T107" s="205">
        <v>41506</v>
      </c>
      <c r="U107" s="204">
        <v>18.75</v>
      </c>
      <c r="W107" s="205">
        <v>41506</v>
      </c>
      <c r="X107" s="204">
        <v>19.059999999999999</v>
      </c>
      <c r="Z107" s="205">
        <v>41506</v>
      </c>
      <c r="AA107" s="204">
        <v>18.5</v>
      </c>
      <c r="AC107" s="205">
        <v>41506</v>
      </c>
      <c r="AD107" s="204">
        <v>-1.78</v>
      </c>
      <c r="AF107" s="205">
        <v>41506</v>
      </c>
      <c r="AG107" s="204">
        <v>0.52769999999999995</v>
      </c>
      <c r="AI107" s="205">
        <v>41506</v>
      </c>
      <c r="AJ107" s="204">
        <v>1.7355</v>
      </c>
      <c r="AL107" s="205">
        <v>41506</v>
      </c>
      <c r="AM107" s="204">
        <v>3.0001000000000002</v>
      </c>
      <c r="AO107" s="205">
        <v>41506</v>
      </c>
      <c r="AP107" s="204">
        <v>3.8319999999999999</v>
      </c>
      <c r="AR107" s="205">
        <v>41507</v>
      </c>
      <c r="AS107" s="204">
        <v>4.3232999999999997</v>
      </c>
      <c r="AU107" s="205">
        <v>41507</v>
      </c>
      <c r="AV107" s="204">
        <v>1.7593000000000001</v>
      </c>
    </row>
    <row r="108" spans="2:48" x14ac:dyDescent="0.25">
      <c r="B108" s="205">
        <v>41509</v>
      </c>
      <c r="C108" s="204">
        <v>99.79</v>
      </c>
      <c r="E108" s="205">
        <v>41508</v>
      </c>
      <c r="F108" s="204">
        <v>2.5224000000000002</v>
      </c>
      <c r="G108" s="209"/>
      <c r="H108" s="205">
        <v>41509</v>
      </c>
      <c r="I108" s="204">
        <v>99.757599999999996</v>
      </c>
      <c r="K108" s="205">
        <v>41509</v>
      </c>
      <c r="L108" s="204">
        <v>99.575000000000003</v>
      </c>
      <c r="N108" s="205">
        <v>41509</v>
      </c>
      <c r="O108" s="204">
        <v>99.142399999999995</v>
      </c>
      <c r="Q108" s="205">
        <v>41509</v>
      </c>
      <c r="R108" s="204">
        <v>98.405000000000001</v>
      </c>
      <c r="T108" s="205">
        <v>41507</v>
      </c>
      <c r="U108" s="204">
        <v>18.63</v>
      </c>
      <c r="W108" s="205">
        <v>41507</v>
      </c>
      <c r="X108" s="204">
        <v>19.309999999999999</v>
      </c>
      <c r="Z108" s="205">
        <v>41507</v>
      </c>
      <c r="AA108" s="204">
        <v>19.25</v>
      </c>
      <c r="AC108" s="205">
        <v>41507</v>
      </c>
      <c r="AD108" s="204">
        <v>-1.25</v>
      </c>
      <c r="AF108" s="205">
        <v>41507</v>
      </c>
      <c r="AG108" s="204">
        <v>0.55449999999999999</v>
      </c>
      <c r="AI108" s="205">
        <v>41507</v>
      </c>
      <c r="AJ108" s="204">
        <v>1.8359999999999999</v>
      </c>
      <c r="AL108" s="205">
        <v>41507</v>
      </c>
      <c r="AM108" s="204">
        <v>3.0859999999999999</v>
      </c>
      <c r="AO108" s="205">
        <v>41507</v>
      </c>
      <c r="AP108" s="204">
        <v>3.907</v>
      </c>
      <c r="AR108" s="205">
        <v>41508</v>
      </c>
      <c r="AS108" s="204">
        <v>4.2685000000000004</v>
      </c>
      <c r="AU108" s="205">
        <v>41508</v>
      </c>
      <c r="AV108" s="204">
        <v>1.7427999999999999</v>
      </c>
    </row>
    <row r="109" spans="2:48" x14ac:dyDescent="0.25">
      <c r="B109" s="205">
        <v>41512</v>
      </c>
      <c r="C109" s="204">
        <v>95.8</v>
      </c>
      <c r="E109" s="205">
        <v>41509</v>
      </c>
      <c r="F109" s="204">
        <v>2.5272000000000001</v>
      </c>
      <c r="G109" s="209"/>
      <c r="H109" s="205">
        <v>41512</v>
      </c>
      <c r="I109" s="204">
        <v>99.757599999999996</v>
      </c>
      <c r="K109" s="205">
        <v>41512</v>
      </c>
      <c r="L109" s="204">
        <v>99.575000000000003</v>
      </c>
      <c r="N109" s="205">
        <v>41512</v>
      </c>
      <c r="O109" s="204">
        <v>99.142399999999995</v>
      </c>
      <c r="Q109" s="205">
        <v>41512</v>
      </c>
      <c r="R109" s="204">
        <v>98.415000000000006</v>
      </c>
      <c r="T109" s="205">
        <v>41508</v>
      </c>
      <c r="U109" s="204">
        <v>19.13</v>
      </c>
      <c r="W109" s="205">
        <v>41508</v>
      </c>
      <c r="X109" s="204">
        <v>19.46</v>
      </c>
      <c r="Z109" s="205">
        <v>41508</v>
      </c>
      <c r="AA109" s="204">
        <v>20</v>
      </c>
      <c r="AC109" s="205">
        <v>41508</v>
      </c>
      <c r="AD109" s="204">
        <v>-0.25</v>
      </c>
      <c r="AF109" s="205">
        <v>41508</v>
      </c>
      <c r="AG109" s="204">
        <v>0.58040000000000003</v>
      </c>
      <c r="AI109" s="205">
        <v>41508</v>
      </c>
      <c r="AJ109" s="204">
        <v>1.8705000000000001</v>
      </c>
      <c r="AL109" s="205">
        <v>41508</v>
      </c>
      <c r="AM109" s="204">
        <v>3.0880000000000001</v>
      </c>
      <c r="AO109" s="205">
        <v>41508</v>
      </c>
      <c r="AP109" s="204">
        <v>3.8715000000000002</v>
      </c>
      <c r="AR109" s="205">
        <v>41509</v>
      </c>
      <c r="AS109" s="204">
        <v>4.1779000000000002</v>
      </c>
      <c r="AU109" s="205">
        <v>41509</v>
      </c>
      <c r="AV109" s="204">
        <v>1.6549</v>
      </c>
    </row>
    <row r="110" spans="2:48" x14ac:dyDescent="0.25">
      <c r="B110" s="205">
        <v>41513</v>
      </c>
      <c r="C110" s="204">
        <v>94.92</v>
      </c>
      <c r="E110" s="205">
        <v>41512</v>
      </c>
      <c r="F110" s="204">
        <v>2.5381999999999998</v>
      </c>
      <c r="G110" s="209"/>
      <c r="H110" s="205">
        <v>41513</v>
      </c>
      <c r="I110" s="204">
        <v>99.757599999999996</v>
      </c>
      <c r="K110" s="205">
        <v>41513</v>
      </c>
      <c r="L110" s="204">
        <v>99.575000000000003</v>
      </c>
      <c r="N110" s="205">
        <v>41513</v>
      </c>
      <c r="O110" s="204">
        <v>99.144900000000007</v>
      </c>
      <c r="Q110" s="205">
        <v>41513</v>
      </c>
      <c r="R110" s="204">
        <v>98.415000000000006</v>
      </c>
      <c r="T110" s="205">
        <v>41509</v>
      </c>
      <c r="U110" s="204">
        <v>18.25</v>
      </c>
      <c r="W110" s="205">
        <v>41509</v>
      </c>
      <c r="X110" s="204">
        <v>18.88</v>
      </c>
      <c r="Z110" s="205">
        <v>41509</v>
      </c>
      <c r="AA110" s="204">
        <v>19.38</v>
      </c>
      <c r="AC110" s="205">
        <v>41509</v>
      </c>
      <c r="AD110" s="204">
        <v>-0.38</v>
      </c>
      <c r="AF110" s="205">
        <v>41509</v>
      </c>
      <c r="AG110" s="204">
        <v>0.56069999999999998</v>
      </c>
      <c r="AI110" s="205">
        <v>41509</v>
      </c>
      <c r="AJ110" s="204">
        <v>1.8085</v>
      </c>
      <c r="AL110" s="205">
        <v>41509</v>
      </c>
      <c r="AM110" s="204">
        <v>3.0095000000000001</v>
      </c>
      <c r="AO110" s="205">
        <v>41509</v>
      </c>
      <c r="AP110" s="204">
        <v>3.7907999999999999</v>
      </c>
      <c r="AR110" s="205">
        <v>41512</v>
      </c>
      <c r="AS110" s="204">
        <v>4.1528999999999998</v>
      </c>
      <c r="AU110" s="205">
        <v>41512</v>
      </c>
      <c r="AV110" s="204">
        <v>1.6125</v>
      </c>
    </row>
    <row r="111" spans="2:48" x14ac:dyDescent="0.25">
      <c r="B111" s="205">
        <v>41514</v>
      </c>
      <c r="C111" s="204">
        <v>98.54</v>
      </c>
      <c r="E111" s="205">
        <v>41513</v>
      </c>
      <c r="F111" s="204">
        <v>2.5461999999999998</v>
      </c>
      <c r="G111" s="209"/>
      <c r="H111" s="205">
        <v>41514</v>
      </c>
      <c r="I111" s="204">
        <v>99.760099999999994</v>
      </c>
      <c r="K111" s="205">
        <v>41514</v>
      </c>
      <c r="L111" s="204">
        <v>99.575000000000003</v>
      </c>
      <c r="N111" s="205">
        <v>41514</v>
      </c>
      <c r="O111" s="204">
        <v>99.144900000000007</v>
      </c>
      <c r="Q111" s="205">
        <v>41514</v>
      </c>
      <c r="R111" s="204">
        <v>98.41</v>
      </c>
      <c r="T111" s="205">
        <v>41512</v>
      </c>
      <c r="U111" s="204">
        <v>18.25</v>
      </c>
      <c r="W111" s="205">
        <v>41512</v>
      </c>
      <c r="X111" s="204">
        <v>18.38</v>
      </c>
      <c r="Z111" s="205">
        <v>41512</v>
      </c>
      <c r="AA111" s="204">
        <v>18.38</v>
      </c>
      <c r="AC111" s="205">
        <v>41512</v>
      </c>
      <c r="AD111" s="204">
        <v>-0.3</v>
      </c>
      <c r="AF111" s="205">
        <v>41512</v>
      </c>
      <c r="AG111" s="204">
        <v>0.54849999999999999</v>
      </c>
      <c r="AI111" s="205">
        <v>41512</v>
      </c>
      <c r="AJ111" s="204">
        <v>1.7709999999999999</v>
      </c>
      <c r="AL111" s="205">
        <v>41512</v>
      </c>
      <c r="AM111" s="204">
        <v>2.9713000000000003</v>
      </c>
      <c r="AO111" s="205">
        <v>41512</v>
      </c>
      <c r="AP111" s="204">
        <v>3.762</v>
      </c>
      <c r="AR111" s="205">
        <v>41513</v>
      </c>
      <c r="AS111" s="204">
        <v>4.0701000000000001</v>
      </c>
      <c r="AU111" s="205">
        <v>41513</v>
      </c>
      <c r="AV111" s="204">
        <v>1.5211999999999999</v>
      </c>
    </row>
    <row r="112" spans="2:48" x14ac:dyDescent="0.25">
      <c r="B112" s="205">
        <v>41515</v>
      </c>
      <c r="C112" s="204">
        <v>98.85</v>
      </c>
      <c r="E112" s="205">
        <v>41514</v>
      </c>
      <c r="F112" s="204">
        <v>2.5316000000000001</v>
      </c>
      <c r="G112" s="209"/>
      <c r="H112" s="205">
        <v>41515</v>
      </c>
      <c r="I112" s="204">
        <v>99.760099999999994</v>
      </c>
      <c r="K112" s="205">
        <v>41515</v>
      </c>
      <c r="L112" s="204">
        <v>99.58</v>
      </c>
      <c r="N112" s="205">
        <v>41515</v>
      </c>
      <c r="O112" s="204">
        <v>99.144900000000007</v>
      </c>
      <c r="Q112" s="205">
        <v>41515</v>
      </c>
      <c r="R112" s="204">
        <v>98.415000000000006</v>
      </c>
      <c r="T112" s="205">
        <v>41513</v>
      </c>
      <c r="U112" s="204">
        <v>17.88</v>
      </c>
      <c r="W112" s="205">
        <v>41513</v>
      </c>
      <c r="X112" s="204">
        <v>18.75</v>
      </c>
      <c r="Z112" s="205">
        <v>41513</v>
      </c>
      <c r="AA112" s="204">
        <v>18.63</v>
      </c>
      <c r="AC112" s="205">
        <v>41513</v>
      </c>
      <c r="AD112" s="204">
        <v>-0.4</v>
      </c>
      <c r="AF112" s="205">
        <v>41513</v>
      </c>
      <c r="AG112" s="204">
        <v>0.53720000000000001</v>
      </c>
      <c r="AI112" s="205">
        <v>41513</v>
      </c>
      <c r="AJ112" s="204">
        <v>1.7069999999999999</v>
      </c>
      <c r="AL112" s="205">
        <v>41513</v>
      </c>
      <c r="AM112" s="204">
        <v>2.8959999999999999</v>
      </c>
      <c r="AO112" s="205">
        <v>41513</v>
      </c>
      <c r="AP112" s="204">
        <v>3.6905000000000001</v>
      </c>
      <c r="AR112" s="205">
        <v>41514</v>
      </c>
      <c r="AS112" s="204">
        <v>4.1230000000000002</v>
      </c>
      <c r="AU112" s="205">
        <v>41514</v>
      </c>
      <c r="AV112" s="204">
        <v>1.5904</v>
      </c>
    </row>
    <row r="113" spans="2:48" x14ac:dyDescent="0.25">
      <c r="B113" s="205">
        <v>41516</v>
      </c>
      <c r="C113" s="204">
        <v>103.53</v>
      </c>
      <c r="E113" s="205">
        <v>41515</v>
      </c>
      <c r="F113" s="204">
        <v>2.4813999999999998</v>
      </c>
      <c r="G113" s="209"/>
      <c r="H113" s="205">
        <v>41516</v>
      </c>
      <c r="I113" s="204">
        <v>99.760099999999994</v>
      </c>
      <c r="K113" s="205">
        <v>41516</v>
      </c>
      <c r="L113" s="204">
        <v>99.58</v>
      </c>
      <c r="N113" s="205">
        <v>41516</v>
      </c>
      <c r="O113" s="204">
        <v>99.147400000000005</v>
      </c>
      <c r="Q113" s="205">
        <v>41516</v>
      </c>
      <c r="R113" s="204">
        <v>98.424999999999997</v>
      </c>
      <c r="T113" s="205">
        <v>41514</v>
      </c>
      <c r="U113" s="204">
        <v>16.190000000000001</v>
      </c>
      <c r="W113" s="205">
        <v>41514</v>
      </c>
      <c r="X113" s="204">
        <v>18.75</v>
      </c>
      <c r="Z113" s="205">
        <v>41514</v>
      </c>
      <c r="AA113" s="204">
        <v>18.75</v>
      </c>
      <c r="AC113" s="205">
        <v>41514</v>
      </c>
      <c r="AD113" s="204">
        <v>1.25</v>
      </c>
      <c r="AF113" s="205">
        <v>41514</v>
      </c>
      <c r="AG113" s="204">
        <v>0.55940000000000001</v>
      </c>
      <c r="AI113" s="205">
        <v>41514</v>
      </c>
      <c r="AJ113" s="204">
        <v>1.764</v>
      </c>
      <c r="AL113" s="205">
        <v>41514</v>
      </c>
      <c r="AM113" s="204">
        <v>2.9542999999999999</v>
      </c>
      <c r="AO113" s="205">
        <v>41514</v>
      </c>
      <c r="AP113" s="204">
        <v>3.7427999999999999</v>
      </c>
      <c r="AR113" s="205">
        <v>41515</v>
      </c>
      <c r="AS113" s="204">
        <v>4.1093999999999999</v>
      </c>
      <c r="AU113" s="205">
        <v>41515</v>
      </c>
      <c r="AV113" s="204">
        <v>1.6240000000000001</v>
      </c>
    </row>
    <row r="114" spans="2:48" x14ac:dyDescent="0.25">
      <c r="B114" s="205">
        <v>41520</v>
      </c>
      <c r="C114" s="204">
        <v>105.78</v>
      </c>
      <c r="E114" s="205">
        <v>41516</v>
      </c>
      <c r="F114" s="204">
        <v>2.472</v>
      </c>
      <c r="G114" s="209"/>
      <c r="H114" s="205">
        <v>41520</v>
      </c>
      <c r="I114" s="204">
        <v>99.760099999999994</v>
      </c>
      <c r="K114" s="205">
        <v>41520</v>
      </c>
      <c r="L114" s="204">
        <v>99.58</v>
      </c>
      <c r="N114" s="205">
        <v>41520</v>
      </c>
      <c r="O114" s="204">
        <v>99.147400000000005</v>
      </c>
      <c r="Q114" s="205">
        <v>41520</v>
      </c>
      <c r="R114" s="204">
        <v>98.415000000000006</v>
      </c>
      <c r="T114" s="205">
        <v>41515</v>
      </c>
      <c r="U114" s="204">
        <v>16.88</v>
      </c>
      <c r="W114" s="205">
        <v>41515</v>
      </c>
      <c r="X114" s="204">
        <v>15.81</v>
      </c>
      <c r="Z114" s="205">
        <v>41515</v>
      </c>
      <c r="AA114" s="204">
        <v>18.88</v>
      </c>
      <c r="AC114" s="205">
        <v>41515</v>
      </c>
      <c r="AD114" s="204">
        <v>0.9</v>
      </c>
      <c r="AF114" s="205">
        <v>41515</v>
      </c>
      <c r="AG114" s="204">
        <v>0.56489999999999996</v>
      </c>
      <c r="AI114" s="205">
        <v>41515</v>
      </c>
      <c r="AJ114" s="204">
        <v>1.7709999999999999</v>
      </c>
      <c r="AL114" s="205">
        <v>41515</v>
      </c>
      <c r="AM114" s="204">
        <v>2.9554999999999998</v>
      </c>
      <c r="AO114" s="205">
        <v>41515</v>
      </c>
      <c r="AP114" s="204">
        <v>3.7231999999999998</v>
      </c>
      <c r="AR114" s="205">
        <v>41516</v>
      </c>
      <c r="AS114" s="204">
        <v>4.1258999999999997</v>
      </c>
      <c r="AU114" s="205">
        <v>41516</v>
      </c>
      <c r="AV114" s="204">
        <v>1.6562999999999999</v>
      </c>
    </row>
    <row r="115" spans="2:48" x14ac:dyDescent="0.25">
      <c r="B115" s="205">
        <v>41521</v>
      </c>
      <c r="C115" s="204">
        <v>111.36</v>
      </c>
      <c r="E115" s="205">
        <v>41519</v>
      </c>
      <c r="F115" s="204">
        <v>2.4683999999999999</v>
      </c>
      <c r="G115" s="209"/>
      <c r="H115" s="205">
        <v>41521</v>
      </c>
      <c r="I115" s="204">
        <v>99.760099999999994</v>
      </c>
      <c r="K115" s="205">
        <v>41521</v>
      </c>
      <c r="L115" s="204">
        <v>99.58</v>
      </c>
      <c r="N115" s="205">
        <v>41521</v>
      </c>
      <c r="O115" s="204">
        <v>99.147400000000005</v>
      </c>
      <c r="Q115" s="205">
        <v>41521</v>
      </c>
      <c r="R115" s="204">
        <v>98.405000000000001</v>
      </c>
      <c r="T115" s="205">
        <v>41516</v>
      </c>
      <c r="U115" s="204">
        <v>16.440000000000001</v>
      </c>
      <c r="W115" s="205">
        <v>41516</v>
      </c>
      <c r="X115" s="204">
        <v>16.63</v>
      </c>
      <c r="Z115" s="205">
        <v>41516</v>
      </c>
      <c r="AA115" s="204">
        <v>19.63</v>
      </c>
      <c r="AC115" s="205">
        <v>41516</v>
      </c>
      <c r="AD115" s="204">
        <v>2</v>
      </c>
      <c r="AF115" s="205">
        <v>41516</v>
      </c>
      <c r="AG115" s="204">
        <v>0.56640000000000001</v>
      </c>
      <c r="AI115" s="205">
        <v>41516</v>
      </c>
      <c r="AJ115" s="204">
        <v>1.8075000000000001</v>
      </c>
      <c r="AL115" s="205">
        <v>41516</v>
      </c>
      <c r="AM115" s="204">
        <v>2.9809999999999999</v>
      </c>
      <c r="AO115" s="205">
        <v>41516</v>
      </c>
      <c r="AP115" s="204">
        <v>3.7210000000000001</v>
      </c>
      <c r="AR115" s="205">
        <v>41519</v>
      </c>
      <c r="AS115" s="204">
        <v>4.1246</v>
      </c>
      <c r="AU115" s="205">
        <v>41519</v>
      </c>
      <c r="AV115" s="204">
        <v>1.6577</v>
      </c>
    </row>
    <row r="116" spans="2:48" x14ac:dyDescent="0.25">
      <c r="B116" s="205">
        <v>41522</v>
      </c>
      <c r="C116" s="204">
        <v>114.19</v>
      </c>
      <c r="E116" s="205">
        <v>41520</v>
      </c>
      <c r="F116" s="204">
        <v>2.4773000000000001</v>
      </c>
      <c r="G116" s="209"/>
      <c r="H116" s="205">
        <v>41522</v>
      </c>
      <c r="I116" s="204">
        <v>99.760099999999994</v>
      </c>
      <c r="K116" s="205">
        <v>41522</v>
      </c>
      <c r="L116" s="204">
        <v>99.58</v>
      </c>
      <c r="N116" s="205">
        <v>41522</v>
      </c>
      <c r="O116" s="204">
        <v>99.147400000000005</v>
      </c>
      <c r="Q116" s="205">
        <v>41522</v>
      </c>
      <c r="R116" s="204">
        <v>98.4</v>
      </c>
      <c r="T116" s="205">
        <v>41519</v>
      </c>
      <c r="U116" s="204">
        <v>17</v>
      </c>
      <c r="W116" s="205">
        <v>41519</v>
      </c>
      <c r="X116" s="204">
        <v>16.5</v>
      </c>
      <c r="Z116" s="205">
        <v>41519</v>
      </c>
      <c r="AA116" s="204">
        <v>19.75</v>
      </c>
      <c r="AC116" s="205">
        <v>41519</v>
      </c>
      <c r="AD116" s="204">
        <v>2</v>
      </c>
      <c r="AF116" s="205">
        <v>41519</v>
      </c>
      <c r="AG116" s="204">
        <v>0.58699999999999997</v>
      </c>
      <c r="AI116" s="205">
        <v>41519</v>
      </c>
      <c r="AJ116" s="204">
        <v>1.8075000000000001</v>
      </c>
      <c r="AL116" s="205">
        <v>41519</v>
      </c>
      <c r="AM116" s="204">
        <v>2.98</v>
      </c>
      <c r="AO116" s="205">
        <v>41519</v>
      </c>
      <c r="AP116" s="204">
        <v>3.7235</v>
      </c>
      <c r="AR116" s="205">
        <v>41520</v>
      </c>
      <c r="AS116" s="204">
        <v>4.2483000000000004</v>
      </c>
      <c r="AU116" s="205">
        <v>41520</v>
      </c>
      <c r="AV116" s="204">
        <v>1.7627000000000002</v>
      </c>
    </row>
    <row r="117" spans="2:48" x14ac:dyDescent="0.25">
      <c r="B117" s="205">
        <v>41523</v>
      </c>
      <c r="C117" s="204">
        <v>105.49</v>
      </c>
      <c r="E117" s="205">
        <v>41521</v>
      </c>
      <c r="F117" s="204">
        <v>2.4546000000000001</v>
      </c>
      <c r="G117" s="209"/>
      <c r="H117" s="205">
        <v>41523</v>
      </c>
      <c r="I117" s="204">
        <v>99.762500000000003</v>
      </c>
      <c r="K117" s="205">
        <v>41523</v>
      </c>
      <c r="L117" s="204">
        <v>99.584999999999994</v>
      </c>
      <c r="N117" s="205">
        <v>41523</v>
      </c>
      <c r="O117" s="204">
        <v>99.1524</v>
      </c>
      <c r="Q117" s="205">
        <v>41523</v>
      </c>
      <c r="R117" s="204">
        <v>98.424999999999997</v>
      </c>
      <c r="T117" s="205">
        <v>41520</v>
      </c>
      <c r="U117" s="204">
        <v>17.25</v>
      </c>
      <c r="W117" s="205">
        <v>41520</v>
      </c>
      <c r="X117" s="204">
        <v>15.15</v>
      </c>
      <c r="Z117" s="205">
        <v>41520</v>
      </c>
      <c r="AA117" s="204">
        <v>17.5</v>
      </c>
      <c r="AC117" s="205">
        <v>41520</v>
      </c>
      <c r="AD117" s="204">
        <v>0.25</v>
      </c>
      <c r="AF117" s="205">
        <v>41520</v>
      </c>
      <c r="AG117" s="204">
        <v>0.58799999999999997</v>
      </c>
      <c r="AI117" s="205">
        <v>41520</v>
      </c>
      <c r="AJ117" s="204">
        <v>1.8294999999999999</v>
      </c>
      <c r="AL117" s="205">
        <v>41520</v>
      </c>
      <c r="AM117" s="204">
        <v>3.0345</v>
      </c>
      <c r="AO117" s="205">
        <v>41520</v>
      </c>
      <c r="AP117" s="204">
        <v>3.798</v>
      </c>
      <c r="AR117" s="205">
        <v>41521</v>
      </c>
      <c r="AS117" s="204">
        <v>4.2522000000000002</v>
      </c>
      <c r="AU117" s="205">
        <v>41521</v>
      </c>
      <c r="AV117" s="204">
        <v>1.7923</v>
      </c>
    </row>
    <row r="118" spans="2:48" x14ac:dyDescent="0.25">
      <c r="B118" s="205">
        <v>41526</v>
      </c>
      <c r="C118" s="204">
        <v>100.71</v>
      </c>
      <c r="E118" s="205">
        <v>41522</v>
      </c>
      <c r="F118" s="204">
        <v>2.4565000000000001</v>
      </c>
      <c r="G118" s="209"/>
      <c r="H118" s="205">
        <v>41526</v>
      </c>
      <c r="I118" s="204">
        <v>99.762500000000003</v>
      </c>
      <c r="K118" s="205">
        <v>41526</v>
      </c>
      <c r="L118" s="204">
        <v>99.59</v>
      </c>
      <c r="N118" s="205">
        <v>41526</v>
      </c>
      <c r="O118" s="204">
        <v>99.1524</v>
      </c>
      <c r="Q118" s="205">
        <v>41526</v>
      </c>
      <c r="R118" s="204">
        <v>98.435000000000002</v>
      </c>
      <c r="T118" s="205">
        <v>41521</v>
      </c>
      <c r="U118" s="204">
        <v>15.38</v>
      </c>
      <c r="W118" s="205">
        <v>41521</v>
      </c>
      <c r="X118" s="204">
        <v>15.18</v>
      </c>
      <c r="Z118" s="205">
        <v>41521</v>
      </c>
      <c r="AA118" s="204">
        <v>17.89</v>
      </c>
      <c r="AC118" s="205">
        <v>41521</v>
      </c>
      <c r="AD118" s="204">
        <v>1.25</v>
      </c>
      <c r="AF118" s="205">
        <v>41521</v>
      </c>
      <c r="AG118" s="204">
        <v>0.625</v>
      </c>
      <c r="AI118" s="205">
        <v>41521</v>
      </c>
      <c r="AJ118" s="204">
        <v>1.8919999999999999</v>
      </c>
      <c r="AL118" s="205">
        <v>41521</v>
      </c>
      <c r="AM118" s="204">
        <v>3.0804999999999998</v>
      </c>
      <c r="AO118" s="205">
        <v>41521</v>
      </c>
      <c r="AP118" s="204">
        <v>3.7858999999999998</v>
      </c>
      <c r="AR118" s="205">
        <v>41522</v>
      </c>
      <c r="AS118" s="204">
        <v>4.3377999999999997</v>
      </c>
      <c r="AU118" s="205">
        <v>41522</v>
      </c>
      <c r="AV118" s="204">
        <v>1.8755999999999999</v>
      </c>
    </row>
    <row r="119" spans="2:48" x14ac:dyDescent="0.25">
      <c r="B119" s="205">
        <v>41527</v>
      </c>
      <c r="C119" s="204">
        <v>101.81</v>
      </c>
      <c r="E119" s="205">
        <v>41523</v>
      </c>
      <c r="F119" s="204">
        <v>2.4628000000000001</v>
      </c>
      <c r="G119" s="209"/>
      <c r="H119" s="205">
        <v>41527</v>
      </c>
      <c r="I119" s="204">
        <v>99.762500000000003</v>
      </c>
      <c r="K119" s="205">
        <v>41527</v>
      </c>
      <c r="L119" s="204">
        <v>99.59</v>
      </c>
      <c r="N119" s="205">
        <v>41527</v>
      </c>
      <c r="O119" s="204">
        <v>99.154899999999998</v>
      </c>
      <c r="Q119" s="205">
        <v>41527</v>
      </c>
      <c r="R119" s="204">
        <v>98.424999999999997</v>
      </c>
      <c r="T119" s="205">
        <v>41522</v>
      </c>
      <c r="U119" s="204">
        <v>15.13</v>
      </c>
      <c r="W119" s="205">
        <v>41522</v>
      </c>
      <c r="X119" s="204">
        <v>15.5</v>
      </c>
      <c r="Z119" s="205">
        <v>41522</v>
      </c>
      <c r="AA119" s="204">
        <v>18.89</v>
      </c>
      <c r="AC119" s="205">
        <v>41522</v>
      </c>
      <c r="AD119" s="204">
        <v>3.25</v>
      </c>
      <c r="AF119" s="205">
        <v>41522</v>
      </c>
      <c r="AG119" s="204">
        <v>0.66969999999999996</v>
      </c>
      <c r="AI119" s="205">
        <v>41522</v>
      </c>
      <c r="AJ119" s="204">
        <v>2.0053999999999998</v>
      </c>
      <c r="AL119" s="205">
        <v>41522</v>
      </c>
      <c r="AM119" s="204">
        <v>3.1846999999999999</v>
      </c>
      <c r="AO119" s="205">
        <v>41522</v>
      </c>
      <c r="AP119" s="204">
        <v>3.9186000000000001</v>
      </c>
      <c r="AR119" s="205">
        <v>41523</v>
      </c>
      <c r="AS119" s="204">
        <v>4.3175999999999997</v>
      </c>
      <c r="AU119" s="205">
        <v>41523</v>
      </c>
      <c r="AV119" s="204">
        <v>1.8515999999999999</v>
      </c>
    </row>
    <row r="120" spans="2:48" x14ac:dyDescent="0.25">
      <c r="B120" s="205">
        <v>41528</v>
      </c>
      <c r="C120" s="204">
        <v>98</v>
      </c>
      <c r="E120" s="205">
        <v>41526</v>
      </c>
      <c r="F120" s="204">
        <v>2.4634</v>
      </c>
      <c r="G120" s="209"/>
      <c r="H120" s="205">
        <v>41528</v>
      </c>
      <c r="I120" s="204">
        <v>99.762500000000003</v>
      </c>
      <c r="K120" s="205">
        <v>41528</v>
      </c>
      <c r="L120" s="204">
        <v>99.59</v>
      </c>
      <c r="N120" s="205">
        <v>41528</v>
      </c>
      <c r="O120" s="204">
        <v>99.154899999999998</v>
      </c>
      <c r="Q120" s="205">
        <v>41528</v>
      </c>
      <c r="R120" s="204">
        <v>98.424999999999997</v>
      </c>
      <c r="T120" s="205">
        <v>41523</v>
      </c>
      <c r="U120" s="204">
        <v>15.8</v>
      </c>
      <c r="W120" s="205">
        <v>41523</v>
      </c>
      <c r="X120" s="204">
        <v>15.25</v>
      </c>
      <c r="Z120" s="205">
        <v>41523</v>
      </c>
      <c r="AA120" s="204">
        <v>18.25</v>
      </c>
      <c r="AC120" s="205">
        <v>41523</v>
      </c>
      <c r="AD120" s="204">
        <v>2.4</v>
      </c>
      <c r="AF120" s="205">
        <v>41523</v>
      </c>
      <c r="AG120" s="204">
        <v>0.61560000000000004</v>
      </c>
      <c r="AI120" s="205">
        <v>41523</v>
      </c>
      <c r="AJ120" s="204">
        <v>1.9095</v>
      </c>
      <c r="AL120" s="205">
        <v>41523</v>
      </c>
      <c r="AM120" s="204">
        <v>3.1179999999999999</v>
      </c>
      <c r="AO120" s="205">
        <v>41523</v>
      </c>
      <c r="AP120" s="204">
        <v>3.891</v>
      </c>
      <c r="AR120" s="205">
        <v>41526</v>
      </c>
      <c r="AS120" s="204">
        <v>4.3154000000000003</v>
      </c>
      <c r="AU120" s="205">
        <v>41526</v>
      </c>
      <c r="AV120" s="204">
        <v>1.8525</v>
      </c>
    </row>
    <row r="121" spans="2:48" x14ac:dyDescent="0.25">
      <c r="B121" s="205">
        <v>41529</v>
      </c>
      <c r="C121" s="204">
        <v>96.38</v>
      </c>
      <c r="E121" s="205">
        <v>41527</v>
      </c>
      <c r="F121" s="204">
        <v>2.5281000000000002</v>
      </c>
      <c r="G121" s="209"/>
      <c r="H121" s="205">
        <v>41529</v>
      </c>
      <c r="I121" s="204">
        <v>99.762500000000003</v>
      </c>
      <c r="K121" s="205">
        <v>41529</v>
      </c>
      <c r="L121" s="204">
        <v>99.59</v>
      </c>
      <c r="N121" s="205">
        <v>41529</v>
      </c>
      <c r="O121" s="204">
        <v>99.157300000000006</v>
      </c>
      <c r="Q121" s="205">
        <v>41529</v>
      </c>
      <c r="R121" s="204">
        <v>98.424999999999997</v>
      </c>
      <c r="T121" s="205">
        <v>41526</v>
      </c>
      <c r="U121" s="204">
        <v>15.75</v>
      </c>
      <c r="W121" s="205">
        <v>41526</v>
      </c>
      <c r="X121" s="204">
        <v>14.75</v>
      </c>
      <c r="Z121" s="205">
        <v>41526</v>
      </c>
      <c r="AA121" s="204">
        <v>17.059999999999999</v>
      </c>
      <c r="AC121" s="205">
        <v>41526</v>
      </c>
      <c r="AD121" s="204">
        <v>1.63</v>
      </c>
      <c r="AF121" s="205">
        <v>41526</v>
      </c>
      <c r="AG121" s="204">
        <v>0.60140000000000005</v>
      </c>
      <c r="AI121" s="205">
        <v>41526</v>
      </c>
      <c r="AJ121" s="204">
        <v>1.8639999999999999</v>
      </c>
      <c r="AL121" s="205">
        <v>41526</v>
      </c>
      <c r="AM121" s="204">
        <v>3.0844999999999998</v>
      </c>
      <c r="AO121" s="205">
        <v>41526</v>
      </c>
      <c r="AP121" s="204">
        <v>3.871</v>
      </c>
      <c r="AR121" s="205">
        <v>41527</v>
      </c>
      <c r="AS121" s="204">
        <v>4.3680000000000003</v>
      </c>
      <c r="AU121" s="205">
        <v>41527</v>
      </c>
      <c r="AV121" s="204">
        <v>1.8443000000000001</v>
      </c>
    </row>
    <row r="122" spans="2:48" x14ac:dyDescent="0.25">
      <c r="B122" s="205">
        <v>41530</v>
      </c>
      <c r="C122" s="204">
        <v>96.17</v>
      </c>
      <c r="E122" s="205">
        <v>41528</v>
      </c>
      <c r="F122" s="204">
        <v>2.5127000000000002</v>
      </c>
      <c r="G122" s="209"/>
      <c r="H122" s="205">
        <v>41530</v>
      </c>
      <c r="I122" s="204">
        <v>99.762500000000003</v>
      </c>
      <c r="K122" s="205">
        <v>41530</v>
      </c>
      <c r="L122" s="204">
        <v>99.59</v>
      </c>
      <c r="N122" s="205">
        <v>41530</v>
      </c>
      <c r="O122" s="204">
        <v>99.157300000000006</v>
      </c>
      <c r="Q122" s="205">
        <v>41530</v>
      </c>
      <c r="R122" s="204">
        <v>98.424999999999997</v>
      </c>
      <c r="T122" s="205">
        <v>41527</v>
      </c>
      <c r="U122" s="204">
        <v>15</v>
      </c>
      <c r="W122" s="205">
        <v>41527</v>
      </c>
      <c r="X122" s="204">
        <v>15</v>
      </c>
      <c r="Z122" s="205">
        <v>41527</v>
      </c>
      <c r="AA122" s="204">
        <v>16</v>
      </c>
      <c r="AC122" s="205">
        <v>41527</v>
      </c>
      <c r="AD122" s="204">
        <v>0.6</v>
      </c>
      <c r="AF122" s="205">
        <v>41527</v>
      </c>
      <c r="AG122" s="204">
        <v>0.62280000000000002</v>
      </c>
      <c r="AI122" s="205">
        <v>41527</v>
      </c>
      <c r="AJ122" s="204">
        <v>1.9165000000000001</v>
      </c>
      <c r="AL122" s="205">
        <v>41527</v>
      </c>
      <c r="AM122" s="204">
        <v>3.1259000000000001</v>
      </c>
      <c r="AO122" s="205">
        <v>41527</v>
      </c>
      <c r="AP122" s="204">
        <v>3.9016999999999999</v>
      </c>
      <c r="AR122" s="205">
        <v>41528</v>
      </c>
      <c r="AS122" s="204">
        <v>4.3282999999999996</v>
      </c>
      <c r="AU122" s="205">
        <v>41528</v>
      </c>
      <c r="AV122" s="204">
        <v>1.8113999999999999</v>
      </c>
    </row>
    <row r="123" spans="2:48" x14ac:dyDescent="0.25">
      <c r="B123" s="205">
        <v>41533</v>
      </c>
      <c r="C123" s="204">
        <v>94.55</v>
      </c>
      <c r="E123" s="205">
        <v>41529</v>
      </c>
      <c r="F123" s="204">
        <v>2.4681000000000002</v>
      </c>
      <c r="G123" s="209"/>
      <c r="H123" s="205">
        <v>41533</v>
      </c>
      <c r="I123" s="204">
        <v>99.762500000000003</v>
      </c>
      <c r="K123" s="205">
        <v>41533</v>
      </c>
      <c r="L123" s="204">
        <v>99.59</v>
      </c>
      <c r="N123" s="205">
        <v>41533</v>
      </c>
      <c r="O123" s="204">
        <v>99.160399999999996</v>
      </c>
      <c r="Q123" s="205">
        <v>41533</v>
      </c>
      <c r="R123" s="204">
        <v>98.44</v>
      </c>
      <c r="T123" s="205">
        <v>41528</v>
      </c>
      <c r="U123" s="204">
        <v>15.13</v>
      </c>
      <c r="W123" s="205">
        <v>41528</v>
      </c>
      <c r="X123" s="204">
        <v>16.059999999999999</v>
      </c>
      <c r="Z123" s="205">
        <v>41528</v>
      </c>
      <c r="AA123" s="204">
        <v>16.38</v>
      </c>
      <c r="AC123" s="205">
        <v>41528</v>
      </c>
      <c r="AD123" s="204">
        <v>0.4</v>
      </c>
      <c r="AF123" s="205">
        <v>41528</v>
      </c>
      <c r="AG123" s="204">
        <v>0.59570000000000001</v>
      </c>
      <c r="AI123" s="205">
        <v>41528</v>
      </c>
      <c r="AJ123" s="204">
        <v>1.8658000000000001</v>
      </c>
      <c r="AL123" s="205">
        <v>41528</v>
      </c>
      <c r="AM123" s="204">
        <v>3.0779999999999998</v>
      </c>
      <c r="AO123" s="205">
        <v>41528</v>
      </c>
      <c r="AP123" s="204">
        <v>3.8573</v>
      </c>
      <c r="AR123" s="205">
        <v>41529</v>
      </c>
      <c r="AS123" s="204">
        <v>4.3105000000000002</v>
      </c>
      <c r="AU123" s="205">
        <v>41529</v>
      </c>
      <c r="AV123" s="204">
        <v>1.8397999999999999</v>
      </c>
    </row>
    <row r="124" spans="2:48" x14ac:dyDescent="0.25">
      <c r="B124" s="205">
        <v>41534</v>
      </c>
      <c r="C124" s="204">
        <v>90.82</v>
      </c>
      <c r="E124" s="205">
        <v>41530</v>
      </c>
      <c r="F124" s="204">
        <v>2.4797000000000002</v>
      </c>
      <c r="G124" s="209"/>
      <c r="H124" s="205">
        <v>41534</v>
      </c>
      <c r="I124" s="204">
        <v>99.762500000000003</v>
      </c>
      <c r="K124" s="205">
        <v>41534</v>
      </c>
      <c r="L124" s="204">
        <v>99.59</v>
      </c>
      <c r="N124" s="205">
        <v>41534</v>
      </c>
      <c r="O124" s="204">
        <v>99.165400000000005</v>
      </c>
      <c r="Q124" s="205">
        <v>41534</v>
      </c>
      <c r="R124" s="204">
        <v>98.46</v>
      </c>
      <c r="T124" s="205">
        <v>41529</v>
      </c>
      <c r="U124" s="204">
        <v>14.88</v>
      </c>
      <c r="W124" s="205">
        <v>41529</v>
      </c>
      <c r="X124" s="204">
        <v>15.75</v>
      </c>
      <c r="Z124" s="205">
        <v>41529</v>
      </c>
      <c r="AA124" s="204">
        <v>15.75</v>
      </c>
      <c r="AC124" s="205">
        <v>41529</v>
      </c>
      <c r="AD124" s="204">
        <v>0.6</v>
      </c>
      <c r="AF124" s="205">
        <v>41529</v>
      </c>
      <c r="AG124" s="204">
        <v>0.59450000000000003</v>
      </c>
      <c r="AI124" s="205">
        <v>41529</v>
      </c>
      <c r="AJ124" s="204">
        <v>1.871</v>
      </c>
      <c r="AL124" s="205">
        <v>41529</v>
      </c>
      <c r="AM124" s="204">
        <v>3.0674999999999999</v>
      </c>
      <c r="AO124" s="205">
        <v>41529</v>
      </c>
      <c r="AP124" s="204">
        <v>3.8475000000000001</v>
      </c>
      <c r="AR124" s="205">
        <v>41530</v>
      </c>
      <c r="AS124" s="204">
        <v>4.2775999999999996</v>
      </c>
      <c r="AU124" s="205">
        <v>41530</v>
      </c>
      <c r="AV124" s="204">
        <v>1.8012999999999999</v>
      </c>
    </row>
    <row r="125" spans="2:48" x14ac:dyDescent="0.25">
      <c r="B125" s="205">
        <v>41535</v>
      </c>
      <c r="C125" s="204">
        <v>82.75</v>
      </c>
      <c r="E125" s="205">
        <v>41533</v>
      </c>
      <c r="F125" s="204">
        <v>2.5226999999999999</v>
      </c>
      <c r="G125" s="209"/>
      <c r="H125" s="205">
        <v>41535</v>
      </c>
      <c r="I125" s="204">
        <v>99.762500000000003</v>
      </c>
      <c r="K125" s="205">
        <v>41535</v>
      </c>
      <c r="L125" s="204">
        <v>99.59</v>
      </c>
      <c r="N125" s="205">
        <v>41535</v>
      </c>
      <c r="O125" s="204">
        <v>99.170400000000001</v>
      </c>
      <c r="Q125" s="205">
        <v>41535</v>
      </c>
      <c r="R125" s="204">
        <v>98.483999999999995</v>
      </c>
      <c r="T125" s="205">
        <v>41530</v>
      </c>
      <c r="U125" s="204">
        <v>16</v>
      </c>
      <c r="W125" s="205">
        <v>41530</v>
      </c>
      <c r="X125" s="204">
        <v>16.88</v>
      </c>
      <c r="Z125" s="205">
        <v>41530</v>
      </c>
      <c r="AA125" s="204">
        <v>16.63</v>
      </c>
      <c r="AC125" s="205">
        <v>41530</v>
      </c>
      <c r="AD125" s="204">
        <v>0.6</v>
      </c>
      <c r="AF125" s="205">
        <v>41530</v>
      </c>
      <c r="AG125" s="204">
        <v>0.59299999999999997</v>
      </c>
      <c r="AI125" s="205">
        <v>41530</v>
      </c>
      <c r="AJ125" s="204">
        <v>1.8643000000000001</v>
      </c>
      <c r="AL125" s="205">
        <v>41530</v>
      </c>
      <c r="AM125" s="204">
        <v>3.048</v>
      </c>
      <c r="AO125" s="205">
        <v>41530</v>
      </c>
      <c r="AP125" s="204">
        <v>3.8414999999999999</v>
      </c>
      <c r="AR125" s="205">
        <v>41533</v>
      </c>
      <c r="AS125" s="204">
        <v>4.3179999999999996</v>
      </c>
      <c r="AU125" s="205">
        <v>41533</v>
      </c>
      <c r="AV125" s="204">
        <v>1.7974999999999999</v>
      </c>
    </row>
    <row r="126" spans="2:48" x14ac:dyDescent="0.25">
      <c r="B126" s="205">
        <v>41536</v>
      </c>
      <c r="C126" s="204">
        <v>80.34</v>
      </c>
      <c r="E126" s="205">
        <v>41534</v>
      </c>
      <c r="F126" s="204">
        <v>2.5779000000000001</v>
      </c>
      <c r="G126" s="209"/>
      <c r="H126" s="205">
        <v>41536</v>
      </c>
      <c r="I126" s="204">
        <v>99.762500000000003</v>
      </c>
      <c r="K126" s="205">
        <v>41536</v>
      </c>
      <c r="L126" s="204">
        <v>99.59</v>
      </c>
      <c r="N126" s="205">
        <v>41536</v>
      </c>
      <c r="O126" s="204">
        <v>99.175299999999993</v>
      </c>
      <c r="Q126" s="205">
        <v>41536</v>
      </c>
      <c r="R126" s="204">
        <v>98.489000000000004</v>
      </c>
      <c r="T126" s="205">
        <v>41533</v>
      </c>
      <c r="U126" s="204">
        <v>15.75</v>
      </c>
      <c r="W126" s="205">
        <v>41533</v>
      </c>
      <c r="X126" s="204">
        <v>16.75</v>
      </c>
      <c r="Z126" s="205">
        <v>41533</v>
      </c>
      <c r="AA126" s="204">
        <v>15.5</v>
      </c>
      <c r="AC126" s="205">
        <v>41533</v>
      </c>
      <c r="AD126" s="204">
        <v>-1.1000000000000001</v>
      </c>
      <c r="AF126" s="205">
        <v>41533</v>
      </c>
      <c r="AG126" s="204">
        <v>0.54700000000000004</v>
      </c>
      <c r="AI126" s="205">
        <v>41533</v>
      </c>
      <c r="AJ126" s="204">
        <v>1.7903</v>
      </c>
      <c r="AL126" s="205">
        <v>41533</v>
      </c>
      <c r="AM126" s="204">
        <v>3.02</v>
      </c>
      <c r="AO126" s="205">
        <v>41533</v>
      </c>
      <c r="AP126" s="204">
        <v>3.8544999999999998</v>
      </c>
      <c r="AR126" s="205">
        <v>41534</v>
      </c>
      <c r="AS126" s="204">
        <v>4.3070000000000004</v>
      </c>
      <c r="AU126" s="205">
        <v>41534</v>
      </c>
      <c r="AV126" s="204">
        <v>1.7290999999999999</v>
      </c>
    </row>
    <row r="127" spans="2:48" x14ac:dyDescent="0.25">
      <c r="B127" s="205">
        <v>41537</v>
      </c>
      <c r="C127" s="204">
        <v>77.73</v>
      </c>
      <c r="E127" s="205">
        <v>41535</v>
      </c>
      <c r="F127" s="204">
        <v>2.6015000000000001</v>
      </c>
      <c r="G127" s="209"/>
      <c r="H127" s="205">
        <v>41537</v>
      </c>
      <c r="I127" s="204">
        <v>99.762500000000003</v>
      </c>
      <c r="K127" s="205">
        <v>41537</v>
      </c>
      <c r="L127" s="204">
        <v>99.59</v>
      </c>
      <c r="N127" s="205">
        <v>41537</v>
      </c>
      <c r="O127" s="204">
        <v>99.175299999999993</v>
      </c>
      <c r="Q127" s="205">
        <v>41537</v>
      </c>
      <c r="R127" s="204">
        <v>98.483999999999995</v>
      </c>
      <c r="T127" s="205">
        <v>41534</v>
      </c>
      <c r="U127" s="204">
        <v>15.81</v>
      </c>
      <c r="W127" s="205">
        <v>41534</v>
      </c>
      <c r="X127" s="204">
        <v>17.25</v>
      </c>
      <c r="Z127" s="205">
        <v>41534</v>
      </c>
      <c r="AA127" s="204">
        <v>15.13</v>
      </c>
      <c r="AC127" s="205">
        <v>41534</v>
      </c>
      <c r="AD127" s="204">
        <v>-1.88</v>
      </c>
      <c r="AF127" s="205">
        <v>41534</v>
      </c>
      <c r="AG127" s="204">
        <v>0.53149999999999997</v>
      </c>
      <c r="AI127" s="205">
        <v>41534</v>
      </c>
      <c r="AJ127" s="204">
        <v>1.7814999999999999</v>
      </c>
      <c r="AL127" s="205">
        <v>41534</v>
      </c>
      <c r="AM127" s="204">
        <v>2.9965000000000002</v>
      </c>
      <c r="AO127" s="205">
        <v>41534</v>
      </c>
      <c r="AP127" s="204">
        <v>3.8149999999999999</v>
      </c>
      <c r="AR127" s="205">
        <v>41535</v>
      </c>
      <c r="AS127" s="204">
        <v>4.1627000000000001</v>
      </c>
      <c r="AU127" s="205">
        <v>41535</v>
      </c>
      <c r="AV127" s="204">
        <v>1.5571999999999999</v>
      </c>
    </row>
    <row r="128" spans="2:48" x14ac:dyDescent="0.25">
      <c r="B128" s="205">
        <v>41540</v>
      </c>
      <c r="C128" s="204">
        <v>75.349999999999994</v>
      </c>
      <c r="E128" s="205">
        <v>41536</v>
      </c>
      <c r="F128" s="204">
        <v>2.629</v>
      </c>
      <c r="G128" s="209"/>
      <c r="H128" s="205">
        <v>41540</v>
      </c>
      <c r="I128" s="204">
        <v>99.762500000000003</v>
      </c>
      <c r="K128" s="205">
        <v>41540</v>
      </c>
      <c r="L128" s="204">
        <v>99.59</v>
      </c>
      <c r="N128" s="205">
        <v>41540</v>
      </c>
      <c r="O128" s="204">
        <v>99.180300000000003</v>
      </c>
      <c r="Q128" s="205">
        <v>41540</v>
      </c>
      <c r="R128" s="204">
        <v>98.494</v>
      </c>
      <c r="T128" s="205">
        <v>41535</v>
      </c>
      <c r="U128" s="204">
        <v>15.88</v>
      </c>
      <c r="W128" s="205">
        <v>41535</v>
      </c>
      <c r="X128" s="204">
        <v>17.63</v>
      </c>
      <c r="Z128" s="205">
        <v>41535</v>
      </c>
      <c r="AA128" s="204">
        <v>15.13</v>
      </c>
      <c r="AC128" s="205">
        <v>41535</v>
      </c>
      <c r="AD128" s="204">
        <v>-3</v>
      </c>
      <c r="AF128" s="205">
        <v>41535</v>
      </c>
      <c r="AG128" s="204">
        <v>0.48299999999999998</v>
      </c>
      <c r="AI128" s="205">
        <v>41535</v>
      </c>
      <c r="AJ128" s="204">
        <v>1.603</v>
      </c>
      <c r="AL128" s="205">
        <v>41535</v>
      </c>
      <c r="AM128" s="204">
        <v>2.8410000000000002</v>
      </c>
      <c r="AO128" s="205">
        <v>41535</v>
      </c>
      <c r="AP128" s="204">
        <v>3.7213000000000003</v>
      </c>
      <c r="AR128" s="205">
        <v>41536</v>
      </c>
      <c r="AS128" s="204">
        <v>4.2333999999999996</v>
      </c>
      <c r="AU128" s="205">
        <v>41536</v>
      </c>
      <c r="AV128" s="204">
        <v>1.6028</v>
      </c>
    </row>
    <row r="129" spans="2:48" x14ac:dyDescent="0.25">
      <c r="B129" s="205">
        <v>41541</v>
      </c>
      <c r="C129" s="204">
        <v>74.819999999999993</v>
      </c>
      <c r="E129" s="205">
        <v>41537</v>
      </c>
      <c r="F129" s="204">
        <v>2.6646000000000001</v>
      </c>
      <c r="G129" s="209"/>
      <c r="H129" s="205">
        <v>41541</v>
      </c>
      <c r="I129" s="204">
        <v>99.762500000000003</v>
      </c>
      <c r="K129" s="205">
        <v>41541</v>
      </c>
      <c r="L129" s="204">
        <v>99.59</v>
      </c>
      <c r="N129" s="205">
        <v>41541</v>
      </c>
      <c r="O129" s="204">
        <v>99.175299999999993</v>
      </c>
      <c r="Q129" s="205">
        <v>41541</v>
      </c>
      <c r="R129" s="204">
        <v>98.489000000000004</v>
      </c>
      <c r="T129" s="205">
        <v>41536</v>
      </c>
      <c r="U129" s="204">
        <v>16</v>
      </c>
      <c r="W129" s="205">
        <v>41536</v>
      </c>
      <c r="X129" s="204">
        <v>18.13</v>
      </c>
      <c r="Z129" s="205">
        <v>41536</v>
      </c>
      <c r="AA129" s="204">
        <v>15.63</v>
      </c>
      <c r="AC129" s="205">
        <v>41536</v>
      </c>
      <c r="AD129" s="204">
        <v>-1.9</v>
      </c>
      <c r="AF129" s="205">
        <v>41536</v>
      </c>
      <c r="AG129" s="204">
        <v>0.4975</v>
      </c>
      <c r="AI129" s="205">
        <v>41536</v>
      </c>
      <c r="AJ129" s="204">
        <v>1.67</v>
      </c>
      <c r="AL129" s="205">
        <v>41536</v>
      </c>
      <c r="AM129" s="204">
        <v>2.9104999999999999</v>
      </c>
      <c r="AO129" s="205">
        <v>41536</v>
      </c>
      <c r="AP129" s="204">
        <v>3.7835000000000001</v>
      </c>
      <c r="AR129" s="205">
        <v>41537</v>
      </c>
      <c r="AS129" s="204">
        <v>4.2039999999999997</v>
      </c>
      <c r="AU129" s="205">
        <v>41537</v>
      </c>
      <c r="AV129" s="204">
        <v>1.5392999999999999</v>
      </c>
    </row>
    <row r="130" spans="2:48" x14ac:dyDescent="0.25">
      <c r="B130" s="205">
        <v>41542</v>
      </c>
      <c r="C130" s="204">
        <v>75.3</v>
      </c>
      <c r="E130" s="205">
        <v>41540</v>
      </c>
      <c r="F130" s="204">
        <v>2.6993</v>
      </c>
      <c r="G130" s="209"/>
      <c r="H130" s="205">
        <v>41542</v>
      </c>
      <c r="I130" s="204">
        <v>99.762500000000003</v>
      </c>
      <c r="K130" s="205">
        <v>41542</v>
      </c>
      <c r="L130" s="204">
        <v>99.59</v>
      </c>
      <c r="N130" s="205">
        <v>41542</v>
      </c>
      <c r="O130" s="204">
        <v>99.175299999999993</v>
      </c>
      <c r="Q130" s="205">
        <v>41542</v>
      </c>
      <c r="R130" s="204">
        <v>98.489000000000004</v>
      </c>
      <c r="T130" s="205">
        <v>41537</v>
      </c>
      <c r="U130" s="204">
        <v>15.56</v>
      </c>
      <c r="W130" s="205">
        <v>41537</v>
      </c>
      <c r="X130" s="204">
        <v>18</v>
      </c>
      <c r="Z130" s="205">
        <v>41537</v>
      </c>
      <c r="AA130" s="204">
        <v>15.75</v>
      </c>
      <c r="AC130" s="205">
        <v>41537</v>
      </c>
      <c r="AD130" s="204">
        <v>-1.7</v>
      </c>
      <c r="AF130" s="205">
        <v>41537</v>
      </c>
      <c r="AG130" s="204">
        <v>0.48749999999999999</v>
      </c>
      <c r="AI130" s="205">
        <v>41537</v>
      </c>
      <c r="AJ130" s="204">
        <v>1.6575</v>
      </c>
      <c r="AL130" s="205">
        <v>41537</v>
      </c>
      <c r="AM130" s="204">
        <v>2.8919999999999999</v>
      </c>
      <c r="AO130" s="205">
        <v>41537</v>
      </c>
      <c r="AP130" s="204">
        <v>3.7433000000000001</v>
      </c>
      <c r="AR130" s="205">
        <v>41540</v>
      </c>
      <c r="AS130" s="204">
        <v>4.1631999999999998</v>
      </c>
      <c r="AU130" s="205">
        <v>41540</v>
      </c>
      <c r="AV130" s="204">
        <v>1.4633</v>
      </c>
    </row>
    <row r="131" spans="2:48" x14ac:dyDescent="0.25">
      <c r="B131" s="205">
        <v>41543</v>
      </c>
      <c r="C131" s="204">
        <v>77.55</v>
      </c>
      <c r="E131" s="205">
        <v>41541</v>
      </c>
      <c r="F131" s="204">
        <v>2.6372999999999998</v>
      </c>
      <c r="G131" s="209"/>
      <c r="H131" s="205">
        <v>41543</v>
      </c>
      <c r="I131" s="204">
        <v>99.762500000000003</v>
      </c>
      <c r="K131" s="205">
        <v>41543</v>
      </c>
      <c r="L131" s="204">
        <v>99.584999999999994</v>
      </c>
      <c r="N131" s="205">
        <v>41543</v>
      </c>
      <c r="O131" s="204">
        <v>99.170400000000001</v>
      </c>
      <c r="Q131" s="205">
        <v>41543</v>
      </c>
      <c r="R131" s="204">
        <v>98.494</v>
      </c>
      <c r="T131" s="205">
        <v>41540</v>
      </c>
      <c r="U131" s="204">
        <v>15</v>
      </c>
      <c r="W131" s="205">
        <v>41540</v>
      </c>
      <c r="X131" s="204">
        <v>17.25</v>
      </c>
      <c r="Z131" s="205">
        <v>41540</v>
      </c>
      <c r="AA131" s="204">
        <v>15</v>
      </c>
      <c r="AC131" s="205">
        <v>41540</v>
      </c>
      <c r="AD131" s="204">
        <v>-2</v>
      </c>
      <c r="AF131" s="205">
        <v>41540</v>
      </c>
      <c r="AG131" s="204">
        <v>0.47849999999999998</v>
      </c>
      <c r="AI131" s="205">
        <v>41540</v>
      </c>
      <c r="AJ131" s="204">
        <v>1.6225000000000001</v>
      </c>
      <c r="AL131" s="205">
        <v>41540</v>
      </c>
      <c r="AM131" s="204">
        <v>2.851</v>
      </c>
      <c r="AO131" s="205">
        <v>41540</v>
      </c>
      <c r="AP131" s="204">
        <v>3.7050000000000001</v>
      </c>
      <c r="AR131" s="205">
        <v>41541</v>
      </c>
      <c r="AS131" s="204">
        <v>4.0967000000000002</v>
      </c>
      <c r="AU131" s="205">
        <v>41541</v>
      </c>
      <c r="AV131" s="204">
        <v>1.4535</v>
      </c>
    </row>
    <row r="132" spans="2:48" x14ac:dyDescent="0.25">
      <c r="B132" s="205">
        <v>41544</v>
      </c>
      <c r="C132" s="204">
        <v>78</v>
      </c>
      <c r="E132" s="205">
        <v>41542</v>
      </c>
      <c r="F132" s="204">
        <v>2.6198000000000001</v>
      </c>
      <c r="G132" s="209"/>
      <c r="H132" s="205">
        <v>41544</v>
      </c>
      <c r="I132" s="204">
        <v>99.762500000000003</v>
      </c>
      <c r="K132" s="205">
        <v>41544</v>
      </c>
      <c r="L132" s="204">
        <v>99.584999999999994</v>
      </c>
      <c r="N132" s="205">
        <v>41544</v>
      </c>
      <c r="O132" s="204">
        <v>99.170400000000001</v>
      </c>
      <c r="Q132" s="205">
        <v>41544</v>
      </c>
      <c r="R132" s="204">
        <v>98.494</v>
      </c>
      <c r="T132" s="205">
        <v>41541</v>
      </c>
      <c r="U132" s="204">
        <v>15.25</v>
      </c>
      <c r="W132" s="205">
        <v>41541</v>
      </c>
      <c r="X132" s="204">
        <v>17.25</v>
      </c>
      <c r="Z132" s="205">
        <v>41541</v>
      </c>
      <c r="AA132" s="204">
        <v>15.25</v>
      </c>
      <c r="AC132" s="205">
        <v>41541</v>
      </c>
      <c r="AD132" s="204">
        <v>-1.75</v>
      </c>
      <c r="AF132" s="205">
        <v>41541</v>
      </c>
      <c r="AG132" s="204">
        <v>0.48099999999999998</v>
      </c>
      <c r="AI132" s="205">
        <v>41541</v>
      </c>
      <c r="AJ132" s="204">
        <v>1.5988</v>
      </c>
      <c r="AL132" s="205">
        <v>41541</v>
      </c>
      <c r="AM132" s="204">
        <v>2.8098000000000001</v>
      </c>
      <c r="AO132" s="205">
        <v>41541</v>
      </c>
      <c r="AP132" s="204">
        <v>3.6520000000000001</v>
      </c>
      <c r="AR132" s="205">
        <v>41542</v>
      </c>
      <c r="AS132" s="204">
        <v>4.0792999999999999</v>
      </c>
      <c r="AU132" s="205">
        <v>41542</v>
      </c>
      <c r="AV132" s="204">
        <v>1.4516</v>
      </c>
    </row>
    <row r="133" spans="2:48" x14ac:dyDescent="0.25">
      <c r="B133" s="205">
        <v>41547</v>
      </c>
      <c r="C133" s="204">
        <v>80.16</v>
      </c>
      <c r="E133" s="205">
        <v>41543</v>
      </c>
      <c r="F133" s="204">
        <v>2.6089000000000002</v>
      </c>
      <c r="G133" s="209"/>
      <c r="H133" s="205">
        <v>41547</v>
      </c>
      <c r="I133" s="204">
        <v>99.765000000000001</v>
      </c>
      <c r="K133" s="205">
        <v>41547</v>
      </c>
      <c r="L133" s="204">
        <v>99.584999999999994</v>
      </c>
      <c r="N133" s="205">
        <v>41547</v>
      </c>
      <c r="O133" s="204">
        <v>99.165400000000005</v>
      </c>
      <c r="Q133" s="205">
        <v>41547</v>
      </c>
      <c r="R133" s="204">
        <v>98.494</v>
      </c>
      <c r="T133" s="205">
        <v>41542</v>
      </c>
      <c r="U133" s="204">
        <v>12.64</v>
      </c>
      <c r="W133" s="205">
        <v>41542</v>
      </c>
      <c r="X133" s="204">
        <v>17</v>
      </c>
      <c r="Z133" s="205">
        <v>41542</v>
      </c>
      <c r="AA133" s="204">
        <v>14.94</v>
      </c>
      <c r="AC133" s="205">
        <v>41542</v>
      </c>
      <c r="AD133" s="204">
        <v>-2.25</v>
      </c>
      <c r="AF133" s="205">
        <v>41542</v>
      </c>
      <c r="AG133" s="204">
        <v>0.47020000000000001</v>
      </c>
      <c r="AI133" s="205">
        <v>41542</v>
      </c>
      <c r="AJ133" s="204">
        <v>1.5625</v>
      </c>
      <c r="AL133" s="205">
        <v>41542</v>
      </c>
      <c r="AM133" s="204">
        <v>2.7795000000000001</v>
      </c>
      <c r="AO133" s="205">
        <v>41542</v>
      </c>
      <c r="AP133" s="204">
        <v>3.6484999999999999</v>
      </c>
      <c r="AR133" s="205">
        <v>41543</v>
      </c>
      <c r="AS133" s="204">
        <v>4.0646000000000004</v>
      </c>
      <c r="AU133" s="205">
        <v>41543</v>
      </c>
      <c r="AV133" s="204">
        <v>1.4508000000000001</v>
      </c>
    </row>
    <row r="134" spans="2:48" x14ac:dyDescent="0.25">
      <c r="B134" s="205">
        <v>41548</v>
      </c>
      <c r="C134" s="204">
        <v>87.37</v>
      </c>
      <c r="E134" s="205">
        <v>41544</v>
      </c>
      <c r="F134" s="204">
        <v>2.6341000000000001</v>
      </c>
      <c r="G134" s="209"/>
      <c r="H134" s="205">
        <v>41548</v>
      </c>
      <c r="I134" s="204">
        <v>99.765000000000001</v>
      </c>
      <c r="K134" s="205">
        <v>41548</v>
      </c>
      <c r="L134" s="204">
        <v>99.584999999999994</v>
      </c>
      <c r="N134" s="205">
        <v>41548</v>
      </c>
      <c r="O134" s="204">
        <v>99.170400000000001</v>
      </c>
      <c r="Q134" s="205">
        <v>41548</v>
      </c>
      <c r="R134" s="204">
        <v>98.494</v>
      </c>
      <c r="T134" s="205">
        <v>41543</v>
      </c>
      <c r="U134" s="204">
        <v>13.13</v>
      </c>
      <c r="W134" s="205">
        <v>41543</v>
      </c>
      <c r="X134" s="204">
        <v>14.13</v>
      </c>
      <c r="Z134" s="205">
        <v>41543</v>
      </c>
      <c r="AA134" s="204">
        <v>14.88</v>
      </c>
      <c r="AC134" s="205">
        <v>41543</v>
      </c>
      <c r="AD134" s="204">
        <v>-2.2999999999999998</v>
      </c>
      <c r="AF134" s="205">
        <v>41543</v>
      </c>
      <c r="AG134" s="204">
        <v>0.47349999999999998</v>
      </c>
      <c r="AI134" s="205">
        <v>41543</v>
      </c>
      <c r="AJ134" s="204">
        <v>1.5775000000000001</v>
      </c>
      <c r="AL134" s="205">
        <v>41543</v>
      </c>
      <c r="AM134" s="204">
        <v>2.8010000000000002</v>
      </c>
      <c r="AO134" s="205">
        <v>41543</v>
      </c>
      <c r="AP134" s="204">
        <v>3.6749999999999998</v>
      </c>
      <c r="AR134" s="205">
        <v>41544</v>
      </c>
      <c r="AS134" s="204">
        <v>4.0930999999999997</v>
      </c>
      <c r="AU134" s="205">
        <v>41544</v>
      </c>
      <c r="AV134" s="204">
        <v>1.4641999999999999</v>
      </c>
    </row>
    <row r="135" spans="2:48" x14ac:dyDescent="0.25">
      <c r="B135" s="205">
        <v>41549</v>
      </c>
      <c r="C135" s="204">
        <v>82.15</v>
      </c>
      <c r="E135" s="205">
        <v>41547</v>
      </c>
      <c r="F135" s="204">
        <v>2.6760999999999999</v>
      </c>
      <c r="G135" s="209"/>
      <c r="H135" s="205">
        <v>41549</v>
      </c>
      <c r="I135" s="204">
        <v>99.77</v>
      </c>
      <c r="K135" s="205">
        <v>41549</v>
      </c>
      <c r="L135" s="204">
        <v>99.59</v>
      </c>
      <c r="N135" s="205">
        <v>41549</v>
      </c>
      <c r="O135" s="204">
        <v>99.170400000000001</v>
      </c>
      <c r="Q135" s="205">
        <v>41549</v>
      </c>
      <c r="R135" s="204">
        <v>98.489000000000004</v>
      </c>
      <c r="T135" s="205">
        <v>41544</v>
      </c>
      <c r="U135" s="204">
        <v>13.38</v>
      </c>
      <c r="W135" s="205">
        <v>41544</v>
      </c>
      <c r="X135" s="204">
        <v>14.94</v>
      </c>
      <c r="Z135" s="205">
        <v>41544</v>
      </c>
      <c r="AA135" s="204">
        <v>15.38</v>
      </c>
      <c r="AC135" s="205">
        <v>41544</v>
      </c>
      <c r="AD135" s="204">
        <v>-2.5</v>
      </c>
      <c r="AF135" s="205">
        <v>41544</v>
      </c>
      <c r="AG135" s="204">
        <v>0.46750000000000003</v>
      </c>
      <c r="AI135" s="205">
        <v>41544</v>
      </c>
      <c r="AJ135" s="204">
        <v>1.552</v>
      </c>
      <c r="AL135" s="205">
        <v>41544</v>
      </c>
      <c r="AM135" s="204">
        <v>2.7800000000000002</v>
      </c>
      <c r="AO135" s="205">
        <v>41544</v>
      </c>
      <c r="AP135" s="204">
        <v>3.6621000000000001</v>
      </c>
      <c r="AR135" s="205">
        <v>41547</v>
      </c>
      <c r="AS135" s="204">
        <v>4.0869</v>
      </c>
      <c r="AU135" s="205">
        <v>41547</v>
      </c>
      <c r="AV135" s="204">
        <v>1.4071</v>
      </c>
    </row>
    <row r="136" spans="2:48" x14ac:dyDescent="0.25">
      <c r="B136" s="205">
        <v>41550</v>
      </c>
      <c r="C136" s="204">
        <v>80.33</v>
      </c>
      <c r="E136" s="205">
        <v>41548</v>
      </c>
      <c r="F136" s="204">
        <v>2.6680999999999999</v>
      </c>
      <c r="G136" s="209"/>
      <c r="H136" s="205">
        <v>41550</v>
      </c>
      <c r="I136" s="204">
        <v>99.77</v>
      </c>
      <c r="K136" s="205">
        <v>41550</v>
      </c>
      <c r="L136" s="204">
        <v>99.59</v>
      </c>
      <c r="N136" s="205">
        <v>41550</v>
      </c>
      <c r="O136" s="204">
        <v>99.170400000000001</v>
      </c>
      <c r="Q136" s="205">
        <v>41550</v>
      </c>
      <c r="R136" s="204">
        <v>98.494</v>
      </c>
      <c r="T136" s="205">
        <v>41547</v>
      </c>
      <c r="U136" s="204">
        <v>14.06</v>
      </c>
      <c r="W136" s="205">
        <v>41547</v>
      </c>
      <c r="X136" s="204">
        <v>15.5</v>
      </c>
      <c r="Z136" s="205">
        <v>41547</v>
      </c>
      <c r="AA136" s="204">
        <v>15.5</v>
      </c>
      <c r="AC136" s="205">
        <v>41547</v>
      </c>
      <c r="AD136" s="204">
        <v>-2.75</v>
      </c>
      <c r="AF136" s="205">
        <v>41547</v>
      </c>
      <c r="AG136" s="204">
        <v>0.46</v>
      </c>
      <c r="AI136" s="205">
        <v>41547</v>
      </c>
      <c r="AJ136" s="204">
        <v>1.5369999999999999</v>
      </c>
      <c r="AL136" s="205">
        <v>41547</v>
      </c>
      <c r="AM136" s="204">
        <v>2.7650000000000001</v>
      </c>
      <c r="AO136" s="205">
        <v>41547</v>
      </c>
      <c r="AP136" s="204">
        <v>3.6585000000000001</v>
      </c>
      <c r="AR136" s="205">
        <v>41548</v>
      </c>
      <c r="AS136" s="204">
        <v>4.1205999999999996</v>
      </c>
      <c r="AU136" s="205">
        <v>41548</v>
      </c>
      <c r="AV136" s="204">
        <v>1.4535</v>
      </c>
    </row>
    <row r="137" spans="2:48" x14ac:dyDescent="0.25">
      <c r="B137" s="205">
        <v>41551</v>
      </c>
      <c r="C137" s="204">
        <v>82.48</v>
      </c>
      <c r="E137" s="205">
        <v>41549</v>
      </c>
      <c r="F137" s="204">
        <v>2.6109</v>
      </c>
      <c r="G137" s="209"/>
      <c r="H137" s="205">
        <v>41551</v>
      </c>
      <c r="I137" s="204">
        <v>99.765000000000001</v>
      </c>
      <c r="K137" s="205">
        <v>41551</v>
      </c>
      <c r="L137" s="204">
        <v>99.59</v>
      </c>
      <c r="N137" s="205">
        <v>41551</v>
      </c>
      <c r="O137" s="204">
        <v>99.170400000000001</v>
      </c>
      <c r="Q137" s="205">
        <v>41551</v>
      </c>
      <c r="R137" s="204">
        <v>98.494</v>
      </c>
      <c r="T137" s="205">
        <v>41548</v>
      </c>
      <c r="U137" s="204">
        <v>13.44</v>
      </c>
      <c r="W137" s="205">
        <v>41548</v>
      </c>
      <c r="X137" s="204">
        <v>15.63</v>
      </c>
      <c r="Z137" s="205">
        <v>41548</v>
      </c>
      <c r="AA137" s="204">
        <v>15.63</v>
      </c>
      <c r="AC137" s="205">
        <v>41548</v>
      </c>
      <c r="AD137" s="204">
        <v>-3</v>
      </c>
      <c r="AF137" s="205">
        <v>41548</v>
      </c>
      <c r="AG137" s="204">
        <v>0.46700000000000003</v>
      </c>
      <c r="AI137" s="205">
        <v>41548</v>
      </c>
      <c r="AJ137" s="204">
        <v>1.583</v>
      </c>
      <c r="AL137" s="205">
        <v>41548</v>
      </c>
      <c r="AM137" s="204">
        <v>2.8079999999999998</v>
      </c>
      <c r="AO137" s="205">
        <v>41548</v>
      </c>
      <c r="AP137" s="204">
        <v>3.6859999999999999</v>
      </c>
      <c r="AR137" s="205">
        <v>41549</v>
      </c>
      <c r="AS137" s="204">
        <v>4.0556000000000001</v>
      </c>
      <c r="AU137" s="205">
        <v>41549</v>
      </c>
      <c r="AV137" s="204">
        <v>1.4447999999999999</v>
      </c>
    </row>
    <row r="138" spans="2:48" x14ac:dyDescent="0.25">
      <c r="B138" s="205">
        <v>41554</v>
      </c>
      <c r="C138" s="204">
        <v>80.290000000000006</v>
      </c>
      <c r="E138" s="205">
        <v>41550</v>
      </c>
      <c r="F138" s="204">
        <v>2.6611000000000002</v>
      </c>
      <c r="G138" s="209"/>
      <c r="H138" s="205">
        <v>41554</v>
      </c>
      <c r="I138" s="204">
        <v>99.762500000000003</v>
      </c>
      <c r="K138" s="205">
        <v>41554</v>
      </c>
      <c r="L138" s="204">
        <v>99.59</v>
      </c>
      <c r="N138" s="205">
        <v>41554</v>
      </c>
      <c r="O138" s="204">
        <v>99.160399999999996</v>
      </c>
      <c r="Q138" s="205">
        <v>41554</v>
      </c>
      <c r="R138" s="204">
        <v>98.483999999999995</v>
      </c>
      <c r="T138" s="205">
        <v>41549</v>
      </c>
      <c r="U138" s="204">
        <v>13.88</v>
      </c>
      <c r="W138" s="205">
        <v>41549</v>
      </c>
      <c r="X138" s="204">
        <v>16</v>
      </c>
      <c r="Z138" s="205">
        <v>41549</v>
      </c>
      <c r="AA138" s="204">
        <v>16.5</v>
      </c>
      <c r="AC138" s="205">
        <v>41549</v>
      </c>
      <c r="AD138" s="204">
        <v>-2</v>
      </c>
      <c r="AF138" s="205">
        <v>41549</v>
      </c>
      <c r="AG138" s="204">
        <v>0.45900000000000002</v>
      </c>
      <c r="AI138" s="205">
        <v>41549</v>
      </c>
      <c r="AJ138" s="204">
        <v>1.5390000000000001</v>
      </c>
      <c r="AL138" s="205">
        <v>41549</v>
      </c>
      <c r="AM138" s="204">
        <v>2.7835000000000001</v>
      </c>
      <c r="AO138" s="205">
        <v>41549</v>
      </c>
      <c r="AP138" s="204">
        <v>3.6825000000000001</v>
      </c>
      <c r="AR138" s="205">
        <v>41550</v>
      </c>
      <c r="AS138" s="204">
        <v>4.1051000000000002</v>
      </c>
      <c r="AU138" s="205">
        <v>41550</v>
      </c>
      <c r="AV138" s="204">
        <v>1.446</v>
      </c>
    </row>
    <row r="139" spans="2:48" x14ac:dyDescent="0.25">
      <c r="B139" s="205">
        <v>41555</v>
      </c>
      <c r="C139" s="204">
        <v>81.12</v>
      </c>
      <c r="E139" s="205">
        <v>41551</v>
      </c>
      <c r="F139" s="204">
        <v>2.6671</v>
      </c>
      <c r="G139" s="209"/>
      <c r="H139" s="205">
        <v>41555</v>
      </c>
      <c r="I139" s="204">
        <v>99.752600000000001</v>
      </c>
      <c r="K139" s="205">
        <v>41555</v>
      </c>
      <c r="L139" s="204">
        <v>99.58</v>
      </c>
      <c r="N139" s="205">
        <v>41555</v>
      </c>
      <c r="O139" s="204">
        <v>99.125600000000006</v>
      </c>
      <c r="Q139" s="205">
        <v>41555</v>
      </c>
      <c r="R139" s="204">
        <v>98.454999999999998</v>
      </c>
      <c r="T139" s="205">
        <v>41550</v>
      </c>
      <c r="U139" s="204">
        <v>13.81</v>
      </c>
      <c r="W139" s="205">
        <v>41550</v>
      </c>
      <c r="X139" s="204">
        <v>16.75</v>
      </c>
      <c r="Z139" s="205">
        <v>41550</v>
      </c>
      <c r="AA139" s="204">
        <v>16.5</v>
      </c>
      <c r="AC139" s="205">
        <v>41550</v>
      </c>
      <c r="AD139" s="204">
        <v>-2.4</v>
      </c>
      <c r="AF139" s="205">
        <v>41550</v>
      </c>
      <c r="AG139" s="204">
        <v>0.44979999999999998</v>
      </c>
      <c r="AI139" s="205">
        <v>41550</v>
      </c>
      <c r="AJ139" s="204">
        <v>1.5255000000000001</v>
      </c>
      <c r="AL139" s="205">
        <v>41550</v>
      </c>
      <c r="AM139" s="204">
        <v>2.7705000000000002</v>
      </c>
      <c r="AO139" s="205">
        <v>41550</v>
      </c>
      <c r="AP139" s="204">
        <v>3.6840000000000002</v>
      </c>
      <c r="AR139" s="205">
        <v>41551</v>
      </c>
      <c r="AS139" s="204">
        <v>4.1295999999999999</v>
      </c>
      <c r="AU139" s="205">
        <v>41551</v>
      </c>
      <c r="AV139" s="204">
        <v>1.4631000000000001</v>
      </c>
    </row>
    <row r="140" spans="2:48" x14ac:dyDescent="0.25">
      <c r="B140" s="205">
        <v>41556</v>
      </c>
      <c r="C140" s="204">
        <v>80.8</v>
      </c>
      <c r="E140" s="205">
        <v>41554</v>
      </c>
      <c r="F140" s="204">
        <v>2.6596000000000002</v>
      </c>
      <c r="G140" s="209"/>
      <c r="H140" s="205">
        <v>41556</v>
      </c>
      <c r="I140" s="204">
        <v>99.752600000000001</v>
      </c>
      <c r="K140" s="205">
        <v>41556</v>
      </c>
      <c r="L140" s="204">
        <v>99.58</v>
      </c>
      <c r="N140" s="205">
        <v>41556</v>
      </c>
      <c r="O140" s="204">
        <v>99.135599999999997</v>
      </c>
      <c r="Q140" s="205">
        <v>41556</v>
      </c>
      <c r="R140" s="204">
        <v>98.465000000000003</v>
      </c>
      <c r="T140" s="205">
        <v>41551</v>
      </c>
      <c r="U140" s="204">
        <v>13</v>
      </c>
      <c r="W140" s="205">
        <v>41551</v>
      </c>
      <c r="X140" s="204">
        <v>16.13</v>
      </c>
      <c r="Z140" s="205">
        <v>41551</v>
      </c>
      <c r="AA140" s="204">
        <v>16.38</v>
      </c>
      <c r="AC140" s="205">
        <v>41551</v>
      </c>
      <c r="AD140" s="204">
        <v>-2.2999999999999998</v>
      </c>
      <c r="AF140" s="205">
        <v>41551</v>
      </c>
      <c r="AG140" s="204">
        <v>0.46250000000000002</v>
      </c>
      <c r="AI140" s="205">
        <v>41551</v>
      </c>
      <c r="AJ140" s="204">
        <v>1.5699999999999998</v>
      </c>
      <c r="AL140" s="205">
        <v>41551</v>
      </c>
      <c r="AM140" s="204">
        <v>2.8115000000000001</v>
      </c>
      <c r="AO140" s="205">
        <v>41551</v>
      </c>
      <c r="AP140" s="204">
        <v>3.6981999999999999</v>
      </c>
      <c r="AR140" s="205">
        <v>41554</v>
      </c>
      <c r="AS140" s="204">
        <v>4.0983999999999998</v>
      </c>
      <c r="AU140" s="205">
        <v>41554</v>
      </c>
      <c r="AV140" s="204">
        <v>1.4393</v>
      </c>
    </row>
    <row r="141" spans="2:48" x14ac:dyDescent="0.25">
      <c r="B141" s="205">
        <v>41557</v>
      </c>
      <c r="C141" s="204">
        <v>80.08</v>
      </c>
      <c r="E141" s="205">
        <v>41555</v>
      </c>
      <c r="F141" s="204">
        <v>2.6432000000000002</v>
      </c>
      <c r="G141" s="209"/>
      <c r="H141" s="205">
        <v>41557</v>
      </c>
      <c r="I141" s="204">
        <v>99.762500000000003</v>
      </c>
      <c r="K141" s="205">
        <v>41557</v>
      </c>
      <c r="L141" s="204">
        <v>99.584999999999994</v>
      </c>
      <c r="N141" s="205">
        <v>41557</v>
      </c>
      <c r="O141" s="204">
        <v>99.160399999999996</v>
      </c>
      <c r="Q141" s="205">
        <v>41557</v>
      </c>
      <c r="R141" s="204">
        <v>98.474000000000004</v>
      </c>
      <c r="T141" s="205">
        <v>41554</v>
      </c>
      <c r="U141" s="204">
        <v>12.86</v>
      </c>
      <c r="W141" s="205">
        <v>41554</v>
      </c>
      <c r="X141" s="204">
        <v>15.75</v>
      </c>
      <c r="Z141" s="205">
        <v>41554</v>
      </c>
      <c r="AA141" s="204">
        <v>15.75</v>
      </c>
      <c r="AC141" s="205">
        <v>41554</v>
      </c>
      <c r="AD141" s="204">
        <v>-3</v>
      </c>
      <c r="AF141" s="205">
        <v>41554</v>
      </c>
      <c r="AG141" s="204">
        <v>0.47199999999999998</v>
      </c>
      <c r="AI141" s="205">
        <v>41554</v>
      </c>
      <c r="AJ141" s="204">
        <v>1.5594999999999999</v>
      </c>
      <c r="AL141" s="205">
        <v>41554</v>
      </c>
      <c r="AM141" s="204">
        <v>2.7845</v>
      </c>
      <c r="AO141" s="205">
        <v>41554</v>
      </c>
      <c r="AP141" s="204">
        <v>3.6625000000000001</v>
      </c>
      <c r="AR141" s="205">
        <v>41555</v>
      </c>
      <c r="AS141" s="204">
        <v>4.0865999999999998</v>
      </c>
      <c r="AU141" s="205">
        <v>41555</v>
      </c>
      <c r="AV141" s="204">
        <v>1.4424000000000001</v>
      </c>
    </row>
    <row r="142" spans="2:48" x14ac:dyDescent="0.25">
      <c r="B142" s="205">
        <v>41558</v>
      </c>
      <c r="C142" s="204">
        <v>77.11</v>
      </c>
      <c r="E142" s="205">
        <v>41556</v>
      </c>
      <c r="F142" s="204">
        <v>2.6804000000000001</v>
      </c>
      <c r="G142" s="209"/>
      <c r="H142" s="205">
        <v>41558</v>
      </c>
      <c r="I142" s="204">
        <v>99.765000000000001</v>
      </c>
      <c r="K142" s="205">
        <v>41558</v>
      </c>
      <c r="L142" s="204">
        <v>99.584999999999994</v>
      </c>
      <c r="N142" s="205">
        <v>41558</v>
      </c>
      <c r="O142" s="204">
        <v>99.160399999999996</v>
      </c>
      <c r="Q142" s="205">
        <v>41558</v>
      </c>
      <c r="R142" s="204">
        <v>98.478999999999999</v>
      </c>
      <c r="T142" s="205">
        <v>41555</v>
      </c>
      <c r="U142" s="204">
        <v>11.88</v>
      </c>
      <c r="W142" s="205">
        <v>41555</v>
      </c>
      <c r="X142" s="204">
        <v>14.5</v>
      </c>
      <c r="Z142" s="205">
        <v>41555</v>
      </c>
      <c r="AA142" s="204">
        <v>14.25</v>
      </c>
      <c r="AC142" s="205">
        <v>41555</v>
      </c>
      <c r="AD142" s="204">
        <v>-3.75</v>
      </c>
      <c r="AF142" s="205">
        <v>41555</v>
      </c>
      <c r="AG142" s="204">
        <v>0.50149999999999995</v>
      </c>
      <c r="AI142" s="205">
        <v>41555</v>
      </c>
      <c r="AJ142" s="204">
        <v>1.5685</v>
      </c>
      <c r="AL142" s="205">
        <v>41555</v>
      </c>
      <c r="AM142" s="204">
        <v>2.7755000000000001</v>
      </c>
      <c r="AO142" s="205">
        <v>41555</v>
      </c>
      <c r="AP142" s="204">
        <v>3.6555</v>
      </c>
      <c r="AR142" s="205">
        <v>41556</v>
      </c>
      <c r="AS142" s="204">
        <v>4.1551999999999998</v>
      </c>
      <c r="AU142" s="205">
        <v>41556</v>
      </c>
      <c r="AV142" s="204">
        <v>1.4715</v>
      </c>
    </row>
    <row r="143" spans="2:48" x14ac:dyDescent="0.25">
      <c r="B143" s="205">
        <v>41562</v>
      </c>
      <c r="C143" s="204">
        <v>75.81</v>
      </c>
      <c r="E143" s="205">
        <v>41557</v>
      </c>
      <c r="F143" s="204">
        <v>2.6511</v>
      </c>
      <c r="G143" s="209"/>
      <c r="H143" s="205">
        <v>41561</v>
      </c>
      <c r="I143" s="204">
        <v>99.757599999999996</v>
      </c>
      <c r="K143" s="205">
        <v>41561</v>
      </c>
      <c r="L143" s="204">
        <v>99.584999999999994</v>
      </c>
      <c r="N143" s="205">
        <v>41561</v>
      </c>
      <c r="O143" s="204">
        <v>99.150499999999994</v>
      </c>
      <c r="Q143" s="205">
        <v>41561</v>
      </c>
      <c r="R143" s="204">
        <v>98.474000000000004</v>
      </c>
      <c r="T143" s="205">
        <v>41556</v>
      </c>
      <c r="U143" s="204">
        <v>12.63</v>
      </c>
      <c r="W143" s="205">
        <v>41556</v>
      </c>
      <c r="X143" s="204">
        <v>15.25</v>
      </c>
      <c r="Z143" s="205">
        <v>41556</v>
      </c>
      <c r="AA143" s="204">
        <v>14.5</v>
      </c>
      <c r="AC143" s="205">
        <v>41556</v>
      </c>
      <c r="AD143" s="204">
        <v>-3.25</v>
      </c>
      <c r="AF143" s="205">
        <v>41556</v>
      </c>
      <c r="AG143" s="204">
        <v>0.48749999999999999</v>
      </c>
      <c r="AI143" s="205">
        <v>41556</v>
      </c>
      <c r="AJ143" s="204">
        <v>1.575</v>
      </c>
      <c r="AL143" s="205">
        <v>41556</v>
      </c>
      <c r="AM143" s="204">
        <v>2.8085</v>
      </c>
      <c r="AO143" s="205">
        <v>41556</v>
      </c>
      <c r="AP143" s="204">
        <v>3.7063000000000001</v>
      </c>
      <c r="AR143" s="205">
        <v>41557</v>
      </c>
      <c r="AS143" s="204">
        <v>4.1924999999999999</v>
      </c>
      <c r="AU143" s="205">
        <v>41557</v>
      </c>
      <c r="AV143" s="204">
        <v>1.5430000000000001</v>
      </c>
    </row>
    <row r="144" spans="2:48" x14ac:dyDescent="0.25">
      <c r="B144" s="205">
        <v>41563</v>
      </c>
      <c r="C144" s="204">
        <v>73.17</v>
      </c>
      <c r="E144" s="205">
        <v>41558</v>
      </c>
      <c r="F144" s="204">
        <v>2.6619999999999999</v>
      </c>
      <c r="G144" s="209"/>
      <c r="H144" s="205">
        <v>41562</v>
      </c>
      <c r="I144" s="204">
        <v>99.760099999999994</v>
      </c>
      <c r="K144" s="205">
        <v>41562</v>
      </c>
      <c r="L144" s="204">
        <v>99.584999999999994</v>
      </c>
      <c r="N144" s="205">
        <v>41562</v>
      </c>
      <c r="O144" s="204">
        <v>99.160399999999996</v>
      </c>
      <c r="Q144" s="205">
        <v>41562</v>
      </c>
      <c r="R144" s="204">
        <v>98.474000000000004</v>
      </c>
      <c r="T144" s="205">
        <v>41557</v>
      </c>
      <c r="U144" s="204">
        <v>13.38</v>
      </c>
      <c r="W144" s="205">
        <v>41557</v>
      </c>
      <c r="X144" s="204">
        <v>15</v>
      </c>
      <c r="Z144" s="205">
        <v>41557</v>
      </c>
      <c r="AA144" s="204">
        <v>13.5</v>
      </c>
      <c r="AC144" s="205">
        <v>41557</v>
      </c>
      <c r="AD144" s="204">
        <v>-3.63</v>
      </c>
      <c r="AF144" s="205">
        <v>41557</v>
      </c>
      <c r="AG144" s="204">
        <v>0.4773</v>
      </c>
      <c r="AI144" s="205">
        <v>41557</v>
      </c>
      <c r="AJ144" s="204">
        <v>1.5745</v>
      </c>
      <c r="AL144" s="205">
        <v>41557</v>
      </c>
      <c r="AM144" s="204">
        <v>2.8174999999999999</v>
      </c>
      <c r="AO144" s="205">
        <v>41557</v>
      </c>
      <c r="AP144" s="204">
        <v>3.6978</v>
      </c>
      <c r="AR144" s="205">
        <v>41558</v>
      </c>
      <c r="AS144" s="204">
        <v>4.2148000000000003</v>
      </c>
      <c r="AU144" s="205">
        <v>41558</v>
      </c>
      <c r="AV144" s="204">
        <v>1.5537999999999998</v>
      </c>
    </row>
    <row r="145" spans="2:48" x14ac:dyDescent="0.25">
      <c r="B145" s="205">
        <v>41564</v>
      </c>
      <c r="C145" s="204">
        <v>70.09</v>
      </c>
      <c r="E145" s="205">
        <v>41561</v>
      </c>
      <c r="F145" s="204">
        <v>2.6589999999999998</v>
      </c>
      <c r="G145" s="209"/>
      <c r="H145" s="205">
        <v>41563</v>
      </c>
      <c r="I145" s="204">
        <v>99.767499999999998</v>
      </c>
      <c r="K145" s="205">
        <v>41563</v>
      </c>
      <c r="L145" s="204">
        <v>99.59</v>
      </c>
      <c r="N145" s="205">
        <v>41563</v>
      </c>
      <c r="O145" s="204">
        <v>99.175299999999993</v>
      </c>
      <c r="Q145" s="205">
        <v>41563</v>
      </c>
      <c r="R145" s="204">
        <v>98.483999999999995</v>
      </c>
      <c r="T145" s="205">
        <v>41558</v>
      </c>
      <c r="U145" s="204">
        <v>12.38</v>
      </c>
      <c r="W145" s="205">
        <v>41558</v>
      </c>
      <c r="X145" s="204">
        <v>15</v>
      </c>
      <c r="Z145" s="205">
        <v>41558</v>
      </c>
      <c r="AA145" s="204">
        <v>13.25</v>
      </c>
      <c r="AC145" s="205">
        <v>41558</v>
      </c>
      <c r="AD145" s="204">
        <v>-3.25</v>
      </c>
      <c r="AF145" s="205">
        <v>41558</v>
      </c>
      <c r="AG145" s="204">
        <v>0.47799999999999998</v>
      </c>
      <c r="AI145" s="205">
        <v>41558</v>
      </c>
      <c r="AJ145" s="204">
        <v>1.569</v>
      </c>
      <c r="AL145" s="205">
        <v>41558</v>
      </c>
      <c r="AM145" s="204">
        <v>2.8224999999999998</v>
      </c>
      <c r="AO145" s="205">
        <v>41558</v>
      </c>
      <c r="AP145" s="204">
        <v>3.7124999999999999</v>
      </c>
      <c r="AR145" s="205">
        <v>41561</v>
      </c>
      <c r="AS145" s="204">
        <v>4.2137000000000002</v>
      </c>
      <c r="AU145" s="205">
        <v>41561</v>
      </c>
      <c r="AV145" s="204">
        <v>1.5535999999999999</v>
      </c>
    </row>
    <row r="146" spans="2:48" x14ac:dyDescent="0.25">
      <c r="B146" s="205">
        <v>41565</v>
      </c>
      <c r="C146" s="204">
        <v>72.459999999999994</v>
      </c>
      <c r="E146" s="205">
        <v>41562</v>
      </c>
      <c r="F146" s="204">
        <v>2.6555999999999997</v>
      </c>
      <c r="G146" s="209"/>
      <c r="H146" s="205">
        <v>41564</v>
      </c>
      <c r="I146" s="204">
        <v>99.767499999999998</v>
      </c>
      <c r="K146" s="205">
        <v>41564</v>
      </c>
      <c r="L146" s="204">
        <v>99.594999999999999</v>
      </c>
      <c r="N146" s="205">
        <v>41564</v>
      </c>
      <c r="O146" s="204">
        <v>99.185299999999998</v>
      </c>
      <c r="Q146" s="205">
        <v>41564</v>
      </c>
      <c r="R146" s="204">
        <v>98.504000000000005</v>
      </c>
      <c r="T146" s="205">
        <v>41561</v>
      </c>
      <c r="U146" s="204">
        <v>13.75</v>
      </c>
      <c r="W146" s="205">
        <v>41561</v>
      </c>
      <c r="X146" s="204">
        <v>15</v>
      </c>
      <c r="Z146" s="205">
        <v>41561</v>
      </c>
      <c r="AA146" s="204">
        <v>13.25</v>
      </c>
      <c r="AC146" s="205">
        <v>41561</v>
      </c>
      <c r="AD146" s="204">
        <v>-3.25</v>
      </c>
      <c r="AF146" s="205">
        <v>41561</v>
      </c>
      <c r="AG146" s="204">
        <v>0.48249999999999998</v>
      </c>
      <c r="AI146" s="205">
        <v>41561</v>
      </c>
      <c r="AJ146" s="204">
        <v>1.5765</v>
      </c>
      <c r="AL146" s="205">
        <v>41561</v>
      </c>
      <c r="AM146" s="204">
        <v>2.8235000000000001</v>
      </c>
      <c r="AO146" s="205">
        <v>41561</v>
      </c>
      <c r="AP146" s="204">
        <v>3.7149999999999999</v>
      </c>
      <c r="AR146" s="205">
        <v>41562</v>
      </c>
      <c r="AS146" s="204">
        <v>4.2835999999999999</v>
      </c>
      <c r="AU146" s="205">
        <v>41562</v>
      </c>
      <c r="AV146" s="204">
        <v>1.6292</v>
      </c>
    </row>
    <row r="147" spans="2:48" x14ac:dyDescent="0.25">
      <c r="B147" s="205">
        <v>41568</v>
      </c>
      <c r="C147" s="204">
        <v>71.47</v>
      </c>
      <c r="E147" s="205">
        <v>41563</v>
      </c>
      <c r="F147" s="204">
        <v>2.6101999999999999</v>
      </c>
      <c r="G147" s="209"/>
      <c r="H147" s="205">
        <v>41565</v>
      </c>
      <c r="I147" s="204">
        <v>99.767499999999998</v>
      </c>
      <c r="K147" s="205">
        <v>41565</v>
      </c>
      <c r="L147" s="204">
        <v>99.594999999999999</v>
      </c>
      <c r="N147" s="205">
        <v>41565</v>
      </c>
      <c r="O147" s="204">
        <v>99.190299999999993</v>
      </c>
      <c r="Q147" s="205">
        <v>41565</v>
      </c>
      <c r="R147" s="204">
        <v>98.509</v>
      </c>
      <c r="T147" s="205">
        <v>41562</v>
      </c>
      <c r="U147" s="204">
        <v>12.25</v>
      </c>
      <c r="W147" s="205">
        <v>41562</v>
      </c>
      <c r="X147" s="204">
        <v>15.13</v>
      </c>
      <c r="Z147" s="205">
        <v>41562</v>
      </c>
      <c r="AA147" s="204">
        <v>13</v>
      </c>
      <c r="AC147" s="205">
        <v>41562</v>
      </c>
      <c r="AD147" s="204">
        <v>-3</v>
      </c>
      <c r="AF147" s="205">
        <v>41562</v>
      </c>
      <c r="AG147" s="204">
        <v>0.47949999999999998</v>
      </c>
      <c r="AI147" s="205">
        <v>41562</v>
      </c>
      <c r="AJ147" s="204">
        <v>1.5840000000000001</v>
      </c>
      <c r="AL147" s="205">
        <v>41562</v>
      </c>
      <c r="AM147" s="204">
        <v>2.8603000000000001</v>
      </c>
      <c r="AO147" s="205">
        <v>41562</v>
      </c>
      <c r="AP147" s="204">
        <v>3.7605</v>
      </c>
      <c r="AR147" s="205">
        <v>41563</v>
      </c>
      <c r="AS147" s="204">
        <v>4.1913999999999998</v>
      </c>
      <c r="AU147" s="205">
        <v>41563</v>
      </c>
      <c r="AV147" s="204">
        <v>1.585</v>
      </c>
    </row>
    <row r="148" spans="2:48" x14ac:dyDescent="0.25">
      <c r="B148" s="205">
        <v>41569</v>
      </c>
      <c r="C148" s="204">
        <v>63.05</v>
      </c>
      <c r="E148" s="205">
        <v>41564</v>
      </c>
      <c r="F148" s="204">
        <v>2.6036999999999999</v>
      </c>
      <c r="G148" s="209"/>
      <c r="H148" s="205">
        <v>41568</v>
      </c>
      <c r="I148" s="204">
        <v>99.767499999999998</v>
      </c>
      <c r="K148" s="205">
        <v>41568</v>
      </c>
      <c r="L148" s="204">
        <v>99.6</v>
      </c>
      <c r="N148" s="205">
        <v>41568</v>
      </c>
      <c r="O148" s="204">
        <v>99.1952</v>
      </c>
      <c r="Q148" s="205">
        <v>41568</v>
      </c>
      <c r="R148" s="204">
        <v>98.519000000000005</v>
      </c>
      <c r="T148" s="205">
        <v>41563</v>
      </c>
      <c r="U148" s="204">
        <v>13.25</v>
      </c>
      <c r="W148" s="205">
        <v>41563</v>
      </c>
      <c r="X148" s="204">
        <v>15.81</v>
      </c>
      <c r="Z148" s="205">
        <v>41563</v>
      </c>
      <c r="AA148" s="204">
        <v>13.5</v>
      </c>
      <c r="AC148" s="205">
        <v>41563</v>
      </c>
      <c r="AD148" s="204">
        <v>-1.6</v>
      </c>
      <c r="AF148" s="205">
        <v>41563</v>
      </c>
      <c r="AG148" s="204">
        <v>0.46200000000000002</v>
      </c>
      <c r="AI148" s="205">
        <v>41563</v>
      </c>
      <c r="AJ148" s="204">
        <v>1.5478000000000001</v>
      </c>
      <c r="AL148" s="205">
        <v>41563</v>
      </c>
      <c r="AM148" s="204">
        <v>2.7993000000000001</v>
      </c>
      <c r="AO148" s="205">
        <v>41563</v>
      </c>
      <c r="AP148" s="204">
        <v>3.7025000000000001</v>
      </c>
      <c r="AR148" s="205">
        <v>41564</v>
      </c>
      <c r="AS148" s="204">
        <v>4.1040000000000001</v>
      </c>
      <c r="AU148" s="205">
        <v>41564</v>
      </c>
      <c r="AV148" s="204">
        <v>1.5007999999999999</v>
      </c>
    </row>
    <row r="149" spans="2:48" x14ac:dyDescent="0.25">
      <c r="B149" s="205">
        <v>41570</v>
      </c>
      <c r="C149" s="204">
        <v>62.05</v>
      </c>
      <c r="E149" s="205">
        <v>41565</v>
      </c>
      <c r="F149" s="204">
        <v>2.6181999999999999</v>
      </c>
      <c r="G149" s="209"/>
      <c r="H149" s="205">
        <v>41569</v>
      </c>
      <c r="I149" s="204">
        <v>99.77</v>
      </c>
      <c r="K149" s="205">
        <v>41569</v>
      </c>
      <c r="L149" s="204">
        <v>99.6</v>
      </c>
      <c r="N149" s="205">
        <v>41569</v>
      </c>
      <c r="O149" s="204">
        <v>99.200199999999995</v>
      </c>
      <c r="Q149" s="205">
        <v>41569</v>
      </c>
      <c r="R149" s="204">
        <v>98.524000000000001</v>
      </c>
      <c r="T149" s="205">
        <v>41564</v>
      </c>
      <c r="U149" s="204">
        <v>13.36</v>
      </c>
      <c r="W149" s="205">
        <v>41564</v>
      </c>
      <c r="X149" s="204">
        <v>16.309999999999999</v>
      </c>
      <c r="Z149" s="205">
        <v>41564</v>
      </c>
      <c r="AA149" s="204">
        <v>14.06</v>
      </c>
      <c r="AC149" s="205">
        <v>41564</v>
      </c>
      <c r="AD149" s="204">
        <v>-1.5</v>
      </c>
      <c r="AF149" s="205">
        <v>41564</v>
      </c>
      <c r="AG149" s="204">
        <v>0.44550000000000001</v>
      </c>
      <c r="AI149" s="205">
        <v>41564</v>
      </c>
      <c r="AJ149" s="204">
        <v>1.4924999999999999</v>
      </c>
      <c r="AL149" s="205">
        <v>41564</v>
      </c>
      <c r="AM149" s="204">
        <v>2.7305000000000001</v>
      </c>
      <c r="AO149" s="205">
        <v>41564</v>
      </c>
      <c r="AP149" s="204">
        <v>3.6435</v>
      </c>
      <c r="AR149" s="205">
        <v>41565</v>
      </c>
      <c r="AS149" s="204">
        <v>4.0780000000000003</v>
      </c>
      <c r="AU149" s="205">
        <v>41565</v>
      </c>
      <c r="AV149" s="204">
        <v>1.4546999999999999</v>
      </c>
    </row>
    <row r="150" spans="2:48" x14ac:dyDescent="0.25">
      <c r="B150" s="205">
        <v>41571</v>
      </c>
      <c r="C150" s="204">
        <v>63.14</v>
      </c>
      <c r="E150" s="205">
        <v>41568</v>
      </c>
      <c r="F150" s="204">
        <v>2.6368</v>
      </c>
      <c r="G150" s="209"/>
      <c r="H150" s="205">
        <v>41570</v>
      </c>
      <c r="I150" s="204">
        <v>99.77</v>
      </c>
      <c r="K150" s="205">
        <v>41570</v>
      </c>
      <c r="L150" s="204">
        <v>99.605000000000004</v>
      </c>
      <c r="N150" s="205">
        <v>41570</v>
      </c>
      <c r="O150" s="204">
        <v>99.200199999999995</v>
      </c>
      <c r="Q150" s="205">
        <v>41570</v>
      </c>
      <c r="R150" s="204">
        <v>98.524000000000001</v>
      </c>
      <c r="T150" s="205">
        <v>41565</v>
      </c>
      <c r="U150" s="204">
        <v>13.19</v>
      </c>
      <c r="W150" s="205">
        <v>41565</v>
      </c>
      <c r="X150" s="204">
        <v>16.559999999999999</v>
      </c>
      <c r="Z150" s="205">
        <v>41565</v>
      </c>
      <c r="AA150" s="204">
        <v>14.56</v>
      </c>
      <c r="AC150" s="205">
        <v>41565</v>
      </c>
      <c r="AD150" s="204">
        <v>-1.25</v>
      </c>
      <c r="AF150" s="205">
        <v>41565</v>
      </c>
      <c r="AG150" s="204">
        <v>0.44500000000000001</v>
      </c>
      <c r="AI150" s="205">
        <v>41565</v>
      </c>
      <c r="AJ150" s="204">
        <v>1.4964999999999999</v>
      </c>
      <c r="AL150" s="205">
        <v>41565</v>
      </c>
      <c r="AM150" s="204">
        <v>2.7240000000000002</v>
      </c>
      <c r="AO150" s="205">
        <v>41565</v>
      </c>
      <c r="AP150" s="204">
        <v>3.629</v>
      </c>
      <c r="AR150" s="205">
        <v>41568</v>
      </c>
      <c r="AS150" s="204">
        <v>4.1052999999999997</v>
      </c>
      <c r="AU150" s="205">
        <v>41568</v>
      </c>
      <c r="AV150" s="204">
        <v>1.4689000000000001</v>
      </c>
    </row>
    <row r="151" spans="2:48" x14ac:dyDescent="0.25">
      <c r="B151" s="205">
        <v>41572</v>
      </c>
      <c r="C151" s="204">
        <v>61.14</v>
      </c>
      <c r="E151" s="205">
        <v>41569</v>
      </c>
      <c r="F151" s="204">
        <v>2.6255999999999999</v>
      </c>
      <c r="G151" s="209"/>
      <c r="H151" s="205">
        <v>41571</v>
      </c>
      <c r="I151" s="204">
        <v>99.77</v>
      </c>
      <c r="K151" s="205">
        <v>41571</v>
      </c>
      <c r="L151" s="204">
        <v>99.605000000000004</v>
      </c>
      <c r="N151" s="205">
        <v>41571</v>
      </c>
      <c r="O151" s="204">
        <v>99.200199999999995</v>
      </c>
      <c r="Q151" s="205">
        <v>41571</v>
      </c>
      <c r="R151" s="204">
        <v>98.528999999999996</v>
      </c>
      <c r="T151" s="205">
        <v>41568</v>
      </c>
      <c r="U151" s="204">
        <v>13.61</v>
      </c>
      <c r="W151" s="205">
        <v>41568</v>
      </c>
      <c r="X151" s="204">
        <v>16</v>
      </c>
      <c r="Z151" s="205">
        <v>41568</v>
      </c>
      <c r="AA151" s="204">
        <v>14.25</v>
      </c>
      <c r="AC151" s="205">
        <v>41568</v>
      </c>
      <c r="AD151" s="204">
        <v>-2.4</v>
      </c>
      <c r="AF151" s="205">
        <v>41568</v>
      </c>
      <c r="AG151" s="204">
        <v>0.44850000000000001</v>
      </c>
      <c r="AI151" s="205">
        <v>41568</v>
      </c>
      <c r="AJ151" s="204">
        <v>1.5105</v>
      </c>
      <c r="AL151" s="205">
        <v>41568</v>
      </c>
      <c r="AM151" s="204">
        <v>2.7444999999999999</v>
      </c>
      <c r="AO151" s="205">
        <v>41568</v>
      </c>
      <c r="AP151" s="204">
        <v>3.649</v>
      </c>
      <c r="AR151" s="205">
        <v>41569</v>
      </c>
      <c r="AS151" s="204">
        <v>3.9938000000000002</v>
      </c>
      <c r="AU151" s="205">
        <v>41569</v>
      </c>
      <c r="AV151" s="204">
        <v>1.3660999999999999</v>
      </c>
    </row>
    <row r="152" spans="2:48" x14ac:dyDescent="0.25">
      <c r="B152" s="205">
        <v>41575</v>
      </c>
      <c r="C152" s="204">
        <v>58.54</v>
      </c>
      <c r="E152" s="205">
        <v>41570</v>
      </c>
      <c r="F152" s="204">
        <v>2.6162999999999998</v>
      </c>
      <c r="G152" s="209"/>
      <c r="H152" s="205">
        <v>41572</v>
      </c>
      <c r="I152" s="204">
        <v>99.77</v>
      </c>
      <c r="K152" s="205">
        <v>41572</v>
      </c>
      <c r="L152" s="204">
        <v>99.605000000000004</v>
      </c>
      <c r="N152" s="205">
        <v>41572</v>
      </c>
      <c r="O152" s="204">
        <v>99.200199999999995</v>
      </c>
      <c r="Q152" s="205">
        <v>41572</v>
      </c>
      <c r="R152" s="204">
        <v>98.528999999999996</v>
      </c>
      <c r="T152" s="205">
        <v>41569</v>
      </c>
      <c r="U152" s="204">
        <v>13.63</v>
      </c>
      <c r="W152" s="205">
        <v>41569</v>
      </c>
      <c r="X152" s="204">
        <v>15.75</v>
      </c>
      <c r="Z152" s="205">
        <v>41569</v>
      </c>
      <c r="AA152" s="204">
        <v>14.63</v>
      </c>
      <c r="AC152" s="205">
        <v>41569</v>
      </c>
      <c r="AD152" s="204">
        <v>-2.88</v>
      </c>
      <c r="AF152" s="205">
        <v>41569</v>
      </c>
      <c r="AG152" s="204">
        <v>0.42749999999999999</v>
      </c>
      <c r="AI152" s="205">
        <v>41569</v>
      </c>
      <c r="AJ152" s="204">
        <v>1.4375</v>
      </c>
      <c r="AL152" s="205">
        <v>41569</v>
      </c>
      <c r="AM152" s="204">
        <v>2.6564999999999999</v>
      </c>
      <c r="AO152" s="205">
        <v>41569</v>
      </c>
      <c r="AP152" s="204">
        <v>3.5830000000000002</v>
      </c>
      <c r="AR152" s="205">
        <v>41570</v>
      </c>
      <c r="AS152" s="204">
        <v>3.964</v>
      </c>
      <c r="AU152" s="205">
        <v>41570</v>
      </c>
      <c r="AV152" s="204">
        <v>1.3473999999999999</v>
      </c>
    </row>
    <row r="153" spans="2:48" x14ac:dyDescent="0.25">
      <c r="B153" s="205">
        <v>41576</v>
      </c>
      <c r="C153" s="204">
        <v>58.81</v>
      </c>
      <c r="E153" s="205">
        <v>41571</v>
      </c>
      <c r="F153" s="204">
        <v>2.6316000000000002</v>
      </c>
      <c r="G153" s="209"/>
      <c r="H153" s="205">
        <v>41575</v>
      </c>
      <c r="I153" s="204">
        <v>99.77</v>
      </c>
      <c r="K153" s="205">
        <v>41575</v>
      </c>
      <c r="L153" s="204">
        <v>99.605000000000004</v>
      </c>
      <c r="N153" s="205">
        <v>41575</v>
      </c>
      <c r="O153" s="204">
        <v>99.200199999999995</v>
      </c>
      <c r="Q153" s="205">
        <v>41575</v>
      </c>
      <c r="R153" s="204">
        <v>98.528999999999996</v>
      </c>
      <c r="T153" s="205">
        <v>41570</v>
      </c>
      <c r="U153" s="204">
        <v>13.38</v>
      </c>
      <c r="W153" s="205">
        <v>41570</v>
      </c>
      <c r="X153" s="204">
        <v>15.5</v>
      </c>
      <c r="Z153" s="205">
        <v>41570</v>
      </c>
      <c r="AA153" s="204">
        <v>14.94</v>
      </c>
      <c r="AC153" s="205">
        <v>41570</v>
      </c>
      <c r="AD153" s="204">
        <v>-2.83</v>
      </c>
      <c r="AF153" s="205">
        <v>41570</v>
      </c>
      <c r="AG153" s="204">
        <v>0.441</v>
      </c>
      <c r="AI153" s="205">
        <v>41570</v>
      </c>
      <c r="AJ153" s="204">
        <v>1.4408000000000001</v>
      </c>
      <c r="AL153" s="205">
        <v>41570</v>
      </c>
      <c r="AM153" s="204">
        <v>2.6494999999999997</v>
      </c>
      <c r="AO153" s="205">
        <v>41570</v>
      </c>
      <c r="AP153" s="204">
        <v>3.5655000000000001</v>
      </c>
      <c r="AR153" s="205">
        <v>41571</v>
      </c>
      <c r="AS153" s="204">
        <v>3.9891999999999999</v>
      </c>
      <c r="AU153" s="205">
        <v>41571</v>
      </c>
      <c r="AV153" s="204">
        <v>1.3571</v>
      </c>
    </row>
    <row r="154" spans="2:48" x14ac:dyDescent="0.25">
      <c r="B154" s="205">
        <v>41577</v>
      </c>
      <c r="C154" s="204">
        <v>60.6</v>
      </c>
      <c r="E154" s="205">
        <v>41572</v>
      </c>
      <c r="F154" s="204">
        <v>2.6534</v>
      </c>
      <c r="G154" s="209"/>
      <c r="H154" s="205">
        <v>41576</v>
      </c>
      <c r="I154" s="204">
        <v>99.77</v>
      </c>
      <c r="K154" s="205">
        <v>41576</v>
      </c>
      <c r="L154" s="204">
        <v>99.605000000000004</v>
      </c>
      <c r="N154" s="205">
        <v>41576</v>
      </c>
      <c r="O154" s="204">
        <v>99.200199999999995</v>
      </c>
      <c r="Q154" s="205">
        <v>41576</v>
      </c>
      <c r="R154" s="204">
        <v>98.528999999999996</v>
      </c>
      <c r="T154" s="205">
        <v>41571</v>
      </c>
      <c r="U154" s="204">
        <v>13.36</v>
      </c>
      <c r="W154" s="205">
        <v>41571</v>
      </c>
      <c r="X154" s="204">
        <v>15.5</v>
      </c>
      <c r="Z154" s="205">
        <v>41571</v>
      </c>
      <c r="AA154" s="204">
        <v>15.25</v>
      </c>
      <c r="AC154" s="205">
        <v>41571</v>
      </c>
      <c r="AD154" s="204">
        <v>-3.1</v>
      </c>
      <c r="AF154" s="205">
        <v>41571</v>
      </c>
      <c r="AG154" s="204">
        <v>0.438</v>
      </c>
      <c r="AI154" s="205">
        <v>41571</v>
      </c>
      <c r="AJ154" s="204">
        <v>1.456</v>
      </c>
      <c r="AL154" s="205">
        <v>41571</v>
      </c>
      <c r="AM154" s="204">
        <v>2.6728000000000001</v>
      </c>
      <c r="AO154" s="205">
        <v>41571</v>
      </c>
      <c r="AP154" s="204">
        <v>3.5798000000000001</v>
      </c>
      <c r="AR154" s="205">
        <v>41572</v>
      </c>
      <c r="AS154" s="204">
        <v>3.9874000000000001</v>
      </c>
      <c r="AU154" s="205">
        <v>41572</v>
      </c>
      <c r="AV154" s="204">
        <v>1.3374999999999999</v>
      </c>
    </row>
    <row r="155" spans="2:48" x14ac:dyDescent="0.25">
      <c r="B155" s="205">
        <v>41578</v>
      </c>
      <c r="C155" s="204">
        <v>61.68</v>
      </c>
      <c r="E155" s="205">
        <v>41575</v>
      </c>
      <c r="F155" s="204">
        <v>2.6465000000000001</v>
      </c>
      <c r="G155" s="209"/>
      <c r="H155" s="205">
        <v>41577</v>
      </c>
      <c r="I155" s="204">
        <v>99.77</v>
      </c>
      <c r="K155" s="205">
        <v>41577</v>
      </c>
      <c r="L155" s="204">
        <v>99.605000000000004</v>
      </c>
      <c r="N155" s="205">
        <v>41577</v>
      </c>
      <c r="O155" s="204">
        <v>99.200199999999995</v>
      </c>
      <c r="Q155" s="205">
        <v>41577</v>
      </c>
      <c r="R155" s="204">
        <v>98.534000000000006</v>
      </c>
      <c r="T155" s="205">
        <v>41572</v>
      </c>
      <c r="U155" s="204">
        <v>13.13</v>
      </c>
      <c r="W155" s="205">
        <v>41572</v>
      </c>
      <c r="X155" s="204">
        <v>15.5</v>
      </c>
      <c r="Z155" s="205">
        <v>41572</v>
      </c>
      <c r="AA155" s="204">
        <v>15.25</v>
      </c>
      <c r="AC155" s="205">
        <v>41572</v>
      </c>
      <c r="AD155" s="204">
        <v>-2.4</v>
      </c>
      <c r="AF155" s="205">
        <v>41572</v>
      </c>
      <c r="AG155" s="204">
        <v>0.43149999999999999</v>
      </c>
      <c r="AI155" s="205">
        <v>41572</v>
      </c>
      <c r="AJ155" s="204">
        <v>1.4368000000000001</v>
      </c>
      <c r="AL155" s="205">
        <v>41572</v>
      </c>
      <c r="AM155" s="204">
        <v>2.6635</v>
      </c>
      <c r="AO155" s="205">
        <v>41572</v>
      </c>
      <c r="AP155" s="204">
        <v>3.5788000000000002</v>
      </c>
      <c r="AR155" s="205">
        <v>41575</v>
      </c>
      <c r="AS155" s="204">
        <v>4.0082000000000004</v>
      </c>
      <c r="AU155" s="205">
        <v>41575</v>
      </c>
      <c r="AV155" s="204">
        <v>1.3665</v>
      </c>
    </row>
    <row r="156" spans="2:48" x14ac:dyDescent="0.25">
      <c r="B156" s="205">
        <v>41579</v>
      </c>
      <c r="C156" s="204">
        <v>69.56</v>
      </c>
      <c r="E156" s="205">
        <v>41576</v>
      </c>
      <c r="F156" s="204">
        <v>2.6297999999999999</v>
      </c>
      <c r="G156" s="209"/>
      <c r="H156" s="205">
        <v>41578</v>
      </c>
      <c r="I156" s="204">
        <v>99.772499999999994</v>
      </c>
      <c r="K156" s="205">
        <v>41578</v>
      </c>
      <c r="L156" s="204">
        <v>99.605000000000004</v>
      </c>
      <c r="N156" s="205">
        <v>41578</v>
      </c>
      <c r="O156" s="204">
        <v>99.200199999999995</v>
      </c>
      <c r="Q156" s="205">
        <v>41578</v>
      </c>
      <c r="R156" s="204">
        <v>98.539000000000001</v>
      </c>
      <c r="T156" s="205">
        <v>41575</v>
      </c>
      <c r="U156" s="204">
        <v>13.25</v>
      </c>
      <c r="W156" s="205">
        <v>41575</v>
      </c>
      <c r="X156" s="204">
        <v>15.25</v>
      </c>
      <c r="Z156" s="205">
        <v>41575</v>
      </c>
      <c r="AA156" s="204">
        <v>14.75</v>
      </c>
      <c r="AC156" s="205">
        <v>41575</v>
      </c>
      <c r="AD156" s="204">
        <v>-3.3</v>
      </c>
      <c r="AF156" s="205">
        <v>41575</v>
      </c>
      <c r="AG156" s="204">
        <v>0.437</v>
      </c>
      <c r="AI156" s="205">
        <v>41575</v>
      </c>
      <c r="AJ156" s="204">
        <v>1.4418</v>
      </c>
      <c r="AL156" s="205">
        <v>41575</v>
      </c>
      <c r="AM156" s="204">
        <v>2.6707999999999998</v>
      </c>
      <c r="AO156" s="205">
        <v>41575</v>
      </c>
      <c r="AP156" s="204">
        <v>3.5878000000000001</v>
      </c>
      <c r="AR156" s="205">
        <v>41576</v>
      </c>
      <c r="AS156" s="204">
        <v>3.9962999999999997</v>
      </c>
      <c r="AU156" s="205">
        <v>41576</v>
      </c>
      <c r="AV156" s="204">
        <v>1.3674999999999999</v>
      </c>
    </row>
    <row r="157" spans="2:48" x14ac:dyDescent="0.25">
      <c r="B157" s="205">
        <v>41582</v>
      </c>
      <c r="C157" s="204">
        <v>64.209999999999994</v>
      </c>
      <c r="E157" s="205">
        <v>41577</v>
      </c>
      <c r="F157" s="204">
        <v>2.6501999999999999</v>
      </c>
      <c r="G157" s="209"/>
      <c r="H157" s="205">
        <v>41579</v>
      </c>
      <c r="I157" s="204">
        <v>99.772499999999994</v>
      </c>
      <c r="K157" s="205">
        <v>41579</v>
      </c>
      <c r="L157" s="204">
        <v>99.605000000000004</v>
      </c>
      <c r="N157" s="205">
        <v>41579</v>
      </c>
      <c r="O157" s="204">
        <v>99.200199999999995</v>
      </c>
      <c r="Q157" s="205">
        <v>41579</v>
      </c>
      <c r="R157" s="204">
        <v>98.543999999999997</v>
      </c>
      <c r="T157" s="205">
        <v>41576</v>
      </c>
      <c r="U157" s="204">
        <v>11.61</v>
      </c>
      <c r="W157" s="205">
        <v>41576</v>
      </c>
      <c r="X157" s="204">
        <v>15.5</v>
      </c>
      <c r="Z157" s="205">
        <v>41576</v>
      </c>
      <c r="AA157" s="204">
        <v>14.75</v>
      </c>
      <c r="AC157" s="205">
        <v>41576</v>
      </c>
      <c r="AD157" s="204">
        <v>-3.75</v>
      </c>
      <c r="AF157" s="205">
        <v>41576</v>
      </c>
      <c r="AG157" s="204">
        <v>0.43</v>
      </c>
      <c r="AI157" s="205">
        <v>41576</v>
      </c>
      <c r="AJ157" s="204">
        <v>1.4195</v>
      </c>
      <c r="AL157" s="205">
        <v>41576</v>
      </c>
      <c r="AM157" s="204">
        <v>2.6515</v>
      </c>
      <c r="AO157" s="205">
        <v>41576</v>
      </c>
      <c r="AP157" s="204">
        <v>3.5762</v>
      </c>
      <c r="AR157" s="205">
        <v>41577</v>
      </c>
      <c r="AS157" s="204">
        <v>4.0448000000000004</v>
      </c>
      <c r="AU157" s="205">
        <v>41577</v>
      </c>
      <c r="AV157" s="204">
        <v>1.3932</v>
      </c>
    </row>
    <row r="158" spans="2:48" x14ac:dyDescent="0.25">
      <c r="B158" s="205">
        <v>41583</v>
      </c>
      <c r="C158" s="204">
        <v>68.56</v>
      </c>
      <c r="E158" s="205">
        <v>41578</v>
      </c>
      <c r="F158" s="204">
        <v>2.6299000000000001</v>
      </c>
      <c r="G158" s="209"/>
      <c r="H158" s="205">
        <v>41582</v>
      </c>
      <c r="I158" s="204">
        <v>99.772499999999994</v>
      </c>
      <c r="K158" s="205">
        <v>41582</v>
      </c>
      <c r="L158" s="204">
        <v>99.605000000000004</v>
      </c>
      <c r="N158" s="205">
        <v>41582</v>
      </c>
      <c r="O158" s="204">
        <v>99.200199999999995</v>
      </c>
      <c r="Q158" s="205">
        <v>41582</v>
      </c>
      <c r="R158" s="204">
        <v>98.549000000000007</v>
      </c>
      <c r="T158" s="205">
        <v>41577</v>
      </c>
      <c r="U158" s="204">
        <v>11.88</v>
      </c>
      <c r="W158" s="205">
        <v>41577</v>
      </c>
      <c r="X158" s="204">
        <v>13.5</v>
      </c>
      <c r="Z158" s="205">
        <v>41577</v>
      </c>
      <c r="AA158" s="204">
        <v>14.25</v>
      </c>
      <c r="AC158" s="205">
        <v>41577</v>
      </c>
      <c r="AD158" s="204">
        <v>-4.0999999999999996</v>
      </c>
      <c r="AF158" s="205">
        <v>41577</v>
      </c>
      <c r="AG158" s="204">
        <v>0.43259999999999998</v>
      </c>
      <c r="AI158" s="205">
        <v>41577</v>
      </c>
      <c r="AJ158" s="204">
        <v>1.4525000000000001</v>
      </c>
      <c r="AL158" s="205">
        <v>41577</v>
      </c>
      <c r="AM158" s="204">
        <v>2.6814999999999998</v>
      </c>
      <c r="AO158" s="205">
        <v>41577</v>
      </c>
      <c r="AP158" s="204">
        <v>3.6025</v>
      </c>
      <c r="AR158" s="205">
        <v>41578</v>
      </c>
      <c r="AS158" s="204">
        <v>4.0660999999999996</v>
      </c>
      <c r="AU158" s="205">
        <v>41578</v>
      </c>
      <c r="AV158" s="204">
        <v>1.4398</v>
      </c>
    </row>
    <row r="159" spans="2:48" x14ac:dyDescent="0.25">
      <c r="B159" s="205">
        <v>41584</v>
      </c>
      <c r="C159" s="204">
        <v>67.069999999999993</v>
      </c>
      <c r="E159" s="205">
        <v>41579</v>
      </c>
      <c r="F159" s="204">
        <v>2.6141000000000001</v>
      </c>
      <c r="G159" s="209"/>
      <c r="H159" s="205">
        <v>41583</v>
      </c>
      <c r="I159" s="204">
        <v>99.772499999999994</v>
      </c>
      <c r="K159" s="205">
        <v>41583</v>
      </c>
      <c r="L159" s="204">
        <v>99.605000000000004</v>
      </c>
      <c r="N159" s="205">
        <v>41583</v>
      </c>
      <c r="O159" s="204">
        <v>99.200199999999995</v>
      </c>
      <c r="Q159" s="205">
        <v>41583</v>
      </c>
      <c r="R159" s="204">
        <v>98.549000000000007</v>
      </c>
      <c r="T159" s="205">
        <v>41578</v>
      </c>
      <c r="U159" s="204">
        <v>11.99</v>
      </c>
      <c r="W159" s="205">
        <v>41578</v>
      </c>
      <c r="X159" s="204">
        <v>13.5</v>
      </c>
      <c r="Z159" s="205">
        <v>41578</v>
      </c>
      <c r="AA159" s="204">
        <v>14.5</v>
      </c>
      <c r="AC159" s="205">
        <v>41578</v>
      </c>
      <c r="AD159" s="204">
        <v>-3.6</v>
      </c>
      <c r="AF159" s="205">
        <v>41578</v>
      </c>
      <c r="AG159" s="204">
        <v>0.42549999999999999</v>
      </c>
      <c r="AI159" s="205">
        <v>41578</v>
      </c>
      <c r="AJ159" s="204">
        <v>1.4647999999999999</v>
      </c>
      <c r="AL159" s="205">
        <v>41578</v>
      </c>
      <c r="AM159" s="204">
        <v>2.6995</v>
      </c>
      <c r="AO159" s="205">
        <v>41578</v>
      </c>
      <c r="AP159" s="204">
        <v>3.6025</v>
      </c>
      <c r="AR159" s="205">
        <v>41579</v>
      </c>
      <c r="AS159" s="204">
        <v>4.1654999999999998</v>
      </c>
      <c r="AU159" s="205">
        <v>41579</v>
      </c>
      <c r="AV159" s="204">
        <v>1.5457999999999998</v>
      </c>
    </row>
    <row r="160" spans="2:48" x14ac:dyDescent="0.25">
      <c r="B160" s="205">
        <v>41585</v>
      </c>
      <c r="C160" s="204">
        <v>66.52</v>
      </c>
      <c r="E160" s="205">
        <v>41582</v>
      </c>
      <c r="F160" s="204">
        <v>2.6147999999999998</v>
      </c>
      <c r="G160" s="209"/>
      <c r="H160" s="205">
        <v>41584</v>
      </c>
      <c r="I160" s="204">
        <v>99.772499999999994</v>
      </c>
      <c r="K160" s="205">
        <v>41584</v>
      </c>
      <c r="L160" s="204">
        <v>99.605000000000004</v>
      </c>
      <c r="N160" s="205">
        <v>41584</v>
      </c>
      <c r="O160" s="204">
        <v>99.200199999999995</v>
      </c>
      <c r="Q160" s="205">
        <v>41584</v>
      </c>
      <c r="R160" s="204">
        <v>98.549000000000007</v>
      </c>
      <c r="T160" s="205">
        <v>41579</v>
      </c>
      <c r="U160" s="204">
        <v>12</v>
      </c>
      <c r="W160" s="205">
        <v>41579</v>
      </c>
      <c r="X160" s="204">
        <v>13.46</v>
      </c>
      <c r="Z160" s="205">
        <v>41579</v>
      </c>
      <c r="AA160" s="204">
        <v>14.25</v>
      </c>
      <c r="AC160" s="205">
        <v>41579</v>
      </c>
      <c r="AD160" s="204">
        <v>-3</v>
      </c>
      <c r="AF160" s="205">
        <v>41579</v>
      </c>
      <c r="AG160" s="204">
        <v>0.42899999999999999</v>
      </c>
      <c r="AI160" s="205">
        <v>41579</v>
      </c>
      <c r="AJ160" s="204">
        <v>1.5070000000000001</v>
      </c>
      <c r="AL160" s="205">
        <v>41579</v>
      </c>
      <c r="AM160" s="204">
        <v>2.766</v>
      </c>
      <c r="AO160" s="205">
        <v>41579</v>
      </c>
      <c r="AP160" s="204">
        <v>3.6680000000000001</v>
      </c>
      <c r="AR160" s="205">
        <v>41582</v>
      </c>
      <c r="AS160" s="204">
        <v>4.1449999999999996</v>
      </c>
      <c r="AU160" s="205">
        <v>41582</v>
      </c>
      <c r="AV160" s="204">
        <v>1.5364</v>
      </c>
    </row>
    <row r="161" spans="2:48" x14ac:dyDescent="0.25">
      <c r="B161" s="205">
        <v>41586</v>
      </c>
      <c r="C161" s="204">
        <v>69.92</v>
      </c>
      <c r="E161" s="205">
        <v>41583</v>
      </c>
      <c r="F161" s="204">
        <v>2.6219000000000001</v>
      </c>
      <c r="G161" s="209"/>
      <c r="H161" s="205">
        <v>41585</v>
      </c>
      <c r="I161" s="204">
        <v>99.775000000000006</v>
      </c>
      <c r="K161" s="205">
        <v>41585</v>
      </c>
      <c r="L161" s="204">
        <v>99.605000000000004</v>
      </c>
      <c r="N161" s="205">
        <v>41585</v>
      </c>
      <c r="O161" s="204">
        <v>99.205200000000005</v>
      </c>
      <c r="Q161" s="205">
        <v>41585</v>
      </c>
      <c r="R161" s="204">
        <v>98.558000000000007</v>
      </c>
      <c r="T161" s="205">
        <v>41582</v>
      </c>
      <c r="U161" s="204">
        <v>11.75</v>
      </c>
      <c r="W161" s="205">
        <v>41582</v>
      </c>
      <c r="X161" s="204">
        <v>13.56</v>
      </c>
      <c r="Z161" s="205">
        <v>41582</v>
      </c>
      <c r="AA161" s="204">
        <v>14.5</v>
      </c>
      <c r="AC161" s="205">
        <v>41582</v>
      </c>
      <c r="AD161" s="204">
        <v>-2.6</v>
      </c>
      <c r="AF161" s="205">
        <v>41582</v>
      </c>
      <c r="AG161" s="204">
        <v>0.41949999999999998</v>
      </c>
      <c r="AI161" s="205">
        <v>41582</v>
      </c>
      <c r="AJ161" s="204">
        <v>1.4875</v>
      </c>
      <c r="AL161" s="205">
        <v>41582</v>
      </c>
      <c r="AM161" s="204">
        <v>2.7484999999999999</v>
      </c>
      <c r="AO161" s="205">
        <v>41582</v>
      </c>
      <c r="AP161" s="204">
        <v>3.669</v>
      </c>
      <c r="AR161" s="205">
        <v>41583</v>
      </c>
      <c r="AS161" s="204">
        <v>4.2606999999999999</v>
      </c>
      <c r="AU161" s="205">
        <v>41583</v>
      </c>
      <c r="AV161" s="204">
        <v>1.6435</v>
      </c>
    </row>
    <row r="162" spans="2:48" x14ac:dyDescent="0.25">
      <c r="B162" s="205">
        <v>41590</v>
      </c>
      <c r="C162" s="204">
        <v>69.64</v>
      </c>
      <c r="E162" s="205">
        <v>41584</v>
      </c>
      <c r="F162" s="204">
        <v>2.6737000000000002</v>
      </c>
      <c r="G162" s="209"/>
      <c r="H162" s="205">
        <v>41586</v>
      </c>
      <c r="I162" s="204">
        <v>99.775000000000006</v>
      </c>
      <c r="K162" s="205">
        <v>41586</v>
      </c>
      <c r="L162" s="204">
        <v>99.605000000000004</v>
      </c>
      <c r="N162" s="205">
        <v>41586</v>
      </c>
      <c r="O162" s="204">
        <v>99.205200000000005</v>
      </c>
      <c r="Q162" s="205">
        <v>41586</v>
      </c>
      <c r="R162" s="204">
        <v>98.554000000000002</v>
      </c>
      <c r="T162" s="205">
        <v>41583</v>
      </c>
      <c r="U162" s="204">
        <v>12.05</v>
      </c>
      <c r="W162" s="205">
        <v>41583</v>
      </c>
      <c r="X162" s="204">
        <v>13.3</v>
      </c>
      <c r="Z162" s="205">
        <v>41583</v>
      </c>
      <c r="AA162" s="204">
        <v>14.25</v>
      </c>
      <c r="AC162" s="205">
        <v>41583</v>
      </c>
      <c r="AD162" s="204">
        <v>-3</v>
      </c>
      <c r="AF162" s="205">
        <v>41583</v>
      </c>
      <c r="AG162" s="204">
        <v>0.42149999999999999</v>
      </c>
      <c r="AI162" s="205">
        <v>41583</v>
      </c>
      <c r="AJ162" s="204">
        <v>1.5158</v>
      </c>
      <c r="AL162" s="205">
        <v>41583</v>
      </c>
      <c r="AM162" s="204">
        <v>2.8129999999999997</v>
      </c>
      <c r="AO162" s="205">
        <v>41583</v>
      </c>
      <c r="AP162" s="204">
        <v>3.7423000000000002</v>
      </c>
      <c r="AR162" s="205">
        <v>41584</v>
      </c>
      <c r="AS162" s="204">
        <v>4.2576999999999998</v>
      </c>
      <c r="AU162" s="205">
        <v>41584</v>
      </c>
      <c r="AV162" s="204">
        <v>1.5832000000000002</v>
      </c>
    </row>
    <row r="163" spans="2:48" x14ac:dyDescent="0.25">
      <c r="B163" s="205">
        <v>41591</v>
      </c>
      <c r="C163" s="204">
        <v>65.83</v>
      </c>
      <c r="E163" s="205">
        <v>41585</v>
      </c>
      <c r="F163" s="204">
        <v>2.6417999999999999</v>
      </c>
      <c r="G163" s="209"/>
      <c r="H163" s="205">
        <v>41589</v>
      </c>
      <c r="I163" s="204">
        <v>99.775000000000006</v>
      </c>
      <c r="K163" s="205">
        <v>41589</v>
      </c>
      <c r="L163" s="204">
        <v>99.605000000000004</v>
      </c>
      <c r="N163" s="205">
        <v>41589</v>
      </c>
      <c r="O163" s="204">
        <v>99.205200000000005</v>
      </c>
      <c r="Q163" s="205">
        <v>41589</v>
      </c>
      <c r="R163" s="204">
        <v>98.554000000000002</v>
      </c>
      <c r="T163" s="205">
        <v>41584</v>
      </c>
      <c r="U163" s="204">
        <v>11.75</v>
      </c>
      <c r="W163" s="205">
        <v>41584</v>
      </c>
      <c r="X163" s="204">
        <v>13</v>
      </c>
      <c r="Z163" s="205">
        <v>41584</v>
      </c>
      <c r="AA163" s="204">
        <v>13.25</v>
      </c>
      <c r="AC163" s="205">
        <v>41584</v>
      </c>
      <c r="AD163" s="204">
        <v>-4.4000000000000004</v>
      </c>
      <c r="AF163" s="205">
        <v>41584</v>
      </c>
      <c r="AG163" s="204">
        <v>0.40949999999999998</v>
      </c>
      <c r="AI163" s="205">
        <v>41584</v>
      </c>
      <c r="AJ163" s="204">
        <v>1.466</v>
      </c>
      <c r="AL163" s="205">
        <v>41584</v>
      </c>
      <c r="AM163" s="204">
        <v>2.7755000000000001</v>
      </c>
      <c r="AO163" s="205">
        <v>41584</v>
      </c>
      <c r="AP163" s="204">
        <v>3.7317</v>
      </c>
      <c r="AR163" s="205">
        <v>41585</v>
      </c>
      <c r="AS163" s="204">
        <v>4.1942000000000004</v>
      </c>
      <c r="AU163" s="205">
        <v>41585</v>
      </c>
      <c r="AV163" s="204">
        <v>1.5550999999999999</v>
      </c>
    </row>
    <row r="164" spans="2:48" x14ac:dyDescent="0.25">
      <c r="B164" s="205">
        <v>41592</v>
      </c>
      <c r="C164" s="204">
        <v>61.95</v>
      </c>
      <c r="E164" s="205">
        <v>41586</v>
      </c>
      <c r="F164" s="204">
        <v>2.6212</v>
      </c>
      <c r="G164" s="209"/>
      <c r="H164" s="205">
        <v>41590</v>
      </c>
      <c r="I164" s="204">
        <v>99.775000000000006</v>
      </c>
      <c r="K164" s="205">
        <v>41590</v>
      </c>
      <c r="L164" s="204">
        <v>99.605000000000004</v>
      </c>
      <c r="N164" s="205">
        <v>41590</v>
      </c>
      <c r="O164" s="204">
        <v>99.200199999999995</v>
      </c>
      <c r="Q164" s="205">
        <v>41590</v>
      </c>
      <c r="R164" s="204">
        <v>98.549000000000007</v>
      </c>
      <c r="T164" s="205">
        <v>41585</v>
      </c>
      <c r="U164" s="204">
        <v>12.13</v>
      </c>
      <c r="W164" s="205">
        <v>41585</v>
      </c>
      <c r="X164" s="204">
        <v>13</v>
      </c>
      <c r="Z164" s="205">
        <v>41585</v>
      </c>
      <c r="AA164" s="204">
        <v>13.44</v>
      </c>
      <c r="AC164" s="205">
        <v>41585</v>
      </c>
      <c r="AD164" s="204">
        <v>-4.0999999999999996</v>
      </c>
      <c r="AF164" s="205">
        <v>41585</v>
      </c>
      <c r="AG164" s="204">
        <v>0.40450000000000003</v>
      </c>
      <c r="AI164" s="205">
        <v>41585</v>
      </c>
      <c r="AJ164" s="204">
        <v>1.4370000000000001</v>
      </c>
      <c r="AL164" s="205">
        <v>41585</v>
      </c>
      <c r="AM164" s="204">
        <v>2.7349999999999999</v>
      </c>
      <c r="AO164" s="205">
        <v>41585</v>
      </c>
      <c r="AP164" s="204">
        <v>3.6654999999999998</v>
      </c>
      <c r="AR164" s="205">
        <v>41586</v>
      </c>
      <c r="AS164" s="204">
        <v>4.3994999999999997</v>
      </c>
      <c r="AU164" s="205">
        <v>41586</v>
      </c>
      <c r="AV164" s="204">
        <v>1.7751999999999999</v>
      </c>
    </row>
    <row r="165" spans="2:48" x14ac:dyDescent="0.25">
      <c r="B165" s="205">
        <v>41593</v>
      </c>
      <c r="C165" s="204">
        <v>62.18</v>
      </c>
      <c r="E165" s="205">
        <v>41589</v>
      </c>
      <c r="F165" s="204">
        <v>2.6217000000000001</v>
      </c>
      <c r="G165" s="209"/>
      <c r="H165" s="205">
        <v>41591</v>
      </c>
      <c r="I165" s="204">
        <v>99.775000000000006</v>
      </c>
      <c r="K165" s="205">
        <v>41591</v>
      </c>
      <c r="L165" s="204">
        <v>99.605000000000004</v>
      </c>
      <c r="N165" s="205">
        <v>41591</v>
      </c>
      <c r="O165" s="204">
        <v>99.200199999999995</v>
      </c>
      <c r="Q165" s="205">
        <v>41591</v>
      </c>
      <c r="R165" s="204">
        <v>98.554000000000002</v>
      </c>
      <c r="T165" s="205">
        <v>41586</v>
      </c>
      <c r="U165" s="204">
        <v>11.5</v>
      </c>
      <c r="W165" s="205">
        <v>41586</v>
      </c>
      <c r="X165" s="204">
        <v>12.75</v>
      </c>
      <c r="Z165" s="205">
        <v>41586</v>
      </c>
      <c r="AA165" s="204">
        <v>12.5</v>
      </c>
      <c r="AC165" s="205">
        <v>41586</v>
      </c>
      <c r="AD165" s="204">
        <v>-4.5</v>
      </c>
      <c r="AF165" s="205">
        <v>41586</v>
      </c>
      <c r="AG165" s="204">
        <v>0.42749999999999999</v>
      </c>
      <c r="AI165" s="205">
        <v>41586</v>
      </c>
      <c r="AJ165" s="204">
        <v>1.5390000000000001</v>
      </c>
      <c r="AL165" s="205">
        <v>41586</v>
      </c>
      <c r="AM165" s="204">
        <v>2.8734999999999999</v>
      </c>
      <c r="AO165" s="205">
        <v>41586</v>
      </c>
      <c r="AP165" s="204">
        <v>3.7995000000000001</v>
      </c>
      <c r="AR165" s="205">
        <v>41589</v>
      </c>
      <c r="AS165" s="204">
        <v>4.3998999999999997</v>
      </c>
      <c r="AU165" s="205">
        <v>41589</v>
      </c>
      <c r="AV165" s="204">
        <v>1.7783</v>
      </c>
    </row>
    <row r="166" spans="2:48" x14ac:dyDescent="0.25">
      <c r="B166" s="205">
        <v>41596</v>
      </c>
      <c r="C166" s="204">
        <v>58.31</v>
      </c>
      <c r="E166" s="205">
        <v>41590</v>
      </c>
      <c r="F166" s="204">
        <v>2.6294</v>
      </c>
      <c r="G166" s="209"/>
      <c r="H166" s="205">
        <v>41592</v>
      </c>
      <c r="I166" s="204">
        <v>99.775000000000006</v>
      </c>
      <c r="K166" s="205">
        <v>41592</v>
      </c>
      <c r="L166" s="204">
        <v>99.605000000000004</v>
      </c>
      <c r="N166" s="205">
        <v>41592</v>
      </c>
      <c r="O166" s="204">
        <v>99.200199999999995</v>
      </c>
      <c r="Q166" s="205">
        <v>41592</v>
      </c>
      <c r="R166" s="204">
        <v>98.563000000000002</v>
      </c>
      <c r="T166" s="205">
        <v>41589</v>
      </c>
      <c r="U166" s="204">
        <v>11.75</v>
      </c>
      <c r="W166" s="205">
        <v>41589</v>
      </c>
      <c r="X166" s="204">
        <v>12.75</v>
      </c>
      <c r="Z166" s="205">
        <v>41589</v>
      </c>
      <c r="AA166" s="204">
        <v>12.5</v>
      </c>
      <c r="AC166" s="205">
        <v>41589</v>
      </c>
      <c r="AD166" s="204">
        <v>-4.7</v>
      </c>
      <c r="AF166" s="205">
        <v>41589</v>
      </c>
      <c r="AG166" s="204">
        <v>0.42249999999999999</v>
      </c>
      <c r="AI166" s="205">
        <v>41589</v>
      </c>
      <c r="AJ166" s="204">
        <v>1.5369999999999999</v>
      </c>
      <c r="AL166" s="205">
        <v>41589</v>
      </c>
      <c r="AM166" s="204">
        <v>2.8660000000000001</v>
      </c>
      <c r="AO166" s="205">
        <v>41589</v>
      </c>
      <c r="AP166" s="204">
        <v>3.794</v>
      </c>
      <c r="AR166" s="205">
        <v>41590</v>
      </c>
      <c r="AS166" s="204">
        <v>4.4078999999999997</v>
      </c>
      <c r="AU166" s="205">
        <v>41590</v>
      </c>
      <c r="AV166" s="204">
        <v>1.7730999999999999</v>
      </c>
    </row>
    <row r="167" spans="2:48" x14ac:dyDescent="0.25">
      <c r="B167" s="205">
        <v>41597</v>
      </c>
      <c r="C167" s="204">
        <v>62.3</v>
      </c>
      <c r="E167" s="205">
        <v>41591</v>
      </c>
      <c r="F167" s="204">
        <v>2.6316999999999999</v>
      </c>
      <c r="G167" s="209"/>
      <c r="H167" s="205">
        <v>41593</v>
      </c>
      <c r="I167" s="204">
        <v>99.775000000000006</v>
      </c>
      <c r="K167" s="205">
        <v>41593</v>
      </c>
      <c r="L167" s="204">
        <v>99.605000000000004</v>
      </c>
      <c r="N167" s="205">
        <v>41593</v>
      </c>
      <c r="O167" s="204">
        <v>99.210099999999997</v>
      </c>
      <c r="Q167" s="205">
        <v>41593</v>
      </c>
      <c r="R167" s="204">
        <v>98.567999999999998</v>
      </c>
      <c r="T167" s="205">
        <v>41590</v>
      </c>
      <c r="U167" s="204">
        <v>11.31</v>
      </c>
      <c r="W167" s="205">
        <v>41590</v>
      </c>
      <c r="X167" s="204">
        <v>12</v>
      </c>
      <c r="Z167" s="205">
        <v>41590</v>
      </c>
      <c r="AA167" s="204">
        <v>12</v>
      </c>
      <c r="AC167" s="205">
        <v>41590</v>
      </c>
      <c r="AD167" s="204">
        <v>-4.7</v>
      </c>
      <c r="AF167" s="205">
        <v>41590</v>
      </c>
      <c r="AG167" s="204">
        <v>0.4395</v>
      </c>
      <c r="AI167" s="205">
        <v>41590</v>
      </c>
      <c r="AJ167" s="204">
        <v>1.5739999999999998</v>
      </c>
      <c r="AL167" s="205">
        <v>41590</v>
      </c>
      <c r="AM167" s="204">
        <v>2.8940000000000001</v>
      </c>
      <c r="AO167" s="205">
        <v>41590</v>
      </c>
      <c r="AP167" s="204">
        <v>3.8109999999999999</v>
      </c>
      <c r="AR167" s="205">
        <v>41591</v>
      </c>
      <c r="AS167" s="204">
        <v>4.3588000000000005</v>
      </c>
      <c r="AU167" s="205">
        <v>41591</v>
      </c>
      <c r="AV167" s="204">
        <v>1.7194</v>
      </c>
    </row>
    <row r="168" spans="2:48" x14ac:dyDescent="0.25">
      <c r="B168" s="205">
        <v>41598</v>
      </c>
      <c r="C168" s="204">
        <v>66.45</v>
      </c>
      <c r="E168" s="205">
        <v>41592</v>
      </c>
      <c r="F168" s="204">
        <v>2.5606</v>
      </c>
      <c r="G168" s="209"/>
      <c r="H168" s="205">
        <v>41596</v>
      </c>
      <c r="I168" s="204">
        <v>99.775000000000006</v>
      </c>
      <c r="K168" s="205">
        <v>41596</v>
      </c>
      <c r="L168" s="204">
        <v>99.605000000000004</v>
      </c>
      <c r="N168" s="205">
        <v>41596</v>
      </c>
      <c r="O168" s="204">
        <v>99.210099999999997</v>
      </c>
      <c r="Q168" s="205">
        <v>41596</v>
      </c>
      <c r="R168" s="204">
        <v>98.567999999999998</v>
      </c>
      <c r="T168" s="205">
        <v>41591</v>
      </c>
      <c r="U168" s="204">
        <v>11.38</v>
      </c>
      <c r="W168" s="205">
        <v>41591</v>
      </c>
      <c r="X168" s="204">
        <v>10.88</v>
      </c>
      <c r="Z168" s="205">
        <v>41591</v>
      </c>
      <c r="AA168" s="204">
        <v>11</v>
      </c>
      <c r="AC168" s="205">
        <v>41591</v>
      </c>
      <c r="AD168" s="204">
        <v>-6.13</v>
      </c>
      <c r="AF168" s="205">
        <v>41591</v>
      </c>
      <c r="AG168" s="204">
        <v>0.41049999999999998</v>
      </c>
      <c r="AI168" s="205">
        <v>41591</v>
      </c>
      <c r="AJ168" s="204">
        <v>1.466</v>
      </c>
      <c r="AL168" s="205">
        <v>41591</v>
      </c>
      <c r="AM168" s="204">
        <v>2.8134999999999999</v>
      </c>
      <c r="AO168" s="205">
        <v>41591</v>
      </c>
      <c r="AP168" s="204">
        <v>3.7570000000000001</v>
      </c>
      <c r="AR168" s="205">
        <v>41592</v>
      </c>
      <c r="AS168" s="204">
        <v>4.2694000000000001</v>
      </c>
      <c r="AU168" s="205">
        <v>41592</v>
      </c>
      <c r="AV168" s="204">
        <v>1.71</v>
      </c>
    </row>
    <row r="169" spans="2:48" x14ac:dyDescent="0.25">
      <c r="B169" s="205">
        <v>41599</v>
      </c>
      <c r="C169" s="204">
        <v>68.349999999999994</v>
      </c>
      <c r="E169" s="205">
        <v>41593</v>
      </c>
      <c r="F169" s="204">
        <v>2.5695999999999999</v>
      </c>
      <c r="G169" s="209"/>
      <c r="H169" s="205">
        <v>41597</v>
      </c>
      <c r="I169" s="204">
        <v>99.775000000000006</v>
      </c>
      <c r="K169" s="205">
        <v>41597</v>
      </c>
      <c r="L169" s="204">
        <v>99.605000000000004</v>
      </c>
      <c r="N169" s="205">
        <v>41597</v>
      </c>
      <c r="O169" s="204">
        <v>99.210099999999997</v>
      </c>
      <c r="Q169" s="205">
        <v>41597</v>
      </c>
      <c r="R169" s="204">
        <v>98.572999999999993</v>
      </c>
      <c r="T169" s="205">
        <v>41592</v>
      </c>
      <c r="U169" s="204">
        <v>10.5</v>
      </c>
      <c r="W169" s="205">
        <v>41592</v>
      </c>
      <c r="X169" s="204">
        <v>11.5</v>
      </c>
      <c r="Z169" s="205">
        <v>41592</v>
      </c>
      <c r="AA169" s="204">
        <v>8.5</v>
      </c>
      <c r="AC169" s="205">
        <v>41592</v>
      </c>
      <c r="AD169" s="204">
        <v>-6.5</v>
      </c>
      <c r="AF169" s="205">
        <v>41592</v>
      </c>
      <c r="AG169" s="204">
        <v>0.39700000000000002</v>
      </c>
      <c r="AI169" s="205">
        <v>41592</v>
      </c>
      <c r="AJ169" s="204">
        <v>1.4424999999999999</v>
      </c>
      <c r="AL169" s="205">
        <v>41592</v>
      </c>
      <c r="AM169" s="204">
        <v>2.7755000000000001</v>
      </c>
      <c r="AO169" s="205">
        <v>41592</v>
      </c>
      <c r="AP169" s="204">
        <v>3.7237</v>
      </c>
      <c r="AR169" s="205">
        <v>41593</v>
      </c>
      <c r="AS169" s="204">
        <v>4.2827000000000002</v>
      </c>
      <c r="AU169" s="205">
        <v>41593</v>
      </c>
      <c r="AV169" s="204">
        <v>1.7115</v>
      </c>
    </row>
    <row r="170" spans="2:48" x14ac:dyDescent="0.25">
      <c r="B170" s="205">
        <v>41600</v>
      </c>
      <c r="C170" s="204">
        <v>66.81</v>
      </c>
      <c r="E170" s="205">
        <v>41596</v>
      </c>
      <c r="F170" s="204">
        <v>2.5783</v>
      </c>
      <c r="G170" s="209"/>
      <c r="H170" s="205">
        <v>41598</v>
      </c>
      <c r="I170" s="204">
        <v>99.775000000000006</v>
      </c>
      <c r="K170" s="205">
        <v>41598</v>
      </c>
      <c r="L170" s="204">
        <v>99.61</v>
      </c>
      <c r="N170" s="205">
        <v>41598</v>
      </c>
      <c r="O170" s="204">
        <v>99.212599999999995</v>
      </c>
      <c r="Q170" s="205">
        <v>41598</v>
      </c>
      <c r="R170" s="204">
        <v>98.587999999999994</v>
      </c>
      <c r="T170" s="205">
        <v>41593</v>
      </c>
      <c r="U170" s="204">
        <v>10.38</v>
      </c>
      <c r="W170" s="205">
        <v>41593</v>
      </c>
      <c r="X170" s="204">
        <v>10.25</v>
      </c>
      <c r="Z170" s="205">
        <v>41593</v>
      </c>
      <c r="AA170" s="204">
        <v>6.75</v>
      </c>
      <c r="AC170" s="205">
        <v>41593</v>
      </c>
      <c r="AD170" s="204">
        <v>-9.6999999999999993</v>
      </c>
      <c r="AF170" s="205">
        <v>41593</v>
      </c>
      <c r="AG170" s="204">
        <v>0.39600000000000002</v>
      </c>
      <c r="AI170" s="205">
        <v>41593</v>
      </c>
      <c r="AJ170" s="204">
        <v>1.4485000000000001</v>
      </c>
      <c r="AL170" s="205">
        <v>41593</v>
      </c>
      <c r="AM170" s="204">
        <v>2.7675000000000001</v>
      </c>
      <c r="AO170" s="205">
        <v>41593</v>
      </c>
      <c r="AP170" s="204">
        <v>3.6987000000000001</v>
      </c>
      <c r="AR170" s="205">
        <v>41596</v>
      </c>
      <c r="AS170" s="204">
        <v>4.2343000000000002</v>
      </c>
      <c r="AU170" s="205">
        <v>41596</v>
      </c>
      <c r="AV170" s="204">
        <v>1.6566999999999998</v>
      </c>
    </row>
    <row r="171" spans="2:48" x14ac:dyDescent="0.25">
      <c r="B171" s="205">
        <v>41603</v>
      </c>
      <c r="C171" s="204">
        <v>65.06</v>
      </c>
      <c r="E171" s="205">
        <v>41597</v>
      </c>
      <c r="F171" s="204">
        <v>2.5939000000000001</v>
      </c>
      <c r="G171" s="209"/>
      <c r="H171" s="205">
        <v>41599</v>
      </c>
      <c r="I171" s="204">
        <v>99.775000000000006</v>
      </c>
      <c r="K171" s="205">
        <v>41599</v>
      </c>
      <c r="L171" s="204">
        <v>99.61</v>
      </c>
      <c r="N171" s="205">
        <v>41599</v>
      </c>
      <c r="O171" s="204">
        <v>99.212599999999995</v>
      </c>
      <c r="Q171" s="205">
        <v>41599</v>
      </c>
      <c r="R171" s="204">
        <v>98.582999999999998</v>
      </c>
      <c r="T171" s="205">
        <v>41596</v>
      </c>
      <c r="U171" s="204">
        <v>10.75</v>
      </c>
      <c r="W171" s="205">
        <v>41596</v>
      </c>
      <c r="X171" s="204">
        <v>10</v>
      </c>
      <c r="Z171" s="205">
        <v>41596</v>
      </c>
      <c r="AA171" s="204">
        <v>6</v>
      </c>
      <c r="AC171" s="205">
        <v>41596</v>
      </c>
      <c r="AD171" s="204">
        <v>-9</v>
      </c>
      <c r="AF171" s="205">
        <v>41596</v>
      </c>
      <c r="AG171" s="204">
        <v>0.38850000000000001</v>
      </c>
      <c r="AI171" s="205">
        <v>41596</v>
      </c>
      <c r="AJ171" s="204">
        <v>1.4123000000000001</v>
      </c>
      <c r="AL171" s="205">
        <v>41596</v>
      </c>
      <c r="AM171" s="204">
        <v>2.7269999999999999</v>
      </c>
      <c r="AO171" s="205">
        <v>41596</v>
      </c>
      <c r="AP171" s="204">
        <v>3.6642000000000001</v>
      </c>
      <c r="AR171" s="205">
        <v>41597</v>
      </c>
      <c r="AS171" s="204">
        <v>4.2762000000000002</v>
      </c>
      <c r="AU171" s="205">
        <v>41597</v>
      </c>
      <c r="AV171" s="204">
        <v>1.6853</v>
      </c>
    </row>
    <row r="172" spans="2:48" x14ac:dyDescent="0.25">
      <c r="B172" s="205">
        <v>41604</v>
      </c>
      <c r="C172" s="204">
        <v>65.27</v>
      </c>
      <c r="E172" s="205">
        <v>41598</v>
      </c>
      <c r="F172" s="204">
        <v>2.5963000000000003</v>
      </c>
      <c r="G172" s="209"/>
      <c r="H172" s="205">
        <v>41600</v>
      </c>
      <c r="I172" s="204">
        <v>99.775000000000006</v>
      </c>
      <c r="K172" s="205">
        <v>41600</v>
      </c>
      <c r="L172" s="204">
        <v>99.61</v>
      </c>
      <c r="N172" s="205">
        <v>41600</v>
      </c>
      <c r="O172" s="204">
        <v>99.212599999999995</v>
      </c>
      <c r="Q172" s="205">
        <v>41600</v>
      </c>
      <c r="R172" s="204">
        <v>98.582999999999998</v>
      </c>
      <c r="T172" s="205">
        <v>41597</v>
      </c>
      <c r="U172" s="204">
        <v>11.09</v>
      </c>
      <c r="W172" s="205">
        <v>41597</v>
      </c>
      <c r="X172" s="204">
        <v>9.5</v>
      </c>
      <c r="Z172" s="205">
        <v>41597</v>
      </c>
      <c r="AA172" s="204">
        <v>4.9399999999999995</v>
      </c>
      <c r="AC172" s="205">
        <v>41597</v>
      </c>
      <c r="AD172" s="204">
        <v>-10.7</v>
      </c>
      <c r="AF172" s="205">
        <v>41597</v>
      </c>
      <c r="AG172" s="204">
        <v>0.39950000000000002</v>
      </c>
      <c r="AI172" s="205">
        <v>41597</v>
      </c>
      <c r="AJ172" s="204">
        <v>1.4502999999999999</v>
      </c>
      <c r="AL172" s="205">
        <v>41597</v>
      </c>
      <c r="AM172" s="204">
        <v>2.758</v>
      </c>
      <c r="AO172" s="205">
        <v>41597</v>
      </c>
      <c r="AP172" s="204">
        <v>3.6935000000000002</v>
      </c>
      <c r="AR172" s="205">
        <v>41598</v>
      </c>
      <c r="AS172" s="204">
        <v>4.4553000000000003</v>
      </c>
      <c r="AU172" s="205">
        <v>41598</v>
      </c>
      <c r="AV172" s="204">
        <v>1.8647</v>
      </c>
    </row>
    <row r="173" spans="2:48" x14ac:dyDescent="0.25">
      <c r="B173" s="205">
        <v>41605</v>
      </c>
      <c r="C173" s="204">
        <v>67.78</v>
      </c>
      <c r="E173" s="205">
        <v>41599</v>
      </c>
      <c r="F173" s="204">
        <v>2.6254999999999997</v>
      </c>
      <c r="G173" s="209"/>
      <c r="H173" s="205">
        <v>41603</v>
      </c>
      <c r="I173" s="204">
        <v>99.775000000000006</v>
      </c>
      <c r="K173" s="205">
        <v>41603</v>
      </c>
      <c r="L173" s="204">
        <v>99.61</v>
      </c>
      <c r="N173" s="205">
        <v>41603</v>
      </c>
      <c r="O173" s="204">
        <v>99.212599999999995</v>
      </c>
      <c r="Q173" s="205">
        <v>41603</v>
      </c>
      <c r="R173" s="204">
        <v>98.582999999999998</v>
      </c>
      <c r="T173" s="205">
        <v>41598</v>
      </c>
      <c r="U173" s="204">
        <v>10.23</v>
      </c>
      <c r="W173" s="205">
        <v>41598</v>
      </c>
      <c r="X173" s="204">
        <v>8.56</v>
      </c>
      <c r="Z173" s="205">
        <v>41598</v>
      </c>
      <c r="AA173" s="204">
        <v>4.0599999999999996</v>
      </c>
      <c r="AC173" s="205">
        <v>41598</v>
      </c>
      <c r="AD173" s="204">
        <v>-11.63</v>
      </c>
      <c r="AF173" s="205">
        <v>41598</v>
      </c>
      <c r="AG173" s="204">
        <v>0.378</v>
      </c>
      <c r="AI173" s="205">
        <v>41598</v>
      </c>
      <c r="AJ173" s="204">
        <v>1.4584999999999999</v>
      </c>
      <c r="AL173" s="205">
        <v>41598</v>
      </c>
      <c r="AM173" s="204">
        <v>2.8405</v>
      </c>
      <c r="AO173" s="205">
        <v>41598</v>
      </c>
      <c r="AP173" s="204">
        <v>3.7965</v>
      </c>
      <c r="AR173" s="205">
        <v>41599</v>
      </c>
      <c r="AS173" s="204">
        <v>4.4322999999999997</v>
      </c>
      <c r="AU173" s="205">
        <v>41599</v>
      </c>
      <c r="AV173" s="204">
        <v>1.8087</v>
      </c>
    </row>
    <row r="174" spans="2:48" x14ac:dyDescent="0.25">
      <c r="B174" s="205">
        <v>41607</v>
      </c>
      <c r="C174" s="204">
        <v>67.959999999999994</v>
      </c>
      <c r="E174" s="205">
        <v>41600</v>
      </c>
      <c r="F174" s="204">
        <v>2.6313</v>
      </c>
      <c r="G174" s="209"/>
      <c r="H174" s="205">
        <v>41604</v>
      </c>
      <c r="I174" s="204">
        <v>99.772499999999994</v>
      </c>
      <c r="K174" s="205">
        <v>41604</v>
      </c>
      <c r="L174" s="204">
        <v>99.61</v>
      </c>
      <c r="N174" s="205">
        <v>41604</v>
      </c>
      <c r="O174" s="204">
        <v>99.212599999999995</v>
      </c>
      <c r="Q174" s="205">
        <v>41604</v>
      </c>
      <c r="R174" s="204">
        <v>98.578000000000003</v>
      </c>
      <c r="T174" s="205">
        <v>41599</v>
      </c>
      <c r="U174" s="204">
        <v>10.31</v>
      </c>
      <c r="W174" s="205">
        <v>41599</v>
      </c>
      <c r="X174" s="204">
        <v>9.19</v>
      </c>
      <c r="Z174" s="205">
        <v>41599</v>
      </c>
      <c r="AA174" s="204">
        <v>4.5</v>
      </c>
      <c r="AC174" s="205">
        <v>41599</v>
      </c>
      <c r="AD174" s="204">
        <v>-11.5</v>
      </c>
      <c r="AF174" s="205">
        <v>41599</v>
      </c>
      <c r="AG174" s="204">
        <v>0.375</v>
      </c>
      <c r="AI174" s="205">
        <v>41599</v>
      </c>
      <c r="AJ174" s="204">
        <v>1.4558</v>
      </c>
      <c r="AL174" s="205">
        <v>41599</v>
      </c>
      <c r="AM174" s="204">
        <v>2.8298000000000001</v>
      </c>
      <c r="AO174" s="205">
        <v>41599</v>
      </c>
      <c r="AP174" s="204">
        <v>3.7730000000000001</v>
      </c>
      <c r="AR174" s="205">
        <v>41600</v>
      </c>
      <c r="AS174" s="204">
        <v>4.3635000000000002</v>
      </c>
      <c r="AU174" s="205">
        <v>41600</v>
      </c>
      <c r="AV174" s="204">
        <v>1.7290000000000001</v>
      </c>
    </row>
    <row r="175" spans="2:48" x14ac:dyDescent="0.25">
      <c r="B175" s="205">
        <v>41610</v>
      </c>
      <c r="C175" s="204">
        <v>73.150000000000006</v>
      </c>
      <c r="E175" s="205">
        <v>41603</v>
      </c>
      <c r="F175" s="204">
        <v>2.6301000000000001</v>
      </c>
      <c r="G175" s="209"/>
      <c r="H175" s="205">
        <v>41605</v>
      </c>
      <c r="I175" s="204">
        <v>99.772499999999994</v>
      </c>
      <c r="K175" s="205">
        <v>41605</v>
      </c>
      <c r="L175" s="204">
        <v>99.61</v>
      </c>
      <c r="N175" s="205">
        <v>41605</v>
      </c>
      <c r="O175" s="204">
        <v>99.212599999999995</v>
      </c>
      <c r="Q175" s="205">
        <v>41605</v>
      </c>
      <c r="R175" s="204">
        <v>98.578000000000003</v>
      </c>
      <c r="T175" s="205">
        <v>41600</v>
      </c>
      <c r="U175" s="204">
        <v>9.81</v>
      </c>
      <c r="W175" s="205">
        <v>41600</v>
      </c>
      <c r="X175" s="204">
        <v>10.19</v>
      </c>
      <c r="Z175" s="205">
        <v>41600</v>
      </c>
      <c r="AA175" s="204">
        <v>6.44</v>
      </c>
      <c r="AC175" s="205">
        <v>41600</v>
      </c>
      <c r="AD175" s="204">
        <v>-8.5</v>
      </c>
      <c r="AF175" s="205">
        <v>41600</v>
      </c>
      <c r="AG175" s="204">
        <v>0.379</v>
      </c>
      <c r="AI175" s="205">
        <v>41600</v>
      </c>
      <c r="AJ175" s="204">
        <v>1.45</v>
      </c>
      <c r="AL175" s="205">
        <v>41600</v>
      </c>
      <c r="AM175" s="204">
        <v>2.8090000000000002</v>
      </c>
      <c r="AO175" s="205">
        <v>41600</v>
      </c>
      <c r="AP175" s="204">
        <v>3.7477999999999998</v>
      </c>
      <c r="AR175" s="205">
        <v>41603</v>
      </c>
      <c r="AS175" s="204">
        <v>4.3445</v>
      </c>
      <c r="AU175" s="205">
        <v>41603</v>
      </c>
      <c r="AV175" s="204">
        <v>1.7151000000000001</v>
      </c>
    </row>
    <row r="176" spans="2:48" x14ac:dyDescent="0.25">
      <c r="B176" s="205">
        <v>41611</v>
      </c>
      <c r="C176" s="204">
        <v>72.08</v>
      </c>
      <c r="E176" s="205">
        <v>41604</v>
      </c>
      <c r="F176" s="204">
        <v>2.6255999999999999</v>
      </c>
      <c r="G176" s="209"/>
      <c r="H176" s="205">
        <v>41607</v>
      </c>
      <c r="I176" s="204">
        <v>99.772499999999994</v>
      </c>
      <c r="K176" s="205">
        <v>41607</v>
      </c>
      <c r="L176" s="204">
        <v>99.61</v>
      </c>
      <c r="N176" s="205">
        <v>41607</v>
      </c>
      <c r="O176" s="204">
        <v>99.212599999999995</v>
      </c>
      <c r="Q176" s="205">
        <v>41607</v>
      </c>
      <c r="R176" s="204">
        <v>98.578000000000003</v>
      </c>
      <c r="T176" s="205">
        <v>41603</v>
      </c>
      <c r="U176" s="204">
        <v>9.94</v>
      </c>
      <c r="W176" s="205">
        <v>41603</v>
      </c>
      <c r="X176" s="204">
        <v>10.81</v>
      </c>
      <c r="Z176" s="205">
        <v>41603</v>
      </c>
      <c r="AA176" s="204">
        <v>6.5</v>
      </c>
      <c r="AC176" s="205">
        <v>41603</v>
      </c>
      <c r="AD176" s="204">
        <v>-9.3000000000000007</v>
      </c>
      <c r="AF176" s="205">
        <v>41603</v>
      </c>
      <c r="AG176" s="204">
        <v>0.378</v>
      </c>
      <c r="AI176" s="205">
        <v>41603</v>
      </c>
      <c r="AJ176" s="204">
        <v>1.4424999999999999</v>
      </c>
      <c r="AL176" s="205">
        <v>41603</v>
      </c>
      <c r="AM176" s="204">
        <v>2.7945000000000002</v>
      </c>
      <c r="AO176" s="205">
        <v>41603</v>
      </c>
      <c r="AP176" s="204">
        <v>3.7265000000000001</v>
      </c>
      <c r="AR176" s="205">
        <v>41604</v>
      </c>
      <c r="AS176" s="204">
        <v>4.3304999999999998</v>
      </c>
      <c r="AU176" s="205">
        <v>41604</v>
      </c>
      <c r="AV176" s="204">
        <v>1.7025999999999999</v>
      </c>
    </row>
    <row r="177" spans="2:48" x14ac:dyDescent="0.25">
      <c r="B177" s="205">
        <v>41612</v>
      </c>
      <c r="C177" s="204">
        <v>75.8</v>
      </c>
      <c r="E177" s="205">
        <v>41605</v>
      </c>
      <c r="F177" s="204">
        <v>2.6031</v>
      </c>
      <c r="G177" s="209"/>
      <c r="H177" s="205">
        <v>41610</v>
      </c>
      <c r="I177" s="204">
        <v>99.772499999999994</v>
      </c>
      <c r="K177" s="205">
        <v>41610</v>
      </c>
      <c r="L177" s="204">
        <v>99.605000000000004</v>
      </c>
      <c r="N177" s="205">
        <v>41610</v>
      </c>
      <c r="O177" s="204">
        <v>99.212599999999995</v>
      </c>
      <c r="Q177" s="205">
        <v>41610</v>
      </c>
      <c r="R177" s="204">
        <v>98.582999999999998</v>
      </c>
      <c r="T177" s="205">
        <v>41604</v>
      </c>
      <c r="U177" s="204">
        <v>8.5</v>
      </c>
      <c r="W177" s="205">
        <v>41604</v>
      </c>
      <c r="X177" s="204">
        <v>12</v>
      </c>
      <c r="Z177" s="205">
        <v>41604</v>
      </c>
      <c r="AA177" s="204">
        <v>7.5</v>
      </c>
      <c r="AC177" s="205">
        <v>41604</v>
      </c>
      <c r="AD177" s="204">
        <v>-8.1999999999999993</v>
      </c>
      <c r="AF177" s="205">
        <v>41604</v>
      </c>
      <c r="AG177" s="204">
        <v>0.376</v>
      </c>
      <c r="AI177" s="205">
        <v>41604</v>
      </c>
      <c r="AJ177" s="204">
        <v>1.429</v>
      </c>
      <c r="AL177" s="205">
        <v>41604</v>
      </c>
      <c r="AM177" s="204">
        <v>2.7827999999999999</v>
      </c>
      <c r="AO177" s="205">
        <v>41604</v>
      </c>
      <c r="AP177" s="204">
        <v>3.7151999999999998</v>
      </c>
      <c r="AR177" s="205">
        <v>41605</v>
      </c>
      <c r="AS177" s="204">
        <v>4.3579999999999997</v>
      </c>
      <c r="AU177" s="205">
        <v>41605</v>
      </c>
      <c r="AV177" s="204">
        <v>1.7530999999999999</v>
      </c>
    </row>
    <row r="178" spans="2:48" x14ac:dyDescent="0.25">
      <c r="B178" s="205">
        <v>41613</v>
      </c>
      <c r="C178" s="204">
        <v>76.099999999999994</v>
      </c>
      <c r="E178" s="205">
        <v>41607</v>
      </c>
      <c r="F178" s="204">
        <v>2.6067999999999998</v>
      </c>
      <c r="G178" s="209"/>
      <c r="H178" s="205">
        <v>41611</v>
      </c>
      <c r="I178" s="204">
        <v>99.77</v>
      </c>
      <c r="K178" s="205">
        <v>41611</v>
      </c>
      <c r="L178" s="204">
        <v>99.6</v>
      </c>
      <c r="N178" s="205">
        <v>41611</v>
      </c>
      <c r="O178" s="204">
        <v>99.210099999999997</v>
      </c>
      <c r="Q178" s="205">
        <v>41611</v>
      </c>
      <c r="R178" s="204">
        <v>98.578000000000003</v>
      </c>
      <c r="T178" s="205">
        <v>41605</v>
      </c>
      <c r="U178" s="204">
        <v>8.6300000000000008</v>
      </c>
      <c r="W178" s="205">
        <v>41605</v>
      </c>
      <c r="X178" s="204">
        <v>9.25</v>
      </c>
      <c r="Z178" s="205">
        <v>41605</v>
      </c>
      <c r="AA178" s="204">
        <v>8.06</v>
      </c>
      <c r="AC178" s="205">
        <v>41605</v>
      </c>
      <c r="AD178" s="204">
        <v>-7</v>
      </c>
      <c r="AF178" s="205">
        <v>41605</v>
      </c>
      <c r="AG178" s="204">
        <v>0.3735</v>
      </c>
      <c r="AI178" s="205">
        <v>41605</v>
      </c>
      <c r="AJ178" s="204">
        <v>1.458</v>
      </c>
      <c r="AL178" s="205">
        <v>41605</v>
      </c>
      <c r="AM178" s="204">
        <v>2.8174999999999999</v>
      </c>
      <c r="AO178" s="205">
        <v>41605</v>
      </c>
      <c r="AP178" s="204">
        <v>3.7433999999999998</v>
      </c>
      <c r="AR178" s="205">
        <v>41606</v>
      </c>
      <c r="AS178" s="204">
        <v>4.3600000000000003</v>
      </c>
      <c r="AU178" s="205">
        <v>41606</v>
      </c>
      <c r="AV178" s="204">
        <v>1.7563</v>
      </c>
    </row>
    <row r="179" spans="2:48" x14ac:dyDescent="0.25">
      <c r="B179" s="205">
        <v>41614</v>
      </c>
      <c r="C179" s="204">
        <v>69.239999999999995</v>
      </c>
      <c r="E179" s="205">
        <v>41610</v>
      </c>
      <c r="F179" s="204">
        <v>2.6063000000000001</v>
      </c>
      <c r="G179" s="209"/>
      <c r="H179" s="205">
        <v>41612</v>
      </c>
      <c r="I179" s="204">
        <v>99.77</v>
      </c>
      <c r="K179" s="205">
        <v>41612</v>
      </c>
      <c r="L179" s="204">
        <v>99.6</v>
      </c>
      <c r="N179" s="205">
        <v>41612</v>
      </c>
      <c r="O179" s="204">
        <v>99.210099999999997</v>
      </c>
      <c r="Q179" s="205">
        <v>41612</v>
      </c>
      <c r="R179" s="204">
        <v>98.587999999999994</v>
      </c>
      <c r="T179" s="205">
        <v>41606</v>
      </c>
      <c r="U179" s="204">
        <v>8.5</v>
      </c>
      <c r="W179" s="205">
        <v>41606</v>
      </c>
      <c r="X179" s="204">
        <v>9.25</v>
      </c>
      <c r="Z179" s="205">
        <v>41606</v>
      </c>
      <c r="AA179" s="204">
        <v>7.75</v>
      </c>
      <c r="AC179" s="205">
        <v>41606</v>
      </c>
      <c r="AD179" s="204">
        <v>-7</v>
      </c>
      <c r="AF179" s="205">
        <v>41606</v>
      </c>
      <c r="AG179" s="204">
        <v>0.373</v>
      </c>
      <c r="AI179" s="205">
        <v>41606</v>
      </c>
      <c r="AJ179" s="204">
        <v>1.4550000000000001</v>
      </c>
      <c r="AL179" s="205">
        <v>41606</v>
      </c>
      <c r="AM179" s="204">
        <v>2.8159999999999998</v>
      </c>
      <c r="AO179" s="205">
        <v>41606</v>
      </c>
      <c r="AP179" s="204">
        <v>3.7429999999999999</v>
      </c>
      <c r="AR179" s="205">
        <v>41607</v>
      </c>
      <c r="AS179" s="204">
        <v>4.3690999999999995</v>
      </c>
      <c r="AU179" s="205">
        <v>41607</v>
      </c>
      <c r="AV179" s="204">
        <v>1.7627999999999999</v>
      </c>
    </row>
    <row r="180" spans="2:48" x14ac:dyDescent="0.25">
      <c r="B180" s="205">
        <v>41617</v>
      </c>
      <c r="C180" s="204">
        <v>67.75</v>
      </c>
      <c r="E180" s="205">
        <v>41611</v>
      </c>
      <c r="F180" s="204">
        <v>2.5872000000000002</v>
      </c>
      <c r="G180" s="209"/>
      <c r="H180" s="205">
        <v>41613</v>
      </c>
      <c r="I180" s="204">
        <v>99.77</v>
      </c>
      <c r="K180" s="205">
        <v>41613</v>
      </c>
      <c r="L180" s="204">
        <v>99.6</v>
      </c>
      <c r="N180" s="205">
        <v>41613</v>
      </c>
      <c r="O180" s="204">
        <v>99.210099999999997</v>
      </c>
      <c r="Q180" s="205">
        <v>41613</v>
      </c>
      <c r="R180" s="204">
        <v>98.587999999999994</v>
      </c>
      <c r="T180" s="205">
        <v>41607</v>
      </c>
      <c r="U180" s="204">
        <v>9.31</v>
      </c>
      <c r="W180" s="205">
        <v>41607</v>
      </c>
      <c r="X180" s="204">
        <v>10.130000000000001</v>
      </c>
      <c r="Z180" s="205">
        <v>41607</v>
      </c>
      <c r="AA180" s="204">
        <v>8.75</v>
      </c>
      <c r="AC180" s="205">
        <v>41607</v>
      </c>
      <c r="AD180" s="204">
        <v>-6.6</v>
      </c>
      <c r="AF180" s="205">
        <v>41607</v>
      </c>
      <c r="AG180" s="204">
        <v>0.378</v>
      </c>
      <c r="AI180" s="205">
        <v>41607</v>
      </c>
      <c r="AJ180" s="204">
        <v>1.474</v>
      </c>
      <c r="AL180" s="205">
        <v>41607</v>
      </c>
      <c r="AM180" s="204">
        <v>2.823</v>
      </c>
      <c r="AO180" s="205">
        <v>41607</v>
      </c>
      <c r="AP180" s="204">
        <v>3.7450000000000001</v>
      </c>
      <c r="AR180" s="205">
        <v>41610</v>
      </c>
      <c r="AS180" s="204">
        <v>4.4385000000000003</v>
      </c>
      <c r="AU180" s="205">
        <v>41610</v>
      </c>
      <c r="AV180" s="204">
        <v>1.8353999999999999</v>
      </c>
    </row>
    <row r="181" spans="2:48" x14ac:dyDescent="0.25">
      <c r="B181" s="205">
        <v>41618</v>
      </c>
      <c r="C181" s="204">
        <v>70.510000000000005</v>
      </c>
      <c r="E181" s="205">
        <v>41612</v>
      </c>
      <c r="F181" s="204">
        <v>2.5577000000000001</v>
      </c>
      <c r="G181" s="209"/>
      <c r="H181" s="205">
        <v>41614</v>
      </c>
      <c r="I181" s="204">
        <v>99.77</v>
      </c>
      <c r="K181" s="205">
        <v>41614</v>
      </c>
      <c r="L181" s="204">
        <v>99.605000000000004</v>
      </c>
      <c r="N181" s="205">
        <v>41614</v>
      </c>
      <c r="O181" s="204">
        <v>99.210099999999997</v>
      </c>
      <c r="Q181" s="205">
        <v>41614</v>
      </c>
      <c r="R181" s="204">
        <v>98.582999999999998</v>
      </c>
      <c r="T181" s="205">
        <v>41610</v>
      </c>
      <c r="U181" s="204">
        <v>9.75</v>
      </c>
      <c r="W181" s="205">
        <v>41610</v>
      </c>
      <c r="X181" s="204">
        <v>10.130000000000001</v>
      </c>
      <c r="Z181" s="205">
        <v>41610</v>
      </c>
      <c r="AA181" s="204">
        <v>9</v>
      </c>
      <c r="AC181" s="205">
        <v>41610</v>
      </c>
      <c r="AD181" s="204">
        <v>-6.5</v>
      </c>
      <c r="AF181" s="205">
        <v>41610</v>
      </c>
      <c r="AG181" s="204">
        <v>0.38400000000000001</v>
      </c>
      <c r="AI181" s="205">
        <v>41610</v>
      </c>
      <c r="AJ181" s="204">
        <v>1.5145</v>
      </c>
      <c r="AL181" s="205">
        <v>41610</v>
      </c>
      <c r="AM181" s="204">
        <v>2.8864999999999998</v>
      </c>
      <c r="AO181" s="205">
        <v>41610</v>
      </c>
      <c r="AP181" s="204">
        <v>3.7925</v>
      </c>
      <c r="AR181" s="205">
        <v>41611</v>
      </c>
      <c r="AS181" s="204">
        <v>4.4318</v>
      </c>
      <c r="AU181" s="205">
        <v>41611</v>
      </c>
      <c r="AV181" s="204">
        <v>1.8426</v>
      </c>
    </row>
    <row r="182" spans="2:48" x14ac:dyDescent="0.25">
      <c r="B182" s="205">
        <v>41619</v>
      </c>
      <c r="C182" s="204">
        <v>71.78</v>
      </c>
      <c r="E182" s="205">
        <v>41613</v>
      </c>
      <c r="F182" s="204">
        <v>2.5613999999999999</v>
      </c>
      <c r="G182" s="209"/>
      <c r="H182" s="205">
        <v>41617</v>
      </c>
      <c r="I182" s="204">
        <v>99.77</v>
      </c>
      <c r="K182" s="205">
        <v>41617</v>
      </c>
      <c r="L182" s="204">
        <v>99.605000000000004</v>
      </c>
      <c r="N182" s="205">
        <v>41617</v>
      </c>
      <c r="O182" s="204">
        <v>99.207700000000003</v>
      </c>
      <c r="Q182" s="205">
        <v>41617</v>
      </c>
      <c r="R182" s="204">
        <v>98.578000000000003</v>
      </c>
      <c r="T182" s="205">
        <v>41611</v>
      </c>
      <c r="U182" s="204">
        <v>9.3800000000000008</v>
      </c>
      <c r="W182" s="205">
        <v>41611</v>
      </c>
      <c r="X182" s="204">
        <v>10.25</v>
      </c>
      <c r="Z182" s="205">
        <v>41611</v>
      </c>
      <c r="AA182" s="204">
        <v>9</v>
      </c>
      <c r="AC182" s="205">
        <v>41611</v>
      </c>
      <c r="AD182" s="204">
        <v>-6.63</v>
      </c>
      <c r="AF182" s="205">
        <v>41611</v>
      </c>
      <c r="AG182" s="204">
        <v>0.38</v>
      </c>
      <c r="AI182" s="205">
        <v>41611</v>
      </c>
      <c r="AJ182" s="204">
        <v>1.4975000000000001</v>
      </c>
      <c r="AL182" s="205">
        <v>41611</v>
      </c>
      <c r="AM182" s="204">
        <v>2.8734999999999999</v>
      </c>
      <c r="AO182" s="205">
        <v>41611</v>
      </c>
      <c r="AP182" s="204">
        <v>3.7800000000000002</v>
      </c>
      <c r="AR182" s="205">
        <v>41612</v>
      </c>
      <c r="AS182" s="204">
        <v>4.4915000000000003</v>
      </c>
      <c r="AU182" s="205">
        <v>41612</v>
      </c>
      <c r="AV182" s="204">
        <v>1.9325000000000001</v>
      </c>
    </row>
    <row r="183" spans="2:48" x14ac:dyDescent="0.25">
      <c r="B183" s="205">
        <v>41620</v>
      </c>
      <c r="C183" s="204">
        <v>72.8</v>
      </c>
      <c r="E183" s="205">
        <v>41614</v>
      </c>
      <c r="F183" s="204">
        <v>2.5556999999999999</v>
      </c>
      <c r="G183" s="209"/>
      <c r="H183" s="205">
        <v>41618</v>
      </c>
      <c r="I183" s="204">
        <v>99.77</v>
      </c>
      <c r="K183" s="205">
        <v>41618</v>
      </c>
      <c r="L183" s="204">
        <v>99.605000000000004</v>
      </c>
      <c r="N183" s="205">
        <v>41618</v>
      </c>
      <c r="O183" s="204">
        <v>99.207700000000003</v>
      </c>
      <c r="Q183" s="205">
        <v>41618</v>
      </c>
      <c r="R183" s="204">
        <v>98.578000000000003</v>
      </c>
      <c r="T183" s="205">
        <v>41612</v>
      </c>
      <c r="U183" s="204">
        <v>9.5</v>
      </c>
      <c r="W183" s="205">
        <v>41612</v>
      </c>
      <c r="X183" s="204">
        <v>9.5</v>
      </c>
      <c r="Z183" s="205">
        <v>41612</v>
      </c>
      <c r="AA183" s="204">
        <v>7.25</v>
      </c>
      <c r="AC183" s="205">
        <v>41612</v>
      </c>
      <c r="AD183" s="204">
        <v>-7.9</v>
      </c>
      <c r="AF183" s="205">
        <v>41612</v>
      </c>
      <c r="AG183" s="204">
        <v>0.38600000000000001</v>
      </c>
      <c r="AI183" s="205">
        <v>41612</v>
      </c>
      <c r="AJ183" s="204">
        <v>1.5365</v>
      </c>
      <c r="AL183" s="205">
        <v>41612</v>
      </c>
      <c r="AM183" s="204">
        <v>2.9085000000000001</v>
      </c>
      <c r="AO183" s="205">
        <v>41612</v>
      </c>
      <c r="AP183" s="204">
        <v>3.8214999999999999</v>
      </c>
      <c r="AR183" s="205">
        <v>41613</v>
      </c>
      <c r="AS183" s="204">
        <v>4.5247000000000002</v>
      </c>
      <c r="AU183" s="205">
        <v>41613</v>
      </c>
      <c r="AV183" s="204">
        <v>1.9643999999999999</v>
      </c>
    </row>
    <row r="184" spans="2:48" x14ac:dyDescent="0.25">
      <c r="B184" s="205">
        <v>41621</v>
      </c>
      <c r="C184" s="204">
        <v>72.61</v>
      </c>
      <c r="E184" s="205">
        <v>41617</v>
      </c>
      <c r="F184" s="204">
        <v>2.5769000000000002</v>
      </c>
      <c r="G184" s="209"/>
      <c r="H184" s="205">
        <v>41619</v>
      </c>
      <c r="I184" s="204">
        <v>99.77</v>
      </c>
      <c r="K184" s="205">
        <v>41619</v>
      </c>
      <c r="L184" s="204">
        <v>99.605000000000004</v>
      </c>
      <c r="N184" s="205">
        <v>41619</v>
      </c>
      <c r="O184" s="204">
        <v>99.207700000000003</v>
      </c>
      <c r="Q184" s="205">
        <v>41619</v>
      </c>
      <c r="R184" s="204">
        <v>98.572999999999993</v>
      </c>
      <c r="T184" s="205">
        <v>41613</v>
      </c>
      <c r="U184" s="204">
        <v>8.75</v>
      </c>
      <c r="W184" s="205">
        <v>41613</v>
      </c>
      <c r="X184" s="204">
        <v>8.5</v>
      </c>
      <c r="Z184" s="205">
        <v>41613</v>
      </c>
      <c r="AA184" s="204">
        <v>7</v>
      </c>
      <c r="AC184" s="205">
        <v>41613</v>
      </c>
      <c r="AD184" s="204">
        <v>-8</v>
      </c>
      <c r="AF184" s="205">
        <v>41613</v>
      </c>
      <c r="AG184" s="204">
        <v>0.39100000000000001</v>
      </c>
      <c r="AI184" s="205">
        <v>41613</v>
      </c>
      <c r="AJ184" s="204">
        <v>1.5714999999999999</v>
      </c>
      <c r="AL184" s="205">
        <v>41613</v>
      </c>
      <c r="AM184" s="204">
        <v>2.9428000000000001</v>
      </c>
      <c r="AO184" s="205">
        <v>41613</v>
      </c>
      <c r="AP184" s="204">
        <v>3.8355000000000001</v>
      </c>
      <c r="AR184" s="205">
        <v>41614</v>
      </c>
      <c r="AS184" s="204">
        <v>4.4886999999999997</v>
      </c>
      <c r="AU184" s="205">
        <v>41614</v>
      </c>
      <c r="AV184" s="204">
        <v>1.9254</v>
      </c>
    </row>
    <row r="185" spans="2:48" x14ac:dyDescent="0.25">
      <c r="B185" s="205">
        <v>41624</v>
      </c>
      <c r="C185" s="204">
        <v>69.92</v>
      </c>
      <c r="E185" s="205">
        <v>41618</v>
      </c>
      <c r="F185" s="204">
        <v>2.5701000000000001</v>
      </c>
      <c r="G185" s="209"/>
      <c r="H185" s="205">
        <v>41620</v>
      </c>
      <c r="I185" s="204">
        <v>99.772499999999994</v>
      </c>
      <c r="K185" s="205">
        <v>41620</v>
      </c>
      <c r="L185" s="204">
        <v>99.605000000000004</v>
      </c>
      <c r="N185" s="205">
        <v>41620</v>
      </c>
      <c r="O185" s="204">
        <v>99.207700000000003</v>
      </c>
      <c r="Q185" s="205">
        <v>41620</v>
      </c>
      <c r="R185" s="204">
        <v>98.563000000000002</v>
      </c>
      <c r="T185" s="205">
        <v>41614</v>
      </c>
      <c r="U185" s="204">
        <v>9.59</v>
      </c>
      <c r="W185" s="205">
        <v>41614</v>
      </c>
      <c r="X185" s="204">
        <v>8.44</v>
      </c>
      <c r="Z185" s="205">
        <v>41614</v>
      </c>
      <c r="AA185" s="204">
        <v>6.5</v>
      </c>
      <c r="AC185" s="205">
        <v>41614</v>
      </c>
      <c r="AD185" s="204">
        <v>-8.3000000000000007</v>
      </c>
      <c r="AF185" s="205">
        <v>41614</v>
      </c>
      <c r="AG185" s="204">
        <v>0.39879999999999999</v>
      </c>
      <c r="AI185" s="205">
        <v>41614</v>
      </c>
      <c r="AJ185" s="204">
        <v>1.573</v>
      </c>
      <c r="AL185" s="205">
        <v>41614</v>
      </c>
      <c r="AM185" s="204">
        <v>2.9224999999999999</v>
      </c>
      <c r="AO185" s="205">
        <v>41614</v>
      </c>
      <c r="AP185" s="204">
        <v>3.8073999999999999</v>
      </c>
      <c r="AR185" s="205">
        <v>41617</v>
      </c>
      <c r="AS185" s="204">
        <v>4.4596999999999998</v>
      </c>
      <c r="AU185" s="205">
        <v>41617</v>
      </c>
      <c r="AV185" s="204">
        <v>1.881</v>
      </c>
    </row>
    <row r="186" spans="2:48" x14ac:dyDescent="0.25">
      <c r="B186" s="205">
        <v>41625</v>
      </c>
      <c r="C186" s="204">
        <v>68.459999999999994</v>
      </c>
      <c r="E186" s="205">
        <v>41619</v>
      </c>
      <c r="F186" s="204">
        <v>2.5924</v>
      </c>
      <c r="G186" s="209"/>
      <c r="H186" s="205">
        <v>41621</v>
      </c>
      <c r="I186" s="204">
        <v>99.772499999999994</v>
      </c>
      <c r="K186" s="205">
        <v>41621</v>
      </c>
      <c r="L186" s="204">
        <v>99.605000000000004</v>
      </c>
      <c r="N186" s="205">
        <v>41621</v>
      </c>
      <c r="O186" s="204">
        <v>99.207700000000003</v>
      </c>
      <c r="Q186" s="205">
        <v>41621</v>
      </c>
      <c r="R186" s="204">
        <v>98.558000000000007</v>
      </c>
      <c r="T186" s="205">
        <v>41617</v>
      </c>
      <c r="U186" s="204">
        <v>9.6300000000000008</v>
      </c>
      <c r="W186" s="205">
        <v>41617</v>
      </c>
      <c r="X186" s="204">
        <v>7.75</v>
      </c>
      <c r="Z186" s="205">
        <v>41617</v>
      </c>
      <c r="AA186" s="204">
        <v>5.75</v>
      </c>
      <c r="AC186" s="205">
        <v>41617</v>
      </c>
      <c r="AD186" s="204">
        <v>-9.6</v>
      </c>
      <c r="AF186" s="205">
        <v>41617</v>
      </c>
      <c r="AG186" s="204">
        <v>0.39450000000000002</v>
      </c>
      <c r="AI186" s="205">
        <v>41617</v>
      </c>
      <c r="AJ186" s="204">
        <v>1.5603</v>
      </c>
      <c r="AL186" s="205">
        <v>41617</v>
      </c>
      <c r="AM186" s="204">
        <v>2.8993000000000002</v>
      </c>
      <c r="AO186" s="205">
        <v>41617</v>
      </c>
      <c r="AP186" s="204">
        <v>3.7770000000000001</v>
      </c>
      <c r="AR186" s="205">
        <v>41618</v>
      </c>
      <c r="AS186" s="204">
        <v>4.4071999999999996</v>
      </c>
      <c r="AU186" s="205">
        <v>41618</v>
      </c>
      <c r="AV186" s="204">
        <v>1.8344</v>
      </c>
    </row>
    <row r="187" spans="2:48" x14ac:dyDescent="0.25">
      <c r="B187" s="205">
        <v>41626</v>
      </c>
      <c r="C187" s="204">
        <v>64.959999999999994</v>
      </c>
      <c r="E187" s="205">
        <v>41620</v>
      </c>
      <c r="F187" s="204">
        <v>2.59</v>
      </c>
      <c r="G187" s="209"/>
      <c r="H187" s="205">
        <v>41624</v>
      </c>
      <c r="I187" s="204">
        <v>99.772499999999994</v>
      </c>
      <c r="K187" s="205">
        <v>41624</v>
      </c>
      <c r="L187" s="204">
        <v>99.605000000000004</v>
      </c>
      <c r="N187" s="205">
        <v>41624</v>
      </c>
      <c r="O187" s="204">
        <v>99.207300000000004</v>
      </c>
      <c r="Q187" s="205">
        <v>41624</v>
      </c>
      <c r="R187" s="204">
        <v>98.554000000000002</v>
      </c>
      <c r="T187" s="205">
        <v>41618</v>
      </c>
      <c r="U187" s="204">
        <v>9.3800000000000008</v>
      </c>
      <c r="W187" s="205">
        <v>41618</v>
      </c>
      <c r="X187" s="204">
        <v>8.75</v>
      </c>
      <c r="Z187" s="205">
        <v>41618</v>
      </c>
      <c r="AA187" s="204">
        <v>6.75</v>
      </c>
      <c r="AC187" s="205">
        <v>41618</v>
      </c>
      <c r="AD187" s="204">
        <v>-8.75</v>
      </c>
      <c r="AF187" s="205">
        <v>41618</v>
      </c>
      <c r="AG187" s="204">
        <v>0.39400000000000002</v>
      </c>
      <c r="AI187" s="205">
        <v>41618</v>
      </c>
      <c r="AJ187" s="204">
        <v>1.5405</v>
      </c>
      <c r="AL187" s="205">
        <v>41618</v>
      </c>
      <c r="AM187" s="204">
        <v>2.8694999999999999</v>
      </c>
      <c r="AO187" s="205">
        <v>41618</v>
      </c>
      <c r="AP187" s="204">
        <v>3.7513000000000001</v>
      </c>
      <c r="AR187" s="205">
        <v>41619</v>
      </c>
      <c r="AS187" s="204">
        <v>4.4649999999999999</v>
      </c>
      <c r="AU187" s="205">
        <v>41619</v>
      </c>
      <c r="AV187" s="204">
        <v>1.8763999999999998</v>
      </c>
    </row>
    <row r="188" spans="2:48" x14ac:dyDescent="0.25">
      <c r="B188" s="205">
        <v>41627</v>
      </c>
      <c r="C188" s="204">
        <v>67.739999999999995</v>
      </c>
      <c r="E188" s="205">
        <v>41621</v>
      </c>
      <c r="F188" s="204">
        <v>2.6193</v>
      </c>
      <c r="G188" s="209"/>
      <c r="H188" s="205">
        <v>41625</v>
      </c>
      <c r="I188" s="204">
        <v>99.772499999999994</v>
      </c>
      <c r="K188" s="205">
        <v>41625</v>
      </c>
      <c r="L188" s="204">
        <v>99.605000000000004</v>
      </c>
      <c r="N188" s="205">
        <v>41625</v>
      </c>
      <c r="O188" s="204">
        <v>99.217200000000005</v>
      </c>
      <c r="Q188" s="205">
        <v>41625</v>
      </c>
      <c r="R188" s="204">
        <v>98.572999999999993</v>
      </c>
      <c r="T188" s="205">
        <v>41619</v>
      </c>
      <c r="U188" s="204">
        <v>10</v>
      </c>
      <c r="W188" s="205">
        <v>41619</v>
      </c>
      <c r="X188" s="204">
        <v>8.75</v>
      </c>
      <c r="Z188" s="205">
        <v>41619</v>
      </c>
      <c r="AA188" s="204">
        <v>6.25</v>
      </c>
      <c r="AC188" s="205">
        <v>41619</v>
      </c>
      <c r="AD188" s="204">
        <v>-9.1300000000000008</v>
      </c>
      <c r="AF188" s="205">
        <v>41619</v>
      </c>
      <c r="AG188" s="204">
        <v>0.4078</v>
      </c>
      <c r="AI188" s="205">
        <v>41619</v>
      </c>
      <c r="AJ188" s="204">
        <v>1.5895000000000001</v>
      </c>
      <c r="AL188" s="205">
        <v>41619</v>
      </c>
      <c r="AM188" s="204">
        <v>2.9169999999999998</v>
      </c>
      <c r="AO188" s="205">
        <v>41619</v>
      </c>
      <c r="AP188" s="204">
        <v>3.7934999999999999</v>
      </c>
      <c r="AR188" s="205">
        <v>41620</v>
      </c>
      <c r="AS188" s="204">
        <v>4.4790000000000001</v>
      </c>
      <c r="AU188" s="205">
        <v>41620</v>
      </c>
      <c r="AV188" s="204">
        <v>1.8906000000000001</v>
      </c>
    </row>
    <row r="189" spans="2:48" x14ac:dyDescent="0.25">
      <c r="B189" s="205">
        <v>41628</v>
      </c>
      <c r="C189" s="204">
        <v>67.31</v>
      </c>
      <c r="E189" s="205">
        <v>41624</v>
      </c>
      <c r="F189" s="204">
        <v>2.6261999999999999</v>
      </c>
      <c r="G189" s="209"/>
      <c r="H189" s="205">
        <v>41626</v>
      </c>
      <c r="I189" s="204">
        <v>99.77</v>
      </c>
      <c r="K189" s="205">
        <v>41626</v>
      </c>
      <c r="L189" s="204">
        <v>99.6</v>
      </c>
      <c r="N189" s="205">
        <v>41626</v>
      </c>
      <c r="O189" s="204">
        <v>99.217200000000005</v>
      </c>
      <c r="Q189" s="205">
        <v>41626</v>
      </c>
      <c r="R189" s="204">
        <v>98.572999999999993</v>
      </c>
      <c r="T189" s="205">
        <v>41620</v>
      </c>
      <c r="U189" s="204">
        <v>10</v>
      </c>
      <c r="W189" s="205">
        <v>41620</v>
      </c>
      <c r="X189" s="204">
        <v>9</v>
      </c>
      <c r="Z189" s="205">
        <v>41620</v>
      </c>
      <c r="AA189" s="204">
        <v>6</v>
      </c>
      <c r="AC189" s="205">
        <v>41620</v>
      </c>
      <c r="AD189" s="204">
        <v>-9.5</v>
      </c>
      <c r="AF189" s="205">
        <v>41620</v>
      </c>
      <c r="AG189" s="204">
        <v>0.42399999999999999</v>
      </c>
      <c r="AI189" s="205">
        <v>41620</v>
      </c>
      <c r="AJ189" s="204">
        <v>1.6242999999999999</v>
      </c>
      <c r="AL189" s="205">
        <v>41620</v>
      </c>
      <c r="AM189" s="204">
        <v>2.9390000000000001</v>
      </c>
      <c r="AO189" s="205">
        <v>41620</v>
      </c>
      <c r="AP189" s="204">
        <v>3.798</v>
      </c>
      <c r="AR189" s="205">
        <v>41621</v>
      </c>
      <c r="AS189" s="204">
        <v>4.4568000000000003</v>
      </c>
      <c r="AU189" s="205">
        <v>41621</v>
      </c>
      <c r="AV189" s="204">
        <v>1.8397999999999999</v>
      </c>
    </row>
    <row r="190" spans="2:48" x14ac:dyDescent="0.25">
      <c r="B190" s="205">
        <v>41631</v>
      </c>
      <c r="C190" s="204">
        <v>66.16</v>
      </c>
      <c r="E190" s="205">
        <v>41625</v>
      </c>
      <c r="F190" s="204">
        <v>2.6349999999999998</v>
      </c>
      <c r="G190" s="209"/>
      <c r="H190" s="205">
        <v>41627</v>
      </c>
      <c r="I190" s="204">
        <v>99.77</v>
      </c>
      <c r="K190" s="205">
        <v>41627</v>
      </c>
      <c r="L190" s="204">
        <v>99.6</v>
      </c>
      <c r="N190" s="205">
        <v>41627</v>
      </c>
      <c r="O190" s="204">
        <v>99.202299999999994</v>
      </c>
      <c r="Q190" s="205">
        <v>41627</v>
      </c>
      <c r="R190" s="204">
        <v>98.539000000000001</v>
      </c>
      <c r="T190" s="205">
        <v>41621</v>
      </c>
      <c r="U190" s="204">
        <v>10</v>
      </c>
      <c r="W190" s="205">
        <v>41621</v>
      </c>
      <c r="X190" s="204">
        <v>8.8800000000000008</v>
      </c>
      <c r="Z190" s="205">
        <v>41621</v>
      </c>
      <c r="AA190" s="204">
        <v>6.13</v>
      </c>
      <c r="AC190" s="205">
        <v>41621</v>
      </c>
      <c r="AD190" s="204">
        <v>-9</v>
      </c>
      <c r="AF190" s="205">
        <v>41621</v>
      </c>
      <c r="AG190" s="204">
        <v>0.42799999999999999</v>
      </c>
      <c r="AI190" s="205">
        <v>41621</v>
      </c>
      <c r="AJ190" s="204">
        <v>1.6175000000000002</v>
      </c>
      <c r="AL190" s="205">
        <v>41621</v>
      </c>
      <c r="AM190" s="204">
        <v>2.9257999999999997</v>
      </c>
      <c r="AO190" s="205">
        <v>41621</v>
      </c>
      <c r="AP190" s="204">
        <v>3.7848000000000002</v>
      </c>
      <c r="AR190" s="205">
        <v>41624</v>
      </c>
      <c r="AS190" s="204">
        <v>4.4836</v>
      </c>
      <c r="AU190" s="205">
        <v>41624</v>
      </c>
      <c r="AV190" s="204">
        <v>1.8519000000000001</v>
      </c>
    </row>
    <row r="191" spans="2:48" x14ac:dyDescent="0.25">
      <c r="B191" s="205">
        <v>41632</v>
      </c>
      <c r="C191" s="204">
        <v>67.77</v>
      </c>
      <c r="E191" s="205">
        <v>41626</v>
      </c>
      <c r="F191" s="204">
        <v>2.6044</v>
      </c>
      <c r="G191" s="209"/>
      <c r="H191" s="205">
        <v>41628</v>
      </c>
      <c r="I191" s="204">
        <v>99.77</v>
      </c>
      <c r="K191" s="205">
        <v>41628</v>
      </c>
      <c r="L191" s="204">
        <v>99.6</v>
      </c>
      <c r="N191" s="205">
        <v>41628</v>
      </c>
      <c r="O191" s="204">
        <v>99.197299999999998</v>
      </c>
      <c r="Q191" s="205">
        <v>41628</v>
      </c>
      <c r="R191" s="204">
        <v>98.539000000000001</v>
      </c>
      <c r="T191" s="205">
        <v>41624</v>
      </c>
      <c r="U191" s="204">
        <v>9.1300000000000008</v>
      </c>
      <c r="W191" s="205">
        <v>41624</v>
      </c>
      <c r="X191" s="204">
        <v>8.1300000000000008</v>
      </c>
      <c r="Z191" s="205">
        <v>41624</v>
      </c>
      <c r="AA191" s="204">
        <v>5.63</v>
      </c>
      <c r="AC191" s="205">
        <v>41624</v>
      </c>
      <c r="AD191" s="204">
        <v>-9</v>
      </c>
      <c r="AF191" s="205">
        <v>41624</v>
      </c>
      <c r="AG191" s="204">
        <v>0.42349999999999999</v>
      </c>
      <c r="AI191" s="205">
        <v>41624</v>
      </c>
      <c r="AJ191" s="204">
        <v>1.6154999999999999</v>
      </c>
      <c r="AL191" s="205">
        <v>41624</v>
      </c>
      <c r="AM191" s="204">
        <v>2.9355000000000002</v>
      </c>
      <c r="AO191" s="205">
        <v>41624</v>
      </c>
      <c r="AP191" s="204">
        <v>3.8040000000000003</v>
      </c>
      <c r="AR191" s="205">
        <v>41625</v>
      </c>
      <c r="AS191" s="204">
        <v>4.4318999999999997</v>
      </c>
      <c r="AU191" s="205">
        <v>41625</v>
      </c>
      <c r="AV191" s="204">
        <v>1.7957999999999998</v>
      </c>
    </row>
    <row r="192" spans="2:48" x14ac:dyDescent="0.25">
      <c r="B192" s="205">
        <v>41634</v>
      </c>
      <c r="C192" s="204">
        <v>66.760000000000005</v>
      </c>
      <c r="E192" s="205">
        <v>41627</v>
      </c>
      <c r="F192" s="204">
        <v>2.5455000000000001</v>
      </c>
      <c r="G192" s="209"/>
      <c r="H192" s="205">
        <v>41631</v>
      </c>
      <c r="I192" s="204">
        <v>99.77</v>
      </c>
      <c r="K192" s="205">
        <v>41631</v>
      </c>
      <c r="L192" s="204">
        <v>99.6</v>
      </c>
      <c r="N192" s="205">
        <v>41631</v>
      </c>
      <c r="O192" s="204">
        <v>99.192300000000003</v>
      </c>
      <c r="Q192" s="205">
        <v>41631</v>
      </c>
      <c r="R192" s="204">
        <v>98.524000000000001</v>
      </c>
      <c r="T192" s="205">
        <v>41625</v>
      </c>
      <c r="U192" s="204">
        <v>8.0399999999999991</v>
      </c>
      <c r="W192" s="205">
        <v>41625</v>
      </c>
      <c r="X192" s="204">
        <v>7</v>
      </c>
      <c r="Z192" s="205">
        <v>41625</v>
      </c>
      <c r="AA192" s="204">
        <v>5.25</v>
      </c>
      <c r="AC192" s="205">
        <v>41625</v>
      </c>
      <c r="AD192" s="204">
        <v>-8.9</v>
      </c>
      <c r="AF192" s="205">
        <v>41625</v>
      </c>
      <c r="AG192" s="204">
        <v>0.39979999999999999</v>
      </c>
      <c r="AI192" s="205">
        <v>41625</v>
      </c>
      <c r="AJ192" s="204">
        <v>1.5669999999999999</v>
      </c>
      <c r="AL192" s="205">
        <v>41625</v>
      </c>
      <c r="AM192" s="204">
        <v>2.8875000000000002</v>
      </c>
      <c r="AO192" s="205">
        <v>41625</v>
      </c>
      <c r="AP192" s="204">
        <v>3.7789999999999999</v>
      </c>
      <c r="AR192" s="205">
        <v>41626</v>
      </c>
      <c r="AS192" s="204">
        <v>4.5060000000000002</v>
      </c>
      <c r="AU192" s="205">
        <v>41626</v>
      </c>
      <c r="AV192" s="204">
        <v>1.8931</v>
      </c>
    </row>
    <row r="193" spans="2:48" x14ac:dyDescent="0.25">
      <c r="B193" s="205">
        <v>41635</v>
      </c>
      <c r="C193" s="204">
        <v>65.83</v>
      </c>
      <c r="E193" s="205">
        <v>41628</v>
      </c>
      <c r="F193" s="204">
        <v>2.5476000000000001</v>
      </c>
      <c r="G193" s="209"/>
      <c r="H193" s="205">
        <v>41632</v>
      </c>
      <c r="I193" s="204">
        <v>99.77</v>
      </c>
      <c r="K193" s="205">
        <v>41632</v>
      </c>
      <c r="L193" s="204">
        <v>99.6</v>
      </c>
      <c r="N193" s="205">
        <v>41632</v>
      </c>
      <c r="O193" s="204">
        <v>99.192300000000003</v>
      </c>
      <c r="Q193" s="205">
        <v>41632</v>
      </c>
      <c r="R193" s="204">
        <v>98.519000000000005</v>
      </c>
      <c r="T193" s="205">
        <v>41626</v>
      </c>
      <c r="U193" s="204">
        <v>6.85</v>
      </c>
      <c r="W193" s="205">
        <v>41626</v>
      </c>
      <c r="X193" s="204">
        <v>6.5</v>
      </c>
      <c r="Z193" s="205">
        <v>41626</v>
      </c>
      <c r="AA193" s="204">
        <v>5.5</v>
      </c>
      <c r="AC193" s="205">
        <v>41626</v>
      </c>
      <c r="AD193" s="204">
        <v>-7.75</v>
      </c>
      <c r="AF193" s="205">
        <v>41626</v>
      </c>
      <c r="AG193" s="204">
        <v>0.40300000000000002</v>
      </c>
      <c r="AI193" s="205">
        <v>41626</v>
      </c>
      <c r="AJ193" s="204">
        <v>1.6065</v>
      </c>
      <c r="AL193" s="205">
        <v>41626</v>
      </c>
      <c r="AM193" s="204">
        <v>2.9489999999999998</v>
      </c>
      <c r="AO193" s="205">
        <v>41626</v>
      </c>
      <c r="AP193" s="204">
        <v>3.8266</v>
      </c>
      <c r="AR193" s="205">
        <v>41627</v>
      </c>
      <c r="AS193" s="204">
        <v>4.4912999999999998</v>
      </c>
      <c r="AU193" s="205">
        <v>41627</v>
      </c>
      <c r="AV193" s="204">
        <v>1.9452</v>
      </c>
    </row>
    <row r="194" spans="2:48" x14ac:dyDescent="0.25">
      <c r="B194" s="205">
        <v>41638</v>
      </c>
      <c r="C194" s="204">
        <v>69.069999999999993</v>
      </c>
      <c r="E194" s="205">
        <v>41631</v>
      </c>
      <c r="F194" s="204">
        <v>2.5634000000000001</v>
      </c>
      <c r="G194" s="209"/>
      <c r="H194" s="205">
        <v>41634</v>
      </c>
      <c r="I194" s="204">
        <v>99.77</v>
      </c>
      <c r="K194" s="205">
        <v>41634</v>
      </c>
      <c r="L194" s="204">
        <v>99.6</v>
      </c>
      <c r="N194" s="205">
        <v>41634</v>
      </c>
      <c r="O194" s="204">
        <v>99.192300000000003</v>
      </c>
      <c r="Q194" s="205">
        <v>41634</v>
      </c>
      <c r="R194" s="204">
        <v>98.519000000000005</v>
      </c>
      <c r="T194" s="205">
        <v>41627</v>
      </c>
      <c r="U194" s="204">
        <v>7.6899999999999995</v>
      </c>
      <c r="W194" s="205">
        <v>41627</v>
      </c>
      <c r="X194" s="204">
        <v>3</v>
      </c>
      <c r="Z194" s="205">
        <v>41627</v>
      </c>
      <c r="AA194" s="204">
        <v>6.5</v>
      </c>
      <c r="AC194" s="205">
        <v>41627</v>
      </c>
      <c r="AD194" s="204">
        <v>-5.75</v>
      </c>
      <c r="AF194" s="205">
        <v>41627</v>
      </c>
      <c r="AG194" s="204">
        <v>0.441</v>
      </c>
      <c r="AI194" s="205">
        <v>41627</v>
      </c>
      <c r="AJ194" s="204">
        <v>1.6667999999999998</v>
      </c>
      <c r="AL194" s="205">
        <v>41627</v>
      </c>
      <c r="AM194" s="204">
        <v>2.9943</v>
      </c>
      <c r="AO194" s="205">
        <v>41627</v>
      </c>
      <c r="AP194" s="204">
        <v>3.8559999999999999</v>
      </c>
      <c r="AR194" s="205">
        <v>41628</v>
      </c>
      <c r="AS194" s="204">
        <v>4.3540000000000001</v>
      </c>
      <c r="AU194" s="205">
        <v>41628</v>
      </c>
      <c r="AV194" s="204">
        <v>1.8028</v>
      </c>
    </row>
    <row r="195" spans="2:48" x14ac:dyDescent="0.25">
      <c r="B195" s="205">
        <v>41639</v>
      </c>
      <c r="C195" s="204">
        <v>73.55</v>
      </c>
      <c r="E195" s="205">
        <v>41632</v>
      </c>
      <c r="F195" s="204">
        <v>2.5653000000000001</v>
      </c>
      <c r="G195" s="209"/>
      <c r="H195" s="205">
        <v>41635</v>
      </c>
      <c r="I195" s="204">
        <v>99.772499999999994</v>
      </c>
      <c r="K195" s="205">
        <v>41635</v>
      </c>
      <c r="L195" s="204">
        <v>99.6</v>
      </c>
      <c r="N195" s="205">
        <v>41635</v>
      </c>
      <c r="O195" s="204">
        <v>99.202299999999994</v>
      </c>
      <c r="Q195" s="205">
        <v>41635</v>
      </c>
      <c r="R195" s="204">
        <v>98.534000000000006</v>
      </c>
      <c r="T195" s="205">
        <v>41628</v>
      </c>
      <c r="U195" s="204">
        <v>7.75</v>
      </c>
      <c r="W195" s="205">
        <v>41628</v>
      </c>
      <c r="X195" s="204">
        <v>2.75</v>
      </c>
      <c r="Z195" s="205">
        <v>41628</v>
      </c>
      <c r="AA195" s="204">
        <v>6.31</v>
      </c>
      <c r="AC195" s="205">
        <v>41628</v>
      </c>
      <c r="AD195" s="204">
        <v>-4.9000000000000004</v>
      </c>
      <c r="AF195" s="205">
        <v>41628</v>
      </c>
      <c r="AG195" s="204">
        <v>0.45500000000000002</v>
      </c>
      <c r="AI195" s="205">
        <v>41628</v>
      </c>
      <c r="AJ195" s="204">
        <v>1.7035</v>
      </c>
      <c r="AL195" s="205">
        <v>41628</v>
      </c>
      <c r="AM195" s="204">
        <v>2.9538000000000002</v>
      </c>
      <c r="AO195" s="205">
        <v>41628</v>
      </c>
      <c r="AP195" s="204">
        <v>3.7749999999999999</v>
      </c>
      <c r="AR195" s="205">
        <v>41631</v>
      </c>
      <c r="AS195" s="204">
        <v>4.4225000000000003</v>
      </c>
      <c r="AU195" s="205">
        <v>41631</v>
      </c>
      <c r="AV195" s="204">
        <v>1.8576000000000001</v>
      </c>
    </row>
    <row r="196" spans="2:48" x14ac:dyDescent="0.25">
      <c r="B196" s="205">
        <v>41641</v>
      </c>
      <c r="C196" s="204">
        <v>73.400000000000006</v>
      </c>
      <c r="E196" s="205">
        <v>41634</v>
      </c>
      <c r="F196" s="204">
        <v>2.5945</v>
      </c>
      <c r="G196" s="209"/>
      <c r="H196" s="205">
        <v>41638</v>
      </c>
      <c r="I196" s="204">
        <v>99.772499999999994</v>
      </c>
      <c r="K196" s="205">
        <v>41638</v>
      </c>
      <c r="L196" s="204">
        <v>99.6</v>
      </c>
      <c r="N196" s="205">
        <v>41638</v>
      </c>
      <c r="O196" s="204">
        <v>99.202299999999994</v>
      </c>
      <c r="Q196" s="205">
        <v>41638</v>
      </c>
      <c r="R196" s="204">
        <v>98.534000000000006</v>
      </c>
      <c r="T196" s="205">
        <v>41631</v>
      </c>
      <c r="U196" s="204">
        <v>9.25</v>
      </c>
      <c r="W196" s="205">
        <v>41631</v>
      </c>
      <c r="X196" s="204">
        <v>4</v>
      </c>
      <c r="Z196" s="205">
        <v>41631</v>
      </c>
      <c r="AA196" s="204">
        <v>6.88</v>
      </c>
      <c r="AC196" s="205">
        <v>41631</v>
      </c>
      <c r="AD196" s="204">
        <v>-3.7</v>
      </c>
      <c r="AF196" s="205">
        <v>41631</v>
      </c>
      <c r="AG196" s="204">
        <v>0.47449999999999998</v>
      </c>
      <c r="AI196" s="205">
        <v>41631</v>
      </c>
      <c r="AJ196" s="204">
        <v>1.736</v>
      </c>
      <c r="AL196" s="205">
        <v>41631</v>
      </c>
      <c r="AM196" s="204">
        <v>2.9965000000000002</v>
      </c>
      <c r="AO196" s="205">
        <v>41631</v>
      </c>
      <c r="AP196" s="204">
        <v>3.8109999999999999</v>
      </c>
      <c r="AR196" s="205">
        <v>41632</v>
      </c>
      <c r="AS196" s="204">
        <v>4.4926000000000004</v>
      </c>
      <c r="AU196" s="205">
        <v>41632</v>
      </c>
      <c r="AV196" s="204">
        <v>1.9251</v>
      </c>
    </row>
    <row r="197" spans="2:48" x14ac:dyDescent="0.25">
      <c r="B197" s="205">
        <v>41642</v>
      </c>
      <c r="C197" s="204">
        <v>72.75</v>
      </c>
      <c r="E197" s="205">
        <v>41635</v>
      </c>
      <c r="F197" s="204">
        <v>2.6093999999999999</v>
      </c>
      <c r="G197" s="209"/>
      <c r="H197" s="205">
        <v>41639</v>
      </c>
      <c r="I197" s="204">
        <v>99.772499999999994</v>
      </c>
      <c r="K197" s="205">
        <v>41639</v>
      </c>
      <c r="L197" s="204">
        <v>99.6</v>
      </c>
      <c r="N197" s="205">
        <v>41639</v>
      </c>
      <c r="O197" s="204">
        <v>99.202299999999994</v>
      </c>
      <c r="Q197" s="205">
        <v>41639</v>
      </c>
      <c r="R197" s="204">
        <v>98.528999999999996</v>
      </c>
      <c r="T197" s="205">
        <v>41632</v>
      </c>
      <c r="U197" s="204">
        <v>10.25</v>
      </c>
      <c r="W197" s="205">
        <v>41632</v>
      </c>
      <c r="X197" s="204">
        <v>4.7</v>
      </c>
      <c r="Z197" s="205">
        <v>41632</v>
      </c>
      <c r="AA197" s="204">
        <v>7</v>
      </c>
      <c r="AC197" s="205">
        <v>41632</v>
      </c>
      <c r="AD197" s="204">
        <v>-3.5</v>
      </c>
      <c r="AF197" s="205">
        <v>41632</v>
      </c>
      <c r="AG197" s="204">
        <v>0.48699999999999999</v>
      </c>
      <c r="AI197" s="205">
        <v>41632</v>
      </c>
      <c r="AJ197" s="204">
        <v>1.74</v>
      </c>
      <c r="AL197" s="205">
        <v>41632</v>
      </c>
      <c r="AM197" s="204">
        <v>3.0489999999999999</v>
      </c>
      <c r="AO197" s="205">
        <v>41632</v>
      </c>
      <c r="AP197" s="204">
        <v>3.8580000000000001</v>
      </c>
      <c r="AR197" s="205">
        <v>41634</v>
      </c>
      <c r="AS197" s="204">
        <v>4.5072999999999999</v>
      </c>
      <c r="AU197" s="205">
        <v>41634</v>
      </c>
      <c r="AV197" s="204">
        <v>1.915</v>
      </c>
    </row>
    <row r="198" spans="2:48" x14ac:dyDescent="0.25">
      <c r="B198" s="205">
        <v>41645</v>
      </c>
      <c r="C198" s="204">
        <v>69.89</v>
      </c>
      <c r="E198" s="205">
        <v>41638</v>
      </c>
      <c r="F198" s="204">
        <v>2.6522000000000001</v>
      </c>
      <c r="G198" s="209"/>
      <c r="H198" s="205">
        <v>41641</v>
      </c>
      <c r="I198" s="204">
        <v>99.772499999999994</v>
      </c>
      <c r="K198" s="205">
        <v>41641</v>
      </c>
      <c r="L198" s="204">
        <v>99.6</v>
      </c>
      <c r="N198" s="205">
        <v>41641</v>
      </c>
      <c r="O198" s="204">
        <v>99.202299999999994</v>
      </c>
      <c r="Q198" s="205">
        <v>41641</v>
      </c>
      <c r="R198" s="204">
        <v>98.534000000000006</v>
      </c>
      <c r="T198" s="205">
        <v>41633</v>
      </c>
      <c r="U198" s="204">
        <v>9.75</v>
      </c>
      <c r="W198" s="205">
        <v>41633</v>
      </c>
      <c r="X198" s="204">
        <v>4.7</v>
      </c>
      <c r="Z198" s="205">
        <v>41633</v>
      </c>
      <c r="AA198" s="204">
        <v>7</v>
      </c>
      <c r="AC198" s="205">
        <v>41633</v>
      </c>
      <c r="AD198" s="204">
        <v>-4</v>
      </c>
      <c r="AF198" s="205">
        <v>41633</v>
      </c>
      <c r="AG198" s="204">
        <v>0.497</v>
      </c>
      <c r="AI198" s="205">
        <v>41633</v>
      </c>
      <c r="AJ198" s="204">
        <v>1.74</v>
      </c>
      <c r="AL198" s="205">
        <v>41633</v>
      </c>
      <c r="AM198" s="204">
        <v>3.0489999999999999</v>
      </c>
      <c r="AO198" s="205">
        <v>41633</v>
      </c>
      <c r="AP198" s="204">
        <v>3.8580000000000001</v>
      </c>
      <c r="AR198" s="205">
        <v>41635</v>
      </c>
      <c r="AS198" s="204">
        <v>4.5385999999999997</v>
      </c>
      <c r="AU198" s="205">
        <v>41635</v>
      </c>
      <c r="AV198" s="204">
        <v>1.9234</v>
      </c>
    </row>
    <row r="199" spans="2:48" x14ac:dyDescent="0.25">
      <c r="B199" s="205">
        <v>41646</v>
      </c>
      <c r="C199" s="204">
        <v>73.78</v>
      </c>
      <c r="E199" s="205">
        <v>41639</v>
      </c>
      <c r="F199" s="204">
        <v>2.6545000000000001</v>
      </c>
      <c r="G199" s="209"/>
      <c r="H199" s="205">
        <v>41642</v>
      </c>
      <c r="I199" s="204">
        <v>99.772499999999994</v>
      </c>
      <c r="K199" s="205">
        <v>41642</v>
      </c>
      <c r="L199" s="204">
        <v>99.6</v>
      </c>
      <c r="N199" s="205">
        <v>41642</v>
      </c>
      <c r="O199" s="204">
        <v>99.212199999999996</v>
      </c>
      <c r="Q199" s="205">
        <v>41642</v>
      </c>
      <c r="R199" s="204">
        <v>98.528999999999996</v>
      </c>
      <c r="T199" s="205">
        <v>41634</v>
      </c>
      <c r="U199" s="204">
        <v>9.5</v>
      </c>
      <c r="W199" s="205">
        <v>41634</v>
      </c>
      <c r="X199" s="204">
        <v>4.75</v>
      </c>
      <c r="Z199" s="205">
        <v>41634</v>
      </c>
      <c r="AA199" s="204">
        <v>6.63</v>
      </c>
      <c r="AC199" s="205">
        <v>41634</v>
      </c>
      <c r="AD199" s="204">
        <v>-3.5</v>
      </c>
      <c r="AF199" s="205">
        <v>41634</v>
      </c>
      <c r="AG199" s="204">
        <v>0.505</v>
      </c>
      <c r="AI199" s="205">
        <v>41634</v>
      </c>
      <c r="AJ199" s="204">
        <v>1.7915000000000001</v>
      </c>
      <c r="AL199" s="205">
        <v>41634</v>
      </c>
      <c r="AM199" s="204">
        <v>3.0569999999999999</v>
      </c>
      <c r="AO199" s="205">
        <v>41634</v>
      </c>
      <c r="AP199" s="204">
        <v>3.8885000000000001</v>
      </c>
      <c r="AR199" s="205">
        <v>41638</v>
      </c>
      <c r="AS199" s="204">
        <v>4.5168999999999997</v>
      </c>
      <c r="AU199" s="205">
        <v>41638</v>
      </c>
      <c r="AV199" s="204">
        <v>1.8622000000000001</v>
      </c>
    </row>
    <row r="200" spans="2:48" x14ac:dyDescent="0.25">
      <c r="B200" s="205">
        <v>41647</v>
      </c>
      <c r="C200" s="204">
        <v>75.28</v>
      </c>
      <c r="E200" s="205">
        <v>41641</v>
      </c>
      <c r="F200" s="204">
        <v>2.6657999999999999</v>
      </c>
      <c r="G200" s="209"/>
      <c r="H200" s="205">
        <v>41645</v>
      </c>
      <c r="I200" s="204">
        <v>99.777500000000003</v>
      </c>
      <c r="K200" s="205">
        <v>41645</v>
      </c>
      <c r="L200" s="204">
        <v>99.6</v>
      </c>
      <c r="N200" s="205">
        <v>41645</v>
      </c>
      <c r="O200" s="204">
        <v>99.212199999999996</v>
      </c>
      <c r="Q200" s="205">
        <v>41645</v>
      </c>
      <c r="R200" s="204">
        <v>98.528999999999996</v>
      </c>
      <c r="T200" s="205">
        <v>41635</v>
      </c>
      <c r="U200" s="204">
        <v>9.5</v>
      </c>
      <c r="W200" s="205">
        <v>41635</v>
      </c>
      <c r="X200" s="204">
        <v>3.88</v>
      </c>
      <c r="Z200" s="205">
        <v>41635</v>
      </c>
      <c r="AA200" s="204">
        <v>5.5</v>
      </c>
      <c r="AC200" s="205">
        <v>41635</v>
      </c>
      <c r="AD200" s="204">
        <v>-4.5</v>
      </c>
      <c r="AF200" s="205">
        <v>41635</v>
      </c>
      <c r="AG200" s="204">
        <v>0.48499999999999999</v>
      </c>
      <c r="AI200" s="205">
        <v>41635</v>
      </c>
      <c r="AJ200" s="204">
        <v>1.7755000000000001</v>
      </c>
      <c r="AL200" s="205">
        <v>41635</v>
      </c>
      <c r="AM200" s="204">
        <v>3.056</v>
      </c>
      <c r="AO200" s="205">
        <v>41635</v>
      </c>
      <c r="AP200" s="204">
        <v>3.8929999999999998</v>
      </c>
      <c r="AR200" s="205">
        <v>41639</v>
      </c>
      <c r="AS200" s="204">
        <v>4.6018999999999997</v>
      </c>
      <c r="AU200" s="205">
        <v>41639</v>
      </c>
      <c r="AV200" s="204">
        <v>1.9462999999999999</v>
      </c>
    </row>
    <row r="201" spans="2:48" x14ac:dyDescent="0.25">
      <c r="B201" s="205">
        <v>41648</v>
      </c>
      <c r="C201" s="204">
        <v>73.739999999999995</v>
      </c>
      <c r="E201" s="205">
        <v>41642</v>
      </c>
      <c r="F201" s="204">
        <v>2.6606999999999998</v>
      </c>
      <c r="G201" s="209"/>
      <c r="H201" s="205">
        <v>41646</v>
      </c>
      <c r="I201" s="204">
        <v>99.777500000000003</v>
      </c>
      <c r="K201" s="205">
        <v>41646</v>
      </c>
      <c r="L201" s="204">
        <v>99.6</v>
      </c>
      <c r="N201" s="205">
        <v>41646</v>
      </c>
      <c r="O201" s="204">
        <v>99.212199999999996</v>
      </c>
      <c r="Q201" s="205">
        <v>41646</v>
      </c>
      <c r="R201" s="204">
        <v>98.534000000000006</v>
      </c>
      <c r="T201" s="205">
        <v>41638</v>
      </c>
      <c r="U201" s="204">
        <v>9.6300000000000008</v>
      </c>
      <c r="W201" s="205">
        <v>41638</v>
      </c>
      <c r="X201" s="204">
        <v>4.13</v>
      </c>
      <c r="Z201" s="205">
        <v>41638</v>
      </c>
      <c r="AA201" s="204">
        <v>6</v>
      </c>
      <c r="AC201" s="205">
        <v>41638</v>
      </c>
      <c r="AD201" s="204">
        <v>-4</v>
      </c>
      <c r="AF201" s="205">
        <v>41638</v>
      </c>
      <c r="AG201" s="204">
        <v>0.47599999999999998</v>
      </c>
      <c r="AI201" s="205">
        <v>41638</v>
      </c>
      <c r="AJ201" s="204">
        <v>1.746</v>
      </c>
      <c r="AL201" s="205">
        <v>41638</v>
      </c>
      <c r="AM201" s="204">
        <v>3.0314999999999999</v>
      </c>
      <c r="AO201" s="205">
        <v>41638</v>
      </c>
      <c r="AP201" s="204">
        <v>3.8624999999999998</v>
      </c>
      <c r="AR201" s="205">
        <v>41641</v>
      </c>
      <c r="AS201" s="204">
        <v>4.5431999999999997</v>
      </c>
      <c r="AU201" s="205">
        <v>41641</v>
      </c>
      <c r="AV201" s="204">
        <v>1.8794</v>
      </c>
    </row>
    <row r="202" spans="2:48" x14ac:dyDescent="0.25">
      <c r="B202" s="205">
        <v>41649</v>
      </c>
      <c r="C202" s="204">
        <v>61.18</v>
      </c>
      <c r="E202" s="205">
        <v>41645</v>
      </c>
      <c r="F202" s="204">
        <v>2.6535000000000002</v>
      </c>
      <c r="G202" s="209"/>
      <c r="H202" s="205">
        <v>41647</v>
      </c>
      <c r="I202" s="204">
        <v>99.78</v>
      </c>
      <c r="K202" s="205">
        <v>41647</v>
      </c>
      <c r="L202" s="204">
        <v>99.6</v>
      </c>
      <c r="N202" s="205">
        <v>41647</v>
      </c>
      <c r="O202" s="204">
        <v>99.212199999999996</v>
      </c>
      <c r="Q202" s="205">
        <v>41647</v>
      </c>
      <c r="R202" s="204">
        <v>98.519000000000005</v>
      </c>
      <c r="T202" s="205">
        <v>41639</v>
      </c>
      <c r="U202" s="204">
        <v>10.5</v>
      </c>
      <c r="W202" s="205">
        <v>41639</v>
      </c>
      <c r="X202" s="204">
        <v>4.75</v>
      </c>
      <c r="Z202" s="205">
        <v>41639</v>
      </c>
      <c r="AA202" s="204">
        <v>6.63</v>
      </c>
      <c r="AC202" s="205">
        <v>41639</v>
      </c>
      <c r="AD202" s="204">
        <v>-3.3</v>
      </c>
      <c r="AF202" s="205">
        <v>41639</v>
      </c>
      <c r="AG202" s="204">
        <v>0.48899999999999999</v>
      </c>
      <c r="AI202" s="205">
        <v>41639</v>
      </c>
      <c r="AJ202" s="204">
        <v>1.786</v>
      </c>
      <c r="AL202" s="205">
        <v>41639</v>
      </c>
      <c r="AM202" s="204">
        <v>3.0859999999999999</v>
      </c>
      <c r="AO202" s="205">
        <v>41639</v>
      </c>
      <c r="AP202" s="204">
        <v>3.9290000000000003</v>
      </c>
      <c r="AR202" s="205">
        <v>41642</v>
      </c>
      <c r="AS202" s="204">
        <v>4.5342000000000002</v>
      </c>
      <c r="AU202" s="205">
        <v>41642</v>
      </c>
      <c r="AV202" s="204">
        <v>1.8788</v>
      </c>
    </row>
    <row r="203" spans="2:48" x14ac:dyDescent="0.25">
      <c r="B203" s="205">
        <v>41652</v>
      </c>
      <c r="C203" s="204">
        <v>58.92</v>
      </c>
      <c r="E203" s="205">
        <v>41646</v>
      </c>
      <c r="F203" s="204">
        <v>2.6374</v>
      </c>
      <c r="G203" s="209"/>
      <c r="H203" s="205">
        <v>41648</v>
      </c>
      <c r="I203" s="204">
        <v>99.782499999999999</v>
      </c>
      <c r="K203" s="205">
        <v>41648</v>
      </c>
      <c r="L203" s="204">
        <v>99.6</v>
      </c>
      <c r="N203" s="205">
        <v>41648</v>
      </c>
      <c r="O203" s="204">
        <v>99.212199999999996</v>
      </c>
      <c r="Q203" s="205">
        <v>41648</v>
      </c>
      <c r="R203" s="204">
        <v>98.513999999999996</v>
      </c>
      <c r="T203" s="205">
        <v>41640</v>
      </c>
      <c r="U203" s="204">
        <v>10.75</v>
      </c>
      <c r="W203" s="205">
        <v>41640</v>
      </c>
      <c r="X203" s="204">
        <v>4.5</v>
      </c>
      <c r="Z203" s="205">
        <v>41640</v>
      </c>
      <c r="AA203" s="204">
        <v>6.5</v>
      </c>
      <c r="AC203" s="205">
        <v>41640</v>
      </c>
      <c r="AD203" s="204">
        <v>-3.5</v>
      </c>
      <c r="AF203" s="205">
        <v>41640</v>
      </c>
      <c r="AG203" s="204">
        <v>0.49099999999999999</v>
      </c>
      <c r="AI203" s="205">
        <v>41640</v>
      </c>
      <c r="AJ203" s="204">
        <v>1.7925</v>
      </c>
      <c r="AL203" s="205">
        <v>41640</v>
      </c>
      <c r="AM203" s="204">
        <v>3.0939999999999999</v>
      </c>
      <c r="AO203" s="205">
        <v>41640</v>
      </c>
      <c r="AP203" s="204">
        <v>3.9290000000000003</v>
      </c>
      <c r="AR203" s="205">
        <v>41645</v>
      </c>
      <c r="AS203" s="204">
        <v>4.5068999999999999</v>
      </c>
      <c r="AU203" s="205">
        <v>41645</v>
      </c>
      <c r="AV203" s="204">
        <v>1.8540000000000001</v>
      </c>
    </row>
    <row r="204" spans="2:48" x14ac:dyDescent="0.25">
      <c r="B204" s="205">
        <v>41653</v>
      </c>
      <c r="C204" s="204">
        <v>61.63</v>
      </c>
      <c r="E204" s="205">
        <v>41647</v>
      </c>
      <c r="F204" s="204">
        <v>2.6676000000000002</v>
      </c>
      <c r="G204" s="209"/>
      <c r="H204" s="205">
        <v>41649</v>
      </c>
      <c r="I204" s="204">
        <v>99.782499999999999</v>
      </c>
      <c r="K204" s="205">
        <v>41649</v>
      </c>
      <c r="L204" s="204">
        <v>99.605000000000004</v>
      </c>
      <c r="N204" s="205">
        <v>41649</v>
      </c>
      <c r="O204" s="204">
        <v>99.217200000000005</v>
      </c>
      <c r="Q204" s="205">
        <v>41649</v>
      </c>
      <c r="R204" s="204">
        <v>98.543999999999997</v>
      </c>
      <c r="T204" s="205">
        <v>41641</v>
      </c>
      <c r="U204" s="204">
        <v>10.75</v>
      </c>
      <c r="W204" s="205">
        <v>41641</v>
      </c>
      <c r="X204" s="204">
        <v>5.38</v>
      </c>
      <c r="Z204" s="205">
        <v>41641</v>
      </c>
      <c r="AA204" s="204">
        <v>7.13</v>
      </c>
      <c r="AC204" s="205">
        <v>41641</v>
      </c>
      <c r="AD204" s="204">
        <v>-2.7</v>
      </c>
      <c r="AF204" s="205">
        <v>41641</v>
      </c>
      <c r="AG204" s="204">
        <v>0.49030000000000001</v>
      </c>
      <c r="AI204" s="205">
        <v>41641</v>
      </c>
      <c r="AJ204" s="204">
        <v>1.774</v>
      </c>
      <c r="AL204" s="205">
        <v>41641</v>
      </c>
      <c r="AM204" s="204">
        <v>3.0609999999999999</v>
      </c>
      <c r="AO204" s="205">
        <v>41641</v>
      </c>
      <c r="AP204" s="204">
        <v>3.895</v>
      </c>
      <c r="AR204" s="205">
        <v>41646</v>
      </c>
      <c r="AS204" s="204">
        <v>4.4781000000000004</v>
      </c>
      <c r="AU204" s="205">
        <v>41646</v>
      </c>
      <c r="AV204" s="204">
        <v>1.8403</v>
      </c>
    </row>
    <row r="205" spans="2:48" x14ac:dyDescent="0.25">
      <c r="B205" s="205">
        <v>41654</v>
      </c>
      <c r="C205" s="204">
        <v>60.81</v>
      </c>
      <c r="E205" s="205">
        <v>41648</v>
      </c>
      <c r="F205" s="204">
        <v>2.7008999999999999</v>
      </c>
      <c r="G205" s="209"/>
      <c r="H205" s="205">
        <v>41652</v>
      </c>
      <c r="I205" s="204">
        <v>99.784999999999997</v>
      </c>
      <c r="K205" s="205">
        <v>41652</v>
      </c>
      <c r="L205" s="204">
        <v>99.605000000000004</v>
      </c>
      <c r="N205" s="205">
        <v>41652</v>
      </c>
      <c r="O205" s="204">
        <v>99.222200000000001</v>
      </c>
      <c r="Q205" s="205">
        <v>41652</v>
      </c>
      <c r="R205" s="204">
        <v>98.554000000000002</v>
      </c>
      <c r="T205" s="205">
        <v>41642</v>
      </c>
      <c r="U205" s="204">
        <v>11.06</v>
      </c>
      <c r="W205" s="205">
        <v>41642</v>
      </c>
      <c r="X205" s="204">
        <v>5.6899999999999995</v>
      </c>
      <c r="Z205" s="205">
        <v>41642</v>
      </c>
      <c r="AA205" s="204">
        <v>7</v>
      </c>
      <c r="AC205" s="205">
        <v>41642</v>
      </c>
      <c r="AD205" s="204">
        <v>-2.9</v>
      </c>
      <c r="AF205" s="205">
        <v>41642</v>
      </c>
      <c r="AG205" s="204">
        <v>0.51129999999999998</v>
      </c>
      <c r="AI205" s="205">
        <v>41642</v>
      </c>
      <c r="AJ205" s="204">
        <v>1.792</v>
      </c>
      <c r="AL205" s="205">
        <v>41642</v>
      </c>
      <c r="AM205" s="204">
        <v>3.0665</v>
      </c>
      <c r="AO205" s="205">
        <v>41642</v>
      </c>
      <c r="AP205" s="204">
        <v>3.8952999999999998</v>
      </c>
      <c r="AR205" s="205">
        <v>41647</v>
      </c>
      <c r="AS205" s="204">
        <v>4.4878999999999998</v>
      </c>
      <c r="AU205" s="205">
        <v>41647</v>
      </c>
      <c r="AV205" s="204">
        <v>1.8207</v>
      </c>
    </row>
    <row r="206" spans="2:48" x14ac:dyDescent="0.25">
      <c r="B206" s="205">
        <v>41655</v>
      </c>
      <c r="C206" s="204">
        <v>60.8</v>
      </c>
      <c r="E206" s="205">
        <v>41649</v>
      </c>
      <c r="F206" s="204">
        <v>2.6894999999999998</v>
      </c>
      <c r="G206" s="209"/>
      <c r="H206" s="205">
        <v>41653</v>
      </c>
      <c r="I206" s="204">
        <v>99.784999999999997</v>
      </c>
      <c r="K206" s="205">
        <v>41653</v>
      </c>
      <c r="L206" s="204">
        <v>99.605000000000004</v>
      </c>
      <c r="N206" s="205">
        <v>41653</v>
      </c>
      <c r="O206" s="204">
        <v>99.227199999999996</v>
      </c>
      <c r="Q206" s="205">
        <v>41653</v>
      </c>
      <c r="R206" s="204">
        <v>98.549000000000007</v>
      </c>
      <c r="T206" s="205">
        <v>41645</v>
      </c>
      <c r="U206" s="204">
        <v>10.69</v>
      </c>
      <c r="W206" s="205">
        <v>41645</v>
      </c>
      <c r="X206" s="204">
        <v>5.5</v>
      </c>
      <c r="Z206" s="205">
        <v>41645</v>
      </c>
      <c r="AA206" s="204">
        <v>6.75</v>
      </c>
      <c r="AC206" s="205">
        <v>41645</v>
      </c>
      <c r="AD206" s="204">
        <v>-2.7</v>
      </c>
      <c r="AF206" s="205">
        <v>41645</v>
      </c>
      <c r="AG206" s="204">
        <v>0.5</v>
      </c>
      <c r="AI206" s="205">
        <v>41645</v>
      </c>
      <c r="AJ206" s="204">
        <v>1.7467999999999999</v>
      </c>
      <c r="AL206" s="205">
        <v>41645</v>
      </c>
      <c r="AM206" s="204">
        <v>3.0259999999999998</v>
      </c>
      <c r="AO206" s="205">
        <v>41645</v>
      </c>
      <c r="AP206" s="204">
        <v>3.8738000000000001</v>
      </c>
      <c r="AR206" s="205">
        <v>41648</v>
      </c>
      <c r="AS206" s="204">
        <v>4.4526000000000003</v>
      </c>
      <c r="AU206" s="205">
        <v>41648</v>
      </c>
      <c r="AV206" s="204">
        <v>1.7469999999999999</v>
      </c>
    </row>
    <row r="207" spans="2:48" x14ac:dyDescent="0.25">
      <c r="B207" s="205">
        <v>41656</v>
      </c>
      <c r="C207" s="204">
        <v>60.28</v>
      </c>
      <c r="E207" s="205">
        <v>41652</v>
      </c>
      <c r="F207" s="204">
        <v>2.6752000000000002</v>
      </c>
      <c r="G207" s="209"/>
      <c r="H207" s="205">
        <v>41654</v>
      </c>
      <c r="I207" s="204">
        <v>99.787499999999994</v>
      </c>
      <c r="K207" s="205">
        <v>41654</v>
      </c>
      <c r="L207" s="204">
        <v>99.605000000000004</v>
      </c>
      <c r="N207" s="205">
        <v>41654</v>
      </c>
      <c r="O207" s="204">
        <v>99.227199999999996</v>
      </c>
      <c r="Q207" s="205">
        <v>41654</v>
      </c>
      <c r="R207" s="204">
        <v>98.549000000000007</v>
      </c>
      <c r="T207" s="205">
        <v>41646</v>
      </c>
      <c r="U207" s="204">
        <v>10.56</v>
      </c>
      <c r="W207" s="205">
        <v>41646</v>
      </c>
      <c r="X207" s="204">
        <v>5.75</v>
      </c>
      <c r="Z207" s="205">
        <v>41646</v>
      </c>
      <c r="AA207" s="204">
        <v>7</v>
      </c>
      <c r="AC207" s="205">
        <v>41646</v>
      </c>
      <c r="AD207" s="204">
        <v>-2.9</v>
      </c>
      <c r="AF207" s="205">
        <v>41646</v>
      </c>
      <c r="AG207" s="204">
        <v>0.4985</v>
      </c>
      <c r="AI207" s="205">
        <v>41646</v>
      </c>
      <c r="AJ207" s="204">
        <v>1.7375</v>
      </c>
      <c r="AL207" s="205">
        <v>41646</v>
      </c>
      <c r="AM207" s="204">
        <v>3.0097999999999998</v>
      </c>
      <c r="AO207" s="205">
        <v>41646</v>
      </c>
      <c r="AP207" s="204">
        <v>3.8580000000000001</v>
      </c>
      <c r="AR207" s="205">
        <v>41649</v>
      </c>
      <c r="AS207" s="204">
        <v>4.3711000000000002</v>
      </c>
      <c r="AU207" s="205">
        <v>41649</v>
      </c>
      <c r="AV207" s="204">
        <v>1.6753</v>
      </c>
    </row>
    <row r="208" spans="2:48" x14ac:dyDescent="0.25">
      <c r="B208" s="205">
        <v>41660</v>
      </c>
      <c r="C208" s="204">
        <v>59.55</v>
      </c>
      <c r="E208" s="205">
        <v>41653</v>
      </c>
      <c r="F208" s="204">
        <v>2.6496</v>
      </c>
      <c r="G208" s="209"/>
      <c r="H208" s="205">
        <v>41655</v>
      </c>
      <c r="I208" s="204">
        <v>99.787499999999994</v>
      </c>
      <c r="K208" s="205">
        <v>41655</v>
      </c>
      <c r="L208" s="204">
        <v>99.605000000000004</v>
      </c>
      <c r="N208" s="205">
        <v>41655</v>
      </c>
      <c r="O208" s="204">
        <v>99.222200000000001</v>
      </c>
      <c r="Q208" s="205">
        <v>41655</v>
      </c>
      <c r="R208" s="204">
        <v>98.554000000000002</v>
      </c>
      <c r="T208" s="205">
        <v>41647</v>
      </c>
      <c r="U208" s="204">
        <v>11.5</v>
      </c>
      <c r="W208" s="205">
        <v>41647</v>
      </c>
      <c r="X208" s="204">
        <v>6.5</v>
      </c>
      <c r="Z208" s="205">
        <v>41647</v>
      </c>
      <c r="AA208" s="204">
        <v>7.5</v>
      </c>
      <c r="AC208" s="205">
        <v>41647</v>
      </c>
      <c r="AD208" s="204">
        <v>-2.2999999999999998</v>
      </c>
      <c r="AF208" s="205">
        <v>41647</v>
      </c>
      <c r="AG208" s="204">
        <v>0.53500000000000003</v>
      </c>
      <c r="AI208" s="205">
        <v>41647</v>
      </c>
      <c r="AJ208" s="204">
        <v>1.8279999999999998</v>
      </c>
      <c r="AL208" s="205">
        <v>41647</v>
      </c>
      <c r="AM208" s="204">
        <v>3.0649999999999999</v>
      </c>
      <c r="AO208" s="205">
        <v>41647</v>
      </c>
      <c r="AP208" s="204">
        <v>3.8702999999999999</v>
      </c>
      <c r="AR208" s="205">
        <v>41652</v>
      </c>
      <c r="AS208" s="204">
        <v>4.3310000000000004</v>
      </c>
      <c r="AU208" s="205">
        <v>41652</v>
      </c>
      <c r="AV208" s="204">
        <v>1.6555</v>
      </c>
    </row>
    <row r="209" spans="2:48" x14ac:dyDescent="0.25">
      <c r="B209" s="205">
        <v>41661</v>
      </c>
      <c r="C209" s="204">
        <v>60.52</v>
      </c>
      <c r="E209" s="205">
        <v>41654</v>
      </c>
      <c r="F209" s="204">
        <v>2.6703999999999999</v>
      </c>
      <c r="G209" s="209"/>
      <c r="H209" s="205">
        <v>41656</v>
      </c>
      <c r="I209" s="204">
        <v>99.787499999999994</v>
      </c>
      <c r="K209" s="205">
        <v>41656</v>
      </c>
      <c r="L209" s="204">
        <v>99.61</v>
      </c>
      <c r="N209" s="205">
        <v>41656</v>
      </c>
      <c r="O209" s="204">
        <v>99.227199999999996</v>
      </c>
      <c r="Q209" s="205">
        <v>41656</v>
      </c>
      <c r="R209" s="204">
        <v>98.554000000000002</v>
      </c>
      <c r="T209" s="205">
        <v>41648</v>
      </c>
      <c r="U209" s="204">
        <v>11.5</v>
      </c>
      <c r="W209" s="205">
        <v>41648</v>
      </c>
      <c r="X209" s="204">
        <v>8.25</v>
      </c>
      <c r="Z209" s="205">
        <v>41648</v>
      </c>
      <c r="AA209" s="204">
        <v>8.56</v>
      </c>
      <c r="AC209" s="205">
        <v>41648</v>
      </c>
      <c r="AD209" s="204">
        <v>-2.63</v>
      </c>
      <c r="AF209" s="205">
        <v>41648</v>
      </c>
      <c r="AG209" s="204">
        <v>0.54600000000000004</v>
      </c>
      <c r="AI209" s="205">
        <v>41648</v>
      </c>
      <c r="AJ209" s="204">
        <v>1.8319999999999999</v>
      </c>
      <c r="AL209" s="205">
        <v>41648</v>
      </c>
      <c r="AM209" s="204">
        <v>3.052</v>
      </c>
      <c r="AO209" s="205">
        <v>41648</v>
      </c>
      <c r="AP209" s="204">
        <v>3.8525</v>
      </c>
      <c r="AR209" s="205">
        <v>41653</v>
      </c>
      <c r="AS209" s="204">
        <v>4.3654000000000002</v>
      </c>
      <c r="AU209" s="205">
        <v>41653</v>
      </c>
      <c r="AV209" s="204">
        <v>1.7111000000000001</v>
      </c>
    </row>
    <row r="210" spans="2:48" x14ac:dyDescent="0.25">
      <c r="B210" s="205">
        <v>41662</v>
      </c>
      <c r="C210" s="204">
        <v>62.22</v>
      </c>
      <c r="E210" s="205">
        <v>41655</v>
      </c>
      <c r="F210" s="204">
        <v>2.6513999999999998</v>
      </c>
      <c r="G210" s="209"/>
      <c r="H210" s="205">
        <v>41660</v>
      </c>
      <c r="I210" s="204">
        <v>99.787499999999994</v>
      </c>
      <c r="K210" s="205">
        <v>41660</v>
      </c>
      <c r="L210" s="204">
        <v>99.61</v>
      </c>
      <c r="N210" s="205">
        <v>41660</v>
      </c>
      <c r="O210" s="204">
        <v>99.227199999999996</v>
      </c>
      <c r="Q210" s="205">
        <v>41660</v>
      </c>
      <c r="R210" s="204">
        <v>98.563000000000002</v>
      </c>
      <c r="T210" s="205">
        <v>41649</v>
      </c>
      <c r="U210" s="204">
        <v>11.88</v>
      </c>
      <c r="W210" s="205">
        <v>41649</v>
      </c>
      <c r="X210" s="204">
        <v>9</v>
      </c>
      <c r="Z210" s="205">
        <v>41649</v>
      </c>
      <c r="AA210" s="204">
        <v>9.25</v>
      </c>
      <c r="AC210" s="205">
        <v>41649</v>
      </c>
      <c r="AD210" s="204">
        <v>-2.13</v>
      </c>
      <c r="AF210" s="205">
        <v>41649</v>
      </c>
      <c r="AG210" s="204">
        <v>0.49199999999999999</v>
      </c>
      <c r="AI210" s="205">
        <v>41649</v>
      </c>
      <c r="AJ210" s="204">
        <v>1.712</v>
      </c>
      <c r="AL210" s="205">
        <v>41649</v>
      </c>
      <c r="AM210" s="204">
        <v>2.9515000000000002</v>
      </c>
      <c r="AO210" s="205">
        <v>41649</v>
      </c>
      <c r="AP210" s="204">
        <v>3.7814999999999999</v>
      </c>
      <c r="AR210" s="205">
        <v>41654</v>
      </c>
      <c r="AS210" s="204">
        <v>4.3792</v>
      </c>
      <c r="AU210" s="205">
        <v>41654</v>
      </c>
      <c r="AV210" s="204">
        <v>1.7061999999999999</v>
      </c>
    </row>
    <row r="211" spans="2:48" x14ac:dyDescent="0.25">
      <c r="B211" s="205">
        <v>41663</v>
      </c>
      <c r="C211" s="204">
        <v>63.51</v>
      </c>
      <c r="E211" s="205">
        <v>41656</v>
      </c>
      <c r="F211" s="204">
        <v>2.6513</v>
      </c>
      <c r="G211" s="209"/>
      <c r="H211" s="205">
        <v>41661</v>
      </c>
      <c r="I211" s="204">
        <v>99.787499999999994</v>
      </c>
      <c r="K211" s="205">
        <v>41661</v>
      </c>
      <c r="L211" s="204">
        <v>99.61</v>
      </c>
      <c r="N211" s="205">
        <v>41661</v>
      </c>
      <c r="O211" s="204">
        <v>99.227199999999996</v>
      </c>
      <c r="Q211" s="205">
        <v>41661</v>
      </c>
      <c r="R211" s="204">
        <v>98.558000000000007</v>
      </c>
      <c r="T211" s="205">
        <v>41652</v>
      </c>
      <c r="U211" s="204">
        <v>11.76</v>
      </c>
      <c r="W211" s="205">
        <v>41652</v>
      </c>
      <c r="X211" s="204">
        <v>8.56</v>
      </c>
      <c r="Z211" s="205">
        <v>41652</v>
      </c>
      <c r="AA211" s="204">
        <v>8.31</v>
      </c>
      <c r="AC211" s="205">
        <v>41652</v>
      </c>
      <c r="AD211" s="204">
        <v>-2.4</v>
      </c>
      <c r="AF211" s="205">
        <v>41652</v>
      </c>
      <c r="AG211" s="204">
        <v>0.47739999999999999</v>
      </c>
      <c r="AI211" s="205">
        <v>41652</v>
      </c>
      <c r="AJ211" s="204">
        <v>1.677</v>
      </c>
      <c r="AL211" s="205">
        <v>41652</v>
      </c>
      <c r="AM211" s="204">
        <v>2.9104999999999999</v>
      </c>
      <c r="AO211" s="205">
        <v>41652</v>
      </c>
      <c r="AP211" s="204">
        <v>3.7490000000000001</v>
      </c>
      <c r="AR211" s="205">
        <v>41655</v>
      </c>
      <c r="AS211" s="204">
        <v>4.306</v>
      </c>
      <c r="AU211" s="205">
        <v>41655</v>
      </c>
      <c r="AV211" s="204">
        <v>1.6556999999999999</v>
      </c>
    </row>
    <row r="212" spans="2:48" x14ac:dyDescent="0.25">
      <c r="B212" s="205">
        <v>41666</v>
      </c>
      <c r="C212" s="204">
        <v>64.209999999999994</v>
      </c>
      <c r="E212" s="205">
        <v>41659</v>
      </c>
      <c r="F212" s="204">
        <v>2.6442000000000001</v>
      </c>
      <c r="G212" s="209"/>
      <c r="H212" s="205">
        <v>41662</v>
      </c>
      <c r="I212" s="204">
        <v>99.787499999999994</v>
      </c>
      <c r="K212" s="205">
        <v>41662</v>
      </c>
      <c r="L212" s="204">
        <v>99.614999999999995</v>
      </c>
      <c r="N212" s="205">
        <v>41662</v>
      </c>
      <c r="O212" s="204">
        <v>99.222200000000001</v>
      </c>
      <c r="Q212" s="205">
        <v>41662</v>
      </c>
      <c r="R212" s="204">
        <v>98.563000000000002</v>
      </c>
      <c r="T212" s="205">
        <v>41653</v>
      </c>
      <c r="U212" s="204">
        <v>12</v>
      </c>
      <c r="W212" s="205">
        <v>41653</v>
      </c>
      <c r="X212" s="204">
        <v>8.75</v>
      </c>
      <c r="Z212" s="205">
        <v>41653</v>
      </c>
      <c r="AA212" s="204">
        <v>9.25</v>
      </c>
      <c r="AC212" s="205">
        <v>41653</v>
      </c>
      <c r="AD212" s="204">
        <v>-1.75</v>
      </c>
      <c r="AF212" s="205">
        <v>41653</v>
      </c>
      <c r="AG212" s="204">
        <v>0.5</v>
      </c>
      <c r="AI212" s="205">
        <v>41653</v>
      </c>
      <c r="AJ212" s="204">
        <v>1.7358</v>
      </c>
      <c r="AL212" s="205">
        <v>41653</v>
      </c>
      <c r="AM212" s="204">
        <v>2.9634999999999998</v>
      </c>
      <c r="AO212" s="205">
        <v>41653</v>
      </c>
      <c r="AP212" s="204">
        <v>3.786</v>
      </c>
      <c r="AR212" s="205">
        <v>41656</v>
      </c>
      <c r="AS212" s="204">
        <v>4.2759</v>
      </c>
      <c r="AU212" s="205">
        <v>41656</v>
      </c>
      <c r="AV212" s="204">
        <v>1.6217999999999999</v>
      </c>
    </row>
    <row r="213" spans="2:48" x14ac:dyDescent="0.25">
      <c r="B213" s="205">
        <v>41667</v>
      </c>
      <c r="C213" s="204">
        <v>64.52</v>
      </c>
      <c r="E213" s="205">
        <v>41660</v>
      </c>
      <c r="F213" s="204">
        <v>2.6398000000000001</v>
      </c>
      <c r="G213" s="209"/>
      <c r="H213" s="205">
        <v>41663</v>
      </c>
      <c r="I213" s="204">
        <v>99.79</v>
      </c>
      <c r="K213" s="205">
        <v>41663</v>
      </c>
      <c r="L213" s="204">
        <v>99.614999999999995</v>
      </c>
      <c r="N213" s="205">
        <v>41663</v>
      </c>
      <c r="O213" s="204">
        <v>99.217200000000005</v>
      </c>
      <c r="Q213" s="205">
        <v>41663</v>
      </c>
      <c r="R213" s="204">
        <v>98.554000000000002</v>
      </c>
      <c r="T213" s="205">
        <v>41654</v>
      </c>
      <c r="U213" s="204">
        <v>12.75</v>
      </c>
      <c r="W213" s="205">
        <v>41654</v>
      </c>
      <c r="X213" s="204">
        <v>9</v>
      </c>
      <c r="Z213" s="205">
        <v>41654</v>
      </c>
      <c r="AA213" s="204">
        <v>9.75</v>
      </c>
      <c r="AC213" s="205">
        <v>41654</v>
      </c>
      <c r="AD213" s="204">
        <v>-1.5</v>
      </c>
      <c r="AF213" s="205">
        <v>41654</v>
      </c>
      <c r="AG213" s="204">
        <v>0.51849999999999996</v>
      </c>
      <c r="AI213" s="205">
        <v>41654</v>
      </c>
      <c r="AJ213" s="204">
        <v>1.7629999999999999</v>
      </c>
      <c r="AL213" s="205">
        <v>41654</v>
      </c>
      <c r="AM213" s="204">
        <v>2.9910000000000001</v>
      </c>
      <c r="AO213" s="205">
        <v>41654</v>
      </c>
      <c r="AP213" s="204">
        <v>3.8094999999999999</v>
      </c>
      <c r="AR213" s="205">
        <v>41659</v>
      </c>
      <c r="AS213" s="204">
        <v>4.2729999999999997</v>
      </c>
      <c r="AU213" s="205">
        <v>41659</v>
      </c>
      <c r="AV213" s="204">
        <v>1.6282999999999999</v>
      </c>
    </row>
    <row r="214" spans="2:48" x14ac:dyDescent="0.25">
      <c r="B214" s="205">
        <v>41668</v>
      </c>
      <c r="C214" s="204">
        <v>64.55</v>
      </c>
      <c r="E214" s="205">
        <v>41661</v>
      </c>
      <c r="F214" s="204">
        <v>2.6347</v>
      </c>
      <c r="G214" s="209"/>
      <c r="H214" s="205">
        <v>41666</v>
      </c>
      <c r="I214" s="204">
        <v>99.79</v>
      </c>
      <c r="K214" s="205">
        <v>41666</v>
      </c>
      <c r="L214" s="204">
        <v>99.61</v>
      </c>
      <c r="N214" s="205">
        <v>41666</v>
      </c>
      <c r="O214" s="204">
        <v>99.222200000000001</v>
      </c>
      <c r="Q214" s="205">
        <v>41666</v>
      </c>
      <c r="R214" s="204">
        <v>98.558000000000007</v>
      </c>
      <c r="T214" s="205">
        <v>41655</v>
      </c>
      <c r="U214" s="204">
        <v>12.75</v>
      </c>
      <c r="W214" s="205">
        <v>41655</v>
      </c>
      <c r="X214" s="204">
        <v>10</v>
      </c>
      <c r="Z214" s="205">
        <v>41655</v>
      </c>
      <c r="AA214" s="204">
        <v>10.94</v>
      </c>
      <c r="AC214" s="205">
        <v>41655</v>
      </c>
      <c r="AD214" s="204">
        <v>-1.3</v>
      </c>
      <c r="AF214" s="205">
        <v>41655</v>
      </c>
      <c r="AG214" s="204">
        <v>0.51100000000000001</v>
      </c>
      <c r="AI214" s="205">
        <v>41655</v>
      </c>
      <c r="AJ214" s="204">
        <v>1.7404999999999999</v>
      </c>
      <c r="AL214" s="205">
        <v>41655</v>
      </c>
      <c r="AM214" s="204">
        <v>2.9510000000000001</v>
      </c>
      <c r="AO214" s="205">
        <v>41655</v>
      </c>
      <c r="AP214" s="204">
        <v>3.76</v>
      </c>
      <c r="AR214" s="205">
        <v>41660</v>
      </c>
      <c r="AS214" s="204">
        <v>4.2704000000000004</v>
      </c>
      <c r="AU214" s="205">
        <v>41660</v>
      </c>
      <c r="AV214" s="204">
        <v>1.631</v>
      </c>
    </row>
    <row r="215" spans="2:48" x14ac:dyDescent="0.25">
      <c r="B215" s="205">
        <v>41669</v>
      </c>
      <c r="C215" s="204">
        <v>64.86</v>
      </c>
      <c r="E215" s="205">
        <v>41662</v>
      </c>
      <c r="F215" s="204">
        <v>2.5916000000000001</v>
      </c>
      <c r="G215" s="209"/>
      <c r="H215" s="205">
        <v>41667</v>
      </c>
      <c r="I215" s="204">
        <v>99.79</v>
      </c>
      <c r="K215" s="205">
        <v>41667</v>
      </c>
      <c r="L215" s="204">
        <v>99.61</v>
      </c>
      <c r="N215" s="205">
        <v>41667</v>
      </c>
      <c r="O215" s="204">
        <v>99.222200000000001</v>
      </c>
      <c r="Q215" s="205">
        <v>41667</v>
      </c>
      <c r="R215" s="204">
        <v>98.563000000000002</v>
      </c>
      <c r="T215" s="205">
        <v>41656</v>
      </c>
      <c r="U215" s="204">
        <v>13.75</v>
      </c>
      <c r="W215" s="205">
        <v>41656</v>
      </c>
      <c r="X215" s="204">
        <v>10.56</v>
      </c>
      <c r="Z215" s="205">
        <v>41656</v>
      </c>
      <c r="AA215" s="204">
        <v>11.1</v>
      </c>
      <c r="AC215" s="205">
        <v>41656</v>
      </c>
      <c r="AD215" s="204">
        <v>-1.3</v>
      </c>
      <c r="AF215" s="205">
        <v>41656</v>
      </c>
      <c r="AG215" s="204">
        <v>0.504</v>
      </c>
      <c r="AI215" s="205">
        <v>41656</v>
      </c>
      <c r="AJ215" s="204">
        <v>1.7315</v>
      </c>
      <c r="AL215" s="205">
        <v>41656</v>
      </c>
      <c r="AM215" s="204">
        <v>2.93</v>
      </c>
      <c r="AO215" s="205">
        <v>41656</v>
      </c>
      <c r="AP215" s="204">
        <v>3.7349999999999999</v>
      </c>
      <c r="AR215" s="205">
        <v>41661</v>
      </c>
      <c r="AS215" s="204">
        <v>4.2854999999999999</v>
      </c>
      <c r="AU215" s="205">
        <v>41661</v>
      </c>
      <c r="AV215" s="204">
        <v>1.6511</v>
      </c>
    </row>
    <row r="216" spans="2:48" x14ac:dyDescent="0.25">
      <c r="B216" s="205">
        <v>41670</v>
      </c>
      <c r="C216" s="204">
        <v>64.73</v>
      </c>
      <c r="E216" s="205">
        <v>41663</v>
      </c>
      <c r="F216" s="204">
        <v>2.3584000000000001</v>
      </c>
      <c r="G216" s="209"/>
      <c r="H216" s="205">
        <v>41668</v>
      </c>
      <c r="I216" s="204">
        <v>99.79</v>
      </c>
      <c r="K216" s="205">
        <v>41668</v>
      </c>
      <c r="L216" s="204">
        <v>99.61</v>
      </c>
      <c r="N216" s="205">
        <v>41668</v>
      </c>
      <c r="O216" s="204">
        <v>99.222200000000001</v>
      </c>
      <c r="Q216" s="205">
        <v>41668</v>
      </c>
      <c r="R216" s="204">
        <v>98.572999999999993</v>
      </c>
      <c r="T216" s="205">
        <v>41659</v>
      </c>
      <c r="U216" s="204">
        <v>13.5</v>
      </c>
      <c r="W216" s="205">
        <v>41659</v>
      </c>
      <c r="X216" s="204">
        <v>10.5</v>
      </c>
      <c r="Z216" s="205">
        <v>41659</v>
      </c>
      <c r="AA216" s="204">
        <v>11</v>
      </c>
      <c r="AC216" s="205">
        <v>41659</v>
      </c>
      <c r="AD216" s="204">
        <v>-1.25</v>
      </c>
      <c r="AF216" s="205">
        <v>41659</v>
      </c>
      <c r="AG216" s="204">
        <v>0.50549999999999995</v>
      </c>
      <c r="AI216" s="205">
        <v>41659</v>
      </c>
      <c r="AJ216" s="204">
        <v>1.7315</v>
      </c>
      <c r="AL216" s="205">
        <v>41659</v>
      </c>
      <c r="AM216" s="204">
        <v>2.93</v>
      </c>
      <c r="AO216" s="205">
        <v>41659</v>
      </c>
      <c r="AP216" s="204">
        <v>3.7345000000000002</v>
      </c>
      <c r="AR216" s="205">
        <v>41662</v>
      </c>
      <c r="AS216" s="204">
        <v>4.2095000000000002</v>
      </c>
      <c r="AU216" s="205">
        <v>41662</v>
      </c>
      <c r="AV216" s="204">
        <v>1.6167</v>
      </c>
    </row>
    <row r="217" spans="2:48" x14ac:dyDescent="0.25">
      <c r="B217" s="205">
        <v>41673</v>
      </c>
      <c r="C217" s="204">
        <v>65.8</v>
      </c>
      <c r="E217" s="205">
        <v>41666</v>
      </c>
      <c r="F217" s="204">
        <v>2.3713000000000002</v>
      </c>
      <c r="G217" s="209"/>
      <c r="H217" s="205">
        <v>41669</v>
      </c>
      <c r="I217" s="204">
        <v>99.79</v>
      </c>
      <c r="K217" s="205">
        <v>41669</v>
      </c>
      <c r="L217" s="204">
        <v>99.61</v>
      </c>
      <c r="N217" s="205">
        <v>41669</v>
      </c>
      <c r="O217" s="204">
        <v>99.222200000000001</v>
      </c>
      <c r="Q217" s="205">
        <v>41669</v>
      </c>
      <c r="R217" s="204">
        <v>98.578000000000003</v>
      </c>
      <c r="T217" s="205">
        <v>41660</v>
      </c>
      <c r="U217" s="204">
        <v>13.75</v>
      </c>
      <c r="W217" s="205">
        <v>41660</v>
      </c>
      <c r="X217" s="204">
        <v>10.130000000000001</v>
      </c>
      <c r="Z217" s="205">
        <v>41660</v>
      </c>
      <c r="AA217" s="204">
        <v>10.5</v>
      </c>
      <c r="AC217" s="205">
        <v>41660</v>
      </c>
      <c r="AD217" s="204">
        <v>-2</v>
      </c>
      <c r="AF217" s="205">
        <v>41660</v>
      </c>
      <c r="AG217" s="204">
        <v>0.51180000000000003</v>
      </c>
      <c r="AI217" s="205">
        <v>41660</v>
      </c>
      <c r="AJ217" s="204">
        <v>1.7488000000000001</v>
      </c>
      <c r="AL217" s="205">
        <v>41660</v>
      </c>
      <c r="AM217" s="204">
        <v>2.9333</v>
      </c>
      <c r="AO217" s="205">
        <v>41660</v>
      </c>
      <c r="AP217" s="204">
        <v>3.7286999999999999</v>
      </c>
      <c r="AR217" s="205">
        <v>41663</v>
      </c>
      <c r="AS217" s="204">
        <v>4.1414999999999997</v>
      </c>
      <c r="AU217" s="205">
        <v>41663</v>
      </c>
      <c r="AV217" s="204">
        <v>1.7850000000000001</v>
      </c>
    </row>
    <row r="218" spans="2:48" x14ac:dyDescent="0.25">
      <c r="B218" s="205">
        <v>41674</v>
      </c>
      <c r="C218" s="204">
        <v>66.8</v>
      </c>
      <c r="E218" s="205">
        <v>41667</v>
      </c>
      <c r="F218" s="204">
        <v>2.3627000000000002</v>
      </c>
      <c r="G218" s="209"/>
      <c r="H218" s="205">
        <v>41670</v>
      </c>
      <c r="I218" s="204">
        <v>99.79</v>
      </c>
      <c r="K218" s="205">
        <v>41670</v>
      </c>
      <c r="L218" s="204">
        <v>99.614999999999995</v>
      </c>
      <c r="N218" s="205">
        <v>41670</v>
      </c>
      <c r="O218" s="204">
        <v>99.227199999999996</v>
      </c>
      <c r="Q218" s="205">
        <v>41670</v>
      </c>
      <c r="R218" s="204">
        <v>98.582999999999998</v>
      </c>
      <c r="T218" s="205">
        <v>41661</v>
      </c>
      <c r="U218" s="204">
        <v>13.75</v>
      </c>
      <c r="W218" s="205">
        <v>41661</v>
      </c>
      <c r="X218" s="204">
        <v>10.25</v>
      </c>
      <c r="Z218" s="205">
        <v>41661</v>
      </c>
      <c r="AA218" s="204">
        <v>11</v>
      </c>
      <c r="AC218" s="205">
        <v>41661</v>
      </c>
      <c r="AD218" s="204">
        <v>-1.1000000000000001</v>
      </c>
      <c r="AF218" s="205">
        <v>41661</v>
      </c>
      <c r="AG218" s="204">
        <v>0.52800000000000002</v>
      </c>
      <c r="AI218" s="205">
        <v>41661</v>
      </c>
      <c r="AJ218" s="204">
        <v>1.8035000000000001</v>
      </c>
      <c r="AL218" s="205">
        <v>41661</v>
      </c>
      <c r="AM218" s="204">
        <v>2.976</v>
      </c>
      <c r="AO218" s="205">
        <v>41661</v>
      </c>
      <c r="AP218" s="204">
        <v>3.7480000000000002</v>
      </c>
      <c r="AR218" s="205">
        <v>41666</v>
      </c>
      <c r="AS218" s="204">
        <v>4.1822999999999997</v>
      </c>
      <c r="AU218" s="205">
        <v>41666</v>
      </c>
      <c r="AV218" s="204">
        <v>1.8109999999999999</v>
      </c>
    </row>
    <row r="219" spans="2:48" x14ac:dyDescent="0.25">
      <c r="B219" s="205">
        <v>41675</v>
      </c>
      <c r="C219" s="204">
        <v>67.260000000000005</v>
      </c>
      <c r="E219" s="205">
        <v>41668</v>
      </c>
      <c r="F219" s="204">
        <v>2.3609999999999998</v>
      </c>
      <c r="G219" s="209"/>
      <c r="H219" s="205">
        <v>41673</v>
      </c>
      <c r="I219" s="204">
        <v>99.792500000000004</v>
      </c>
      <c r="K219" s="205">
        <v>41673</v>
      </c>
      <c r="L219" s="204">
        <v>99.614999999999995</v>
      </c>
      <c r="N219" s="205">
        <v>41673</v>
      </c>
      <c r="O219" s="204">
        <v>99.227199999999996</v>
      </c>
      <c r="Q219" s="205">
        <v>41673</v>
      </c>
      <c r="R219" s="204">
        <v>98.593000000000004</v>
      </c>
      <c r="T219" s="205">
        <v>41662</v>
      </c>
      <c r="U219" s="204">
        <v>14.13</v>
      </c>
      <c r="W219" s="205">
        <v>41662</v>
      </c>
      <c r="X219" s="204">
        <v>11.75</v>
      </c>
      <c r="Z219" s="205">
        <v>41662</v>
      </c>
      <c r="AA219" s="204">
        <v>12.13</v>
      </c>
      <c r="AC219" s="205">
        <v>41662</v>
      </c>
      <c r="AD219" s="204">
        <v>-0.25</v>
      </c>
      <c r="AF219" s="205">
        <v>41662</v>
      </c>
      <c r="AG219" s="204">
        <v>0.503</v>
      </c>
      <c r="AI219" s="205">
        <v>41662</v>
      </c>
      <c r="AJ219" s="204">
        <v>1.7187999999999999</v>
      </c>
      <c r="AL219" s="205">
        <v>41662</v>
      </c>
      <c r="AM219" s="204">
        <v>2.899</v>
      </c>
      <c r="AO219" s="205">
        <v>41662</v>
      </c>
      <c r="AP219" s="204">
        <v>3.6814999999999998</v>
      </c>
      <c r="AR219" s="205">
        <v>41667</v>
      </c>
      <c r="AS219" s="204">
        <v>4.2015000000000002</v>
      </c>
      <c r="AU219" s="205">
        <v>41667</v>
      </c>
      <c r="AV219" s="204">
        <v>1.8364</v>
      </c>
    </row>
    <row r="220" spans="2:48" x14ac:dyDescent="0.25">
      <c r="B220" s="205">
        <v>41676</v>
      </c>
      <c r="C220" s="204">
        <v>67.180000000000007</v>
      </c>
      <c r="E220" s="205">
        <v>41669</v>
      </c>
      <c r="F220" s="204">
        <v>2.3104</v>
      </c>
      <c r="G220" s="209"/>
      <c r="H220" s="205">
        <v>41674</v>
      </c>
      <c r="I220" s="204">
        <v>99.792500000000004</v>
      </c>
      <c r="K220" s="205">
        <v>41674</v>
      </c>
      <c r="L220" s="204">
        <v>99.614999999999995</v>
      </c>
      <c r="N220" s="205">
        <v>41674</v>
      </c>
      <c r="O220" s="204">
        <v>99.227199999999996</v>
      </c>
      <c r="Q220" s="205">
        <v>41674</v>
      </c>
      <c r="R220" s="204">
        <v>98.593000000000004</v>
      </c>
      <c r="T220" s="205">
        <v>41663</v>
      </c>
      <c r="U220" s="204">
        <v>15.25</v>
      </c>
      <c r="W220" s="205">
        <v>41663</v>
      </c>
      <c r="X220" s="204">
        <v>12.25</v>
      </c>
      <c r="Z220" s="205">
        <v>41663</v>
      </c>
      <c r="AA220" s="204">
        <v>12.25</v>
      </c>
      <c r="AC220" s="205">
        <v>41663</v>
      </c>
      <c r="AD220" s="204">
        <v>-1.4</v>
      </c>
      <c r="AF220" s="205">
        <v>41663</v>
      </c>
      <c r="AG220" s="204">
        <v>0.49</v>
      </c>
      <c r="AI220" s="205">
        <v>41663</v>
      </c>
      <c r="AJ220" s="204">
        <v>1.6648000000000001</v>
      </c>
      <c r="AL220" s="205">
        <v>41663</v>
      </c>
      <c r="AM220" s="204">
        <v>2.839</v>
      </c>
      <c r="AO220" s="205">
        <v>41663</v>
      </c>
      <c r="AP220" s="204">
        <v>3.6215000000000002</v>
      </c>
      <c r="AR220" s="205">
        <v>41668</v>
      </c>
      <c r="AS220" s="204">
        <v>4.1097000000000001</v>
      </c>
      <c r="AU220" s="205">
        <v>41668</v>
      </c>
      <c r="AV220" s="204">
        <v>1.7513000000000001</v>
      </c>
    </row>
    <row r="221" spans="2:48" x14ac:dyDescent="0.25">
      <c r="B221" s="205">
        <v>41677</v>
      </c>
      <c r="C221" s="204">
        <v>64.75</v>
      </c>
      <c r="E221" s="205">
        <v>41670</v>
      </c>
      <c r="F221" s="204">
        <v>2.3498999999999999</v>
      </c>
      <c r="G221" s="209"/>
      <c r="H221" s="205">
        <v>41675</v>
      </c>
      <c r="I221" s="204">
        <v>99.792500000000004</v>
      </c>
      <c r="K221" s="205">
        <v>41675</v>
      </c>
      <c r="L221" s="204">
        <v>99.62</v>
      </c>
      <c r="N221" s="205">
        <v>41675</v>
      </c>
      <c r="O221" s="204">
        <v>99.232100000000003</v>
      </c>
      <c r="Q221" s="205">
        <v>41675</v>
      </c>
      <c r="R221" s="204">
        <v>98.597999999999999</v>
      </c>
      <c r="T221" s="205">
        <v>41666</v>
      </c>
      <c r="U221" s="204">
        <v>15.56</v>
      </c>
      <c r="W221" s="205">
        <v>41666</v>
      </c>
      <c r="X221" s="204">
        <v>12.19</v>
      </c>
      <c r="Z221" s="205">
        <v>41666</v>
      </c>
      <c r="AA221" s="204">
        <v>12.31</v>
      </c>
      <c r="AC221" s="205">
        <v>41666</v>
      </c>
      <c r="AD221" s="204">
        <v>-1.38</v>
      </c>
      <c r="AF221" s="205">
        <v>41666</v>
      </c>
      <c r="AG221" s="204">
        <v>0.497</v>
      </c>
      <c r="AI221" s="205">
        <v>41666</v>
      </c>
      <c r="AJ221" s="204">
        <v>1.6909999999999998</v>
      </c>
      <c r="AL221" s="205">
        <v>41666</v>
      </c>
      <c r="AM221" s="204">
        <v>2.8714</v>
      </c>
      <c r="AO221" s="205">
        <v>41666</v>
      </c>
      <c r="AP221" s="204">
        <v>3.6520999999999999</v>
      </c>
      <c r="AR221" s="205">
        <v>41669</v>
      </c>
      <c r="AS221" s="204">
        <v>4.0820999999999996</v>
      </c>
      <c r="AU221" s="205">
        <v>41669</v>
      </c>
      <c r="AV221" s="204">
        <v>1.7685</v>
      </c>
    </row>
    <row r="222" spans="2:48" x14ac:dyDescent="0.25">
      <c r="B222" s="205">
        <v>41680</v>
      </c>
      <c r="C222" s="204">
        <v>62.26</v>
      </c>
      <c r="E222" s="205">
        <v>41673</v>
      </c>
      <c r="F222" s="204">
        <v>2.3468</v>
      </c>
      <c r="G222" s="209"/>
      <c r="H222" s="205">
        <v>41676</v>
      </c>
      <c r="I222" s="204">
        <v>99.792500000000004</v>
      </c>
      <c r="K222" s="205">
        <v>41676</v>
      </c>
      <c r="L222" s="204">
        <v>99.62</v>
      </c>
      <c r="N222" s="205">
        <v>41676</v>
      </c>
      <c r="O222" s="204">
        <v>99.232100000000003</v>
      </c>
      <c r="Q222" s="205">
        <v>41676</v>
      </c>
      <c r="R222" s="204">
        <v>98.597999999999999</v>
      </c>
      <c r="T222" s="205">
        <v>41667</v>
      </c>
      <c r="U222" s="204">
        <v>14.38</v>
      </c>
      <c r="W222" s="205">
        <v>41667</v>
      </c>
      <c r="X222" s="204">
        <v>12.56</v>
      </c>
      <c r="Z222" s="205">
        <v>41667</v>
      </c>
      <c r="AA222" s="204">
        <v>12.75</v>
      </c>
      <c r="AC222" s="205">
        <v>41667</v>
      </c>
      <c r="AD222" s="204">
        <v>-0.8</v>
      </c>
      <c r="AF222" s="205">
        <v>41667</v>
      </c>
      <c r="AG222" s="204">
        <v>0.48599999999999999</v>
      </c>
      <c r="AI222" s="205">
        <v>41667</v>
      </c>
      <c r="AJ222" s="204">
        <v>1.6779999999999999</v>
      </c>
      <c r="AL222" s="205">
        <v>41667</v>
      </c>
      <c r="AM222" s="204">
        <v>2.8763000000000001</v>
      </c>
      <c r="AO222" s="205">
        <v>41667</v>
      </c>
      <c r="AP222" s="204">
        <v>3.6692999999999998</v>
      </c>
      <c r="AR222" s="205">
        <v>41670</v>
      </c>
      <c r="AS222" s="204">
        <v>4.0842999999999998</v>
      </c>
      <c r="AU222" s="205">
        <v>41670</v>
      </c>
      <c r="AV222" s="204">
        <v>1.736</v>
      </c>
    </row>
    <row r="223" spans="2:48" x14ac:dyDescent="0.25">
      <c r="B223" s="205">
        <v>41681</v>
      </c>
      <c r="C223" s="204">
        <v>61.49</v>
      </c>
      <c r="E223" s="205">
        <v>41674</v>
      </c>
      <c r="F223" s="204">
        <v>2.3294999999999999</v>
      </c>
      <c r="G223" s="209"/>
      <c r="H223" s="205">
        <v>41677</v>
      </c>
      <c r="I223" s="204">
        <v>99.795000000000002</v>
      </c>
      <c r="K223" s="205">
        <v>41677</v>
      </c>
      <c r="L223" s="204">
        <v>99.62</v>
      </c>
      <c r="N223" s="205">
        <v>41677</v>
      </c>
      <c r="O223" s="204">
        <v>99.232100000000003</v>
      </c>
      <c r="Q223" s="205">
        <v>41677</v>
      </c>
      <c r="R223" s="204">
        <v>98.613</v>
      </c>
      <c r="T223" s="205">
        <v>41668</v>
      </c>
      <c r="U223" s="204">
        <v>11.94</v>
      </c>
      <c r="W223" s="205">
        <v>41668</v>
      </c>
      <c r="X223" s="204">
        <v>13.25</v>
      </c>
      <c r="Z223" s="205">
        <v>41668</v>
      </c>
      <c r="AA223" s="204">
        <v>13.75</v>
      </c>
      <c r="AC223" s="205">
        <v>41668</v>
      </c>
      <c r="AD223" s="204">
        <v>-0.5</v>
      </c>
      <c r="AF223" s="205">
        <v>41668</v>
      </c>
      <c r="AG223" s="204">
        <v>0.47199999999999998</v>
      </c>
      <c r="AI223" s="205">
        <v>41668</v>
      </c>
      <c r="AJ223" s="204">
        <v>1.633</v>
      </c>
      <c r="AL223" s="205">
        <v>41668</v>
      </c>
      <c r="AM223" s="204">
        <v>2.8140000000000001</v>
      </c>
      <c r="AO223" s="205">
        <v>41668</v>
      </c>
      <c r="AP223" s="204">
        <v>3.6124999999999998</v>
      </c>
      <c r="AR223" s="205">
        <v>41673</v>
      </c>
      <c r="AS223" s="204">
        <v>3.9996999999999998</v>
      </c>
      <c r="AU223" s="205">
        <v>41673</v>
      </c>
      <c r="AV223" s="204">
        <v>1.6531</v>
      </c>
    </row>
    <row r="224" spans="2:48" x14ac:dyDescent="0.25">
      <c r="B224" s="205">
        <v>41682</v>
      </c>
      <c r="C224" s="204">
        <v>61</v>
      </c>
      <c r="E224" s="205">
        <v>41675</v>
      </c>
      <c r="F224" s="204">
        <v>2.3334000000000001</v>
      </c>
      <c r="G224" s="209"/>
      <c r="H224" s="205">
        <v>41680</v>
      </c>
      <c r="I224" s="204">
        <v>99.795000000000002</v>
      </c>
      <c r="K224" s="205">
        <v>41680</v>
      </c>
      <c r="L224" s="204">
        <v>99.62</v>
      </c>
      <c r="N224" s="205">
        <v>41680</v>
      </c>
      <c r="O224" s="204">
        <v>99.232100000000003</v>
      </c>
      <c r="Q224" s="205">
        <v>41680</v>
      </c>
      <c r="R224" s="204">
        <v>98.613</v>
      </c>
      <c r="T224" s="205">
        <v>41669</v>
      </c>
      <c r="U224" s="204">
        <v>12.38</v>
      </c>
      <c r="W224" s="205">
        <v>41669</v>
      </c>
      <c r="X224" s="204">
        <v>13.5</v>
      </c>
      <c r="Z224" s="205">
        <v>41669</v>
      </c>
      <c r="AA224" s="204">
        <v>13.6</v>
      </c>
      <c r="AC224" s="205">
        <v>41669</v>
      </c>
      <c r="AD224" s="204">
        <v>-0.1</v>
      </c>
      <c r="AF224" s="205">
        <v>41669</v>
      </c>
      <c r="AG224" s="204">
        <v>0.47649999999999998</v>
      </c>
      <c r="AI224" s="205">
        <v>41669</v>
      </c>
      <c r="AJ224" s="204">
        <v>1.6455</v>
      </c>
      <c r="AL224" s="205">
        <v>41669</v>
      </c>
      <c r="AM224" s="204">
        <v>2.831</v>
      </c>
      <c r="AO224" s="205">
        <v>41669</v>
      </c>
      <c r="AP224" s="204">
        <v>3.6337999999999999</v>
      </c>
      <c r="AR224" s="205">
        <v>41674</v>
      </c>
      <c r="AS224" s="204">
        <v>4.0843999999999996</v>
      </c>
      <c r="AU224" s="205">
        <v>41674</v>
      </c>
      <c r="AV224" s="204">
        <v>1.7538</v>
      </c>
    </row>
    <row r="225" spans="2:48" x14ac:dyDescent="0.25">
      <c r="B225" s="205">
        <v>41683</v>
      </c>
      <c r="C225" s="204">
        <v>58.09</v>
      </c>
      <c r="E225" s="205">
        <v>41676</v>
      </c>
      <c r="F225" s="204">
        <v>2.3509000000000002</v>
      </c>
      <c r="G225" s="209"/>
      <c r="H225" s="205">
        <v>41681</v>
      </c>
      <c r="I225" s="204">
        <v>99.797499999999999</v>
      </c>
      <c r="K225" s="205">
        <v>41681</v>
      </c>
      <c r="L225" s="204">
        <v>99.62</v>
      </c>
      <c r="N225" s="205">
        <v>41681</v>
      </c>
      <c r="O225" s="204">
        <v>99.237099999999998</v>
      </c>
      <c r="Q225" s="205">
        <v>41681</v>
      </c>
      <c r="R225" s="204">
        <v>98.613</v>
      </c>
      <c r="T225" s="205">
        <v>41670</v>
      </c>
      <c r="U225" s="204">
        <v>12.88</v>
      </c>
      <c r="W225" s="205">
        <v>41670</v>
      </c>
      <c r="X225" s="204">
        <v>11.56</v>
      </c>
      <c r="Z225" s="205">
        <v>41670</v>
      </c>
      <c r="AA225" s="204">
        <v>14</v>
      </c>
      <c r="AC225" s="205">
        <v>41670</v>
      </c>
      <c r="AD225" s="204">
        <v>-0.35</v>
      </c>
      <c r="AF225" s="205">
        <v>41670</v>
      </c>
      <c r="AG225" s="204">
        <v>0.45900000000000002</v>
      </c>
      <c r="AI225" s="205">
        <v>41670</v>
      </c>
      <c r="AJ225" s="204">
        <v>1.607</v>
      </c>
      <c r="AL225" s="205">
        <v>41670</v>
      </c>
      <c r="AM225" s="204">
        <v>2.7854999999999999</v>
      </c>
      <c r="AO225" s="205">
        <v>41670</v>
      </c>
      <c r="AP225" s="204">
        <v>3.5963000000000003</v>
      </c>
      <c r="AR225" s="205">
        <v>41675</v>
      </c>
      <c r="AS225" s="204">
        <v>4.1405000000000003</v>
      </c>
      <c r="AU225" s="205">
        <v>41675</v>
      </c>
      <c r="AV225" s="204">
        <v>1.8092000000000001</v>
      </c>
    </row>
    <row r="226" spans="2:48" x14ac:dyDescent="0.25">
      <c r="B226" s="205">
        <v>41684</v>
      </c>
      <c r="C226" s="204">
        <v>57.29</v>
      </c>
      <c r="E226" s="205">
        <v>41677</v>
      </c>
      <c r="F226" s="204">
        <v>2.3887999999999998</v>
      </c>
      <c r="G226" s="209"/>
      <c r="H226" s="205">
        <v>41682</v>
      </c>
      <c r="I226" s="204">
        <v>99.8</v>
      </c>
      <c r="K226" s="205">
        <v>41682</v>
      </c>
      <c r="L226" s="204">
        <v>99.625</v>
      </c>
      <c r="N226" s="205">
        <v>41682</v>
      </c>
      <c r="O226" s="204">
        <v>99.237099999999998</v>
      </c>
      <c r="Q226" s="205">
        <v>41682</v>
      </c>
      <c r="R226" s="204">
        <v>98.613</v>
      </c>
      <c r="T226" s="205">
        <v>41673</v>
      </c>
      <c r="U226" s="204">
        <v>13.56</v>
      </c>
      <c r="W226" s="205">
        <v>41673</v>
      </c>
      <c r="X226" s="204">
        <v>12</v>
      </c>
      <c r="Z226" s="205">
        <v>41673</v>
      </c>
      <c r="AA226" s="204">
        <v>14.25</v>
      </c>
      <c r="AC226" s="205">
        <v>41673</v>
      </c>
      <c r="AD226" s="204">
        <v>-0.25</v>
      </c>
      <c r="AF226" s="205">
        <v>41673</v>
      </c>
      <c r="AG226" s="204">
        <v>0.4345</v>
      </c>
      <c r="AI226" s="205">
        <v>41673</v>
      </c>
      <c r="AJ226" s="204">
        <v>1.5563</v>
      </c>
      <c r="AL226" s="205">
        <v>41673</v>
      </c>
      <c r="AM226" s="204">
        <v>2.7199999999999998</v>
      </c>
      <c r="AO226" s="205">
        <v>41673</v>
      </c>
      <c r="AP226" s="204">
        <v>3.5285000000000002</v>
      </c>
      <c r="AR226" s="205">
        <v>41676</v>
      </c>
      <c r="AS226" s="204">
        <v>4.1787999999999998</v>
      </c>
      <c r="AU226" s="205">
        <v>41676</v>
      </c>
      <c r="AV226" s="204">
        <v>1.8296999999999999</v>
      </c>
    </row>
    <row r="227" spans="2:48" x14ac:dyDescent="0.25">
      <c r="B227" s="205">
        <v>41688</v>
      </c>
      <c r="C227" s="204">
        <v>55.99</v>
      </c>
      <c r="E227" s="205">
        <v>41680</v>
      </c>
      <c r="F227" s="204">
        <v>2.4005999999999998</v>
      </c>
      <c r="G227" s="209"/>
      <c r="H227" s="205">
        <v>41683</v>
      </c>
      <c r="I227" s="204">
        <v>99.8</v>
      </c>
      <c r="K227" s="205">
        <v>41683</v>
      </c>
      <c r="L227" s="204">
        <v>99.625</v>
      </c>
      <c r="N227" s="205">
        <v>41683</v>
      </c>
      <c r="O227" s="204">
        <v>99.237099999999998</v>
      </c>
      <c r="Q227" s="205">
        <v>41683</v>
      </c>
      <c r="R227" s="204">
        <v>98.617999999999995</v>
      </c>
      <c r="T227" s="205">
        <v>41674</v>
      </c>
      <c r="U227" s="204">
        <v>12.88</v>
      </c>
      <c r="W227" s="205">
        <v>41674</v>
      </c>
      <c r="X227" s="204">
        <v>11.75</v>
      </c>
      <c r="Z227" s="205">
        <v>41674</v>
      </c>
      <c r="AA227" s="204">
        <v>14.25</v>
      </c>
      <c r="AC227" s="205">
        <v>41674</v>
      </c>
      <c r="AD227" s="204">
        <v>0</v>
      </c>
      <c r="AF227" s="205">
        <v>41674</v>
      </c>
      <c r="AG227" s="204">
        <v>0.4405</v>
      </c>
      <c r="AI227" s="205">
        <v>41674</v>
      </c>
      <c r="AJ227" s="204">
        <v>1.5845</v>
      </c>
      <c r="AL227" s="205">
        <v>41674</v>
      </c>
      <c r="AM227" s="204">
        <v>2.7730000000000001</v>
      </c>
      <c r="AO227" s="205">
        <v>41674</v>
      </c>
      <c r="AP227" s="204">
        <v>3.6015000000000001</v>
      </c>
      <c r="AR227" s="205">
        <v>41677</v>
      </c>
      <c r="AS227" s="204">
        <v>4.2054</v>
      </c>
      <c r="AU227" s="205">
        <v>41677</v>
      </c>
      <c r="AV227" s="204">
        <v>1.8151999999999999</v>
      </c>
    </row>
    <row r="228" spans="2:48" x14ac:dyDescent="0.25">
      <c r="B228" s="205">
        <v>41689</v>
      </c>
      <c r="C228" s="204">
        <v>57.28</v>
      </c>
      <c r="E228" s="205">
        <v>41681</v>
      </c>
      <c r="F228" s="204">
        <v>2.3761000000000001</v>
      </c>
      <c r="G228" s="209"/>
      <c r="H228" s="205">
        <v>41684</v>
      </c>
      <c r="I228" s="204">
        <v>99.802499999999995</v>
      </c>
      <c r="K228" s="205">
        <v>41684</v>
      </c>
      <c r="L228" s="204">
        <v>99.625</v>
      </c>
      <c r="N228" s="205">
        <v>41684</v>
      </c>
      <c r="O228" s="204">
        <v>99.242099999999994</v>
      </c>
      <c r="Q228" s="205">
        <v>41684</v>
      </c>
      <c r="R228" s="204">
        <v>98.623000000000005</v>
      </c>
      <c r="T228" s="205">
        <v>41675</v>
      </c>
      <c r="U228" s="204">
        <v>12.75</v>
      </c>
      <c r="W228" s="205">
        <v>41675</v>
      </c>
      <c r="X228" s="204">
        <v>11.38</v>
      </c>
      <c r="Z228" s="205">
        <v>41675</v>
      </c>
      <c r="AA228" s="204">
        <v>14.06</v>
      </c>
      <c r="AC228" s="205">
        <v>41675</v>
      </c>
      <c r="AD228" s="204">
        <v>0.25</v>
      </c>
      <c r="AF228" s="205">
        <v>41675</v>
      </c>
      <c r="AG228" s="204">
        <v>0.44350000000000001</v>
      </c>
      <c r="AI228" s="205">
        <v>41675</v>
      </c>
      <c r="AJ228" s="204">
        <v>1.6034999999999999</v>
      </c>
      <c r="AL228" s="205">
        <v>41675</v>
      </c>
      <c r="AM228" s="204">
        <v>2.8090000000000002</v>
      </c>
      <c r="AO228" s="205">
        <v>41675</v>
      </c>
      <c r="AP228" s="204">
        <v>3.6494999999999997</v>
      </c>
      <c r="AR228" s="205">
        <v>41680</v>
      </c>
      <c r="AS228" s="204">
        <v>4.1642000000000001</v>
      </c>
      <c r="AU228" s="205">
        <v>41680</v>
      </c>
      <c r="AV228" s="204">
        <v>1.7635000000000001</v>
      </c>
    </row>
    <row r="229" spans="2:48" x14ac:dyDescent="0.25">
      <c r="B229" s="205">
        <v>41690</v>
      </c>
      <c r="C229" s="204">
        <v>58.7</v>
      </c>
      <c r="E229" s="205">
        <v>41682</v>
      </c>
      <c r="F229" s="204">
        <v>2.3967999999999998</v>
      </c>
      <c r="G229" s="209"/>
      <c r="H229" s="205">
        <v>41688</v>
      </c>
      <c r="I229" s="204">
        <v>99.802499999999995</v>
      </c>
      <c r="K229" s="205">
        <v>41688</v>
      </c>
      <c r="L229" s="204">
        <v>99.625</v>
      </c>
      <c r="N229" s="205">
        <v>41688</v>
      </c>
      <c r="O229" s="204">
        <v>99.242099999999994</v>
      </c>
      <c r="Q229" s="205">
        <v>41688</v>
      </c>
      <c r="R229" s="204">
        <v>98.623000000000005</v>
      </c>
      <c r="T229" s="205">
        <v>41676</v>
      </c>
      <c r="U229" s="204">
        <v>13.19</v>
      </c>
      <c r="W229" s="205">
        <v>41676</v>
      </c>
      <c r="X229" s="204">
        <v>11.25</v>
      </c>
      <c r="Z229" s="205">
        <v>41676</v>
      </c>
      <c r="AA229" s="204">
        <v>13.75</v>
      </c>
      <c r="AC229" s="205">
        <v>41676</v>
      </c>
      <c r="AD229" s="204">
        <v>0.13</v>
      </c>
      <c r="AF229" s="205">
        <v>41676</v>
      </c>
      <c r="AG229" s="204">
        <v>0.45250000000000001</v>
      </c>
      <c r="AI229" s="205">
        <v>41676</v>
      </c>
      <c r="AJ229" s="204">
        <v>1.633</v>
      </c>
      <c r="AL229" s="205">
        <v>41676</v>
      </c>
      <c r="AM229" s="204">
        <v>2.839</v>
      </c>
      <c r="AO229" s="205">
        <v>41676</v>
      </c>
      <c r="AP229" s="204">
        <v>3.6705000000000001</v>
      </c>
      <c r="AR229" s="205">
        <v>41681</v>
      </c>
      <c r="AS229" s="204">
        <v>4.2167000000000003</v>
      </c>
      <c r="AU229" s="205">
        <v>41681</v>
      </c>
      <c r="AV229" s="204">
        <v>1.8406</v>
      </c>
    </row>
    <row r="230" spans="2:48" x14ac:dyDescent="0.25">
      <c r="B230" s="205">
        <v>41691</v>
      </c>
      <c r="C230" s="204">
        <v>58.38</v>
      </c>
      <c r="E230" s="205">
        <v>41683</v>
      </c>
      <c r="F230" s="204">
        <v>2.3420000000000001</v>
      </c>
      <c r="G230" s="209"/>
      <c r="H230" s="205">
        <v>41689</v>
      </c>
      <c r="I230" s="204">
        <v>99.802499999999995</v>
      </c>
      <c r="K230" s="205">
        <v>41689</v>
      </c>
      <c r="L230" s="204">
        <v>99.625</v>
      </c>
      <c r="N230" s="205">
        <v>41689</v>
      </c>
      <c r="O230" s="204">
        <v>99.242099999999994</v>
      </c>
      <c r="Q230" s="205">
        <v>41689</v>
      </c>
      <c r="R230" s="204">
        <v>98.623000000000005</v>
      </c>
      <c r="T230" s="205">
        <v>41677</v>
      </c>
      <c r="U230" s="204">
        <v>12</v>
      </c>
      <c r="W230" s="205">
        <v>41677</v>
      </c>
      <c r="X230" s="204">
        <v>11.13</v>
      </c>
      <c r="Z230" s="205">
        <v>41677</v>
      </c>
      <c r="AA230" s="204">
        <v>13.13</v>
      </c>
      <c r="AC230" s="205">
        <v>41677</v>
      </c>
      <c r="AD230" s="204">
        <v>-0.75</v>
      </c>
      <c r="AF230" s="205">
        <v>41677</v>
      </c>
      <c r="AG230" s="204">
        <v>0.42499999999999999</v>
      </c>
      <c r="AI230" s="205">
        <v>41677</v>
      </c>
      <c r="AJ230" s="204">
        <v>1.5803</v>
      </c>
      <c r="AL230" s="205">
        <v>41677</v>
      </c>
      <c r="AM230" s="204">
        <v>2.8149999999999999</v>
      </c>
      <c r="AO230" s="205">
        <v>41677</v>
      </c>
      <c r="AP230" s="204">
        <v>3.6663999999999999</v>
      </c>
      <c r="AR230" s="205">
        <v>41682</v>
      </c>
      <c r="AS230" s="204">
        <v>4.2618999999999998</v>
      </c>
      <c r="AU230" s="205">
        <v>41682</v>
      </c>
      <c r="AV230" s="204">
        <v>1.8675999999999999</v>
      </c>
    </row>
    <row r="231" spans="2:48" x14ac:dyDescent="0.25">
      <c r="B231" s="205">
        <v>41694</v>
      </c>
      <c r="C231" s="204">
        <v>57.36</v>
      </c>
      <c r="E231" s="205">
        <v>41684</v>
      </c>
      <c r="F231" s="204">
        <v>2.3096000000000001</v>
      </c>
      <c r="G231" s="209"/>
      <c r="H231" s="205">
        <v>41690</v>
      </c>
      <c r="I231" s="204">
        <v>99.802499999999995</v>
      </c>
      <c r="K231" s="205">
        <v>41690</v>
      </c>
      <c r="L231" s="204">
        <v>99.63</v>
      </c>
      <c r="N231" s="205">
        <v>41690</v>
      </c>
      <c r="O231" s="204">
        <v>99.242099999999994</v>
      </c>
      <c r="Q231" s="205">
        <v>41690</v>
      </c>
      <c r="R231" s="204">
        <v>98.617999999999995</v>
      </c>
      <c r="T231" s="205">
        <v>41680</v>
      </c>
      <c r="U231" s="204">
        <v>12.06</v>
      </c>
      <c r="W231" s="205">
        <v>41680</v>
      </c>
      <c r="X231" s="204">
        <v>10.5</v>
      </c>
      <c r="Z231" s="205">
        <v>41680</v>
      </c>
      <c r="AA231" s="204">
        <v>12.25</v>
      </c>
      <c r="AC231" s="205">
        <v>41680</v>
      </c>
      <c r="AD231" s="204">
        <v>-1.5</v>
      </c>
      <c r="AF231" s="205">
        <v>41680</v>
      </c>
      <c r="AG231" s="204">
        <v>0.42699999999999999</v>
      </c>
      <c r="AI231" s="205">
        <v>41680</v>
      </c>
      <c r="AJ231" s="204">
        <v>1.5758000000000001</v>
      </c>
      <c r="AL231" s="205">
        <v>41680</v>
      </c>
      <c r="AM231" s="204">
        <v>2.7907000000000002</v>
      </c>
      <c r="AO231" s="205">
        <v>41680</v>
      </c>
      <c r="AP231" s="204">
        <v>3.6360000000000001</v>
      </c>
      <c r="AR231" s="205">
        <v>41683</v>
      </c>
      <c r="AS231" s="204">
        <v>4.1703000000000001</v>
      </c>
      <c r="AU231" s="205">
        <v>41683</v>
      </c>
      <c r="AV231" s="204">
        <v>1.8267</v>
      </c>
    </row>
    <row r="232" spans="2:48" x14ac:dyDescent="0.25">
      <c r="B232" s="205">
        <v>41695</v>
      </c>
      <c r="C232" s="204">
        <v>56.8</v>
      </c>
      <c r="E232" s="205">
        <v>41687</v>
      </c>
      <c r="F232" s="204">
        <v>2.2862999999999998</v>
      </c>
      <c r="G232" s="209"/>
      <c r="H232" s="205">
        <v>41691</v>
      </c>
      <c r="I232" s="204">
        <v>99.802499999999995</v>
      </c>
      <c r="K232" s="205">
        <v>41691</v>
      </c>
      <c r="L232" s="204">
        <v>99.63</v>
      </c>
      <c r="N232" s="205">
        <v>41691</v>
      </c>
      <c r="O232" s="204">
        <v>99.242099999999994</v>
      </c>
      <c r="Q232" s="205">
        <v>41691</v>
      </c>
      <c r="R232" s="204">
        <v>98.623000000000005</v>
      </c>
      <c r="T232" s="205">
        <v>41681</v>
      </c>
      <c r="U232" s="204">
        <v>11.66</v>
      </c>
      <c r="W232" s="205">
        <v>41681</v>
      </c>
      <c r="X232" s="204">
        <v>10.5</v>
      </c>
      <c r="Z232" s="205">
        <v>41681</v>
      </c>
      <c r="AA232" s="204">
        <v>12.5</v>
      </c>
      <c r="AC232" s="205">
        <v>41681</v>
      </c>
      <c r="AD232" s="204">
        <v>-0.81</v>
      </c>
      <c r="AF232" s="205">
        <v>41681</v>
      </c>
      <c r="AG232" s="204">
        <v>0.44900000000000001</v>
      </c>
      <c r="AI232" s="205">
        <v>41681</v>
      </c>
      <c r="AJ232" s="204">
        <v>1.637</v>
      </c>
      <c r="AL232" s="205">
        <v>41681</v>
      </c>
      <c r="AM232" s="204">
        <v>2.8494999999999999</v>
      </c>
      <c r="AO232" s="205">
        <v>41681</v>
      </c>
      <c r="AP232" s="204">
        <v>3.6814999999999998</v>
      </c>
      <c r="AR232" s="205">
        <v>41684</v>
      </c>
      <c r="AS232" s="204">
        <v>4.1726000000000001</v>
      </c>
      <c r="AU232" s="205">
        <v>41684</v>
      </c>
      <c r="AV232" s="204">
        <v>1.8641000000000001</v>
      </c>
    </row>
    <row r="233" spans="2:48" x14ac:dyDescent="0.25">
      <c r="B233" s="205">
        <v>41696</v>
      </c>
      <c r="C233" s="204">
        <v>57.79</v>
      </c>
      <c r="E233" s="205">
        <v>41688</v>
      </c>
      <c r="F233" s="204">
        <v>2.2631000000000001</v>
      </c>
      <c r="G233" s="209"/>
      <c r="H233" s="205">
        <v>41694</v>
      </c>
      <c r="I233" s="204">
        <v>99.802499999999995</v>
      </c>
      <c r="K233" s="205">
        <v>41694</v>
      </c>
      <c r="L233" s="204">
        <v>99.63</v>
      </c>
      <c r="N233" s="205">
        <v>41694</v>
      </c>
      <c r="O233" s="204">
        <v>99.242099999999994</v>
      </c>
      <c r="Q233" s="205">
        <v>41694</v>
      </c>
      <c r="R233" s="204">
        <v>98.623000000000005</v>
      </c>
      <c r="T233" s="205">
        <v>41682</v>
      </c>
      <c r="U233" s="204">
        <v>12.06</v>
      </c>
      <c r="W233" s="205">
        <v>41682</v>
      </c>
      <c r="X233" s="204">
        <v>10.31</v>
      </c>
      <c r="Z233" s="205">
        <v>41682</v>
      </c>
      <c r="AA233" s="204">
        <v>12.5</v>
      </c>
      <c r="AC233" s="205">
        <v>41682</v>
      </c>
      <c r="AD233" s="204">
        <v>-1.06</v>
      </c>
      <c r="AF233" s="205">
        <v>41682</v>
      </c>
      <c r="AG233" s="204">
        <v>0.46179999999999999</v>
      </c>
      <c r="AI233" s="205">
        <v>41682</v>
      </c>
      <c r="AJ233" s="204">
        <v>1.6665000000000001</v>
      </c>
      <c r="AL233" s="205">
        <v>41682</v>
      </c>
      <c r="AM233" s="204">
        <v>2.8860000000000001</v>
      </c>
      <c r="AO233" s="205">
        <v>41682</v>
      </c>
      <c r="AP233" s="204">
        <v>3.7114000000000003</v>
      </c>
      <c r="AR233" s="205">
        <v>41687</v>
      </c>
      <c r="AS233" s="204">
        <v>4.1534000000000004</v>
      </c>
      <c r="AU233" s="205">
        <v>41687</v>
      </c>
      <c r="AV233" s="204">
        <v>1.8679999999999999</v>
      </c>
    </row>
    <row r="234" spans="2:48" x14ac:dyDescent="0.25">
      <c r="B234" s="205">
        <v>41697</v>
      </c>
      <c r="C234" s="204">
        <v>58.14</v>
      </c>
      <c r="E234" s="205">
        <v>41689</v>
      </c>
      <c r="F234" s="204">
        <v>2.2583000000000002</v>
      </c>
      <c r="G234" s="209"/>
      <c r="H234" s="205">
        <v>41695</v>
      </c>
      <c r="I234" s="204">
        <v>99.802499999999995</v>
      </c>
      <c r="K234" s="205">
        <v>41695</v>
      </c>
      <c r="L234" s="204">
        <v>99.63</v>
      </c>
      <c r="N234" s="205">
        <v>41695</v>
      </c>
      <c r="O234" s="204">
        <v>99.242099999999994</v>
      </c>
      <c r="Q234" s="205">
        <v>41695</v>
      </c>
      <c r="R234" s="204">
        <v>98.623000000000005</v>
      </c>
      <c r="T234" s="205">
        <v>41683</v>
      </c>
      <c r="U234" s="204">
        <v>12.59</v>
      </c>
      <c r="W234" s="205">
        <v>41683</v>
      </c>
      <c r="X234" s="204">
        <v>11.75</v>
      </c>
      <c r="Z234" s="205">
        <v>41683</v>
      </c>
      <c r="AA234" s="204">
        <v>10.35</v>
      </c>
      <c r="AC234" s="205">
        <v>41683</v>
      </c>
      <c r="AD234" s="204">
        <v>-1.06</v>
      </c>
      <c r="AF234" s="205">
        <v>41683</v>
      </c>
      <c r="AG234" s="204">
        <v>0.438</v>
      </c>
      <c r="AI234" s="205">
        <v>41683</v>
      </c>
      <c r="AJ234" s="204">
        <v>1.6202999999999999</v>
      </c>
      <c r="AL234" s="205">
        <v>41683</v>
      </c>
      <c r="AM234" s="204">
        <v>2.8340000000000001</v>
      </c>
      <c r="AO234" s="205">
        <v>41683</v>
      </c>
      <c r="AP234" s="204">
        <v>3.6734999999999998</v>
      </c>
      <c r="AR234" s="205">
        <v>41688</v>
      </c>
      <c r="AS234" s="204">
        <v>4.1285999999999996</v>
      </c>
      <c r="AU234" s="205">
        <v>41688</v>
      </c>
      <c r="AV234" s="204">
        <v>1.8633</v>
      </c>
    </row>
    <row r="235" spans="2:48" x14ac:dyDescent="0.25">
      <c r="B235" s="205">
        <v>41698</v>
      </c>
      <c r="C235" s="204">
        <v>57.66</v>
      </c>
      <c r="E235" s="205">
        <v>41690</v>
      </c>
      <c r="F235" s="204">
        <v>2.2273999999999998</v>
      </c>
      <c r="G235" s="209"/>
      <c r="H235" s="205">
        <v>41696</v>
      </c>
      <c r="I235" s="204">
        <v>99.802499999999995</v>
      </c>
      <c r="K235" s="205">
        <v>41696</v>
      </c>
      <c r="L235" s="204">
        <v>99.63</v>
      </c>
      <c r="N235" s="205">
        <v>41696</v>
      </c>
      <c r="O235" s="204">
        <v>99.242099999999994</v>
      </c>
      <c r="Q235" s="205">
        <v>41696</v>
      </c>
      <c r="R235" s="204">
        <v>98.623000000000005</v>
      </c>
      <c r="T235" s="205">
        <v>41684</v>
      </c>
      <c r="U235" s="204">
        <v>13.56</v>
      </c>
      <c r="W235" s="205">
        <v>41684</v>
      </c>
      <c r="X235" s="204">
        <v>11.63</v>
      </c>
      <c r="Z235" s="205">
        <v>41684</v>
      </c>
      <c r="AA235" s="204">
        <v>11.13</v>
      </c>
      <c r="AC235" s="205">
        <v>41684</v>
      </c>
      <c r="AD235" s="204">
        <v>-1.5</v>
      </c>
      <c r="AF235" s="205">
        <v>41684</v>
      </c>
      <c r="AG235" s="204">
        <v>0.44800000000000001</v>
      </c>
      <c r="AI235" s="205">
        <v>41684</v>
      </c>
      <c r="AJ235" s="204">
        <v>1.6413</v>
      </c>
      <c r="AL235" s="205">
        <v>41684</v>
      </c>
      <c r="AM235" s="204">
        <v>2.85</v>
      </c>
      <c r="AO235" s="205">
        <v>41684</v>
      </c>
      <c r="AP235" s="204">
        <v>3.6816</v>
      </c>
      <c r="AR235" s="205">
        <v>41689</v>
      </c>
      <c r="AS235" s="204">
        <v>4.1543000000000001</v>
      </c>
      <c r="AU235" s="205">
        <v>41689</v>
      </c>
      <c r="AV235" s="204">
        <v>1.8942999999999999</v>
      </c>
    </row>
    <row r="236" spans="2:48" x14ac:dyDescent="0.25">
      <c r="B236" s="205">
        <v>41701</v>
      </c>
      <c r="C236" s="204">
        <v>57.75</v>
      </c>
      <c r="E236" s="205">
        <v>41691</v>
      </c>
      <c r="F236" s="204">
        <v>2.2505000000000002</v>
      </c>
      <c r="G236" s="209"/>
      <c r="H236" s="205">
        <v>41697</v>
      </c>
      <c r="I236" s="204">
        <v>99.802499999999995</v>
      </c>
      <c r="K236" s="205">
        <v>41697</v>
      </c>
      <c r="L236" s="204">
        <v>99.63</v>
      </c>
      <c r="N236" s="205">
        <v>41697</v>
      </c>
      <c r="O236" s="204">
        <v>99.242099999999994</v>
      </c>
      <c r="Q236" s="205">
        <v>41697</v>
      </c>
      <c r="R236" s="204">
        <v>98.623000000000005</v>
      </c>
      <c r="T236" s="205">
        <v>41687</v>
      </c>
      <c r="U236" s="204">
        <v>13</v>
      </c>
      <c r="W236" s="205">
        <v>41687</v>
      </c>
      <c r="X236" s="204">
        <v>11.75</v>
      </c>
      <c r="Z236" s="205">
        <v>41687</v>
      </c>
      <c r="AA236" s="204">
        <v>10.75</v>
      </c>
      <c r="AC236" s="205">
        <v>41687</v>
      </c>
      <c r="AD236" s="204">
        <v>-1.5</v>
      </c>
      <c r="AF236" s="205">
        <v>41687</v>
      </c>
      <c r="AG236" s="204">
        <v>0.44800000000000001</v>
      </c>
      <c r="AI236" s="205">
        <v>41687</v>
      </c>
      <c r="AJ236" s="204">
        <v>1.6419999999999999</v>
      </c>
      <c r="AL236" s="205">
        <v>41687</v>
      </c>
      <c r="AM236" s="204">
        <v>2.8565</v>
      </c>
      <c r="AO236" s="205">
        <v>41687</v>
      </c>
      <c r="AP236" s="204">
        <v>3.6819999999999999</v>
      </c>
      <c r="AR236" s="205">
        <v>41690</v>
      </c>
      <c r="AS236" s="204">
        <v>4.1528999999999998</v>
      </c>
      <c r="AU236" s="205">
        <v>41690</v>
      </c>
      <c r="AV236" s="204">
        <v>1.9213</v>
      </c>
    </row>
    <row r="237" spans="2:48" x14ac:dyDescent="0.25">
      <c r="B237" s="205">
        <v>41702</v>
      </c>
      <c r="C237" s="204">
        <v>63.16</v>
      </c>
      <c r="E237" s="205">
        <v>41694</v>
      </c>
      <c r="F237" s="204">
        <v>2.2648999999999999</v>
      </c>
      <c r="G237" s="209"/>
      <c r="H237" s="205">
        <v>41698</v>
      </c>
      <c r="I237" s="204">
        <v>99.802499999999995</v>
      </c>
      <c r="K237" s="205">
        <v>41698</v>
      </c>
      <c r="L237" s="204">
        <v>99.63</v>
      </c>
      <c r="N237" s="205">
        <v>41698</v>
      </c>
      <c r="O237" s="204">
        <v>99.242099999999994</v>
      </c>
      <c r="Q237" s="205">
        <v>41698</v>
      </c>
      <c r="R237" s="204">
        <v>98.623000000000005</v>
      </c>
      <c r="T237" s="205">
        <v>41688</v>
      </c>
      <c r="U237" s="204">
        <v>13.31</v>
      </c>
      <c r="W237" s="205">
        <v>41688</v>
      </c>
      <c r="X237" s="204">
        <v>12.06</v>
      </c>
      <c r="Z237" s="205">
        <v>41688</v>
      </c>
      <c r="AA237" s="204">
        <v>11.06</v>
      </c>
      <c r="AC237" s="205">
        <v>41688</v>
      </c>
      <c r="AD237" s="204">
        <v>-0.94</v>
      </c>
      <c r="AF237" s="205">
        <v>41688</v>
      </c>
      <c r="AG237" s="204">
        <v>0.434</v>
      </c>
      <c r="AI237" s="205">
        <v>41688</v>
      </c>
      <c r="AJ237" s="204">
        <v>1.6002999999999998</v>
      </c>
      <c r="AL237" s="205">
        <v>41688</v>
      </c>
      <c r="AM237" s="204">
        <v>2.819</v>
      </c>
      <c r="AO237" s="205">
        <v>41688</v>
      </c>
      <c r="AP237" s="204">
        <v>3.6677999999999997</v>
      </c>
      <c r="AR237" s="205">
        <v>41691</v>
      </c>
      <c r="AS237" s="204">
        <v>4.12</v>
      </c>
      <c r="AU237" s="205">
        <v>41691</v>
      </c>
      <c r="AV237" s="204">
        <v>1.8683000000000001</v>
      </c>
    </row>
    <row r="238" spans="2:48" x14ac:dyDescent="0.25">
      <c r="B238" s="205">
        <v>41703</v>
      </c>
      <c r="C238" s="204">
        <v>60.81</v>
      </c>
      <c r="E238" s="205">
        <v>41695</v>
      </c>
      <c r="F238" s="204">
        <v>2.2660999999999998</v>
      </c>
      <c r="G238" s="209"/>
      <c r="H238" s="205">
        <v>41701</v>
      </c>
      <c r="I238" s="204">
        <v>99.802499999999995</v>
      </c>
      <c r="K238" s="205">
        <v>41701</v>
      </c>
      <c r="L238" s="204">
        <v>99.63</v>
      </c>
      <c r="N238" s="205">
        <v>41701</v>
      </c>
      <c r="O238" s="204">
        <v>99.242099999999994</v>
      </c>
      <c r="Q238" s="205">
        <v>41701</v>
      </c>
      <c r="R238" s="204">
        <v>98.623000000000005</v>
      </c>
      <c r="T238" s="205">
        <v>41689</v>
      </c>
      <c r="U238" s="204">
        <v>13.56</v>
      </c>
      <c r="W238" s="205">
        <v>41689</v>
      </c>
      <c r="X238" s="204">
        <v>12.1</v>
      </c>
      <c r="Z238" s="205">
        <v>41689</v>
      </c>
      <c r="AA238" s="204">
        <v>11</v>
      </c>
      <c r="AC238" s="205">
        <v>41689</v>
      </c>
      <c r="AD238" s="204">
        <v>-1.56</v>
      </c>
      <c r="AF238" s="205">
        <v>41689</v>
      </c>
      <c r="AG238" s="204">
        <v>0.45100000000000001</v>
      </c>
      <c r="AI238" s="205">
        <v>41689</v>
      </c>
      <c r="AJ238" s="204">
        <v>1.6360000000000001</v>
      </c>
      <c r="AL238" s="205">
        <v>41689</v>
      </c>
      <c r="AM238" s="204">
        <v>2.85</v>
      </c>
      <c r="AO238" s="205">
        <v>41689</v>
      </c>
      <c r="AP238" s="204">
        <v>3.6989999999999998</v>
      </c>
      <c r="AR238" s="205">
        <v>41694</v>
      </c>
      <c r="AS238" s="204">
        <v>4.1204000000000001</v>
      </c>
      <c r="AU238" s="205">
        <v>41694</v>
      </c>
      <c r="AV238" s="204">
        <v>1.8538000000000001</v>
      </c>
    </row>
    <row r="239" spans="2:48" x14ac:dyDescent="0.25">
      <c r="B239" s="205">
        <v>41704</v>
      </c>
      <c r="C239" s="204">
        <v>60.98</v>
      </c>
      <c r="E239" s="205">
        <v>41696</v>
      </c>
      <c r="F239" s="204">
        <v>2.2709000000000001</v>
      </c>
      <c r="G239" s="209"/>
      <c r="H239" s="205">
        <v>41702</v>
      </c>
      <c r="I239" s="204">
        <v>99.802499999999995</v>
      </c>
      <c r="K239" s="205">
        <v>41702</v>
      </c>
      <c r="L239" s="204">
        <v>99.63</v>
      </c>
      <c r="N239" s="205">
        <v>41702</v>
      </c>
      <c r="O239" s="204">
        <v>99.242099999999994</v>
      </c>
      <c r="Q239" s="205">
        <v>41702</v>
      </c>
      <c r="R239" s="204">
        <v>98.623000000000005</v>
      </c>
      <c r="T239" s="205">
        <v>41690</v>
      </c>
      <c r="U239" s="204">
        <v>13.69</v>
      </c>
      <c r="W239" s="205">
        <v>41690</v>
      </c>
      <c r="X239" s="204">
        <v>11.25</v>
      </c>
      <c r="Z239" s="205">
        <v>41690</v>
      </c>
      <c r="AA239" s="204">
        <v>10.44</v>
      </c>
      <c r="AC239" s="205">
        <v>41690</v>
      </c>
      <c r="AD239" s="204">
        <v>-2.69</v>
      </c>
      <c r="AF239" s="205">
        <v>41690</v>
      </c>
      <c r="AG239" s="204">
        <v>0.45700000000000002</v>
      </c>
      <c r="AI239" s="205">
        <v>41690</v>
      </c>
      <c r="AJ239" s="204">
        <v>1.651</v>
      </c>
      <c r="AL239" s="205">
        <v>41690</v>
      </c>
      <c r="AM239" s="204">
        <v>2.8565</v>
      </c>
      <c r="AO239" s="205">
        <v>41690</v>
      </c>
      <c r="AP239" s="204">
        <v>3.6959999999999997</v>
      </c>
      <c r="AR239" s="205">
        <v>41695</v>
      </c>
      <c r="AS239" s="204">
        <v>4.0740999999999996</v>
      </c>
      <c r="AU239" s="205">
        <v>41695</v>
      </c>
      <c r="AV239" s="204">
        <v>1.8098000000000001</v>
      </c>
    </row>
    <row r="240" spans="2:48" x14ac:dyDescent="0.25">
      <c r="B240" s="205">
        <v>41705</v>
      </c>
      <c r="C240" s="204">
        <v>58.16</v>
      </c>
      <c r="E240" s="205">
        <v>41697</v>
      </c>
      <c r="F240" s="204">
        <v>2.2816999999999998</v>
      </c>
      <c r="G240" s="209"/>
      <c r="H240" s="205">
        <v>41703</v>
      </c>
      <c r="I240" s="204">
        <v>99.802499999999995</v>
      </c>
      <c r="K240" s="205">
        <v>41703</v>
      </c>
      <c r="L240" s="204">
        <v>99.63</v>
      </c>
      <c r="N240" s="205">
        <v>41703</v>
      </c>
      <c r="O240" s="204">
        <v>99.242099999999994</v>
      </c>
      <c r="Q240" s="205">
        <v>41703</v>
      </c>
      <c r="R240" s="204">
        <v>98.623000000000005</v>
      </c>
      <c r="T240" s="205">
        <v>41691</v>
      </c>
      <c r="U240" s="204">
        <v>13.81</v>
      </c>
      <c r="W240" s="205">
        <v>41691</v>
      </c>
      <c r="X240" s="204">
        <v>10.63</v>
      </c>
      <c r="Z240" s="205">
        <v>41691</v>
      </c>
      <c r="AA240" s="204">
        <v>9.8800000000000008</v>
      </c>
      <c r="AC240" s="205">
        <v>41691</v>
      </c>
      <c r="AD240" s="204">
        <v>-3</v>
      </c>
      <c r="AF240" s="205">
        <v>41691</v>
      </c>
      <c r="AG240" s="204">
        <v>0.45200000000000001</v>
      </c>
      <c r="AI240" s="205">
        <v>41691</v>
      </c>
      <c r="AJ240" s="204">
        <v>1.6404999999999998</v>
      </c>
      <c r="AL240" s="205">
        <v>41691</v>
      </c>
      <c r="AM240" s="204">
        <v>2.83</v>
      </c>
      <c r="AO240" s="205">
        <v>41691</v>
      </c>
      <c r="AP240" s="204">
        <v>3.6627999999999998</v>
      </c>
      <c r="AR240" s="205">
        <v>41696</v>
      </c>
      <c r="AS240" s="204">
        <v>4.0400999999999998</v>
      </c>
      <c r="AU240" s="205">
        <v>41696</v>
      </c>
      <c r="AV240" s="204">
        <v>1.7629000000000001</v>
      </c>
    </row>
    <row r="241" spans="2:48" x14ac:dyDescent="0.25">
      <c r="B241" s="205">
        <v>41708</v>
      </c>
      <c r="C241" s="204">
        <v>55.68</v>
      </c>
      <c r="E241" s="205">
        <v>41698</v>
      </c>
      <c r="F241" s="204">
        <v>2.2861000000000002</v>
      </c>
      <c r="G241" s="209"/>
      <c r="H241" s="205">
        <v>41704</v>
      </c>
      <c r="I241" s="204">
        <v>99.802499999999995</v>
      </c>
      <c r="K241" s="205">
        <v>41704</v>
      </c>
      <c r="L241" s="204">
        <v>99.63</v>
      </c>
      <c r="N241" s="205">
        <v>41704</v>
      </c>
      <c r="O241" s="204">
        <v>99.242099999999994</v>
      </c>
      <c r="Q241" s="205">
        <v>41704</v>
      </c>
      <c r="R241" s="204">
        <v>98.617999999999995</v>
      </c>
      <c r="T241" s="205">
        <v>41694</v>
      </c>
      <c r="U241" s="204">
        <v>13.56</v>
      </c>
      <c r="W241" s="205">
        <v>41694</v>
      </c>
      <c r="X241" s="204">
        <v>10</v>
      </c>
      <c r="Z241" s="205">
        <v>41694</v>
      </c>
      <c r="AA241" s="204">
        <v>9.44</v>
      </c>
      <c r="AC241" s="205">
        <v>41694</v>
      </c>
      <c r="AD241" s="204">
        <v>-3.31</v>
      </c>
      <c r="AF241" s="205">
        <v>41694</v>
      </c>
      <c r="AG241" s="204">
        <v>0.45650000000000002</v>
      </c>
      <c r="AI241" s="205">
        <v>41694</v>
      </c>
      <c r="AJ241" s="204">
        <v>1.645</v>
      </c>
      <c r="AL241" s="205">
        <v>41694</v>
      </c>
      <c r="AM241" s="204">
        <v>2.8330000000000002</v>
      </c>
      <c r="AO241" s="205">
        <v>41694</v>
      </c>
      <c r="AP241" s="204">
        <v>3.6642000000000001</v>
      </c>
      <c r="AR241" s="205">
        <v>41697</v>
      </c>
      <c r="AS241" s="204">
        <v>4.0075000000000003</v>
      </c>
      <c r="AU241" s="205">
        <v>41697</v>
      </c>
      <c r="AV241" s="204">
        <v>1.7242999999999999</v>
      </c>
    </row>
    <row r="242" spans="2:48" x14ac:dyDescent="0.25">
      <c r="B242" s="205">
        <v>41709</v>
      </c>
      <c r="C242" s="204">
        <v>55.51</v>
      </c>
      <c r="E242" s="205">
        <v>41701</v>
      </c>
      <c r="F242" s="204">
        <v>2.27</v>
      </c>
      <c r="G242" s="209"/>
      <c r="H242" s="205">
        <v>41705</v>
      </c>
      <c r="I242" s="204">
        <v>99.802499999999995</v>
      </c>
      <c r="K242" s="205">
        <v>41705</v>
      </c>
      <c r="L242" s="204">
        <v>99.625</v>
      </c>
      <c r="N242" s="205">
        <v>41705</v>
      </c>
      <c r="O242" s="204">
        <v>99.242099999999994</v>
      </c>
      <c r="Q242" s="205">
        <v>41705</v>
      </c>
      <c r="R242" s="204">
        <v>98.613</v>
      </c>
      <c r="T242" s="205">
        <v>41695</v>
      </c>
      <c r="U242" s="204">
        <v>13.31</v>
      </c>
      <c r="W242" s="205">
        <v>41695</v>
      </c>
      <c r="X242" s="204">
        <v>10.25</v>
      </c>
      <c r="Z242" s="205">
        <v>41695</v>
      </c>
      <c r="AA242" s="204">
        <v>9.25</v>
      </c>
      <c r="AC242" s="205">
        <v>41695</v>
      </c>
      <c r="AD242" s="204">
        <v>-3.81</v>
      </c>
      <c r="AF242" s="205">
        <v>41695</v>
      </c>
      <c r="AG242" s="204">
        <v>0.44700000000000001</v>
      </c>
      <c r="AI242" s="205">
        <v>41695</v>
      </c>
      <c r="AJ242" s="204">
        <v>1.6158000000000001</v>
      </c>
      <c r="AL242" s="205">
        <v>41695</v>
      </c>
      <c r="AM242" s="204">
        <v>2.7965</v>
      </c>
      <c r="AO242" s="205">
        <v>41695</v>
      </c>
      <c r="AP242" s="204">
        <v>3.6225000000000001</v>
      </c>
      <c r="AR242" s="205">
        <v>41698</v>
      </c>
      <c r="AS242" s="204">
        <v>4.0056000000000003</v>
      </c>
      <c r="AU242" s="205">
        <v>41698</v>
      </c>
      <c r="AV242" s="204">
        <v>1.72</v>
      </c>
    </row>
    <row r="243" spans="2:48" x14ac:dyDescent="0.25">
      <c r="B243" s="205">
        <v>41710</v>
      </c>
      <c r="C243" s="204">
        <v>55.07</v>
      </c>
      <c r="E243" s="205">
        <v>41702</v>
      </c>
      <c r="F243" s="204">
        <v>2.2892000000000001</v>
      </c>
      <c r="G243" s="209"/>
      <c r="H243" s="205">
        <v>41708</v>
      </c>
      <c r="I243" s="204">
        <v>99.802499999999995</v>
      </c>
      <c r="K243" s="205">
        <v>41708</v>
      </c>
      <c r="L243" s="204">
        <v>99.625</v>
      </c>
      <c r="N243" s="205">
        <v>41708</v>
      </c>
      <c r="O243" s="204">
        <v>99.242099999999994</v>
      </c>
      <c r="Q243" s="205">
        <v>41708</v>
      </c>
      <c r="R243" s="204">
        <v>98.613</v>
      </c>
      <c r="T243" s="205">
        <v>41696</v>
      </c>
      <c r="U243" s="204">
        <v>11.25</v>
      </c>
      <c r="W243" s="205">
        <v>41696</v>
      </c>
      <c r="X243" s="204">
        <v>11</v>
      </c>
      <c r="Z243" s="205">
        <v>41696</v>
      </c>
      <c r="AA243" s="204">
        <v>9.75</v>
      </c>
      <c r="AC243" s="205">
        <v>41696</v>
      </c>
      <c r="AD243" s="204">
        <v>-3.19</v>
      </c>
      <c r="AF243" s="205">
        <v>41696</v>
      </c>
      <c r="AG243" s="204">
        <v>0.438</v>
      </c>
      <c r="AI243" s="205">
        <v>41696</v>
      </c>
      <c r="AJ243" s="204">
        <v>1.5865</v>
      </c>
      <c r="AL243" s="205">
        <v>41696</v>
      </c>
      <c r="AM243" s="204">
        <v>2.7627999999999999</v>
      </c>
      <c r="AO243" s="205">
        <v>41696</v>
      </c>
      <c r="AP243" s="204">
        <v>3.5935000000000001</v>
      </c>
      <c r="AR243" s="205">
        <v>41701</v>
      </c>
      <c r="AS243" s="204">
        <v>3.9573</v>
      </c>
      <c r="AU243" s="205">
        <v>41701</v>
      </c>
      <c r="AV243" s="204">
        <v>1.6852</v>
      </c>
    </row>
    <row r="244" spans="2:48" x14ac:dyDescent="0.25">
      <c r="B244" s="205">
        <v>41711</v>
      </c>
      <c r="C244" s="204">
        <v>57.48</v>
      </c>
      <c r="E244" s="205">
        <v>41703</v>
      </c>
      <c r="F244" s="204">
        <v>2.2944</v>
      </c>
      <c r="G244" s="209"/>
      <c r="H244" s="205">
        <v>41709</v>
      </c>
      <c r="I244" s="204">
        <v>99.802499999999995</v>
      </c>
      <c r="K244" s="205">
        <v>41709</v>
      </c>
      <c r="L244" s="204">
        <v>99.625</v>
      </c>
      <c r="N244" s="205">
        <v>41709</v>
      </c>
      <c r="O244" s="204">
        <v>99.242099999999994</v>
      </c>
      <c r="Q244" s="205">
        <v>41709</v>
      </c>
      <c r="R244" s="204">
        <v>98.608000000000004</v>
      </c>
      <c r="T244" s="205">
        <v>41697</v>
      </c>
      <c r="U244" s="204">
        <v>12.31</v>
      </c>
      <c r="W244" s="205">
        <v>41697</v>
      </c>
      <c r="X244" s="204">
        <v>9.56</v>
      </c>
      <c r="Z244" s="205">
        <v>41697</v>
      </c>
      <c r="AA244" s="204">
        <v>10.56</v>
      </c>
      <c r="AC244" s="205">
        <v>41697</v>
      </c>
      <c r="AD244" s="204">
        <v>-2.69</v>
      </c>
      <c r="AF244" s="205">
        <v>41697</v>
      </c>
      <c r="AG244" s="204">
        <v>0.44450000000000001</v>
      </c>
      <c r="AI244" s="205">
        <v>41697</v>
      </c>
      <c r="AJ244" s="204">
        <v>1.5777999999999999</v>
      </c>
      <c r="AL244" s="205">
        <v>41697</v>
      </c>
      <c r="AM244" s="204">
        <v>2.7473000000000001</v>
      </c>
      <c r="AO244" s="205">
        <v>41697</v>
      </c>
      <c r="AP244" s="204">
        <v>3.5653000000000001</v>
      </c>
      <c r="AR244" s="205">
        <v>41702</v>
      </c>
      <c r="AS244" s="204">
        <v>4.0795000000000003</v>
      </c>
      <c r="AU244" s="205">
        <v>41702</v>
      </c>
      <c r="AV244" s="204">
        <v>1.7928999999999999</v>
      </c>
    </row>
    <row r="245" spans="2:48" x14ac:dyDescent="0.25">
      <c r="B245" s="205">
        <v>41712</v>
      </c>
      <c r="C245" s="204">
        <v>62.84</v>
      </c>
      <c r="E245" s="205">
        <v>41704</v>
      </c>
      <c r="F245" s="204">
        <v>2.3128000000000002</v>
      </c>
      <c r="G245" s="209"/>
      <c r="H245" s="205">
        <v>41710</v>
      </c>
      <c r="I245" s="204">
        <v>99.8</v>
      </c>
      <c r="K245" s="205">
        <v>41710</v>
      </c>
      <c r="L245" s="204">
        <v>99.625</v>
      </c>
      <c r="N245" s="205">
        <v>41710</v>
      </c>
      <c r="O245" s="204">
        <v>99.242099999999994</v>
      </c>
      <c r="Q245" s="205">
        <v>41710</v>
      </c>
      <c r="R245" s="204">
        <v>98.613</v>
      </c>
      <c r="T245" s="205">
        <v>41698</v>
      </c>
      <c r="U245" s="204">
        <v>13.25</v>
      </c>
      <c r="W245" s="205">
        <v>41698</v>
      </c>
      <c r="X245" s="204">
        <v>9.75</v>
      </c>
      <c r="Z245" s="205">
        <v>41698</v>
      </c>
      <c r="AA245" s="204">
        <v>11.25</v>
      </c>
      <c r="AC245" s="205">
        <v>41698</v>
      </c>
      <c r="AD245" s="204">
        <v>-1.19</v>
      </c>
      <c r="AF245" s="205">
        <v>41698</v>
      </c>
      <c r="AG245" s="204">
        <v>0.45</v>
      </c>
      <c r="AI245" s="205">
        <v>41698</v>
      </c>
      <c r="AJ245" s="204">
        <v>1.6015000000000001</v>
      </c>
      <c r="AL245" s="205">
        <v>41698</v>
      </c>
      <c r="AM245" s="204">
        <v>2.7610000000000001</v>
      </c>
      <c r="AO245" s="205">
        <v>41698</v>
      </c>
      <c r="AP245" s="204">
        <v>3.5709999999999997</v>
      </c>
      <c r="AR245" s="205">
        <v>41703</v>
      </c>
      <c r="AS245" s="204">
        <v>4.0833000000000004</v>
      </c>
      <c r="AU245" s="205">
        <v>41703</v>
      </c>
      <c r="AV245" s="204">
        <v>1.7884</v>
      </c>
    </row>
    <row r="246" spans="2:48" x14ac:dyDescent="0.25">
      <c r="B246" s="205">
        <v>41715</v>
      </c>
      <c r="C246" s="204">
        <v>61.83</v>
      </c>
      <c r="E246" s="205">
        <v>41705</v>
      </c>
      <c r="F246" s="204">
        <v>2.3068</v>
      </c>
      <c r="G246" s="209"/>
      <c r="H246" s="205">
        <v>41711</v>
      </c>
      <c r="I246" s="204">
        <v>99.8</v>
      </c>
      <c r="K246" s="205">
        <v>41711</v>
      </c>
      <c r="L246" s="204">
        <v>99.625</v>
      </c>
      <c r="N246" s="205">
        <v>41711</v>
      </c>
      <c r="O246" s="204">
        <v>99.242099999999994</v>
      </c>
      <c r="Q246" s="205">
        <v>41711</v>
      </c>
      <c r="R246" s="204">
        <v>98.613</v>
      </c>
      <c r="T246" s="205">
        <v>41701</v>
      </c>
      <c r="U246" s="204">
        <v>13.5</v>
      </c>
      <c r="W246" s="205">
        <v>41701</v>
      </c>
      <c r="X246" s="204">
        <v>10.75</v>
      </c>
      <c r="Z246" s="205">
        <v>41701</v>
      </c>
      <c r="AA246" s="204">
        <v>12.25</v>
      </c>
      <c r="AC246" s="205">
        <v>41701</v>
      </c>
      <c r="AD246" s="204">
        <v>-1.44</v>
      </c>
      <c r="AF246" s="205">
        <v>41701</v>
      </c>
      <c r="AG246" s="204">
        <v>0.44400000000000001</v>
      </c>
      <c r="AI246" s="205">
        <v>41701</v>
      </c>
      <c r="AJ246" s="204">
        <v>1.5659999999999998</v>
      </c>
      <c r="AL246" s="205">
        <v>41701</v>
      </c>
      <c r="AM246" s="204">
        <v>2.726</v>
      </c>
      <c r="AO246" s="205">
        <v>41701</v>
      </c>
      <c r="AP246" s="204">
        <v>3.54</v>
      </c>
      <c r="AR246" s="205">
        <v>41704</v>
      </c>
      <c r="AS246" s="204">
        <v>4.1256000000000004</v>
      </c>
      <c r="AU246" s="205">
        <v>41704</v>
      </c>
      <c r="AV246" s="204">
        <v>1.8132000000000001</v>
      </c>
    </row>
    <row r="247" spans="2:48" x14ac:dyDescent="0.25">
      <c r="B247" s="205">
        <v>41716</v>
      </c>
      <c r="C247" s="204">
        <v>59.21</v>
      </c>
      <c r="E247" s="205">
        <v>41708</v>
      </c>
      <c r="F247" s="204">
        <v>2.2945000000000002</v>
      </c>
      <c r="G247" s="209"/>
      <c r="H247" s="205">
        <v>41712</v>
      </c>
      <c r="I247" s="204">
        <v>99.8</v>
      </c>
      <c r="K247" s="205">
        <v>41712</v>
      </c>
      <c r="L247" s="204">
        <v>99.625</v>
      </c>
      <c r="N247" s="205">
        <v>41712</v>
      </c>
      <c r="O247" s="204">
        <v>99.242099999999994</v>
      </c>
      <c r="Q247" s="205">
        <v>41712</v>
      </c>
      <c r="R247" s="204">
        <v>98.613</v>
      </c>
      <c r="T247" s="205">
        <v>41702</v>
      </c>
      <c r="U247" s="204">
        <v>13.38</v>
      </c>
      <c r="W247" s="205">
        <v>41702</v>
      </c>
      <c r="X247" s="204">
        <v>10.19</v>
      </c>
      <c r="Z247" s="205">
        <v>41702</v>
      </c>
      <c r="AA247" s="204">
        <v>11.25</v>
      </c>
      <c r="AC247" s="205">
        <v>41702</v>
      </c>
      <c r="AD247" s="204">
        <v>-1.81</v>
      </c>
      <c r="AF247" s="205">
        <v>41702</v>
      </c>
      <c r="AG247" s="204">
        <v>0.46700000000000003</v>
      </c>
      <c r="AI247" s="205">
        <v>41702</v>
      </c>
      <c r="AJ247" s="204">
        <v>1.6388</v>
      </c>
      <c r="AL247" s="205">
        <v>41702</v>
      </c>
      <c r="AM247" s="204">
        <v>2.8115000000000001</v>
      </c>
      <c r="AO247" s="205">
        <v>41702</v>
      </c>
      <c r="AP247" s="204">
        <v>3.63</v>
      </c>
      <c r="AR247" s="205">
        <v>41705</v>
      </c>
      <c r="AS247" s="204">
        <v>4.1566999999999998</v>
      </c>
      <c r="AU247" s="205">
        <v>41705</v>
      </c>
      <c r="AV247" s="204">
        <v>1.8483000000000001</v>
      </c>
    </row>
    <row r="248" spans="2:48" x14ac:dyDescent="0.25">
      <c r="B248" s="205">
        <v>41717</v>
      </c>
      <c r="C248" s="204">
        <v>65.62</v>
      </c>
      <c r="E248" s="205">
        <v>41709</v>
      </c>
      <c r="F248" s="204">
        <v>2.2841</v>
      </c>
      <c r="G248" s="209"/>
      <c r="H248" s="205">
        <v>41715</v>
      </c>
      <c r="I248" s="204">
        <v>99.8</v>
      </c>
      <c r="K248" s="205">
        <v>41715</v>
      </c>
      <c r="L248" s="204">
        <v>99.625</v>
      </c>
      <c r="N248" s="205">
        <v>41715</v>
      </c>
      <c r="O248" s="204">
        <v>99.242599999999996</v>
      </c>
      <c r="Q248" s="205">
        <v>41715</v>
      </c>
      <c r="R248" s="204">
        <v>98.613</v>
      </c>
      <c r="T248" s="205">
        <v>41703</v>
      </c>
      <c r="U248" s="204">
        <v>13.13</v>
      </c>
      <c r="W248" s="205">
        <v>41703</v>
      </c>
      <c r="X248" s="204">
        <v>9.31</v>
      </c>
      <c r="Z248" s="205">
        <v>41703</v>
      </c>
      <c r="AA248" s="204">
        <v>10.75</v>
      </c>
      <c r="AC248" s="205">
        <v>41703</v>
      </c>
      <c r="AD248" s="204">
        <v>-2.75</v>
      </c>
      <c r="AF248" s="205">
        <v>41703</v>
      </c>
      <c r="AG248" s="204">
        <v>0.46500000000000002</v>
      </c>
      <c r="AI248" s="205">
        <v>41703</v>
      </c>
      <c r="AJ248" s="204">
        <v>1.637</v>
      </c>
      <c r="AL248" s="205">
        <v>41703</v>
      </c>
      <c r="AM248" s="204">
        <v>2.8128000000000002</v>
      </c>
      <c r="AO248" s="205">
        <v>41703</v>
      </c>
      <c r="AP248" s="204">
        <v>3.6204000000000001</v>
      </c>
      <c r="AR248" s="205">
        <v>41708</v>
      </c>
      <c r="AS248" s="204">
        <v>4.1489000000000003</v>
      </c>
      <c r="AU248" s="205">
        <v>41708</v>
      </c>
      <c r="AV248" s="204">
        <v>1.857</v>
      </c>
    </row>
    <row r="249" spans="2:48" x14ac:dyDescent="0.25">
      <c r="B249" s="205">
        <v>41718</v>
      </c>
      <c r="C249" s="204">
        <v>60.82</v>
      </c>
      <c r="E249" s="205">
        <v>41710</v>
      </c>
      <c r="F249" s="204">
        <v>2.2631999999999999</v>
      </c>
      <c r="G249" s="209"/>
      <c r="H249" s="205">
        <v>41716</v>
      </c>
      <c r="I249" s="204">
        <v>99.8</v>
      </c>
      <c r="K249" s="205">
        <v>41716</v>
      </c>
      <c r="L249" s="204">
        <v>99.625</v>
      </c>
      <c r="N249" s="205">
        <v>41716</v>
      </c>
      <c r="O249" s="204">
        <v>99.242599999999996</v>
      </c>
      <c r="Q249" s="205">
        <v>41716</v>
      </c>
      <c r="R249" s="204">
        <v>98.617999999999995</v>
      </c>
      <c r="T249" s="205">
        <v>41704</v>
      </c>
      <c r="U249" s="204">
        <v>13.63</v>
      </c>
      <c r="W249" s="205">
        <v>41704</v>
      </c>
      <c r="X249" s="204">
        <v>9.81</v>
      </c>
      <c r="Z249" s="205">
        <v>41704</v>
      </c>
      <c r="AA249" s="204">
        <v>11.06</v>
      </c>
      <c r="AC249" s="205">
        <v>41704</v>
      </c>
      <c r="AD249" s="204">
        <v>-2.56</v>
      </c>
      <c r="AF249" s="205">
        <v>41704</v>
      </c>
      <c r="AG249" s="204">
        <v>0.47799999999999998</v>
      </c>
      <c r="AI249" s="205">
        <v>41704</v>
      </c>
      <c r="AJ249" s="204">
        <v>1.667</v>
      </c>
      <c r="AL249" s="205">
        <v>41704</v>
      </c>
      <c r="AM249" s="204">
        <v>2.8485</v>
      </c>
      <c r="AO249" s="205">
        <v>41704</v>
      </c>
      <c r="AP249" s="204">
        <v>3.6654999999999998</v>
      </c>
      <c r="AR249" s="205">
        <v>41709</v>
      </c>
      <c r="AS249" s="204">
        <v>4.1363000000000003</v>
      </c>
      <c r="AU249" s="205">
        <v>41709</v>
      </c>
      <c r="AV249" s="204">
        <v>1.8527</v>
      </c>
    </row>
    <row r="250" spans="2:48" x14ac:dyDescent="0.25">
      <c r="B250" s="205">
        <v>41719</v>
      </c>
      <c r="C250" s="204">
        <v>60.82</v>
      </c>
      <c r="E250" s="205">
        <v>41711</v>
      </c>
      <c r="F250" s="204">
        <v>2.2639</v>
      </c>
      <c r="G250" s="209"/>
      <c r="H250" s="205">
        <v>41717</v>
      </c>
      <c r="I250" s="204">
        <v>99.8</v>
      </c>
      <c r="K250" s="205">
        <v>41717</v>
      </c>
      <c r="L250" s="204">
        <v>99.625</v>
      </c>
      <c r="N250" s="205">
        <v>41717</v>
      </c>
      <c r="O250" s="204">
        <v>99.242599999999996</v>
      </c>
      <c r="Q250" s="205">
        <v>41717</v>
      </c>
      <c r="R250" s="204">
        <v>98.602999999999994</v>
      </c>
      <c r="T250" s="205">
        <v>41705</v>
      </c>
      <c r="U250" s="204">
        <v>13.88</v>
      </c>
      <c r="W250" s="205">
        <v>41705</v>
      </c>
      <c r="X250" s="204">
        <v>9.25</v>
      </c>
      <c r="Z250" s="205">
        <v>41705</v>
      </c>
      <c r="AA250" s="204">
        <v>10.5</v>
      </c>
      <c r="AC250" s="205">
        <v>41705</v>
      </c>
      <c r="AD250" s="204">
        <v>-3.06</v>
      </c>
      <c r="AF250" s="205">
        <v>41705</v>
      </c>
      <c r="AG250" s="204">
        <v>0.50900000000000001</v>
      </c>
      <c r="AI250" s="205">
        <v>41705</v>
      </c>
      <c r="AJ250" s="204">
        <v>1.7305000000000001</v>
      </c>
      <c r="AL250" s="205">
        <v>41705</v>
      </c>
      <c r="AM250" s="204">
        <v>2.8919999999999999</v>
      </c>
      <c r="AO250" s="205">
        <v>41705</v>
      </c>
      <c r="AP250" s="204">
        <v>3.6909999999999998</v>
      </c>
      <c r="AR250" s="205">
        <v>41710</v>
      </c>
      <c r="AS250" s="204">
        <v>4.0804999999999998</v>
      </c>
      <c r="AU250" s="205">
        <v>41710</v>
      </c>
      <c r="AV250" s="204">
        <v>1.8206</v>
      </c>
    </row>
    <row r="251" spans="2:48" x14ac:dyDescent="0.25">
      <c r="B251" s="205">
        <v>41722</v>
      </c>
      <c r="C251" s="204">
        <v>58.71</v>
      </c>
      <c r="E251" s="205">
        <v>41712</v>
      </c>
      <c r="F251" s="204">
        <v>2.2829999999999999</v>
      </c>
      <c r="G251" s="209"/>
      <c r="H251" s="205">
        <v>41718</v>
      </c>
      <c r="I251" s="204">
        <v>99.8</v>
      </c>
      <c r="K251" s="205">
        <v>41718</v>
      </c>
      <c r="L251" s="204">
        <v>99.62</v>
      </c>
      <c r="N251" s="205">
        <v>41718</v>
      </c>
      <c r="O251" s="204">
        <v>99.242599999999996</v>
      </c>
      <c r="Q251" s="205">
        <v>41718</v>
      </c>
      <c r="R251" s="204">
        <v>98.593000000000004</v>
      </c>
      <c r="T251" s="205">
        <v>41708</v>
      </c>
      <c r="U251" s="204">
        <v>13.88</v>
      </c>
      <c r="W251" s="205">
        <v>41708</v>
      </c>
      <c r="X251" s="204">
        <v>8.75</v>
      </c>
      <c r="Z251" s="205">
        <v>41708</v>
      </c>
      <c r="AA251" s="204">
        <v>9.94</v>
      </c>
      <c r="AC251" s="205">
        <v>41708</v>
      </c>
      <c r="AD251" s="204">
        <v>-3.56</v>
      </c>
      <c r="AF251" s="205">
        <v>41708</v>
      </c>
      <c r="AG251" s="204">
        <v>0.50600000000000001</v>
      </c>
      <c r="AI251" s="205">
        <v>41708</v>
      </c>
      <c r="AJ251" s="204">
        <v>1.71</v>
      </c>
      <c r="AL251" s="205">
        <v>41708</v>
      </c>
      <c r="AM251" s="204">
        <v>2.8780000000000001</v>
      </c>
      <c r="AO251" s="205">
        <v>41708</v>
      </c>
      <c r="AP251" s="204">
        <v>3.6855000000000002</v>
      </c>
      <c r="AR251" s="205">
        <v>41711</v>
      </c>
      <c r="AS251" s="204">
        <v>3.98</v>
      </c>
      <c r="AU251" s="205">
        <v>41711</v>
      </c>
      <c r="AV251" s="204">
        <v>1.7191000000000001</v>
      </c>
    </row>
    <row r="252" spans="2:48" x14ac:dyDescent="0.25">
      <c r="B252" s="205">
        <v>41723</v>
      </c>
      <c r="C252" s="204">
        <v>58.34</v>
      </c>
      <c r="E252" s="205">
        <v>41715</v>
      </c>
      <c r="F252" s="204">
        <v>2.2991999999999999</v>
      </c>
      <c r="G252" s="209"/>
      <c r="H252" s="205">
        <v>41719</v>
      </c>
      <c r="I252" s="204">
        <v>99.8</v>
      </c>
      <c r="K252" s="205">
        <v>41719</v>
      </c>
      <c r="L252" s="204">
        <v>99.62</v>
      </c>
      <c r="N252" s="205">
        <v>41719</v>
      </c>
      <c r="O252" s="204">
        <v>99.2376</v>
      </c>
      <c r="Q252" s="205">
        <v>41719</v>
      </c>
      <c r="R252" s="204">
        <v>98.593000000000004</v>
      </c>
      <c r="T252" s="205">
        <v>41709</v>
      </c>
      <c r="U252" s="204">
        <v>13.88</v>
      </c>
      <c r="W252" s="205">
        <v>41709</v>
      </c>
      <c r="X252" s="204">
        <v>8.81</v>
      </c>
      <c r="Z252" s="205">
        <v>41709</v>
      </c>
      <c r="AA252" s="204">
        <v>10</v>
      </c>
      <c r="AC252" s="205">
        <v>41709</v>
      </c>
      <c r="AD252" s="204">
        <v>-3.75</v>
      </c>
      <c r="AF252" s="205">
        <v>41709</v>
      </c>
      <c r="AG252" s="204">
        <v>0.51049999999999995</v>
      </c>
      <c r="AI252" s="205">
        <v>41709</v>
      </c>
      <c r="AJ252" s="204">
        <v>1.7050000000000001</v>
      </c>
      <c r="AL252" s="205">
        <v>41709</v>
      </c>
      <c r="AM252" s="204">
        <v>2.87</v>
      </c>
      <c r="AO252" s="205">
        <v>41709</v>
      </c>
      <c r="AP252" s="204">
        <v>3.6715</v>
      </c>
      <c r="AR252" s="205">
        <v>41712</v>
      </c>
      <c r="AS252" s="204">
        <v>3.9824000000000002</v>
      </c>
      <c r="AU252" s="205">
        <v>41712</v>
      </c>
      <c r="AV252" s="204">
        <v>1.7</v>
      </c>
    </row>
    <row r="253" spans="2:48" x14ac:dyDescent="0.25">
      <c r="B253" s="205">
        <v>41724</v>
      </c>
      <c r="C253" s="204">
        <v>57.78</v>
      </c>
      <c r="E253" s="205">
        <v>41716</v>
      </c>
      <c r="F253" s="204">
        <v>2.3079000000000001</v>
      </c>
      <c r="G253" s="209"/>
      <c r="H253" s="205">
        <v>41722</v>
      </c>
      <c r="I253" s="204">
        <v>99.8</v>
      </c>
      <c r="K253" s="205">
        <v>41722</v>
      </c>
      <c r="L253" s="204">
        <v>99.62</v>
      </c>
      <c r="N253" s="205">
        <v>41722</v>
      </c>
      <c r="O253" s="204">
        <v>99.242599999999996</v>
      </c>
      <c r="Q253" s="205">
        <v>41722</v>
      </c>
      <c r="R253" s="204">
        <v>98.593000000000004</v>
      </c>
      <c r="T253" s="205">
        <v>41710</v>
      </c>
      <c r="U253" s="204">
        <v>13.63</v>
      </c>
      <c r="W253" s="205">
        <v>41710</v>
      </c>
      <c r="X253" s="204">
        <v>9</v>
      </c>
      <c r="Z253" s="205">
        <v>41710</v>
      </c>
      <c r="AA253" s="204">
        <v>10.130000000000001</v>
      </c>
      <c r="AC253" s="205">
        <v>41710</v>
      </c>
      <c r="AD253" s="204">
        <v>-3.56</v>
      </c>
      <c r="AF253" s="205">
        <v>41710</v>
      </c>
      <c r="AG253" s="204">
        <v>0.50049999999999994</v>
      </c>
      <c r="AI253" s="205">
        <v>41710</v>
      </c>
      <c r="AJ253" s="204">
        <v>1.6793</v>
      </c>
      <c r="AL253" s="205">
        <v>41710</v>
      </c>
      <c r="AM253" s="204">
        <v>2.8319999999999999</v>
      </c>
      <c r="AO253" s="205">
        <v>41710</v>
      </c>
      <c r="AP253" s="204">
        <v>3.6372999999999998</v>
      </c>
      <c r="AR253" s="205">
        <v>41715</v>
      </c>
      <c r="AS253" s="204">
        <v>4.0246000000000004</v>
      </c>
      <c r="AU253" s="205">
        <v>41715</v>
      </c>
      <c r="AV253" s="204">
        <v>1.7269000000000001</v>
      </c>
    </row>
    <row r="254" spans="2:48" x14ac:dyDescent="0.25">
      <c r="B254" s="205">
        <v>41725</v>
      </c>
      <c r="C254" s="204">
        <v>59.42</v>
      </c>
      <c r="E254" s="205">
        <v>41717</v>
      </c>
      <c r="F254" s="204">
        <v>2.2662</v>
      </c>
      <c r="G254" s="209"/>
      <c r="H254" s="205">
        <v>41723</v>
      </c>
      <c r="I254" s="204">
        <v>99.8</v>
      </c>
      <c r="K254" s="205">
        <v>41723</v>
      </c>
      <c r="L254" s="204">
        <v>99.62</v>
      </c>
      <c r="N254" s="205">
        <v>41723</v>
      </c>
      <c r="O254" s="204">
        <v>99.242599999999996</v>
      </c>
      <c r="Q254" s="205">
        <v>41723</v>
      </c>
      <c r="R254" s="204">
        <v>98.602999999999994</v>
      </c>
      <c r="T254" s="205">
        <v>41711</v>
      </c>
      <c r="U254" s="204">
        <v>14.34</v>
      </c>
      <c r="W254" s="205">
        <v>41711</v>
      </c>
      <c r="X254" s="204">
        <v>10</v>
      </c>
      <c r="Z254" s="205">
        <v>41711</v>
      </c>
      <c r="AA254" s="204">
        <v>11</v>
      </c>
      <c r="AC254" s="205">
        <v>41711</v>
      </c>
      <c r="AD254" s="204">
        <v>-3.25</v>
      </c>
      <c r="AF254" s="205">
        <v>41711</v>
      </c>
      <c r="AG254" s="204">
        <v>0.48299999999999998</v>
      </c>
      <c r="AI254" s="205">
        <v>41711</v>
      </c>
      <c r="AJ254" s="204">
        <v>1.6198000000000001</v>
      </c>
      <c r="AL254" s="205">
        <v>41711</v>
      </c>
      <c r="AM254" s="204">
        <v>2.7545000000000002</v>
      </c>
      <c r="AO254" s="205">
        <v>41711</v>
      </c>
      <c r="AP254" s="204">
        <v>3.5579999999999998</v>
      </c>
      <c r="AR254" s="205">
        <v>41716</v>
      </c>
      <c r="AS254" s="204">
        <v>4.0056000000000003</v>
      </c>
      <c r="AU254" s="205">
        <v>41716</v>
      </c>
      <c r="AV254" s="204">
        <v>1.6987999999999999</v>
      </c>
    </row>
    <row r="255" spans="2:48" x14ac:dyDescent="0.25">
      <c r="B255" s="205">
        <v>41726</v>
      </c>
      <c r="C255" s="204">
        <v>61.94</v>
      </c>
      <c r="E255" s="205">
        <v>41718</v>
      </c>
      <c r="F255" s="204">
        <v>2.2667000000000002</v>
      </c>
      <c r="G255" s="209"/>
      <c r="H255" s="205">
        <v>41724</v>
      </c>
      <c r="I255" s="204">
        <v>99.797499999999999</v>
      </c>
      <c r="K255" s="205">
        <v>41724</v>
      </c>
      <c r="L255" s="204">
        <v>99.62</v>
      </c>
      <c r="N255" s="205">
        <v>41724</v>
      </c>
      <c r="O255" s="204">
        <v>99.252499999999998</v>
      </c>
      <c r="Q255" s="205">
        <v>41724</v>
      </c>
      <c r="R255" s="204">
        <v>98.613</v>
      </c>
      <c r="T255" s="205">
        <v>41712</v>
      </c>
      <c r="U255" s="204">
        <v>13.88</v>
      </c>
      <c r="W255" s="205">
        <v>41712</v>
      </c>
      <c r="X255" s="204">
        <v>9.8800000000000008</v>
      </c>
      <c r="Z255" s="205">
        <v>41712</v>
      </c>
      <c r="AA255" s="204">
        <v>11.38</v>
      </c>
      <c r="AC255" s="205">
        <v>41712</v>
      </c>
      <c r="AD255" s="204">
        <v>-3.06</v>
      </c>
      <c r="AF255" s="205">
        <v>41712</v>
      </c>
      <c r="AG255" s="204">
        <v>0.48199999999999998</v>
      </c>
      <c r="AI255" s="205">
        <v>41712</v>
      </c>
      <c r="AJ255" s="204">
        <v>1.6345000000000001</v>
      </c>
      <c r="AL255" s="205">
        <v>41712</v>
      </c>
      <c r="AM255" s="204">
        <v>2.7692999999999999</v>
      </c>
      <c r="AO255" s="205">
        <v>41712</v>
      </c>
      <c r="AP255" s="204">
        <v>3.5688</v>
      </c>
      <c r="AR255" s="205">
        <v>41717</v>
      </c>
      <c r="AS255" s="204">
        <v>4.0358000000000001</v>
      </c>
      <c r="AU255" s="205">
        <v>41717</v>
      </c>
      <c r="AV255" s="204">
        <v>1.7681</v>
      </c>
    </row>
    <row r="256" spans="2:48" x14ac:dyDescent="0.25">
      <c r="B256" s="205">
        <v>41729</v>
      </c>
      <c r="C256" s="204">
        <v>61.81</v>
      </c>
      <c r="E256" s="205">
        <v>41719</v>
      </c>
      <c r="F256" s="204">
        <v>2.2804000000000002</v>
      </c>
      <c r="G256" s="209"/>
      <c r="H256" s="205">
        <v>41725</v>
      </c>
      <c r="I256" s="204">
        <v>99.797499999999999</v>
      </c>
      <c r="K256" s="205">
        <v>41725</v>
      </c>
      <c r="L256" s="204">
        <v>99.62</v>
      </c>
      <c r="N256" s="205">
        <v>41725</v>
      </c>
      <c r="O256" s="204">
        <v>99.252499999999998</v>
      </c>
      <c r="Q256" s="205">
        <v>41725</v>
      </c>
      <c r="R256" s="204">
        <v>98.617999999999995</v>
      </c>
      <c r="T256" s="205">
        <v>41715</v>
      </c>
      <c r="U256" s="204">
        <v>13.75</v>
      </c>
      <c r="W256" s="205">
        <v>41715</v>
      </c>
      <c r="X256" s="204">
        <v>9.75</v>
      </c>
      <c r="Z256" s="205">
        <v>41715</v>
      </c>
      <c r="AA256" s="204">
        <v>11.5</v>
      </c>
      <c r="AC256" s="205">
        <v>41715</v>
      </c>
      <c r="AD256" s="204">
        <v>-2.81</v>
      </c>
      <c r="AF256" s="205">
        <v>41715</v>
      </c>
      <c r="AG256" s="204">
        <v>0.4975</v>
      </c>
      <c r="AI256" s="205">
        <v>41715</v>
      </c>
      <c r="AJ256" s="204">
        <v>1.6675</v>
      </c>
      <c r="AL256" s="205">
        <v>41715</v>
      </c>
      <c r="AM256" s="204">
        <v>2.8075000000000001</v>
      </c>
      <c r="AO256" s="205">
        <v>41715</v>
      </c>
      <c r="AP256" s="204">
        <v>3.6013000000000002</v>
      </c>
      <c r="AR256" s="205">
        <v>41718</v>
      </c>
      <c r="AS256" s="204">
        <v>4.0430000000000001</v>
      </c>
      <c r="AU256" s="205">
        <v>41718</v>
      </c>
      <c r="AV256" s="204">
        <v>1.7747999999999999</v>
      </c>
    </row>
    <row r="257" spans="2:48" x14ac:dyDescent="0.25">
      <c r="B257" s="205">
        <v>41730</v>
      </c>
      <c r="C257" s="204">
        <v>61.53</v>
      </c>
      <c r="E257" s="205">
        <v>41722</v>
      </c>
      <c r="F257" s="204">
        <v>2.2896999999999998</v>
      </c>
      <c r="G257" s="209"/>
      <c r="H257" s="205">
        <v>41726</v>
      </c>
      <c r="I257" s="204">
        <v>99.797499999999999</v>
      </c>
      <c r="K257" s="205">
        <v>41726</v>
      </c>
      <c r="L257" s="204">
        <v>99.62</v>
      </c>
      <c r="N257" s="205">
        <v>41726</v>
      </c>
      <c r="O257" s="204">
        <v>99.252499999999998</v>
      </c>
      <c r="Q257" s="205">
        <v>41726</v>
      </c>
      <c r="R257" s="204">
        <v>98.617999999999995</v>
      </c>
      <c r="T257" s="205">
        <v>41716</v>
      </c>
      <c r="U257" s="204">
        <v>13.5</v>
      </c>
      <c r="W257" s="205">
        <v>41716</v>
      </c>
      <c r="X257" s="204">
        <v>9.94</v>
      </c>
      <c r="Z257" s="205">
        <v>41716</v>
      </c>
      <c r="AA257" s="204">
        <v>11.5</v>
      </c>
      <c r="AC257" s="205">
        <v>41716</v>
      </c>
      <c r="AD257" s="204">
        <v>-2.56</v>
      </c>
      <c r="AF257" s="205">
        <v>41716</v>
      </c>
      <c r="AG257" s="204">
        <v>0.48480000000000001</v>
      </c>
      <c r="AI257" s="205">
        <v>41716</v>
      </c>
      <c r="AJ257" s="204">
        <v>1.6440000000000001</v>
      </c>
      <c r="AL257" s="205">
        <v>41716</v>
      </c>
      <c r="AM257" s="204">
        <v>2.7880000000000003</v>
      </c>
      <c r="AO257" s="205">
        <v>41716</v>
      </c>
      <c r="AP257" s="204">
        <v>3.5869999999999997</v>
      </c>
      <c r="AR257" s="205">
        <v>41719</v>
      </c>
      <c r="AS257" s="204">
        <v>3.9723999999999999</v>
      </c>
      <c r="AU257" s="205">
        <v>41719</v>
      </c>
      <c r="AV257" s="204">
        <v>1.6914</v>
      </c>
    </row>
    <row r="258" spans="2:48" x14ac:dyDescent="0.25">
      <c r="B258" s="205">
        <v>41731</v>
      </c>
      <c r="C258" s="204">
        <v>66.28</v>
      </c>
      <c r="E258" s="205">
        <v>41723</v>
      </c>
      <c r="F258" s="204">
        <v>2.2959000000000001</v>
      </c>
      <c r="G258" s="209"/>
      <c r="H258" s="205">
        <v>41729</v>
      </c>
      <c r="I258" s="204">
        <v>99.797499999999999</v>
      </c>
      <c r="K258" s="205">
        <v>41729</v>
      </c>
      <c r="L258" s="204">
        <v>99.625</v>
      </c>
      <c r="N258" s="205">
        <v>41729</v>
      </c>
      <c r="O258" s="204">
        <v>99.252499999999998</v>
      </c>
      <c r="Q258" s="205">
        <v>41729</v>
      </c>
      <c r="R258" s="204">
        <v>98.623000000000005</v>
      </c>
      <c r="T258" s="205">
        <v>41717</v>
      </c>
      <c r="U258" s="204">
        <v>12.94</v>
      </c>
      <c r="W258" s="205">
        <v>41717</v>
      </c>
      <c r="X258" s="204">
        <v>9.5</v>
      </c>
      <c r="Z258" s="205">
        <v>41717</v>
      </c>
      <c r="AA258" s="204">
        <v>11.75</v>
      </c>
      <c r="AC258" s="205">
        <v>41717</v>
      </c>
      <c r="AD258" s="204">
        <v>-1.81</v>
      </c>
      <c r="AF258" s="205">
        <v>41717</v>
      </c>
      <c r="AG258" s="204">
        <v>0.55000000000000004</v>
      </c>
      <c r="AI258" s="205">
        <v>41717</v>
      </c>
      <c r="AJ258" s="204">
        <v>1.8023</v>
      </c>
      <c r="AL258" s="205">
        <v>41717</v>
      </c>
      <c r="AM258" s="204">
        <v>2.891</v>
      </c>
      <c r="AO258" s="205">
        <v>41717</v>
      </c>
      <c r="AP258" s="204">
        <v>3.6375000000000002</v>
      </c>
      <c r="AR258" s="205">
        <v>41722</v>
      </c>
      <c r="AS258" s="204">
        <v>3.9077999999999999</v>
      </c>
      <c r="AU258" s="205">
        <v>41722</v>
      </c>
      <c r="AV258" s="204">
        <v>1.6206</v>
      </c>
    </row>
    <row r="259" spans="2:48" x14ac:dyDescent="0.25">
      <c r="B259" s="205">
        <v>41732</v>
      </c>
      <c r="C259" s="204">
        <v>65.2</v>
      </c>
      <c r="E259" s="205">
        <v>41724</v>
      </c>
      <c r="F259" s="204">
        <v>2.2967</v>
      </c>
      <c r="G259" s="209"/>
      <c r="H259" s="205">
        <v>41730</v>
      </c>
      <c r="I259" s="204">
        <v>99.797499999999999</v>
      </c>
      <c r="K259" s="205">
        <v>41730</v>
      </c>
      <c r="L259" s="204">
        <v>99.63</v>
      </c>
      <c r="N259" s="205">
        <v>41730</v>
      </c>
      <c r="O259" s="204">
        <v>99.257499999999993</v>
      </c>
      <c r="Q259" s="205">
        <v>41730</v>
      </c>
      <c r="R259" s="204">
        <v>98.623000000000005</v>
      </c>
      <c r="T259" s="205">
        <v>41718</v>
      </c>
      <c r="U259" s="204">
        <v>13.06</v>
      </c>
      <c r="W259" s="205">
        <v>41718</v>
      </c>
      <c r="X259" s="204">
        <v>9.8800000000000008</v>
      </c>
      <c r="Z259" s="205">
        <v>41718</v>
      </c>
      <c r="AA259" s="204">
        <v>12</v>
      </c>
      <c r="AC259" s="205">
        <v>41718</v>
      </c>
      <c r="AD259" s="204">
        <v>-1.88</v>
      </c>
      <c r="AF259" s="205">
        <v>41718</v>
      </c>
      <c r="AG259" s="204">
        <v>0.55249999999999999</v>
      </c>
      <c r="AI259" s="205">
        <v>41718</v>
      </c>
      <c r="AJ259" s="204">
        <v>1.8</v>
      </c>
      <c r="AL259" s="205">
        <v>41718</v>
      </c>
      <c r="AM259" s="204">
        <v>2.8919999999999999</v>
      </c>
      <c r="AO259" s="205">
        <v>41718</v>
      </c>
      <c r="AP259" s="204">
        <v>3.6452999999999998</v>
      </c>
      <c r="AR259" s="205">
        <v>41723</v>
      </c>
      <c r="AS259" s="204">
        <v>3.9515000000000002</v>
      </c>
      <c r="AU259" s="205">
        <v>41723</v>
      </c>
      <c r="AV259" s="204">
        <v>1.6564000000000001</v>
      </c>
    </row>
    <row r="260" spans="2:48" x14ac:dyDescent="0.25">
      <c r="B260" s="205">
        <v>41733</v>
      </c>
      <c r="C260" s="204">
        <v>58.77</v>
      </c>
      <c r="E260" s="205">
        <v>41725</v>
      </c>
      <c r="F260" s="204">
        <v>2.2675000000000001</v>
      </c>
      <c r="G260" s="209"/>
      <c r="H260" s="205">
        <v>41731</v>
      </c>
      <c r="I260" s="204">
        <v>99.797499999999999</v>
      </c>
      <c r="K260" s="205">
        <v>41731</v>
      </c>
      <c r="L260" s="204">
        <v>99.63</v>
      </c>
      <c r="N260" s="205">
        <v>41731</v>
      </c>
      <c r="O260" s="204">
        <v>99.257499999999993</v>
      </c>
      <c r="Q260" s="205">
        <v>41731</v>
      </c>
      <c r="R260" s="204">
        <v>98.623000000000005</v>
      </c>
      <c r="T260" s="205">
        <v>41719</v>
      </c>
      <c r="U260" s="204">
        <v>13.69</v>
      </c>
      <c r="W260" s="205">
        <v>41719</v>
      </c>
      <c r="X260" s="204">
        <v>9.1300000000000008</v>
      </c>
      <c r="Z260" s="205">
        <v>41719</v>
      </c>
      <c r="AA260" s="204">
        <v>11.56</v>
      </c>
      <c r="AC260" s="205">
        <v>41719</v>
      </c>
      <c r="AD260" s="204">
        <v>-2.81</v>
      </c>
      <c r="AF260" s="205">
        <v>41719</v>
      </c>
      <c r="AG260" s="204">
        <v>0.56179999999999997</v>
      </c>
      <c r="AI260" s="205">
        <v>41719</v>
      </c>
      <c r="AJ260" s="204">
        <v>1.7995000000000001</v>
      </c>
      <c r="AL260" s="205">
        <v>41719</v>
      </c>
      <c r="AM260" s="204">
        <v>2.8588</v>
      </c>
      <c r="AO260" s="205">
        <v>41719</v>
      </c>
      <c r="AP260" s="204">
        <v>3.5792999999999999</v>
      </c>
      <c r="AR260" s="205">
        <v>41724</v>
      </c>
      <c r="AS260" s="204">
        <v>3.8952999999999998</v>
      </c>
      <c r="AU260" s="205">
        <v>41724</v>
      </c>
      <c r="AV260" s="204">
        <v>1.5960000000000001</v>
      </c>
    </row>
    <row r="261" spans="2:48" x14ac:dyDescent="0.25">
      <c r="B261" s="205">
        <v>41736</v>
      </c>
      <c r="C261" s="204">
        <v>55.66</v>
      </c>
      <c r="E261" s="205">
        <v>41726</v>
      </c>
      <c r="F261" s="204">
        <v>2.2660999999999998</v>
      </c>
      <c r="G261" s="209"/>
      <c r="H261" s="205">
        <v>41732</v>
      </c>
      <c r="I261" s="204">
        <v>99.797499999999999</v>
      </c>
      <c r="K261" s="205">
        <v>41732</v>
      </c>
      <c r="L261" s="204">
        <v>99.63</v>
      </c>
      <c r="N261" s="205">
        <v>41732</v>
      </c>
      <c r="O261" s="204">
        <v>99.257499999999993</v>
      </c>
      <c r="Q261" s="205">
        <v>41732</v>
      </c>
      <c r="R261" s="204">
        <v>98.617999999999995</v>
      </c>
      <c r="T261" s="205">
        <v>41722</v>
      </c>
      <c r="U261" s="204">
        <v>14.25</v>
      </c>
      <c r="W261" s="205">
        <v>41722</v>
      </c>
      <c r="X261" s="204">
        <v>8.75</v>
      </c>
      <c r="Z261" s="205">
        <v>41722</v>
      </c>
      <c r="AA261" s="204">
        <v>11.75</v>
      </c>
      <c r="AC261" s="205">
        <v>41722</v>
      </c>
      <c r="AD261" s="204">
        <v>-2.06</v>
      </c>
      <c r="AF261" s="205">
        <v>41722</v>
      </c>
      <c r="AG261" s="204">
        <v>0.57750000000000001</v>
      </c>
      <c r="AI261" s="205">
        <v>41722</v>
      </c>
      <c r="AJ261" s="204">
        <v>1.8195000000000001</v>
      </c>
      <c r="AL261" s="205">
        <v>41722</v>
      </c>
      <c r="AM261" s="204">
        <v>2.8460000000000001</v>
      </c>
      <c r="AO261" s="205">
        <v>41722</v>
      </c>
      <c r="AP261" s="204">
        <v>3.5432999999999999</v>
      </c>
      <c r="AR261" s="205">
        <v>41725</v>
      </c>
      <c r="AS261" s="204">
        <v>3.8515000000000001</v>
      </c>
      <c r="AU261" s="205">
        <v>41725</v>
      </c>
      <c r="AV261" s="204">
        <v>1.5878000000000001</v>
      </c>
    </row>
    <row r="262" spans="2:48" x14ac:dyDescent="0.25">
      <c r="B262" s="205">
        <v>41737</v>
      </c>
      <c r="C262" s="204">
        <v>55.93</v>
      </c>
      <c r="E262" s="205">
        <v>41729</v>
      </c>
      <c r="F262" s="204">
        <v>2.2622999999999998</v>
      </c>
      <c r="G262" s="209"/>
      <c r="H262" s="205">
        <v>41733</v>
      </c>
      <c r="I262" s="204">
        <v>99.797499999999999</v>
      </c>
      <c r="K262" s="205">
        <v>41733</v>
      </c>
      <c r="L262" s="204">
        <v>99.63</v>
      </c>
      <c r="N262" s="205">
        <v>41733</v>
      </c>
      <c r="O262" s="204">
        <v>99.257499999999993</v>
      </c>
      <c r="Q262" s="205">
        <v>41733</v>
      </c>
      <c r="R262" s="204">
        <v>98.638000000000005</v>
      </c>
      <c r="T262" s="205">
        <v>41723</v>
      </c>
      <c r="U262" s="204">
        <v>14.31</v>
      </c>
      <c r="W262" s="205">
        <v>41723</v>
      </c>
      <c r="X262" s="204">
        <v>9.31</v>
      </c>
      <c r="Z262" s="205">
        <v>41723</v>
      </c>
      <c r="AA262" s="204">
        <v>12</v>
      </c>
      <c r="AC262" s="205">
        <v>41723</v>
      </c>
      <c r="AD262" s="204">
        <v>-2.06</v>
      </c>
      <c r="AF262" s="205">
        <v>41723</v>
      </c>
      <c r="AG262" s="204">
        <v>0.57020000000000004</v>
      </c>
      <c r="AI262" s="205">
        <v>41723</v>
      </c>
      <c r="AJ262" s="204">
        <v>1.8233000000000001</v>
      </c>
      <c r="AL262" s="205">
        <v>41723</v>
      </c>
      <c r="AM262" s="204">
        <v>2.8689999999999998</v>
      </c>
      <c r="AO262" s="205">
        <v>41723</v>
      </c>
      <c r="AP262" s="204">
        <v>3.5705</v>
      </c>
      <c r="AR262" s="205">
        <v>41726</v>
      </c>
      <c r="AS262" s="204">
        <v>3.9005999999999998</v>
      </c>
      <c r="AU262" s="205">
        <v>41726</v>
      </c>
      <c r="AV262" s="204">
        <v>1.6395</v>
      </c>
    </row>
    <row r="263" spans="2:48" x14ac:dyDescent="0.25">
      <c r="B263" s="205">
        <v>41738</v>
      </c>
      <c r="C263" s="204">
        <v>54.72</v>
      </c>
      <c r="E263" s="205">
        <v>41730</v>
      </c>
      <c r="F263" s="204">
        <v>2.2770000000000001</v>
      </c>
      <c r="G263" s="209"/>
      <c r="H263" s="205">
        <v>41736</v>
      </c>
      <c r="I263" s="204">
        <v>99.797499999999999</v>
      </c>
      <c r="K263" s="205">
        <v>41736</v>
      </c>
      <c r="L263" s="204">
        <v>99.63</v>
      </c>
      <c r="N263" s="205">
        <v>41736</v>
      </c>
      <c r="O263" s="204">
        <v>99.262500000000003</v>
      </c>
      <c r="Q263" s="205">
        <v>41736</v>
      </c>
      <c r="R263" s="204">
        <v>98.638000000000005</v>
      </c>
      <c r="T263" s="205">
        <v>41724</v>
      </c>
      <c r="U263" s="204">
        <v>10.81</v>
      </c>
      <c r="W263" s="205">
        <v>41724</v>
      </c>
      <c r="X263" s="204">
        <v>10</v>
      </c>
      <c r="Z263" s="205">
        <v>41724</v>
      </c>
      <c r="AA263" s="204">
        <v>12</v>
      </c>
      <c r="AC263" s="205">
        <v>41724</v>
      </c>
      <c r="AD263" s="204">
        <v>-2.19</v>
      </c>
      <c r="AF263" s="205">
        <v>41724</v>
      </c>
      <c r="AG263" s="204">
        <v>0.55200000000000005</v>
      </c>
      <c r="AI263" s="205">
        <v>41724</v>
      </c>
      <c r="AJ263" s="204">
        <v>1.7745</v>
      </c>
      <c r="AL263" s="205">
        <v>41724</v>
      </c>
      <c r="AM263" s="204">
        <v>2.8134999999999999</v>
      </c>
      <c r="AO263" s="205">
        <v>41724</v>
      </c>
      <c r="AP263" s="204">
        <v>3.5217999999999998</v>
      </c>
      <c r="AR263" s="205">
        <v>41729</v>
      </c>
      <c r="AS263" s="204">
        <v>3.9359999999999999</v>
      </c>
      <c r="AU263" s="205">
        <v>41729</v>
      </c>
      <c r="AV263" s="204">
        <v>1.6722000000000001</v>
      </c>
    </row>
    <row r="264" spans="2:48" x14ac:dyDescent="0.25">
      <c r="B264" s="205">
        <v>41739</v>
      </c>
      <c r="C264" s="204">
        <v>55.44</v>
      </c>
      <c r="E264" s="205">
        <v>41731</v>
      </c>
      <c r="F264" s="204">
        <v>2.2646999999999999</v>
      </c>
      <c r="G264" s="209"/>
      <c r="H264" s="205">
        <v>41737</v>
      </c>
      <c r="I264" s="204">
        <v>99.797499999999999</v>
      </c>
      <c r="K264" s="205">
        <v>41737</v>
      </c>
      <c r="L264" s="204">
        <v>99.63</v>
      </c>
      <c r="N264" s="205">
        <v>41737</v>
      </c>
      <c r="O264" s="204">
        <v>99.262500000000003</v>
      </c>
      <c r="Q264" s="205">
        <v>41737</v>
      </c>
      <c r="R264" s="204">
        <v>98.638000000000005</v>
      </c>
      <c r="T264" s="205">
        <v>41725</v>
      </c>
      <c r="U264" s="204">
        <v>11.69</v>
      </c>
      <c r="W264" s="205">
        <v>41725</v>
      </c>
      <c r="X264" s="204">
        <v>7.75</v>
      </c>
      <c r="Z264" s="205">
        <v>41725</v>
      </c>
      <c r="AA264" s="204">
        <v>12</v>
      </c>
      <c r="AC264" s="205">
        <v>41725</v>
      </c>
      <c r="AD264" s="204">
        <v>-2.31</v>
      </c>
      <c r="AF264" s="205">
        <v>41725</v>
      </c>
      <c r="AG264" s="204">
        <v>0.56279999999999997</v>
      </c>
      <c r="AI264" s="205">
        <v>41725</v>
      </c>
      <c r="AJ264" s="204">
        <v>1.7948</v>
      </c>
      <c r="AL264" s="205">
        <v>41725</v>
      </c>
      <c r="AM264" s="204">
        <v>2.8035000000000001</v>
      </c>
      <c r="AO264" s="205">
        <v>41725</v>
      </c>
      <c r="AP264" s="204">
        <v>3.5047999999999999</v>
      </c>
      <c r="AR264" s="205">
        <v>41730</v>
      </c>
      <c r="AS264" s="204">
        <v>3.9981</v>
      </c>
      <c r="AU264" s="205">
        <v>41730</v>
      </c>
      <c r="AV264" s="204">
        <v>1.7176</v>
      </c>
    </row>
    <row r="265" spans="2:48" x14ac:dyDescent="0.25">
      <c r="B265" s="205">
        <v>41740</v>
      </c>
      <c r="C265" s="204">
        <v>58.64</v>
      </c>
      <c r="E265" s="205">
        <v>41732</v>
      </c>
      <c r="F265" s="204">
        <v>2.2800000000000002</v>
      </c>
      <c r="G265" s="209"/>
      <c r="H265" s="205">
        <v>41738</v>
      </c>
      <c r="I265" s="204">
        <v>99.797499999999999</v>
      </c>
      <c r="K265" s="205">
        <v>41738</v>
      </c>
      <c r="L265" s="204">
        <v>99.63</v>
      </c>
      <c r="N265" s="205">
        <v>41738</v>
      </c>
      <c r="O265" s="204">
        <v>99.267499999999998</v>
      </c>
      <c r="Q265" s="205">
        <v>41738</v>
      </c>
      <c r="R265" s="204">
        <v>98.652000000000001</v>
      </c>
      <c r="T265" s="205">
        <v>41726</v>
      </c>
      <c r="U265" s="204">
        <v>12.19</v>
      </c>
      <c r="W265" s="205">
        <v>41726</v>
      </c>
      <c r="X265" s="204">
        <v>7.75</v>
      </c>
      <c r="Z265" s="205">
        <v>41726</v>
      </c>
      <c r="AA265" s="204">
        <v>12</v>
      </c>
      <c r="AC265" s="205">
        <v>41726</v>
      </c>
      <c r="AD265" s="204">
        <v>-2.4</v>
      </c>
      <c r="AF265" s="205">
        <v>41726</v>
      </c>
      <c r="AG265" s="204">
        <v>0.57130000000000003</v>
      </c>
      <c r="AI265" s="205">
        <v>41726</v>
      </c>
      <c r="AJ265" s="204">
        <v>1.827</v>
      </c>
      <c r="AL265" s="205">
        <v>41726</v>
      </c>
      <c r="AM265" s="204">
        <v>2.8414999999999999</v>
      </c>
      <c r="AO265" s="205">
        <v>41726</v>
      </c>
      <c r="AP265" s="204">
        <v>3.524</v>
      </c>
      <c r="AR265" s="205">
        <v>41731</v>
      </c>
      <c r="AS265" s="204">
        <v>4.0378999999999996</v>
      </c>
      <c r="AU265" s="205">
        <v>41731</v>
      </c>
      <c r="AV265" s="204">
        <v>1.7524999999999999</v>
      </c>
    </row>
    <row r="266" spans="2:48" x14ac:dyDescent="0.25">
      <c r="B266" s="205">
        <v>41743</v>
      </c>
      <c r="C266" s="204">
        <v>59.15</v>
      </c>
      <c r="E266" s="205">
        <v>41733</v>
      </c>
      <c r="F266" s="204">
        <v>2.3195999999999999</v>
      </c>
      <c r="G266" s="209"/>
      <c r="H266" s="205">
        <v>41739</v>
      </c>
      <c r="I266" s="204">
        <v>99.797499999999999</v>
      </c>
      <c r="K266" s="205">
        <v>41739</v>
      </c>
      <c r="L266" s="204">
        <v>99.63</v>
      </c>
      <c r="N266" s="205">
        <v>41739</v>
      </c>
      <c r="O266" s="204">
        <v>99.267499999999998</v>
      </c>
      <c r="Q266" s="205">
        <v>41739</v>
      </c>
      <c r="R266" s="204">
        <v>98.662000000000006</v>
      </c>
      <c r="T266" s="205">
        <v>41729</v>
      </c>
      <c r="U266" s="204">
        <v>12.59</v>
      </c>
      <c r="W266" s="205">
        <v>41729</v>
      </c>
      <c r="X266" s="204">
        <v>8.31</v>
      </c>
      <c r="Z266" s="205">
        <v>41729</v>
      </c>
      <c r="AA266" s="204">
        <v>12.25</v>
      </c>
      <c r="AC266" s="205">
        <v>41729</v>
      </c>
      <c r="AD266" s="204">
        <v>-1.69</v>
      </c>
      <c r="AF266" s="205">
        <v>41729</v>
      </c>
      <c r="AG266" s="204">
        <v>0.54500000000000004</v>
      </c>
      <c r="AI266" s="205">
        <v>41729</v>
      </c>
      <c r="AJ266" s="204">
        <v>1.8025</v>
      </c>
      <c r="AL266" s="205">
        <v>41729</v>
      </c>
      <c r="AM266" s="204">
        <v>2.8420000000000001</v>
      </c>
      <c r="AO266" s="205">
        <v>41729</v>
      </c>
      <c r="AP266" s="204">
        <v>3.5415000000000001</v>
      </c>
      <c r="AR266" s="205">
        <v>41732</v>
      </c>
      <c r="AS266" s="204">
        <v>4.0228999999999999</v>
      </c>
      <c r="AU266" s="205">
        <v>41732</v>
      </c>
      <c r="AV266" s="204">
        <v>1.7269000000000001</v>
      </c>
    </row>
    <row r="267" spans="2:48" x14ac:dyDescent="0.25">
      <c r="B267" s="205">
        <v>41744</v>
      </c>
      <c r="C267" s="204">
        <v>59.19</v>
      </c>
      <c r="E267" s="205">
        <v>41736</v>
      </c>
      <c r="F267" s="204">
        <v>2.3064</v>
      </c>
      <c r="G267" s="209"/>
      <c r="H267" s="205">
        <v>41740</v>
      </c>
      <c r="I267" s="204">
        <v>99.797499999999999</v>
      </c>
      <c r="K267" s="205">
        <v>41740</v>
      </c>
      <c r="L267" s="204">
        <v>99.63</v>
      </c>
      <c r="N267" s="205">
        <v>41740</v>
      </c>
      <c r="O267" s="204">
        <v>99.267499999999998</v>
      </c>
      <c r="Q267" s="205">
        <v>41740</v>
      </c>
      <c r="R267" s="204">
        <v>98.662000000000006</v>
      </c>
      <c r="T267" s="205">
        <v>41730</v>
      </c>
      <c r="U267" s="204">
        <v>12</v>
      </c>
      <c r="W267" s="205">
        <v>41730</v>
      </c>
      <c r="X267" s="204">
        <v>8.75</v>
      </c>
      <c r="Z267" s="205">
        <v>41730</v>
      </c>
      <c r="AA267" s="204">
        <v>12.38</v>
      </c>
      <c r="AC267" s="205">
        <v>41730</v>
      </c>
      <c r="AD267" s="204">
        <v>-1.44</v>
      </c>
      <c r="AF267" s="205">
        <v>41730</v>
      </c>
      <c r="AG267" s="204">
        <v>0.55100000000000005</v>
      </c>
      <c r="AI267" s="205">
        <v>41730</v>
      </c>
      <c r="AJ267" s="204">
        <v>1.8199999999999998</v>
      </c>
      <c r="AL267" s="205">
        <v>41730</v>
      </c>
      <c r="AM267" s="204">
        <v>2.8773</v>
      </c>
      <c r="AO267" s="205">
        <v>41730</v>
      </c>
      <c r="AP267" s="204">
        <v>3.5912999999999999</v>
      </c>
      <c r="AR267" s="205">
        <v>41733</v>
      </c>
      <c r="AS267" s="204">
        <v>3.9683000000000002</v>
      </c>
      <c r="AU267" s="205">
        <v>41733</v>
      </c>
      <c r="AV267" s="204">
        <v>1.6492</v>
      </c>
    </row>
    <row r="268" spans="2:48" x14ac:dyDescent="0.25">
      <c r="B268" s="205">
        <v>41745</v>
      </c>
      <c r="C268" s="204">
        <v>58.02</v>
      </c>
      <c r="E268" s="205">
        <v>41737</v>
      </c>
      <c r="F268" s="204">
        <v>2.2987000000000002</v>
      </c>
      <c r="G268" s="209"/>
      <c r="H268" s="205">
        <v>41743</v>
      </c>
      <c r="I268" s="204">
        <v>99.797499999999999</v>
      </c>
      <c r="K268" s="205">
        <v>41743</v>
      </c>
      <c r="L268" s="204">
        <v>99.63</v>
      </c>
      <c r="N268" s="205">
        <v>41743</v>
      </c>
      <c r="O268" s="204">
        <v>99.267499999999998</v>
      </c>
      <c r="Q268" s="205">
        <v>41743</v>
      </c>
      <c r="R268" s="204">
        <v>98.662000000000006</v>
      </c>
      <c r="T268" s="205">
        <v>41731</v>
      </c>
      <c r="U268" s="204">
        <v>11.75</v>
      </c>
      <c r="W268" s="205">
        <v>41731</v>
      </c>
      <c r="X268" s="204">
        <v>8.3800000000000008</v>
      </c>
      <c r="Z268" s="205">
        <v>41731</v>
      </c>
      <c r="AA268" s="204">
        <v>11.75</v>
      </c>
      <c r="AC268" s="205">
        <v>41731</v>
      </c>
      <c r="AD268" s="204">
        <v>-1.69</v>
      </c>
      <c r="AF268" s="205">
        <v>41731</v>
      </c>
      <c r="AG268" s="204">
        <v>0.57299999999999995</v>
      </c>
      <c r="AI268" s="205">
        <v>41731</v>
      </c>
      <c r="AJ268" s="204">
        <v>1.8774999999999999</v>
      </c>
      <c r="AL268" s="205">
        <v>41731</v>
      </c>
      <c r="AM268" s="204">
        <v>2.9234999999999998</v>
      </c>
      <c r="AO268" s="205">
        <v>41731</v>
      </c>
      <c r="AP268" s="204">
        <v>3.6310000000000002</v>
      </c>
      <c r="AR268" s="205">
        <v>41736</v>
      </c>
      <c r="AS268" s="204">
        <v>3.9447000000000001</v>
      </c>
      <c r="AU268" s="205">
        <v>41736</v>
      </c>
      <c r="AV268" s="204">
        <v>1.6381000000000001</v>
      </c>
    </row>
    <row r="269" spans="2:48" x14ac:dyDescent="0.25">
      <c r="B269" s="205">
        <v>41746</v>
      </c>
      <c r="C269" s="204">
        <v>59.48</v>
      </c>
      <c r="E269" s="205">
        <v>41738</v>
      </c>
      <c r="F269" s="204">
        <v>2.3247</v>
      </c>
      <c r="G269" s="209"/>
      <c r="H269" s="205">
        <v>41744</v>
      </c>
      <c r="I269" s="204">
        <v>99.795000000000002</v>
      </c>
      <c r="K269" s="205">
        <v>41744</v>
      </c>
      <c r="L269" s="204">
        <v>99.63</v>
      </c>
      <c r="N269" s="205">
        <v>41744</v>
      </c>
      <c r="O269" s="204">
        <v>99.267499999999998</v>
      </c>
      <c r="Q269" s="205">
        <v>41744</v>
      </c>
      <c r="R269" s="204">
        <v>98.662000000000006</v>
      </c>
      <c r="T269" s="205">
        <v>41732</v>
      </c>
      <c r="U269" s="204">
        <v>11.63</v>
      </c>
      <c r="W269" s="205">
        <v>41732</v>
      </c>
      <c r="X269" s="204">
        <v>9</v>
      </c>
      <c r="Z269" s="205">
        <v>41732</v>
      </c>
      <c r="AA269" s="204">
        <v>12</v>
      </c>
      <c r="AC269" s="205">
        <v>41732</v>
      </c>
      <c r="AD269" s="204">
        <v>-1.25</v>
      </c>
      <c r="AF269" s="205">
        <v>41732</v>
      </c>
      <c r="AG269" s="204">
        <v>0.57750000000000001</v>
      </c>
      <c r="AI269" s="205">
        <v>41732</v>
      </c>
      <c r="AJ269" s="204">
        <v>1.8879999999999999</v>
      </c>
      <c r="AL269" s="205">
        <v>41732</v>
      </c>
      <c r="AM269" s="204">
        <v>2.9195000000000002</v>
      </c>
      <c r="AO269" s="205">
        <v>41732</v>
      </c>
      <c r="AP269" s="204">
        <v>3.6168</v>
      </c>
      <c r="AR269" s="205">
        <v>41737</v>
      </c>
      <c r="AS269" s="204">
        <v>3.9140999999999999</v>
      </c>
      <c r="AU269" s="205">
        <v>41737</v>
      </c>
      <c r="AV269" s="204">
        <v>1.6191</v>
      </c>
    </row>
    <row r="270" spans="2:48" x14ac:dyDescent="0.25">
      <c r="B270" s="205">
        <v>41750</v>
      </c>
      <c r="C270" s="204">
        <v>56.83</v>
      </c>
      <c r="E270" s="205">
        <v>41739</v>
      </c>
      <c r="F270" s="204">
        <v>2.3306</v>
      </c>
      <c r="G270" s="209"/>
      <c r="H270" s="205">
        <v>41745</v>
      </c>
      <c r="I270" s="204">
        <v>99.795000000000002</v>
      </c>
      <c r="K270" s="205">
        <v>41745</v>
      </c>
      <c r="L270" s="204">
        <v>99.63</v>
      </c>
      <c r="N270" s="205">
        <v>41745</v>
      </c>
      <c r="O270" s="204">
        <v>99.267499999999998</v>
      </c>
      <c r="Q270" s="205">
        <v>41745</v>
      </c>
      <c r="R270" s="204">
        <v>98.667000000000002</v>
      </c>
      <c r="T270" s="205">
        <v>41733</v>
      </c>
      <c r="U270" s="204">
        <v>12.63</v>
      </c>
      <c r="W270" s="205">
        <v>41733</v>
      </c>
      <c r="X270" s="204">
        <v>9.6300000000000008</v>
      </c>
      <c r="Z270" s="205">
        <v>41733</v>
      </c>
      <c r="AA270" s="204">
        <v>11.56</v>
      </c>
      <c r="AC270" s="205">
        <v>41733</v>
      </c>
      <c r="AD270" s="204">
        <v>-1.44</v>
      </c>
      <c r="AF270" s="205">
        <v>41733</v>
      </c>
      <c r="AG270" s="204">
        <v>0.53839999999999999</v>
      </c>
      <c r="AI270" s="205">
        <v>41733</v>
      </c>
      <c r="AJ270" s="204">
        <v>1.7930000000000001</v>
      </c>
      <c r="AL270" s="205">
        <v>41733</v>
      </c>
      <c r="AM270" s="204">
        <v>2.8348</v>
      </c>
      <c r="AO270" s="205">
        <v>41733</v>
      </c>
      <c r="AP270" s="204">
        <v>3.5703</v>
      </c>
      <c r="AR270" s="205">
        <v>41738</v>
      </c>
      <c r="AS270" s="204">
        <v>3.9864000000000002</v>
      </c>
      <c r="AU270" s="205">
        <v>41738</v>
      </c>
      <c r="AV270" s="204">
        <v>1.6621999999999999</v>
      </c>
    </row>
    <row r="271" spans="2:48" x14ac:dyDescent="0.25">
      <c r="B271" s="205">
        <v>41751</v>
      </c>
      <c r="C271" s="204">
        <v>57.09</v>
      </c>
      <c r="E271" s="205">
        <v>41740</v>
      </c>
      <c r="F271" s="204">
        <v>2.3406000000000002</v>
      </c>
      <c r="G271" s="209"/>
      <c r="H271" s="205">
        <v>41746</v>
      </c>
      <c r="I271" s="204">
        <v>99.795000000000002</v>
      </c>
      <c r="K271" s="205">
        <v>41746</v>
      </c>
      <c r="L271" s="204">
        <v>99.63</v>
      </c>
      <c r="N271" s="205">
        <v>41746</v>
      </c>
      <c r="O271" s="204">
        <v>99.267499999999998</v>
      </c>
      <c r="Q271" s="205">
        <v>41746</v>
      </c>
      <c r="R271" s="204">
        <v>98.656999999999996</v>
      </c>
      <c r="T271" s="205">
        <v>41736</v>
      </c>
      <c r="U271" s="204">
        <v>12.75</v>
      </c>
      <c r="W271" s="205">
        <v>41736</v>
      </c>
      <c r="X271" s="204">
        <v>10</v>
      </c>
      <c r="Z271" s="205">
        <v>41736</v>
      </c>
      <c r="AA271" s="204">
        <v>11.88</v>
      </c>
      <c r="AC271" s="205">
        <v>41736</v>
      </c>
      <c r="AD271" s="204">
        <v>-1.31</v>
      </c>
      <c r="AF271" s="205">
        <v>41736</v>
      </c>
      <c r="AG271" s="204">
        <v>0.52600000000000002</v>
      </c>
      <c r="AI271" s="205">
        <v>41736</v>
      </c>
      <c r="AJ271" s="204">
        <v>1.7774999999999999</v>
      </c>
      <c r="AL271" s="205">
        <v>41736</v>
      </c>
      <c r="AM271" s="204">
        <v>2.8203</v>
      </c>
      <c r="AO271" s="205">
        <v>41736</v>
      </c>
      <c r="AP271" s="204">
        <v>3.5465</v>
      </c>
      <c r="AR271" s="205">
        <v>41739</v>
      </c>
      <c r="AS271" s="204">
        <v>3.9332000000000003</v>
      </c>
      <c r="AU271" s="205">
        <v>41739</v>
      </c>
      <c r="AV271" s="204">
        <v>1.6025</v>
      </c>
    </row>
    <row r="272" spans="2:48" x14ac:dyDescent="0.25">
      <c r="B272" s="205">
        <v>41752</v>
      </c>
      <c r="C272" s="204">
        <v>56.58</v>
      </c>
      <c r="E272" s="205">
        <v>41743</v>
      </c>
      <c r="F272" s="204">
        <v>2.3199000000000001</v>
      </c>
      <c r="G272" s="209"/>
      <c r="H272" s="205">
        <v>41750</v>
      </c>
      <c r="I272" s="204">
        <v>99.792500000000004</v>
      </c>
      <c r="K272" s="205">
        <v>41750</v>
      </c>
      <c r="L272" s="204">
        <v>99.63</v>
      </c>
      <c r="N272" s="205">
        <v>41750</v>
      </c>
      <c r="O272" s="204">
        <v>99.267499999999998</v>
      </c>
      <c r="Q272" s="205">
        <v>41750</v>
      </c>
      <c r="R272" s="204">
        <v>98.662000000000006</v>
      </c>
      <c r="T272" s="205">
        <v>41737</v>
      </c>
      <c r="U272" s="204">
        <v>12.89</v>
      </c>
      <c r="W272" s="205">
        <v>41737</v>
      </c>
      <c r="X272" s="204">
        <v>10</v>
      </c>
      <c r="Z272" s="205">
        <v>41737</v>
      </c>
      <c r="AA272" s="204">
        <v>11.75</v>
      </c>
      <c r="AC272" s="205">
        <v>41737</v>
      </c>
      <c r="AD272" s="204">
        <v>-1.44</v>
      </c>
      <c r="AF272" s="205">
        <v>41737</v>
      </c>
      <c r="AG272" s="204">
        <v>0.52849999999999997</v>
      </c>
      <c r="AI272" s="205">
        <v>41737</v>
      </c>
      <c r="AJ272" s="204">
        <v>1.7669999999999999</v>
      </c>
      <c r="AL272" s="205">
        <v>41737</v>
      </c>
      <c r="AM272" s="204">
        <v>2.7989999999999999</v>
      </c>
      <c r="AO272" s="205">
        <v>41737</v>
      </c>
      <c r="AP272" s="204">
        <v>3.5270000000000001</v>
      </c>
      <c r="AR272" s="205">
        <v>41740</v>
      </c>
      <c r="AS272" s="204">
        <v>3.8994</v>
      </c>
      <c r="AU272" s="205">
        <v>41740</v>
      </c>
      <c r="AV272" s="204">
        <v>1.5598999999999998</v>
      </c>
    </row>
    <row r="273" spans="2:48" x14ac:dyDescent="0.25">
      <c r="B273" s="205">
        <v>41753</v>
      </c>
      <c r="C273" s="204">
        <v>57.85</v>
      </c>
      <c r="E273" s="205">
        <v>41744</v>
      </c>
      <c r="F273" s="204">
        <v>2.3125</v>
      </c>
      <c r="G273" s="209"/>
      <c r="H273" s="205">
        <v>41751</v>
      </c>
      <c r="I273" s="204">
        <v>99.792500000000004</v>
      </c>
      <c r="K273" s="205">
        <v>41751</v>
      </c>
      <c r="L273" s="204">
        <v>99.63</v>
      </c>
      <c r="N273" s="205">
        <v>41751</v>
      </c>
      <c r="O273" s="204">
        <v>99.267499999999998</v>
      </c>
      <c r="Q273" s="205">
        <v>41751</v>
      </c>
      <c r="R273" s="204">
        <v>98.662000000000006</v>
      </c>
      <c r="T273" s="205">
        <v>41738</v>
      </c>
      <c r="U273" s="204">
        <v>13.19</v>
      </c>
      <c r="W273" s="205">
        <v>41738</v>
      </c>
      <c r="X273" s="204">
        <v>9.5</v>
      </c>
      <c r="Z273" s="205">
        <v>41738</v>
      </c>
      <c r="AA273" s="204">
        <v>11.19</v>
      </c>
      <c r="AC273" s="205">
        <v>41738</v>
      </c>
      <c r="AD273" s="204">
        <v>-1.75</v>
      </c>
      <c r="AF273" s="205">
        <v>41738</v>
      </c>
      <c r="AG273" s="204">
        <v>0.4965</v>
      </c>
      <c r="AI273" s="205">
        <v>41738</v>
      </c>
      <c r="AJ273" s="204">
        <v>1.72</v>
      </c>
      <c r="AL273" s="205">
        <v>41738</v>
      </c>
      <c r="AM273" s="204">
        <v>2.8029999999999999</v>
      </c>
      <c r="AO273" s="205">
        <v>41738</v>
      </c>
      <c r="AP273" s="204">
        <v>3.5579999999999998</v>
      </c>
      <c r="AR273" s="205">
        <v>41743</v>
      </c>
      <c r="AS273" s="204">
        <v>3.9041999999999999</v>
      </c>
      <c r="AU273" s="205">
        <v>41743</v>
      </c>
      <c r="AV273" s="204">
        <v>1.5838999999999999</v>
      </c>
    </row>
    <row r="274" spans="2:48" x14ac:dyDescent="0.25">
      <c r="B274" s="205">
        <v>41754</v>
      </c>
      <c r="C274" s="204">
        <v>58.07</v>
      </c>
      <c r="E274" s="205">
        <v>41745</v>
      </c>
      <c r="F274" s="204">
        <v>2.3332000000000002</v>
      </c>
      <c r="G274" s="209"/>
      <c r="H274" s="205">
        <v>41752</v>
      </c>
      <c r="I274" s="204">
        <v>99.79</v>
      </c>
      <c r="K274" s="205">
        <v>41752</v>
      </c>
      <c r="L274" s="204">
        <v>99.625</v>
      </c>
      <c r="N274" s="205">
        <v>41752</v>
      </c>
      <c r="O274" s="204">
        <v>99.267499999999998</v>
      </c>
      <c r="Q274" s="205">
        <v>41752</v>
      </c>
      <c r="R274" s="204">
        <v>98.656999999999996</v>
      </c>
      <c r="T274" s="205">
        <v>41739</v>
      </c>
      <c r="U274" s="204">
        <v>13.66</v>
      </c>
      <c r="W274" s="205">
        <v>41739</v>
      </c>
      <c r="X274" s="204">
        <v>11</v>
      </c>
      <c r="Z274" s="205">
        <v>41739</v>
      </c>
      <c r="AA274" s="204">
        <v>12</v>
      </c>
      <c r="AC274" s="205">
        <v>41739</v>
      </c>
      <c r="AD274" s="204">
        <v>-1.1000000000000001</v>
      </c>
      <c r="AF274" s="205">
        <v>41739</v>
      </c>
      <c r="AG274" s="204">
        <v>0.4899</v>
      </c>
      <c r="AI274" s="205">
        <v>41739</v>
      </c>
      <c r="AJ274" s="204">
        <v>1.7010000000000001</v>
      </c>
      <c r="AL274" s="205">
        <v>41739</v>
      </c>
      <c r="AM274" s="204">
        <v>2.77</v>
      </c>
      <c r="AO274" s="205">
        <v>41739</v>
      </c>
      <c r="AP274" s="204">
        <v>3.5070000000000001</v>
      </c>
      <c r="AR274" s="205">
        <v>41744</v>
      </c>
      <c r="AS274" s="204">
        <v>3.8504</v>
      </c>
      <c r="AU274" s="205">
        <v>41744</v>
      </c>
      <c r="AV274" s="204">
        <v>1.538</v>
      </c>
    </row>
    <row r="275" spans="2:48" x14ac:dyDescent="0.25">
      <c r="B275" s="205">
        <v>41757</v>
      </c>
      <c r="C275" s="204">
        <v>59.1</v>
      </c>
      <c r="E275" s="205">
        <v>41746</v>
      </c>
      <c r="F275" s="204">
        <v>2.3351999999999999</v>
      </c>
      <c r="G275" s="209"/>
      <c r="H275" s="205">
        <v>41753</v>
      </c>
      <c r="I275" s="204">
        <v>99.79</v>
      </c>
      <c r="K275" s="205">
        <v>41753</v>
      </c>
      <c r="L275" s="204">
        <v>99.62</v>
      </c>
      <c r="N275" s="205">
        <v>41753</v>
      </c>
      <c r="O275" s="204">
        <v>99.267499999999998</v>
      </c>
      <c r="Q275" s="205">
        <v>41753</v>
      </c>
      <c r="R275" s="204">
        <v>98.656999999999996</v>
      </c>
      <c r="T275" s="205">
        <v>41740</v>
      </c>
      <c r="U275" s="204">
        <v>13.31</v>
      </c>
      <c r="W275" s="205">
        <v>41740</v>
      </c>
      <c r="X275" s="204">
        <v>10.94</v>
      </c>
      <c r="Z275" s="205">
        <v>41740</v>
      </c>
      <c r="AA275" s="204">
        <v>11.69</v>
      </c>
      <c r="AC275" s="205">
        <v>41740</v>
      </c>
      <c r="AD275" s="204">
        <v>-1.44</v>
      </c>
      <c r="AF275" s="205">
        <v>41740</v>
      </c>
      <c r="AG275" s="204">
        <v>0.49080000000000001</v>
      </c>
      <c r="AI275" s="205">
        <v>41740</v>
      </c>
      <c r="AJ275" s="204">
        <v>1.6853</v>
      </c>
      <c r="AL275" s="205">
        <v>41740</v>
      </c>
      <c r="AM275" s="204">
        <v>2.7427999999999999</v>
      </c>
      <c r="AO275" s="205">
        <v>41740</v>
      </c>
      <c r="AP275" s="204">
        <v>3.4683000000000002</v>
      </c>
      <c r="AR275" s="205">
        <v>41745</v>
      </c>
      <c r="AS275" s="204">
        <v>3.8207</v>
      </c>
      <c r="AU275" s="205">
        <v>41745</v>
      </c>
      <c r="AV275" s="204">
        <v>1.4866999999999999</v>
      </c>
    </row>
    <row r="276" spans="2:48" x14ac:dyDescent="0.25">
      <c r="B276" s="205">
        <v>41758</v>
      </c>
      <c r="C276" s="204">
        <v>59.94</v>
      </c>
      <c r="E276" s="205">
        <v>41747</v>
      </c>
      <c r="F276" s="204">
        <v>2.3351999999999999</v>
      </c>
      <c r="G276" s="209"/>
      <c r="H276" s="205">
        <v>41754</v>
      </c>
      <c r="I276" s="204">
        <v>99.79</v>
      </c>
      <c r="K276" s="205">
        <v>41754</v>
      </c>
      <c r="L276" s="204">
        <v>99.62</v>
      </c>
      <c r="N276" s="205">
        <v>41754</v>
      </c>
      <c r="O276" s="204">
        <v>99.267499999999998</v>
      </c>
      <c r="Q276" s="205">
        <v>41754</v>
      </c>
      <c r="R276" s="204">
        <v>98.656999999999996</v>
      </c>
      <c r="T276" s="205">
        <v>41743</v>
      </c>
      <c r="U276" s="204">
        <v>13.63</v>
      </c>
      <c r="W276" s="205">
        <v>41743</v>
      </c>
      <c r="X276" s="204">
        <v>10.63</v>
      </c>
      <c r="Z276" s="205">
        <v>41743</v>
      </c>
      <c r="AA276" s="204">
        <v>11.75</v>
      </c>
      <c r="AC276" s="205">
        <v>41743</v>
      </c>
      <c r="AD276" s="204">
        <v>-1</v>
      </c>
      <c r="AF276" s="205">
        <v>41743</v>
      </c>
      <c r="AG276" s="204">
        <v>0.50600000000000001</v>
      </c>
      <c r="AI276" s="205">
        <v>41743</v>
      </c>
      <c r="AJ276" s="204">
        <v>1.7202999999999999</v>
      </c>
      <c r="AL276" s="205">
        <v>41743</v>
      </c>
      <c r="AM276" s="204">
        <v>2.7664999999999997</v>
      </c>
      <c r="AO276" s="205">
        <v>41743</v>
      </c>
      <c r="AP276" s="204">
        <v>3.4790000000000001</v>
      </c>
      <c r="AR276" s="205">
        <v>41746</v>
      </c>
      <c r="AS276" s="204">
        <v>3.9177999999999997</v>
      </c>
      <c r="AU276" s="205">
        <v>41746</v>
      </c>
      <c r="AV276" s="204">
        <v>1.5847</v>
      </c>
    </row>
    <row r="277" spans="2:48" x14ac:dyDescent="0.25">
      <c r="B277" s="205">
        <v>41759</v>
      </c>
      <c r="C277" s="204">
        <v>58.88</v>
      </c>
      <c r="E277" s="205">
        <v>41750</v>
      </c>
      <c r="F277" s="204">
        <v>2.6219999999999999</v>
      </c>
      <c r="G277" s="209"/>
      <c r="H277" s="205">
        <v>41757</v>
      </c>
      <c r="I277" s="204">
        <v>99.79</v>
      </c>
      <c r="K277" s="205">
        <v>41757</v>
      </c>
      <c r="L277" s="204">
        <v>99.62</v>
      </c>
      <c r="N277" s="205">
        <v>41757</v>
      </c>
      <c r="O277" s="204">
        <v>99.267499999999998</v>
      </c>
      <c r="Q277" s="205">
        <v>41757</v>
      </c>
      <c r="R277" s="204">
        <v>98.656999999999996</v>
      </c>
      <c r="T277" s="205">
        <v>41744</v>
      </c>
      <c r="U277" s="204">
        <v>14.03</v>
      </c>
      <c r="W277" s="205">
        <v>41744</v>
      </c>
      <c r="X277" s="204">
        <v>11</v>
      </c>
      <c r="Z277" s="205">
        <v>41744</v>
      </c>
      <c r="AA277" s="204">
        <v>12.25</v>
      </c>
      <c r="AC277" s="205">
        <v>41744</v>
      </c>
      <c r="AD277" s="204">
        <v>-0.81</v>
      </c>
      <c r="AF277" s="205">
        <v>41744</v>
      </c>
      <c r="AG277" s="204">
        <v>0.50949999999999995</v>
      </c>
      <c r="AI277" s="205">
        <v>41744</v>
      </c>
      <c r="AJ277" s="204">
        <v>1.7305000000000001</v>
      </c>
      <c r="AL277" s="205">
        <v>41744</v>
      </c>
      <c r="AM277" s="204">
        <v>2.7509999999999999</v>
      </c>
      <c r="AO277" s="205">
        <v>41744</v>
      </c>
      <c r="AP277" s="204">
        <v>3.4540000000000002</v>
      </c>
      <c r="AR277" s="205">
        <v>41747</v>
      </c>
      <c r="AS277" s="204">
        <v>3.9177999999999997</v>
      </c>
      <c r="AU277" s="205">
        <v>41747</v>
      </c>
      <c r="AV277" s="204">
        <v>1.5847</v>
      </c>
    </row>
    <row r="278" spans="2:48" x14ac:dyDescent="0.25">
      <c r="B278" s="205">
        <v>41760</v>
      </c>
      <c r="C278" s="204">
        <v>58.84</v>
      </c>
      <c r="E278" s="205">
        <v>41751</v>
      </c>
      <c r="F278" s="204">
        <v>2.6288</v>
      </c>
      <c r="G278" s="209"/>
      <c r="H278" s="205">
        <v>41758</v>
      </c>
      <c r="I278" s="204">
        <v>99.79</v>
      </c>
      <c r="K278" s="205">
        <v>41758</v>
      </c>
      <c r="L278" s="204">
        <v>99.62</v>
      </c>
      <c r="N278" s="205">
        <v>41758</v>
      </c>
      <c r="O278" s="204">
        <v>99.267499999999998</v>
      </c>
      <c r="Q278" s="205">
        <v>41758</v>
      </c>
      <c r="R278" s="204">
        <v>98.656999999999996</v>
      </c>
      <c r="T278" s="205">
        <v>41745</v>
      </c>
      <c r="U278" s="204">
        <v>14.75</v>
      </c>
      <c r="W278" s="205">
        <v>41745</v>
      </c>
      <c r="X278" s="204">
        <v>11.5</v>
      </c>
      <c r="Z278" s="205">
        <v>41745</v>
      </c>
      <c r="AA278" s="204">
        <v>12.75</v>
      </c>
      <c r="AC278" s="205">
        <v>41745</v>
      </c>
      <c r="AD278" s="204">
        <v>-0.38</v>
      </c>
      <c r="AF278" s="205">
        <v>41745</v>
      </c>
      <c r="AG278" s="204">
        <v>0.52</v>
      </c>
      <c r="AI278" s="205">
        <v>41745</v>
      </c>
      <c r="AJ278" s="204">
        <v>1.7610000000000001</v>
      </c>
      <c r="AL278" s="205">
        <v>41745</v>
      </c>
      <c r="AM278" s="204">
        <v>2.758</v>
      </c>
      <c r="AO278" s="205">
        <v>41745</v>
      </c>
      <c r="AP278" s="204">
        <v>3.4409999999999998</v>
      </c>
      <c r="AR278" s="205">
        <v>41750</v>
      </c>
      <c r="AS278" s="204">
        <v>3.9188999999999998</v>
      </c>
      <c r="AU278" s="205">
        <v>41750</v>
      </c>
      <c r="AV278" s="204">
        <v>1.2949999999999999</v>
      </c>
    </row>
    <row r="279" spans="2:48" x14ac:dyDescent="0.25">
      <c r="B279" s="205">
        <v>41761</v>
      </c>
      <c r="C279" s="204">
        <v>55.34</v>
      </c>
      <c r="E279" s="205">
        <v>41752</v>
      </c>
      <c r="F279" s="204">
        <v>2.63</v>
      </c>
      <c r="G279" s="209"/>
      <c r="H279" s="205">
        <v>41759</v>
      </c>
      <c r="I279" s="204">
        <v>99.79</v>
      </c>
      <c r="K279" s="205">
        <v>41759</v>
      </c>
      <c r="L279" s="204">
        <v>99.62</v>
      </c>
      <c r="N279" s="205">
        <v>41759</v>
      </c>
      <c r="O279" s="204">
        <v>99.267499999999998</v>
      </c>
      <c r="Q279" s="205">
        <v>41759</v>
      </c>
      <c r="R279" s="204">
        <v>98.662000000000006</v>
      </c>
      <c r="T279" s="205">
        <v>41746</v>
      </c>
      <c r="U279" s="204">
        <v>17.25</v>
      </c>
      <c r="W279" s="205">
        <v>41746</v>
      </c>
      <c r="X279" s="204">
        <v>10.25</v>
      </c>
      <c r="Z279" s="205">
        <v>41746</v>
      </c>
      <c r="AA279" s="204">
        <v>12</v>
      </c>
      <c r="AC279" s="205">
        <v>41746</v>
      </c>
      <c r="AD279" s="204">
        <v>-0.56000000000000005</v>
      </c>
      <c r="AF279" s="205">
        <v>41746</v>
      </c>
      <c r="AG279" s="204">
        <v>0.54800000000000004</v>
      </c>
      <c r="AI279" s="205">
        <v>41746</v>
      </c>
      <c r="AJ279" s="204">
        <v>1.8359999999999999</v>
      </c>
      <c r="AL279" s="205">
        <v>41746</v>
      </c>
      <c r="AM279" s="204">
        <v>2.8449999999999998</v>
      </c>
      <c r="AO279" s="205">
        <v>41746</v>
      </c>
      <c r="AP279" s="204">
        <v>3.5244999999999997</v>
      </c>
      <c r="AR279" s="205">
        <v>41751</v>
      </c>
      <c r="AS279" s="204">
        <v>3.8893</v>
      </c>
      <c r="AU279" s="205">
        <v>41751</v>
      </c>
      <c r="AV279" s="204">
        <v>1.2638</v>
      </c>
    </row>
    <row r="280" spans="2:48" x14ac:dyDescent="0.25">
      <c r="B280" s="205">
        <v>41764</v>
      </c>
      <c r="C280" s="204">
        <v>55.34</v>
      </c>
      <c r="E280" s="205">
        <v>41753</v>
      </c>
      <c r="F280" s="204">
        <v>2.6288</v>
      </c>
      <c r="G280" s="209"/>
      <c r="H280" s="205">
        <v>41760</v>
      </c>
      <c r="I280" s="204">
        <v>99.79</v>
      </c>
      <c r="K280" s="205">
        <v>41760</v>
      </c>
      <c r="L280" s="204">
        <v>99.62</v>
      </c>
      <c r="N280" s="205">
        <v>41760</v>
      </c>
      <c r="O280" s="204">
        <v>99.272400000000005</v>
      </c>
      <c r="Q280" s="205">
        <v>41760</v>
      </c>
      <c r="R280" s="204">
        <v>98.656999999999996</v>
      </c>
      <c r="T280" s="205">
        <v>41747</v>
      </c>
      <c r="U280" s="204">
        <v>14.75</v>
      </c>
      <c r="W280" s="205">
        <v>41747</v>
      </c>
      <c r="X280" s="204">
        <v>10.25</v>
      </c>
      <c r="Z280" s="205">
        <v>41747</v>
      </c>
      <c r="AA280" s="204">
        <v>12</v>
      </c>
      <c r="AC280" s="205">
        <v>41747</v>
      </c>
      <c r="AD280" s="204">
        <v>-0.5</v>
      </c>
      <c r="AF280" s="205">
        <v>41747</v>
      </c>
      <c r="AG280" s="204">
        <v>0.54749999999999999</v>
      </c>
      <c r="AI280" s="205">
        <v>41747</v>
      </c>
      <c r="AJ280" s="204">
        <v>1.8359999999999999</v>
      </c>
      <c r="AL280" s="205">
        <v>41747</v>
      </c>
      <c r="AM280" s="204">
        <v>2.8449999999999998</v>
      </c>
      <c r="AO280" s="205">
        <v>41747</v>
      </c>
      <c r="AP280" s="204">
        <v>3.5190000000000001</v>
      </c>
      <c r="AR280" s="205">
        <v>41752</v>
      </c>
      <c r="AS280" s="204">
        <v>3.8763000000000001</v>
      </c>
      <c r="AU280" s="205">
        <v>41752</v>
      </c>
      <c r="AV280" s="204">
        <v>1.2437</v>
      </c>
    </row>
    <row r="281" spans="2:48" x14ac:dyDescent="0.25">
      <c r="B281" s="205">
        <v>41765</v>
      </c>
      <c r="C281" s="204">
        <v>58.67</v>
      </c>
      <c r="E281" s="205">
        <v>41754</v>
      </c>
      <c r="F281" s="204">
        <v>2.6000999999999999</v>
      </c>
      <c r="G281" s="209"/>
      <c r="H281" s="205">
        <v>41761</v>
      </c>
      <c r="I281" s="204">
        <v>99.79</v>
      </c>
      <c r="K281" s="205">
        <v>41761</v>
      </c>
      <c r="L281" s="204">
        <v>99.62</v>
      </c>
      <c r="N281" s="205">
        <v>41761</v>
      </c>
      <c r="O281" s="204">
        <v>99.272400000000005</v>
      </c>
      <c r="Q281" s="205">
        <v>41761</v>
      </c>
      <c r="R281" s="204">
        <v>98.656999999999996</v>
      </c>
      <c r="T281" s="205">
        <v>41750</v>
      </c>
      <c r="U281" s="204">
        <v>14.36</v>
      </c>
      <c r="W281" s="205">
        <v>41750</v>
      </c>
      <c r="X281" s="204">
        <v>9.75</v>
      </c>
      <c r="Z281" s="205">
        <v>41750</v>
      </c>
      <c r="AA281" s="204">
        <v>11</v>
      </c>
      <c r="AC281" s="205">
        <v>41750</v>
      </c>
      <c r="AD281" s="204">
        <v>-1.44</v>
      </c>
      <c r="AF281" s="205">
        <v>41750</v>
      </c>
      <c r="AG281" s="204">
        <v>0.53690000000000004</v>
      </c>
      <c r="AI281" s="205">
        <v>41750</v>
      </c>
      <c r="AJ281" s="204">
        <v>1.819</v>
      </c>
      <c r="AL281" s="205">
        <v>41750</v>
      </c>
      <c r="AM281" s="204">
        <v>2.82</v>
      </c>
      <c r="AO281" s="205">
        <v>41750</v>
      </c>
      <c r="AP281" s="204">
        <v>3.5098000000000003</v>
      </c>
      <c r="AR281" s="205">
        <v>41753</v>
      </c>
      <c r="AS281" s="204">
        <v>3.8528000000000002</v>
      </c>
      <c r="AU281" s="205">
        <v>41753</v>
      </c>
      <c r="AV281" s="204">
        <v>1.2225999999999999</v>
      </c>
    </row>
    <row r="282" spans="2:48" x14ac:dyDescent="0.25">
      <c r="B282" s="205">
        <v>41766</v>
      </c>
      <c r="C282" s="204">
        <v>57.34</v>
      </c>
      <c r="E282" s="205">
        <v>41757</v>
      </c>
      <c r="F282" s="204">
        <v>2.5963000000000003</v>
      </c>
      <c r="G282" s="209"/>
      <c r="H282" s="205">
        <v>41764</v>
      </c>
      <c r="I282" s="204">
        <v>99.79</v>
      </c>
      <c r="K282" s="205">
        <v>41764</v>
      </c>
      <c r="L282" s="204">
        <v>99.62</v>
      </c>
      <c r="N282" s="205">
        <v>41764</v>
      </c>
      <c r="O282" s="204">
        <v>99.272400000000005</v>
      </c>
      <c r="Q282" s="205">
        <v>41764</v>
      </c>
      <c r="R282" s="204">
        <v>98.662000000000006</v>
      </c>
      <c r="T282" s="205">
        <v>41751</v>
      </c>
      <c r="U282" s="204">
        <v>14.44</v>
      </c>
      <c r="W282" s="205">
        <v>41751</v>
      </c>
      <c r="X282" s="204">
        <v>9.5</v>
      </c>
      <c r="Z282" s="205">
        <v>41751</v>
      </c>
      <c r="AA282" s="204">
        <v>10.75</v>
      </c>
      <c r="AC282" s="205">
        <v>41751</v>
      </c>
      <c r="AD282" s="204">
        <v>-0.81</v>
      </c>
      <c r="AF282" s="205">
        <v>41751</v>
      </c>
      <c r="AG282" s="204">
        <v>0.54649999999999999</v>
      </c>
      <c r="AI282" s="205">
        <v>41751</v>
      </c>
      <c r="AJ282" s="204">
        <v>1.83</v>
      </c>
      <c r="AL282" s="205">
        <v>41751</v>
      </c>
      <c r="AM282" s="204">
        <v>2.8182999999999998</v>
      </c>
      <c r="AO282" s="205">
        <v>41751</v>
      </c>
      <c r="AP282" s="204">
        <v>3.4838</v>
      </c>
      <c r="AR282" s="205">
        <v>41754</v>
      </c>
      <c r="AS282" s="204">
        <v>3.8294999999999999</v>
      </c>
      <c r="AU282" s="205">
        <v>41754</v>
      </c>
      <c r="AV282" s="204">
        <v>1.2248999999999999</v>
      </c>
    </row>
    <row r="283" spans="2:48" x14ac:dyDescent="0.25">
      <c r="B283" s="205">
        <v>41767</v>
      </c>
      <c r="C283" s="204">
        <v>57.34</v>
      </c>
      <c r="E283" s="205">
        <v>41758</v>
      </c>
      <c r="F283" s="204">
        <v>2.5108000000000001</v>
      </c>
      <c r="G283" s="209"/>
      <c r="H283" s="205">
        <v>41765</v>
      </c>
      <c r="I283" s="204">
        <v>99.792500000000004</v>
      </c>
      <c r="K283" s="205">
        <v>41765</v>
      </c>
      <c r="L283" s="204">
        <v>99.62</v>
      </c>
      <c r="N283" s="205">
        <v>41765</v>
      </c>
      <c r="O283" s="204">
        <v>99.272400000000005</v>
      </c>
      <c r="Q283" s="205">
        <v>41765</v>
      </c>
      <c r="R283" s="204">
        <v>98.656999999999996</v>
      </c>
      <c r="T283" s="205">
        <v>41752</v>
      </c>
      <c r="U283" s="204">
        <v>9.5</v>
      </c>
      <c r="W283" s="205">
        <v>41752</v>
      </c>
      <c r="X283" s="204">
        <v>9.6300000000000008</v>
      </c>
      <c r="Z283" s="205">
        <v>41752</v>
      </c>
      <c r="AA283" s="204">
        <v>10.5</v>
      </c>
      <c r="AC283" s="205">
        <v>41752</v>
      </c>
      <c r="AD283" s="204">
        <v>-1.06</v>
      </c>
      <c r="AF283" s="205">
        <v>41752</v>
      </c>
      <c r="AG283" s="204">
        <v>0.54139999999999999</v>
      </c>
      <c r="AI283" s="205">
        <v>41752</v>
      </c>
      <c r="AJ283" s="204">
        <v>1.8220000000000001</v>
      </c>
      <c r="AL283" s="205">
        <v>41752</v>
      </c>
      <c r="AM283" s="204">
        <v>2.8045</v>
      </c>
      <c r="AO283" s="205">
        <v>41752</v>
      </c>
      <c r="AP283" s="204">
        <v>3.4685000000000001</v>
      </c>
      <c r="AR283" s="205">
        <v>41757</v>
      </c>
      <c r="AS283" s="204">
        <v>3.8971</v>
      </c>
      <c r="AU283" s="205">
        <v>41757</v>
      </c>
      <c r="AV283" s="204">
        <v>1.2995999999999999</v>
      </c>
    </row>
    <row r="284" spans="2:48" x14ac:dyDescent="0.25">
      <c r="B284" s="205">
        <v>41768</v>
      </c>
      <c r="C284" s="204">
        <v>56.09</v>
      </c>
      <c r="E284" s="205">
        <v>41759</v>
      </c>
      <c r="F284" s="204">
        <v>2.6048999999999998</v>
      </c>
      <c r="G284" s="209"/>
      <c r="H284" s="205">
        <v>41766</v>
      </c>
      <c r="I284" s="204">
        <v>99.792500000000004</v>
      </c>
      <c r="K284" s="205">
        <v>41766</v>
      </c>
      <c r="L284" s="204">
        <v>99.62</v>
      </c>
      <c r="N284" s="205">
        <v>41766</v>
      </c>
      <c r="O284" s="204">
        <v>99.272400000000005</v>
      </c>
      <c r="Q284" s="205">
        <v>41766</v>
      </c>
      <c r="R284" s="204">
        <v>98.671999999999997</v>
      </c>
      <c r="T284" s="205">
        <v>41753</v>
      </c>
      <c r="U284" s="204">
        <v>10.5</v>
      </c>
      <c r="W284" s="205">
        <v>41753</v>
      </c>
      <c r="X284" s="204">
        <v>7.6899999999999995</v>
      </c>
      <c r="Z284" s="205">
        <v>41753</v>
      </c>
      <c r="AA284" s="204">
        <v>10.69</v>
      </c>
      <c r="AC284" s="205">
        <v>41753</v>
      </c>
      <c r="AD284" s="204">
        <v>-1</v>
      </c>
      <c r="AF284" s="205">
        <v>41753</v>
      </c>
      <c r="AG284" s="204">
        <v>0.54449999999999998</v>
      </c>
      <c r="AI284" s="205">
        <v>41753</v>
      </c>
      <c r="AJ284" s="204">
        <v>1.8149999999999999</v>
      </c>
      <c r="AL284" s="205">
        <v>41753</v>
      </c>
      <c r="AM284" s="204">
        <v>2.7885</v>
      </c>
      <c r="AO284" s="205">
        <v>41753</v>
      </c>
      <c r="AP284" s="204">
        <v>3.4430000000000001</v>
      </c>
      <c r="AR284" s="205">
        <v>41758</v>
      </c>
      <c r="AS284" s="204">
        <v>3.8144</v>
      </c>
      <c r="AU284" s="205">
        <v>41758</v>
      </c>
      <c r="AV284" s="204">
        <v>1.3039000000000001</v>
      </c>
    </row>
    <row r="285" spans="2:48" x14ac:dyDescent="0.25">
      <c r="B285" s="205">
        <v>41771</v>
      </c>
      <c r="C285" s="204">
        <v>56.17</v>
      </c>
      <c r="E285" s="205">
        <v>41760</v>
      </c>
      <c r="F285" s="204">
        <v>2.6097000000000001</v>
      </c>
      <c r="G285" s="209"/>
      <c r="H285" s="205">
        <v>41767</v>
      </c>
      <c r="I285" s="204">
        <v>99.792500000000004</v>
      </c>
      <c r="K285" s="205">
        <v>41767</v>
      </c>
      <c r="L285" s="204">
        <v>99.62</v>
      </c>
      <c r="N285" s="205">
        <v>41767</v>
      </c>
      <c r="O285" s="204">
        <v>99.272400000000005</v>
      </c>
      <c r="Q285" s="205">
        <v>41767</v>
      </c>
      <c r="R285" s="204">
        <v>98.677000000000007</v>
      </c>
      <c r="T285" s="205">
        <v>41754</v>
      </c>
      <c r="U285" s="204">
        <v>11.13</v>
      </c>
      <c r="W285" s="205">
        <v>41754</v>
      </c>
      <c r="X285" s="204">
        <v>7.63</v>
      </c>
      <c r="Z285" s="205">
        <v>41754</v>
      </c>
      <c r="AA285" s="204">
        <v>10.88</v>
      </c>
      <c r="AC285" s="205">
        <v>41754</v>
      </c>
      <c r="AD285" s="204">
        <v>-0.5</v>
      </c>
      <c r="AF285" s="205">
        <v>41754</v>
      </c>
      <c r="AG285" s="204">
        <v>0.54400000000000004</v>
      </c>
      <c r="AI285" s="205">
        <v>41754</v>
      </c>
      <c r="AJ285" s="204">
        <v>1.8029999999999999</v>
      </c>
      <c r="AL285" s="205">
        <v>41754</v>
      </c>
      <c r="AM285" s="204">
        <v>2.7725</v>
      </c>
      <c r="AO285" s="205">
        <v>41754</v>
      </c>
      <c r="AP285" s="204">
        <v>3.4394999999999998</v>
      </c>
      <c r="AR285" s="205">
        <v>41759</v>
      </c>
      <c r="AS285" s="204">
        <v>3.8540999999999999</v>
      </c>
      <c r="AU285" s="205">
        <v>41759</v>
      </c>
      <c r="AV285" s="204">
        <v>1.2498</v>
      </c>
    </row>
    <row r="286" spans="2:48" x14ac:dyDescent="0.25">
      <c r="B286" s="205">
        <v>41772</v>
      </c>
      <c r="C286" s="204">
        <v>56.09</v>
      </c>
      <c r="E286" s="205">
        <v>41761</v>
      </c>
      <c r="F286" s="204">
        <v>2.6005000000000003</v>
      </c>
      <c r="G286" s="209"/>
      <c r="H286" s="205">
        <v>41768</v>
      </c>
      <c r="I286" s="204">
        <v>99.792500000000004</v>
      </c>
      <c r="K286" s="205">
        <v>41768</v>
      </c>
      <c r="L286" s="204">
        <v>99.62</v>
      </c>
      <c r="N286" s="205">
        <v>41768</v>
      </c>
      <c r="O286" s="204">
        <v>99.272400000000005</v>
      </c>
      <c r="Q286" s="205">
        <v>41768</v>
      </c>
      <c r="R286" s="204">
        <v>98.677000000000007</v>
      </c>
      <c r="T286" s="205">
        <v>41757</v>
      </c>
      <c r="U286" s="204">
        <v>11.25</v>
      </c>
      <c r="W286" s="205">
        <v>41757</v>
      </c>
      <c r="X286" s="204">
        <v>7.38</v>
      </c>
      <c r="Z286" s="205">
        <v>41757</v>
      </c>
      <c r="AA286" s="204">
        <v>10.44</v>
      </c>
      <c r="AC286" s="205">
        <v>41757</v>
      </c>
      <c r="AD286" s="204">
        <v>-0.56000000000000005</v>
      </c>
      <c r="AF286" s="205">
        <v>41757</v>
      </c>
      <c r="AG286" s="204">
        <v>0.54600000000000004</v>
      </c>
      <c r="AI286" s="205">
        <v>41757</v>
      </c>
      <c r="AJ286" s="204">
        <v>1.8149999999999999</v>
      </c>
      <c r="AL286" s="205">
        <v>41757</v>
      </c>
      <c r="AM286" s="204">
        <v>2.8045</v>
      </c>
      <c r="AO286" s="205">
        <v>41757</v>
      </c>
      <c r="AP286" s="204">
        <v>3.4797000000000002</v>
      </c>
      <c r="AR286" s="205">
        <v>41760</v>
      </c>
      <c r="AS286" s="204">
        <v>3.8016000000000001</v>
      </c>
      <c r="AU286" s="205">
        <v>41760</v>
      </c>
      <c r="AV286" s="204">
        <v>1.1924999999999999</v>
      </c>
    </row>
    <row r="287" spans="2:48" x14ac:dyDescent="0.25">
      <c r="B287" s="205">
        <v>41773</v>
      </c>
      <c r="C287" s="204">
        <v>55.27</v>
      </c>
      <c r="E287" s="205">
        <v>41764</v>
      </c>
      <c r="F287" s="204">
        <v>2.5918999999999999</v>
      </c>
      <c r="G287" s="209"/>
      <c r="H287" s="205">
        <v>41771</v>
      </c>
      <c r="I287" s="204">
        <v>99.792500000000004</v>
      </c>
      <c r="K287" s="205">
        <v>41771</v>
      </c>
      <c r="L287" s="204">
        <v>99.62</v>
      </c>
      <c r="N287" s="205">
        <v>41771</v>
      </c>
      <c r="O287" s="204">
        <v>99.2774</v>
      </c>
      <c r="Q287" s="205">
        <v>41771</v>
      </c>
      <c r="R287" s="204">
        <v>98.671999999999997</v>
      </c>
      <c r="T287" s="205">
        <v>41758</v>
      </c>
      <c r="U287" s="204">
        <v>11.36</v>
      </c>
      <c r="W287" s="205">
        <v>41758</v>
      </c>
      <c r="X287" s="204">
        <v>7.25</v>
      </c>
      <c r="Z287" s="205">
        <v>41758</v>
      </c>
      <c r="AA287" s="204">
        <v>10</v>
      </c>
      <c r="AC287" s="205">
        <v>41758</v>
      </c>
      <c r="AD287" s="204">
        <v>-1.19</v>
      </c>
      <c r="AF287" s="205">
        <v>41758</v>
      </c>
      <c r="AG287" s="204">
        <v>0.55300000000000005</v>
      </c>
      <c r="AI287" s="205">
        <v>41758</v>
      </c>
      <c r="AJ287" s="204">
        <v>1.8080000000000001</v>
      </c>
      <c r="AL287" s="205">
        <v>41758</v>
      </c>
      <c r="AM287" s="204">
        <v>2.7932999999999999</v>
      </c>
      <c r="AO287" s="205">
        <v>41758</v>
      </c>
      <c r="AP287" s="204">
        <v>3.4763000000000002</v>
      </c>
      <c r="AR287" s="205">
        <v>41761</v>
      </c>
      <c r="AS287" s="204">
        <v>3.7316000000000003</v>
      </c>
      <c r="AU287" s="205">
        <v>41761</v>
      </c>
      <c r="AV287" s="204">
        <v>1.1315999999999999</v>
      </c>
    </row>
    <row r="288" spans="2:48" x14ac:dyDescent="0.25">
      <c r="B288" s="205">
        <v>41774</v>
      </c>
      <c r="C288" s="204">
        <v>55.72</v>
      </c>
      <c r="E288" s="205">
        <v>41765</v>
      </c>
      <c r="F288" s="204">
        <v>2.577</v>
      </c>
      <c r="G288" s="209"/>
      <c r="H288" s="205">
        <v>41772</v>
      </c>
      <c r="I288" s="204">
        <v>99.792500000000004</v>
      </c>
      <c r="K288" s="205">
        <v>41772</v>
      </c>
      <c r="L288" s="204">
        <v>99.62</v>
      </c>
      <c r="N288" s="205">
        <v>41772</v>
      </c>
      <c r="O288" s="204">
        <v>99.2774</v>
      </c>
      <c r="Q288" s="205">
        <v>41772</v>
      </c>
      <c r="R288" s="204">
        <v>98.677000000000007</v>
      </c>
      <c r="T288" s="205">
        <v>41759</v>
      </c>
      <c r="U288" s="204">
        <v>11.88</v>
      </c>
      <c r="W288" s="205">
        <v>41759</v>
      </c>
      <c r="X288" s="204">
        <v>8</v>
      </c>
      <c r="Z288" s="205">
        <v>41759</v>
      </c>
      <c r="AA288" s="204">
        <v>10.75</v>
      </c>
      <c r="AC288" s="205">
        <v>41759</v>
      </c>
      <c r="AD288" s="204">
        <v>-1.25</v>
      </c>
      <c r="AF288" s="205">
        <v>41759</v>
      </c>
      <c r="AG288" s="204">
        <v>0.53100000000000003</v>
      </c>
      <c r="AI288" s="205">
        <v>41759</v>
      </c>
      <c r="AJ288" s="204">
        <v>1.7570000000000001</v>
      </c>
      <c r="AL288" s="205">
        <v>41759</v>
      </c>
      <c r="AM288" s="204">
        <v>2.754</v>
      </c>
      <c r="AO288" s="205">
        <v>41759</v>
      </c>
      <c r="AP288" s="204">
        <v>3.4485000000000001</v>
      </c>
      <c r="AR288" s="205">
        <v>41764</v>
      </c>
      <c r="AS288" s="204">
        <v>3.762</v>
      </c>
      <c r="AU288" s="205">
        <v>41764</v>
      </c>
      <c r="AV288" s="204">
        <v>1.1711</v>
      </c>
    </row>
    <row r="289" spans="2:48" x14ac:dyDescent="0.25">
      <c r="B289" s="205">
        <v>41775</v>
      </c>
      <c r="C289" s="204">
        <v>58.7</v>
      </c>
      <c r="E289" s="205">
        <v>41766</v>
      </c>
      <c r="F289" s="204">
        <v>2.5834999999999999</v>
      </c>
      <c r="G289" s="209"/>
      <c r="H289" s="205">
        <v>41773</v>
      </c>
      <c r="I289" s="204">
        <v>99.792500000000004</v>
      </c>
      <c r="K289" s="205">
        <v>41773</v>
      </c>
      <c r="L289" s="204">
        <v>99.62</v>
      </c>
      <c r="N289" s="205">
        <v>41773</v>
      </c>
      <c r="O289" s="204">
        <v>99.2774</v>
      </c>
      <c r="Q289" s="205">
        <v>41773</v>
      </c>
      <c r="R289" s="204">
        <v>98.682000000000002</v>
      </c>
      <c r="T289" s="205">
        <v>41760</v>
      </c>
      <c r="U289" s="204">
        <v>12.65</v>
      </c>
      <c r="W289" s="205">
        <v>41760</v>
      </c>
      <c r="X289" s="204">
        <v>9.25</v>
      </c>
      <c r="Z289" s="205">
        <v>41760</v>
      </c>
      <c r="AA289" s="204">
        <v>11.75</v>
      </c>
      <c r="AC289" s="205">
        <v>41760</v>
      </c>
      <c r="AD289" s="204">
        <v>-0.38</v>
      </c>
      <c r="AF289" s="205">
        <v>41760</v>
      </c>
      <c r="AG289" s="204">
        <v>0.53400000000000003</v>
      </c>
      <c r="AI289" s="205">
        <v>41760</v>
      </c>
      <c r="AJ289" s="204">
        <v>1.7515000000000001</v>
      </c>
      <c r="AL289" s="205">
        <v>41760</v>
      </c>
      <c r="AM289" s="204">
        <v>2.7330000000000001</v>
      </c>
      <c r="AO289" s="205">
        <v>41760</v>
      </c>
      <c r="AP289" s="204">
        <v>3.4081999999999999</v>
      </c>
      <c r="AR289" s="205">
        <v>41765</v>
      </c>
      <c r="AS289" s="204">
        <v>3.7288000000000001</v>
      </c>
      <c r="AU289" s="205">
        <v>41765</v>
      </c>
      <c r="AV289" s="204">
        <v>1.1536</v>
      </c>
    </row>
    <row r="290" spans="2:48" x14ac:dyDescent="0.25">
      <c r="B290" s="205">
        <v>41778</v>
      </c>
      <c r="C290" s="204">
        <v>58.17</v>
      </c>
      <c r="E290" s="205">
        <v>41767</v>
      </c>
      <c r="F290" s="204">
        <v>2.5834000000000001</v>
      </c>
      <c r="G290" s="209"/>
      <c r="H290" s="205">
        <v>41774</v>
      </c>
      <c r="I290" s="204">
        <v>99.792500000000004</v>
      </c>
      <c r="K290" s="205">
        <v>41774</v>
      </c>
      <c r="L290" s="204">
        <v>99.62</v>
      </c>
      <c r="N290" s="205">
        <v>41774</v>
      </c>
      <c r="O290" s="204">
        <v>99.2774</v>
      </c>
      <c r="Q290" s="205">
        <v>41774</v>
      </c>
      <c r="R290" s="204">
        <v>98.682000000000002</v>
      </c>
      <c r="T290" s="205">
        <v>41761</v>
      </c>
      <c r="U290" s="204">
        <v>13.28</v>
      </c>
      <c r="W290" s="205">
        <v>41761</v>
      </c>
      <c r="X290" s="204">
        <v>8.75</v>
      </c>
      <c r="Z290" s="205">
        <v>41761</v>
      </c>
      <c r="AA290" s="204">
        <v>11.75</v>
      </c>
      <c r="AC290" s="205">
        <v>41761</v>
      </c>
      <c r="AD290" s="204">
        <v>-0.13</v>
      </c>
      <c r="AF290" s="205">
        <v>41761</v>
      </c>
      <c r="AG290" s="204">
        <v>0.55549999999999999</v>
      </c>
      <c r="AI290" s="205">
        <v>41761</v>
      </c>
      <c r="AJ290" s="204">
        <v>1.7518</v>
      </c>
      <c r="AL290" s="205">
        <v>41761</v>
      </c>
      <c r="AM290" s="204">
        <v>2.7042999999999999</v>
      </c>
      <c r="AO290" s="205">
        <v>41761</v>
      </c>
      <c r="AP290" s="204">
        <v>3.3677999999999999</v>
      </c>
      <c r="AR290" s="205">
        <v>41766</v>
      </c>
      <c r="AS290" s="204">
        <v>3.7553000000000001</v>
      </c>
      <c r="AU290" s="205">
        <v>41766</v>
      </c>
      <c r="AV290" s="204">
        <v>1.1714</v>
      </c>
    </row>
    <row r="291" spans="2:48" x14ac:dyDescent="0.25">
      <c r="B291" s="205">
        <v>41779</v>
      </c>
      <c r="C291" s="204">
        <v>60.01</v>
      </c>
      <c r="E291" s="205">
        <v>41768</v>
      </c>
      <c r="F291" s="204">
        <v>2.5792999999999999</v>
      </c>
      <c r="G291" s="209"/>
      <c r="H291" s="205">
        <v>41775</v>
      </c>
      <c r="I291" s="204">
        <v>99.792500000000004</v>
      </c>
      <c r="K291" s="205">
        <v>41775</v>
      </c>
      <c r="L291" s="204">
        <v>99.62</v>
      </c>
      <c r="N291" s="205">
        <v>41775</v>
      </c>
      <c r="O291" s="204">
        <v>99.2774</v>
      </c>
      <c r="Q291" s="205">
        <v>41775</v>
      </c>
      <c r="R291" s="204">
        <v>98.682000000000002</v>
      </c>
      <c r="T291" s="205">
        <v>41764</v>
      </c>
      <c r="U291" s="204">
        <v>13.85</v>
      </c>
      <c r="W291" s="205">
        <v>41764</v>
      </c>
      <c r="X291" s="204">
        <v>9</v>
      </c>
      <c r="Z291" s="205">
        <v>41764</v>
      </c>
      <c r="AA291" s="204">
        <v>12.25</v>
      </c>
      <c r="AC291" s="205">
        <v>41764</v>
      </c>
      <c r="AD291" s="204">
        <v>-0.19</v>
      </c>
      <c r="AF291" s="205">
        <v>41764</v>
      </c>
      <c r="AG291" s="204">
        <v>0.56100000000000005</v>
      </c>
      <c r="AI291" s="205">
        <v>41764</v>
      </c>
      <c r="AJ291" s="204">
        <v>1.7692999999999999</v>
      </c>
      <c r="AL291" s="205">
        <v>41764</v>
      </c>
      <c r="AM291" s="204">
        <v>2.7309999999999999</v>
      </c>
      <c r="AO291" s="205">
        <v>41764</v>
      </c>
      <c r="AP291" s="204">
        <v>3.4053</v>
      </c>
      <c r="AR291" s="205">
        <v>41767</v>
      </c>
      <c r="AS291" s="204">
        <v>3.7568999999999999</v>
      </c>
      <c r="AU291" s="205">
        <v>41767</v>
      </c>
      <c r="AV291" s="204">
        <v>1.1756</v>
      </c>
    </row>
    <row r="292" spans="2:48" x14ac:dyDescent="0.25">
      <c r="B292" s="205">
        <v>41780</v>
      </c>
      <c r="C292" s="204">
        <v>59.12</v>
      </c>
      <c r="E292" s="205">
        <v>41771</v>
      </c>
      <c r="F292" s="204">
        <v>2.5547</v>
      </c>
      <c r="G292" s="209"/>
      <c r="H292" s="205">
        <v>41778</v>
      </c>
      <c r="I292" s="204">
        <v>99.792500000000004</v>
      </c>
      <c r="K292" s="205">
        <v>41778</v>
      </c>
      <c r="L292" s="204">
        <v>99.62</v>
      </c>
      <c r="N292" s="205">
        <v>41778</v>
      </c>
      <c r="O292" s="204">
        <v>99.274900000000002</v>
      </c>
      <c r="Q292" s="205">
        <v>41778</v>
      </c>
      <c r="R292" s="204">
        <v>98.686999999999998</v>
      </c>
      <c r="T292" s="205">
        <v>41765</v>
      </c>
      <c r="U292" s="204">
        <v>13.56</v>
      </c>
      <c r="W292" s="205">
        <v>41765</v>
      </c>
      <c r="X292" s="204">
        <v>8.5</v>
      </c>
      <c r="Z292" s="205">
        <v>41765</v>
      </c>
      <c r="AA292" s="204">
        <v>11.69</v>
      </c>
      <c r="AC292" s="205">
        <v>41765</v>
      </c>
      <c r="AD292" s="204">
        <v>-0.69</v>
      </c>
      <c r="AF292" s="205">
        <v>41765</v>
      </c>
      <c r="AG292" s="204">
        <v>0.56120000000000003</v>
      </c>
      <c r="AI292" s="205">
        <v>41765</v>
      </c>
      <c r="AJ292" s="204">
        <v>1.7645</v>
      </c>
      <c r="AL292" s="205">
        <v>41765</v>
      </c>
      <c r="AM292" s="204">
        <v>2.7109999999999999</v>
      </c>
      <c r="AO292" s="205">
        <v>41765</v>
      </c>
      <c r="AP292" s="204">
        <v>3.3769999999999998</v>
      </c>
      <c r="AR292" s="205">
        <v>41768</v>
      </c>
      <c r="AS292" s="204">
        <v>3.7679999999999998</v>
      </c>
      <c r="AU292" s="205">
        <v>41768</v>
      </c>
      <c r="AV292" s="204">
        <v>1.1903999999999999</v>
      </c>
    </row>
    <row r="293" spans="2:48" x14ac:dyDescent="0.25">
      <c r="B293" s="205">
        <v>41781</v>
      </c>
      <c r="C293" s="204">
        <v>58.23</v>
      </c>
      <c r="E293" s="205">
        <v>41772</v>
      </c>
      <c r="F293" s="204">
        <v>2.5470000000000002</v>
      </c>
      <c r="G293" s="209"/>
      <c r="H293" s="205">
        <v>41779</v>
      </c>
      <c r="I293" s="204">
        <v>99.792500000000004</v>
      </c>
      <c r="K293" s="205">
        <v>41779</v>
      </c>
      <c r="L293" s="204">
        <v>99.62</v>
      </c>
      <c r="N293" s="205">
        <v>41779</v>
      </c>
      <c r="O293" s="204">
        <v>99.272400000000005</v>
      </c>
      <c r="Q293" s="205">
        <v>41779</v>
      </c>
      <c r="R293" s="204">
        <v>98.677000000000007</v>
      </c>
      <c r="T293" s="205">
        <v>41766</v>
      </c>
      <c r="U293" s="204">
        <v>13.38</v>
      </c>
      <c r="W293" s="205">
        <v>41766</v>
      </c>
      <c r="X293" s="204">
        <v>8.5</v>
      </c>
      <c r="Z293" s="205">
        <v>41766</v>
      </c>
      <c r="AA293" s="204">
        <v>10.75</v>
      </c>
      <c r="AC293" s="205">
        <v>41766</v>
      </c>
      <c r="AD293" s="204">
        <v>-1.06</v>
      </c>
      <c r="AF293" s="205">
        <v>41766</v>
      </c>
      <c r="AG293" s="204">
        <v>0.53500000000000003</v>
      </c>
      <c r="AI293" s="205">
        <v>41766</v>
      </c>
      <c r="AJ293" s="204">
        <v>1.7370000000000001</v>
      </c>
      <c r="AL293" s="205">
        <v>41766</v>
      </c>
      <c r="AM293" s="204">
        <v>2.6970000000000001</v>
      </c>
      <c r="AO293" s="205">
        <v>41766</v>
      </c>
      <c r="AP293" s="204">
        <v>3.3935</v>
      </c>
      <c r="AR293" s="205">
        <v>41771</v>
      </c>
      <c r="AS293" s="204">
        <v>3.8014999999999999</v>
      </c>
      <c r="AU293" s="205">
        <v>41771</v>
      </c>
      <c r="AV293" s="204">
        <v>1.2426999999999999</v>
      </c>
    </row>
    <row r="294" spans="2:48" x14ac:dyDescent="0.25">
      <c r="B294" s="205">
        <v>41782</v>
      </c>
      <c r="C294" s="204">
        <v>58.23</v>
      </c>
      <c r="E294" s="205">
        <v>41773</v>
      </c>
      <c r="F294" s="204">
        <v>2.5324999999999998</v>
      </c>
      <c r="G294" s="209"/>
      <c r="H294" s="205">
        <v>41780</v>
      </c>
      <c r="I294" s="204">
        <v>99.792500000000004</v>
      </c>
      <c r="K294" s="205">
        <v>41780</v>
      </c>
      <c r="L294" s="204">
        <v>99.62</v>
      </c>
      <c r="N294" s="205">
        <v>41780</v>
      </c>
      <c r="O294" s="204">
        <v>99.272400000000005</v>
      </c>
      <c r="Q294" s="205">
        <v>41780</v>
      </c>
      <c r="R294" s="204">
        <v>98.677000000000007</v>
      </c>
      <c r="T294" s="205">
        <v>41767</v>
      </c>
      <c r="U294" s="204">
        <v>13</v>
      </c>
      <c r="W294" s="205">
        <v>41767</v>
      </c>
      <c r="X294" s="204">
        <v>8.69</v>
      </c>
      <c r="Z294" s="205">
        <v>41767</v>
      </c>
      <c r="AA294" s="204">
        <v>7.75</v>
      </c>
      <c r="AC294" s="205">
        <v>41767</v>
      </c>
      <c r="AD294" s="204">
        <v>-1.81</v>
      </c>
      <c r="AF294" s="205">
        <v>41767</v>
      </c>
      <c r="AG294" s="204">
        <v>0.52349999999999997</v>
      </c>
      <c r="AI294" s="205">
        <v>41767</v>
      </c>
      <c r="AJ294" s="204">
        <v>1.7135</v>
      </c>
      <c r="AL294" s="205">
        <v>41767</v>
      </c>
      <c r="AM294" s="204">
        <v>2.6898</v>
      </c>
      <c r="AO294" s="205">
        <v>41767</v>
      </c>
      <c r="AP294" s="204">
        <v>3.4178000000000002</v>
      </c>
      <c r="AR294" s="205">
        <v>41772</v>
      </c>
      <c r="AS294" s="204">
        <v>3.7465999999999999</v>
      </c>
      <c r="AU294" s="205">
        <v>41772</v>
      </c>
      <c r="AV294" s="204">
        <v>1.2001999999999999</v>
      </c>
    </row>
    <row r="295" spans="2:48" x14ac:dyDescent="0.25">
      <c r="B295" s="205">
        <v>41786</v>
      </c>
      <c r="C295" s="204">
        <v>56.77</v>
      </c>
      <c r="E295" s="205">
        <v>41774</v>
      </c>
      <c r="F295" s="204">
        <v>2.5449000000000002</v>
      </c>
      <c r="G295" s="209"/>
      <c r="H295" s="205">
        <v>41781</v>
      </c>
      <c r="I295" s="204">
        <v>99.792500000000004</v>
      </c>
      <c r="K295" s="205">
        <v>41781</v>
      </c>
      <c r="L295" s="204">
        <v>99.62</v>
      </c>
      <c r="N295" s="205">
        <v>41781</v>
      </c>
      <c r="O295" s="204">
        <v>99.274900000000002</v>
      </c>
      <c r="Q295" s="205">
        <v>41781</v>
      </c>
      <c r="R295" s="204">
        <v>98.677000000000007</v>
      </c>
      <c r="T295" s="205">
        <v>41768</v>
      </c>
      <c r="U295" s="204">
        <v>13.38</v>
      </c>
      <c r="W295" s="205">
        <v>41768</v>
      </c>
      <c r="X295" s="204">
        <v>8.8800000000000008</v>
      </c>
      <c r="Z295" s="205">
        <v>41768</v>
      </c>
      <c r="AA295" s="204">
        <v>8.25</v>
      </c>
      <c r="AC295" s="205">
        <v>41768</v>
      </c>
      <c r="AD295" s="204">
        <v>-2.94</v>
      </c>
      <c r="AF295" s="205">
        <v>41768</v>
      </c>
      <c r="AG295" s="204">
        <v>0.52</v>
      </c>
      <c r="AI295" s="205">
        <v>41768</v>
      </c>
      <c r="AJ295" s="204">
        <v>1.7170000000000001</v>
      </c>
      <c r="AL295" s="205">
        <v>41768</v>
      </c>
      <c r="AM295" s="204">
        <v>2.7063000000000001</v>
      </c>
      <c r="AO295" s="205">
        <v>41768</v>
      </c>
      <c r="AP295" s="204">
        <v>3.4340000000000002</v>
      </c>
      <c r="AR295" s="205">
        <v>41773</v>
      </c>
      <c r="AS295" s="204">
        <v>3.6604000000000001</v>
      </c>
      <c r="AU295" s="205">
        <v>41773</v>
      </c>
      <c r="AV295" s="204">
        <v>1.1254</v>
      </c>
    </row>
    <row r="296" spans="2:48" x14ac:dyDescent="0.25">
      <c r="B296" s="205">
        <v>41787</v>
      </c>
      <c r="C296" s="204">
        <v>55.16</v>
      </c>
      <c r="E296" s="205">
        <v>41775</v>
      </c>
      <c r="F296" s="204">
        <v>2.5354000000000001</v>
      </c>
      <c r="G296" s="209"/>
      <c r="H296" s="205">
        <v>41782</v>
      </c>
      <c r="I296" s="204">
        <v>99.792500000000004</v>
      </c>
      <c r="K296" s="205">
        <v>41782</v>
      </c>
      <c r="L296" s="204">
        <v>99.62</v>
      </c>
      <c r="N296" s="205">
        <v>41782</v>
      </c>
      <c r="O296" s="204">
        <v>99.272400000000005</v>
      </c>
      <c r="Q296" s="205">
        <v>41782</v>
      </c>
      <c r="R296" s="204">
        <v>98.667000000000002</v>
      </c>
      <c r="T296" s="205">
        <v>41771</v>
      </c>
      <c r="U296" s="204">
        <v>14.06</v>
      </c>
      <c r="W296" s="205">
        <v>41771</v>
      </c>
      <c r="X296" s="204">
        <v>8.8800000000000008</v>
      </c>
      <c r="Z296" s="205">
        <v>41771</v>
      </c>
      <c r="AA296" s="204">
        <v>7.88</v>
      </c>
      <c r="AC296" s="205">
        <v>41771</v>
      </c>
      <c r="AD296" s="204">
        <v>-3.69</v>
      </c>
      <c r="AF296" s="205">
        <v>41771</v>
      </c>
      <c r="AG296" s="204">
        <v>0.54049999999999998</v>
      </c>
      <c r="AI296" s="205">
        <v>41771</v>
      </c>
      <c r="AJ296" s="204">
        <v>1.7515000000000001</v>
      </c>
      <c r="AL296" s="205">
        <v>41771</v>
      </c>
      <c r="AM296" s="204">
        <v>2.7410000000000001</v>
      </c>
      <c r="AO296" s="205">
        <v>41771</v>
      </c>
      <c r="AP296" s="204">
        <v>3.4613</v>
      </c>
      <c r="AR296" s="205">
        <v>41774</v>
      </c>
      <c r="AS296" s="204">
        <v>3.5912999999999999</v>
      </c>
      <c r="AU296" s="205">
        <v>41774</v>
      </c>
      <c r="AV296" s="204">
        <v>1.0474000000000001</v>
      </c>
    </row>
    <row r="297" spans="2:48" x14ac:dyDescent="0.25">
      <c r="B297" s="205">
        <v>41788</v>
      </c>
      <c r="C297" s="204">
        <v>56.38</v>
      </c>
      <c r="E297" s="205">
        <v>41778</v>
      </c>
      <c r="F297" s="204">
        <v>2.5236999999999998</v>
      </c>
      <c r="G297" s="209"/>
      <c r="H297" s="205">
        <v>41786</v>
      </c>
      <c r="I297" s="204">
        <v>99.792500000000004</v>
      </c>
      <c r="K297" s="205">
        <v>41786</v>
      </c>
      <c r="L297" s="204">
        <v>99.62</v>
      </c>
      <c r="N297" s="205">
        <v>41786</v>
      </c>
      <c r="O297" s="204">
        <v>99.27</v>
      </c>
      <c r="Q297" s="205">
        <v>41786</v>
      </c>
      <c r="R297" s="204">
        <v>98.671999999999997</v>
      </c>
      <c r="T297" s="205">
        <v>41772</v>
      </c>
      <c r="U297" s="204">
        <v>14</v>
      </c>
      <c r="W297" s="205">
        <v>41772</v>
      </c>
      <c r="X297" s="204">
        <v>9</v>
      </c>
      <c r="Z297" s="205">
        <v>41772</v>
      </c>
      <c r="AA297" s="204">
        <v>8.5</v>
      </c>
      <c r="AC297" s="205">
        <v>41772</v>
      </c>
      <c r="AD297" s="204">
        <v>-3.19</v>
      </c>
      <c r="AF297" s="205">
        <v>41772</v>
      </c>
      <c r="AG297" s="204">
        <v>0.51980000000000004</v>
      </c>
      <c r="AI297" s="205">
        <v>41772</v>
      </c>
      <c r="AJ297" s="204">
        <v>1.7050000000000001</v>
      </c>
      <c r="AL297" s="205">
        <v>41772</v>
      </c>
      <c r="AM297" s="204">
        <v>2.694</v>
      </c>
      <c r="AO297" s="205">
        <v>41772</v>
      </c>
      <c r="AP297" s="204">
        <v>3.4154999999999998</v>
      </c>
      <c r="AR297" s="205">
        <v>41775</v>
      </c>
      <c r="AS297" s="204">
        <v>3.6294</v>
      </c>
      <c r="AU297" s="205">
        <v>41775</v>
      </c>
      <c r="AV297" s="204">
        <v>1.0934999999999999</v>
      </c>
    </row>
    <row r="298" spans="2:48" x14ac:dyDescent="0.25">
      <c r="B298" s="205">
        <v>41789</v>
      </c>
      <c r="C298" s="204">
        <v>58.29</v>
      </c>
      <c r="E298" s="205">
        <v>41779</v>
      </c>
      <c r="F298" s="204">
        <v>2.5239000000000003</v>
      </c>
      <c r="G298" s="209"/>
      <c r="H298" s="205">
        <v>41787</v>
      </c>
      <c r="I298" s="204">
        <v>99.792500000000004</v>
      </c>
      <c r="K298" s="205">
        <v>41787</v>
      </c>
      <c r="L298" s="204">
        <v>99.62</v>
      </c>
      <c r="N298" s="205">
        <v>41787</v>
      </c>
      <c r="O298" s="204">
        <v>99.27</v>
      </c>
      <c r="Q298" s="205">
        <v>41787</v>
      </c>
      <c r="R298" s="204">
        <v>98.671999999999997</v>
      </c>
      <c r="T298" s="205">
        <v>41773</v>
      </c>
      <c r="U298" s="204">
        <v>13.44</v>
      </c>
      <c r="W298" s="205">
        <v>41773</v>
      </c>
      <c r="X298" s="204">
        <v>9.1300000000000008</v>
      </c>
      <c r="Z298" s="205">
        <v>41773</v>
      </c>
      <c r="AA298" s="204">
        <v>9</v>
      </c>
      <c r="AC298" s="205">
        <v>41773</v>
      </c>
      <c r="AD298" s="204">
        <v>-2.38</v>
      </c>
      <c r="AF298" s="205">
        <v>41773</v>
      </c>
      <c r="AG298" s="204">
        <v>0.50129999999999997</v>
      </c>
      <c r="AI298" s="205">
        <v>41773</v>
      </c>
      <c r="AJ298" s="204">
        <v>1.6553</v>
      </c>
      <c r="AL298" s="205">
        <v>41773</v>
      </c>
      <c r="AM298" s="204">
        <v>2.6334999999999997</v>
      </c>
      <c r="AO298" s="205">
        <v>41773</v>
      </c>
      <c r="AP298" s="204">
        <v>3.3517999999999999</v>
      </c>
      <c r="AR298" s="205">
        <v>41778</v>
      </c>
      <c r="AS298" s="204">
        <v>3.6783999999999999</v>
      </c>
      <c r="AU298" s="205">
        <v>41778</v>
      </c>
      <c r="AV298" s="204">
        <v>1.1529</v>
      </c>
    </row>
    <row r="299" spans="2:48" x14ac:dyDescent="0.25">
      <c r="B299" s="205">
        <v>41792</v>
      </c>
      <c r="C299" s="204">
        <v>59.73</v>
      </c>
      <c r="E299" s="205">
        <v>41780</v>
      </c>
      <c r="F299" s="204">
        <v>2.5468000000000002</v>
      </c>
      <c r="G299" s="209"/>
      <c r="H299" s="205">
        <v>41788</v>
      </c>
      <c r="I299" s="204">
        <v>99.792500000000004</v>
      </c>
      <c r="K299" s="205">
        <v>41788</v>
      </c>
      <c r="L299" s="204">
        <v>99.62</v>
      </c>
      <c r="N299" s="205">
        <v>41788</v>
      </c>
      <c r="O299" s="204">
        <v>99.27</v>
      </c>
      <c r="Q299" s="205">
        <v>41788</v>
      </c>
      <c r="R299" s="204">
        <v>98.671999999999997</v>
      </c>
      <c r="T299" s="205">
        <v>41774</v>
      </c>
      <c r="U299" s="204">
        <v>14.25</v>
      </c>
      <c r="W299" s="205">
        <v>41774</v>
      </c>
      <c r="X299" s="204">
        <v>9.75</v>
      </c>
      <c r="Z299" s="205">
        <v>41774</v>
      </c>
      <c r="AA299" s="204">
        <v>9.5</v>
      </c>
      <c r="AC299" s="205">
        <v>41774</v>
      </c>
      <c r="AD299" s="204">
        <v>-2.65</v>
      </c>
      <c r="AF299" s="205">
        <v>41774</v>
      </c>
      <c r="AG299" s="204">
        <v>0.496</v>
      </c>
      <c r="AI299" s="205">
        <v>41774</v>
      </c>
      <c r="AJ299" s="204">
        <v>1.6205000000000001</v>
      </c>
      <c r="AL299" s="205">
        <v>41774</v>
      </c>
      <c r="AM299" s="204">
        <v>2.5840000000000001</v>
      </c>
      <c r="AO299" s="205">
        <v>41774</v>
      </c>
      <c r="AP299" s="204">
        <v>3.2970000000000002</v>
      </c>
      <c r="AR299" s="205">
        <v>41779</v>
      </c>
      <c r="AS299" s="204">
        <v>3.6509999999999998</v>
      </c>
      <c r="AU299" s="205">
        <v>41779</v>
      </c>
      <c r="AV299" s="204">
        <v>1.1269</v>
      </c>
    </row>
    <row r="300" spans="2:48" x14ac:dyDescent="0.25">
      <c r="B300" s="205">
        <v>41793</v>
      </c>
      <c r="C300" s="204">
        <v>60.94</v>
      </c>
      <c r="E300" s="205">
        <v>41781</v>
      </c>
      <c r="F300" s="204">
        <v>2.5952000000000002</v>
      </c>
      <c r="G300" s="209"/>
      <c r="H300" s="205">
        <v>41789</v>
      </c>
      <c r="I300" s="204">
        <v>99.792500000000004</v>
      </c>
      <c r="K300" s="205">
        <v>41789</v>
      </c>
      <c r="L300" s="204">
        <v>99.62</v>
      </c>
      <c r="N300" s="205">
        <v>41789</v>
      </c>
      <c r="O300" s="204">
        <v>99.27</v>
      </c>
      <c r="Q300" s="205">
        <v>41789</v>
      </c>
      <c r="R300" s="204">
        <v>98.677000000000007</v>
      </c>
      <c r="T300" s="205">
        <v>41775</v>
      </c>
      <c r="U300" s="204">
        <v>14.75</v>
      </c>
      <c r="W300" s="205">
        <v>41775</v>
      </c>
      <c r="X300" s="204">
        <v>9.94</v>
      </c>
      <c r="Z300" s="205">
        <v>41775</v>
      </c>
      <c r="AA300" s="204">
        <v>9.8800000000000008</v>
      </c>
      <c r="AC300" s="205">
        <v>41775</v>
      </c>
      <c r="AD300" s="204">
        <v>-2.44</v>
      </c>
      <c r="AF300" s="205">
        <v>41775</v>
      </c>
      <c r="AG300" s="204">
        <v>0.51049999999999995</v>
      </c>
      <c r="AI300" s="205">
        <v>41775</v>
      </c>
      <c r="AJ300" s="204">
        <v>1.6539999999999999</v>
      </c>
      <c r="AL300" s="205">
        <v>41775</v>
      </c>
      <c r="AM300" s="204">
        <v>2.6230000000000002</v>
      </c>
      <c r="AO300" s="205">
        <v>41775</v>
      </c>
      <c r="AP300" s="204">
        <v>3.3214999999999999</v>
      </c>
      <c r="AR300" s="205">
        <v>41780</v>
      </c>
      <c r="AS300" s="204">
        <v>3.6791</v>
      </c>
      <c r="AU300" s="205">
        <v>41780</v>
      </c>
      <c r="AV300" s="204">
        <v>1.1334</v>
      </c>
    </row>
    <row r="301" spans="2:48" x14ac:dyDescent="0.25">
      <c r="B301" s="205">
        <v>41794</v>
      </c>
      <c r="C301" s="204">
        <v>64.91</v>
      </c>
      <c r="E301" s="205">
        <v>41782</v>
      </c>
      <c r="F301" s="204">
        <v>2.6086999999999998</v>
      </c>
      <c r="G301" s="209"/>
      <c r="H301" s="205">
        <v>41792</v>
      </c>
      <c r="I301" s="204">
        <v>99.792500000000004</v>
      </c>
      <c r="K301" s="205">
        <v>41792</v>
      </c>
      <c r="L301" s="204">
        <v>99.62</v>
      </c>
      <c r="N301" s="205">
        <v>41792</v>
      </c>
      <c r="O301" s="204">
        <v>99.272400000000005</v>
      </c>
      <c r="Q301" s="205">
        <v>41792</v>
      </c>
      <c r="R301" s="204">
        <v>98.677000000000007</v>
      </c>
      <c r="T301" s="205">
        <v>41778</v>
      </c>
      <c r="U301" s="204">
        <v>15.19</v>
      </c>
      <c r="W301" s="205">
        <v>41778</v>
      </c>
      <c r="X301" s="204">
        <v>10</v>
      </c>
      <c r="Z301" s="205">
        <v>41778</v>
      </c>
      <c r="AA301" s="204">
        <v>10.06</v>
      </c>
      <c r="AC301" s="205">
        <v>41778</v>
      </c>
      <c r="AD301" s="204">
        <v>-2.25</v>
      </c>
      <c r="AF301" s="205">
        <v>41778</v>
      </c>
      <c r="AG301" s="204">
        <v>0.499</v>
      </c>
      <c r="AI301" s="205">
        <v>41778</v>
      </c>
      <c r="AJ301" s="204">
        <v>1.6459999999999999</v>
      </c>
      <c r="AL301" s="205">
        <v>41778</v>
      </c>
      <c r="AM301" s="204">
        <v>2.6459999999999999</v>
      </c>
      <c r="AO301" s="205">
        <v>41778</v>
      </c>
      <c r="AP301" s="204">
        <v>3.3628</v>
      </c>
      <c r="AR301" s="205">
        <v>41781</v>
      </c>
      <c r="AS301" s="204">
        <v>3.6962000000000002</v>
      </c>
      <c r="AU301" s="205">
        <v>41781</v>
      </c>
      <c r="AV301" s="204">
        <v>1.1005</v>
      </c>
    </row>
    <row r="302" spans="2:48" x14ac:dyDescent="0.25">
      <c r="B302" s="205">
        <v>41795</v>
      </c>
      <c r="C302" s="204">
        <v>65.12</v>
      </c>
      <c r="E302" s="205">
        <v>41785</v>
      </c>
      <c r="F302" s="204">
        <v>2.6053999999999999</v>
      </c>
      <c r="G302" s="209"/>
      <c r="H302" s="205">
        <v>41793</v>
      </c>
      <c r="I302" s="204">
        <v>99.792500000000004</v>
      </c>
      <c r="K302" s="205">
        <v>41793</v>
      </c>
      <c r="L302" s="204">
        <v>99.62</v>
      </c>
      <c r="N302" s="205">
        <v>41793</v>
      </c>
      <c r="O302" s="204">
        <v>99.272400000000005</v>
      </c>
      <c r="Q302" s="205">
        <v>41793</v>
      </c>
      <c r="R302" s="204">
        <v>98.677000000000007</v>
      </c>
      <c r="T302" s="205">
        <v>41779</v>
      </c>
      <c r="U302" s="204">
        <v>15.13</v>
      </c>
      <c r="W302" s="205">
        <v>41779</v>
      </c>
      <c r="X302" s="204">
        <v>10</v>
      </c>
      <c r="Z302" s="205">
        <v>41779</v>
      </c>
      <c r="AA302" s="204">
        <v>10</v>
      </c>
      <c r="AC302" s="205">
        <v>41779</v>
      </c>
      <c r="AD302" s="204">
        <v>-3.06</v>
      </c>
      <c r="AF302" s="205">
        <v>41779</v>
      </c>
      <c r="AG302" s="204">
        <v>0.48799999999999999</v>
      </c>
      <c r="AI302" s="205">
        <v>41779</v>
      </c>
      <c r="AJ302" s="204">
        <v>1.6097999999999999</v>
      </c>
      <c r="AL302" s="205">
        <v>41779</v>
      </c>
      <c r="AM302" s="204">
        <v>2.6122999999999998</v>
      </c>
      <c r="AO302" s="205">
        <v>41779</v>
      </c>
      <c r="AP302" s="204">
        <v>3.3542999999999998</v>
      </c>
      <c r="AR302" s="205">
        <v>41782</v>
      </c>
      <c r="AS302" s="204">
        <v>3.6785000000000001</v>
      </c>
      <c r="AU302" s="205">
        <v>41782</v>
      </c>
      <c r="AV302" s="204">
        <v>1.0707</v>
      </c>
    </row>
    <row r="303" spans="2:48" x14ac:dyDescent="0.25">
      <c r="B303" s="205">
        <v>41796</v>
      </c>
      <c r="C303" s="204">
        <v>59.27</v>
      </c>
      <c r="E303" s="205">
        <v>41786</v>
      </c>
      <c r="F303" s="204">
        <v>2.5975999999999999</v>
      </c>
      <c r="G303" s="209"/>
      <c r="H303" s="205">
        <v>41794</v>
      </c>
      <c r="I303" s="204">
        <v>99.79</v>
      </c>
      <c r="K303" s="205">
        <v>41794</v>
      </c>
      <c r="L303" s="204">
        <v>99.62</v>
      </c>
      <c r="N303" s="205">
        <v>41794</v>
      </c>
      <c r="O303" s="204">
        <v>99.272400000000005</v>
      </c>
      <c r="Q303" s="205">
        <v>41794</v>
      </c>
      <c r="R303" s="204">
        <v>98.677000000000007</v>
      </c>
      <c r="T303" s="205">
        <v>41780</v>
      </c>
      <c r="U303" s="204">
        <v>14.99</v>
      </c>
      <c r="W303" s="205">
        <v>41780</v>
      </c>
      <c r="X303" s="204">
        <v>9.5</v>
      </c>
      <c r="Z303" s="205">
        <v>41780</v>
      </c>
      <c r="AA303" s="204">
        <v>9.5</v>
      </c>
      <c r="AC303" s="205">
        <v>41780</v>
      </c>
      <c r="AD303" s="204">
        <v>-3.81</v>
      </c>
      <c r="AF303" s="205">
        <v>41780</v>
      </c>
      <c r="AG303" s="204">
        <v>0.49</v>
      </c>
      <c r="AI303" s="205">
        <v>41780</v>
      </c>
      <c r="AJ303" s="204">
        <v>1.6177999999999999</v>
      </c>
      <c r="AL303" s="205">
        <v>41780</v>
      </c>
      <c r="AM303" s="204">
        <v>2.6269999999999998</v>
      </c>
      <c r="AO303" s="205">
        <v>41780</v>
      </c>
      <c r="AP303" s="204">
        <v>3.3740000000000001</v>
      </c>
      <c r="AR303" s="205">
        <v>41785</v>
      </c>
      <c r="AS303" s="204">
        <v>3.6753999999999998</v>
      </c>
      <c r="AU303" s="205">
        <v>41785</v>
      </c>
      <c r="AV303" s="204">
        <v>1.0693999999999999</v>
      </c>
    </row>
    <row r="304" spans="2:48" x14ac:dyDescent="0.25">
      <c r="B304" s="205">
        <v>41799</v>
      </c>
      <c r="C304" s="204">
        <v>57.33</v>
      </c>
      <c r="E304" s="205">
        <v>41787</v>
      </c>
      <c r="F304" s="204">
        <v>2.6052</v>
      </c>
      <c r="G304" s="209"/>
      <c r="H304" s="205">
        <v>41795</v>
      </c>
      <c r="I304" s="204">
        <v>99.79</v>
      </c>
      <c r="K304" s="205">
        <v>41795</v>
      </c>
      <c r="L304" s="204">
        <v>99.62</v>
      </c>
      <c r="N304" s="205">
        <v>41795</v>
      </c>
      <c r="O304" s="204">
        <v>99.272400000000005</v>
      </c>
      <c r="Q304" s="205">
        <v>41795</v>
      </c>
      <c r="R304" s="204">
        <v>98.686999999999998</v>
      </c>
      <c r="T304" s="205">
        <v>41781</v>
      </c>
      <c r="U304" s="204">
        <v>15.75</v>
      </c>
      <c r="W304" s="205">
        <v>41781</v>
      </c>
      <c r="X304" s="204">
        <v>9.5</v>
      </c>
      <c r="Z304" s="205">
        <v>41781</v>
      </c>
      <c r="AA304" s="204">
        <v>9.5</v>
      </c>
      <c r="AC304" s="205">
        <v>41781</v>
      </c>
      <c r="AD304" s="204">
        <v>-3.81</v>
      </c>
      <c r="AF304" s="205">
        <v>41781</v>
      </c>
      <c r="AG304" s="204">
        <v>0.50119999999999998</v>
      </c>
      <c r="AI304" s="205">
        <v>41781</v>
      </c>
      <c r="AJ304" s="204">
        <v>1.6393</v>
      </c>
      <c r="AL304" s="205">
        <v>41781</v>
      </c>
      <c r="AM304" s="204">
        <v>2.6470000000000002</v>
      </c>
      <c r="AO304" s="205">
        <v>41781</v>
      </c>
      <c r="AP304" s="204">
        <v>3.3895</v>
      </c>
      <c r="AR304" s="205">
        <v>41786</v>
      </c>
      <c r="AS304" s="204">
        <v>3.6330999999999998</v>
      </c>
      <c r="AU304" s="205">
        <v>41786</v>
      </c>
      <c r="AV304" s="204">
        <v>1.0352999999999999</v>
      </c>
    </row>
    <row r="305" spans="2:48" x14ac:dyDescent="0.25">
      <c r="B305" s="205">
        <v>41800</v>
      </c>
      <c r="C305" s="204">
        <v>56.9</v>
      </c>
      <c r="E305" s="205">
        <v>41788</v>
      </c>
      <c r="F305" s="204">
        <v>2.6503000000000001</v>
      </c>
      <c r="G305" s="209"/>
      <c r="H305" s="205">
        <v>41796</v>
      </c>
      <c r="I305" s="204">
        <v>99.79</v>
      </c>
      <c r="K305" s="205">
        <v>41796</v>
      </c>
      <c r="L305" s="204">
        <v>99.62</v>
      </c>
      <c r="N305" s="205">
        <v>41796</v>
      </c>
      <c r="O305" s="204">
        <v>99.27</v>
      </c>
      <c r="Q305" s="205">
        <v>41796</v>
      </c>
      <c r="R305" s="204">
        <v>98.682000000000002</v>
      </c>
      <c r="T305" s="205">
        <v>41782</v>
      </c>
      <c r="U305" s="204">
        <v>16</v>
      </c>
      <c r="W305" s="205">
        <v>41782</v>
      </c>
      <c r="X305" s="204">
        <v>9.5</v>
      </c>
      <c r="Z305" s="205">
        <v>41782</v>
      </c>
      <c r="AA305" s="204">
        <v>9.3800000000000008</v>
      </c>
      <c r="AC305" s="205">
        <v>41782</v>
      </c>
      <c r="AD305" s="204">
        <v>-3.75</v>
      </c>
      <c r="AF305" s="205">
        <v>41782</v>
      </c>
      <c r="AG305" s="204">
        <v>0.50649999999999995</v>
      </c>
      <c r="AI305" s="205">
        <v>41782</v>
      </c>
      <c r="AJ305" s="204">
        <v>1.62</v>
      </c>
      <c r="AL305" s="205">
        <v>41782</v>
      </c>
      <c r="AM305" s="204">
        <v>2.6219999999999999</v>
      </c>
      <c r="AO305" s="205">
        <v>41782</v>
      </c>
      <c r="AP305" s="204">
        <v>3.3555000000000001</v>
      </c>
      <c r="AR305" s="205">
        <v>41787</v>
      </c>
      <c r="AS305" s="204">
        <v>3.5342000000000002</v>
      </c>
      <c r="AU305" s="205">
        <v>41787</v>
      </c>
      <c r="AV305" s="204">
        <v>0.93059999999999998</v>
      </c>
    </row>
    <row r="306" spans="2:48" x14ac:dyDescent="0.25">
      <c r="B306" s="205">
        <v>41801</v>
      </c>
      <c r="C306" s="204">
        <v>55.37</v>
      </c>
      <c r="E306" s="205">
        <v>41789</v>
      </c>
      <c r="F306" s="204">
        <v>2.625</v>
      </c>
      <c r="G306" s="209"/>
      <c r="H306" s="205">
        <v>41799</v>
      </c>
      <c r="I306" s="204">
        <v>99.79</v>
      </c>
      <c r="K306" s="205">
        <v>41799</v>
      </c>
      <c r="L306" s="204">
        <v>99.62</v>
      </c>
      <c r="N306" s="205">
        <v>41799</v>
      </c>
      <c r="O306" s="204">
        <v>99.27</v>
      </c>
      <c r="Q306" s="205">
        <v>41799</v>
      </c>
      <c r="R306" s="204">
        <v>98.677000000000007</v>
      </c>
      <c r="T306" s="205">
        <v>41785</v>
      </c>
      <c r="U306" s="204">
        <v>16.25</v>
      </c>
      <c r="W306" s="205">
        <v>41785</v>
      </c>
      <c r="X306" s="204">
        <v>9.5</v>
      </c>
      <c r="Z306" s="205">
        <v>41785</v>
      </c>
      <c r="AA306" s="204">
        <v>9.25</v>
      </c>
      <c r="AC306" s="205">
        <v>41785</v>
      </c>
      <c r="AD306" s="204">
        <v>-3.75</v>
      </c>
      <c r="AF306" s="205">
        <v>41785</v>
      </c>
      <c r="AG306" s="204">
        <v>0.50800000000000001</v>
      </c>
      <c r="AI306" s="205">
        <v>41785</v>
      </c>
      <c r="AJ306" s="204">
        <v>1.62</v>
      </c>
      <c r="AL306" s="205">
        <v>41785</v>
      </c>
      <c r="AM306" s="204">
        <v>2.625</v>
      </c>
      <c r="AO306" s="205">
        <v>41785</v>
      </c>
      <c r="AP306" s="204">
        <v>3.3570000000000002</v>
      </c>
      <c r="AR306" s="205">
        <v>41788</v>
      </c>
      <c r="AS306" s="204">
        <v>3.5552999999999999</v>
      </c>
      <c r="AU306" s="205">
        <v>41788</v>
      </c>
      <c r="AV306" s="204">
        <v>0.91020000000000001</v>
      </c>
    </row>
    <row r="307" spans="2:48" x14ac:dyDescent="0.25">
      <c r="B307" s="205">
        <v>41802</v>
      </c>
      <c r="C307" s="204">
        <v>56.09</v>
      </c>
      <c r="E307" s="205">
        <v>41792</v>
      </c>
      <c r="F307" s="204">
        <v>2.6189</v>
      </c>
      <c r="G307" s="209"/>
      <c r="H307" s="205">
        <v>41800</v>
      </c>
      <c r="I307" s="204">
        <v>99.79</v>
      </c>
      <c r="K307" s="205">
        <v>41800</v>
      </c>
      <c r="L307" s="204">
        <v>99.62</v>
      </c>
      <c r="N307" s="205">
        <v>41800</v>
      </c>
      <c r="O307" s="204">
        <v>99.27</v>
      </c>
      <c r="Q307" s="205">
        <v>41800</v>
      </c>
      <c r="R307" s="204">
        <v>98.671999999999997</v>
      </c>
      <c r="T307" s="205">
        <v>41786</v>
      </c>
      <c r="U307" s="204">
        <v>15.8</v>
      </c>
      <c r="W307" s="205">
        <v>41786</v>
      </c>
      <c r="X307" s="204">
        <v>9.5</v>
      </c>
      <c r="Z307" s="205">
        <v>41786</v>
      </c>
      <c r="AA307" s="204">
        <v>9.25</v>
      </c>
      <c r="AC307" s="205">
        <v>41786</v>
      </c>
      <c r="AD307" s="204">
        <v>-3.56</v>
      </c>
      <c r="AF307" s="205">
        <v>41786</v>
      </c>
      <c r="AG307" s="204">
        <v>0.50700000000000001</v>
      </c>
      <c r="AI307" s="205">
        <v>41786</v>
      </c>
      <c r="AJ307" s="204">
        <v>1.6219999999999999</v>
      </c>
      <c r="AL307" s="205">
        <v>41786</v>
      </c>
      <c r="AM307" s="204">
        <v>2.609</v>
      </c>
      <c r="AO307" s="205">
        <v>41786</v>
      </c>
      <c r="AP307" s="204">
        <v>3.3265000000000002</v>
      </c>
      <c r="AR307" s="205">
        <v>41789</v>
      </c>
      <c r="AS307" s="204">
        <v>3.5699000000000001</v>
      </c>
      <c r="AU307" s="205">
        <v>41789</v>
      </c>
      <c r="AV307" s="204">
        <v>0.94179999999999997</v>
      </c>
    </row>
    <row r="308" spans="2:48" x14ac:dyDescent="0.25">
      <c r="B308" s="205">
        <v>41803</v>
      </c>
      <c r="C308" s="204">
        <v>58.39</v>
      </c>
      <c r="E308" s="205">
        <v>41793</v>
      </c>
      <c r="F308" s="204">
        <v>2.59</v>
      </c>
      <c r="G308" s="209"/>
      <c r="H308" s="205">
        <v>41801</v>
      </c>
      <c r="I308" s="204">
        <v>99.79</v>
      </c>
      <c r="K308" s="205">
        <v>41801</v>
      </c>
      <c r="L308" s="204">
        <v>99.62</v>
      </c>
      <c r="N308" s="205">
        <v>41801</v>
      </c>
      <c r="O308" s="204">
        <v>99.27</v>
      </c>
      <c r="Q308" s="205">
        <v>41801</v>
      </c>
      <c r="R308" s="204">
        <v>98.671999999999997</v>
      </c>
      <c r="T308" s="205">
        <v>41787</v>
      </c>
      <c r="U308" s="204">
        <v>12.24</v>
      </c>
      <c r="W308" s="205">
        <v>41787</v>
      </c>
      <c r="X308" s="204">
        <v>9.5</v>
      </c>
      <c r="Z308" s="205">
        <v>41787</v>
      </c>
      <c r="AA308" s="204">
        <v>9.5</v>
      </c>
      <c r="AC308" s="205">
        <v>41787</v>
      </c>
      <c r="AD308" s="204">
        <v>-2.69</v>
      </c>
      <c r="AF308" s="205">
        <v>41787</v>
      </c>
      <c r="AG308" s="204">
        <v>0.49149999999999999</v>
      </c>
      <c r="AI308" s="205">
        <v>41787</v>
      </c>
      <c r="AJ308" s="204">
        <v>1.5754999999999999</v>
      </c>
      <c r="AL308" s="205">
        <v>41787</v>
      </c>
      <c r="AM308" s="204">
        <v>2.54</v>
      </c>
      <c r="AO308" s="205">
        <v>41787</v>
      </c>
      <c r="AP308" s="204">
        <v>3.2675000000000001</v>
      </c>
      <c r="AR308" s="205">
        <v>41792</v>
      </c>
      <c r="AS308" s="204">
        <v>3.6263999999999998</v>
      </c>
      <c r="AU308" s="205">
        <v>41792</v>
      </c>
      <c r="AV308" s="204">
        <v>1.0075000000000001</v>
      </c>
    </row>
    <row r="309" spans="2:48" x14ac:dyDescent="0.25">
      <c r="B309" s="205">
        <v>41806</v>
      </c>
      <c r="C309" s="204">
        <v>58.07</v>
      </c>
      <c r="E309" s="205">
        <v>41794</v>
      </c>
      <c r="F309" s="204">
        <v>2.5640000000000001</v>
      </c>
      <c r="G309" s="209"/>
      <c r="H309" s="205">
        <v>41802</v>
      </c>
      <c r="I309" s="204">
        <v>99.79</v>
      </c>
      <c r="K309" s="205">
        <v>41802</v>
      </c>
      <c r="L309" s="204">
        <v>99.62</v>
      </c>
      <c r="N309" s="205">
        <v>41802</v>
      </c>
      <c r="O309" s="204">
        <v>99.27</v>
      </c>
      <c r="Q309" s="205">
        <v>41802</v>
      </c>
      <c r="R309" s="204">
        <v>98.667000000000002</v>
      </c>
      <c r="T309" s="205">
        <v>41788</v>
      </c>
      <c r="U309" s="204">
        <v>12.99</v>
      </c>
      <c r="W309" s="205">
        <v>41788</v>
      </c>
      <c r="X309" s="204">
        <v>7.25</v>
      </c>
      <c r="Z309" s="205">
        <v>41788</v>
      </c>
      <c r="AA309" s="204">
        <v>10</v>
      </c>
      <c r="AC309" s="205">
        <v>41788</v>
      </c>
      <c r="AD309" s="204">
        <v>-2.31</v>
      </c>
      <c r="AF309" s="205">
        <v>41788</v>
      </c>
      <c r="AG309" s="204">
        <v>0.50700000000000001</v>
      </c>
      <c r="AI309" s="205">
        <v>41788</v>
      </c>
      <c r="AJ309" s="204">
        <v>1.6040000000000001</v>
      </c>
      <c r="AL309" s="205">
        <v>41788</v>
      </c>
      <c r="AM309" s="204">
        <v>2.5670000000000002</v>
      </c>
      <c r="AO309" s="205">
        <v>41788</v>
      </c>
      <c r="AP309" s="204">
        <v>3.2995000000000001</v>
      </c>
      <c r="AR309" s="205">
        <v>41793</v>
      </c>
      <c r="AS309" s="204">
        <v>3.7206999999999999</v>
      </c>
      <c r="AU309" s="205">
        <v>41793</v>
      </c>
      <c r="AV309" s="204">
        <v>1.1312</v>
      </c>
    </row>
    <row r="310" spans="2:48" x14ac:dyDescent="0.25">
      <c r="B310" s="205">
        <v>41807</v>
      </c>
      <c r="C310" s="204">
        <v>58.39</v>
      </c>
      <c r="E310" s="205">
        <v>41795</v>
      </c>
      <c r="F310" s="204">
        <v>2.5587999999999997</v>
      </c>
      <c r="G310" s="209"/>
      <c r="H310" s="205">
        <v>41803</v>
      </c>
      <c r="I310" s="204">
        <v>99.79</v>
      </c>
      <c r="K310" s="205">
        <v>41803</v>
      </c>
      <c r="L310" s="204">
        <v>99.614999999999995</v>
      </c>
      <c r="N310" s="205">
        <v>41803</v>
      </c>
      <c r="O310" s="204">
        <v>99.267499999999998</v>
      </c>
      <c r="Q310" s="205">
        <v>41803</v>
      </c>
      <c r="R310" s="204">
        <v>98.656999999999996</v>
      </c>
      <c r="T310" s="205">
        <v>41789</v>
      </c>
      <c r="U310" s="204">
        <v>13.75</v>
      </c>
      <c r="W310" s="205">
        <v>41789</v>
      </c>
      <c r="X310" s="204">
        <v>8.06</v>
      </c>
      <c r="Z310" s="205">
        <v>41789</v>
      </c>
      <c r="AA310" s="204">
        <v>11</v>
      </c>
      <c r="AC310" s="205">
        <v>41789</v>
      </c>
      <c r="AD310" s="204">
        <v>-2.06</v>
      </c>
      <c r="AF310" s="205">
        <v>41789</v>
      </c>
      <c r="AG310" s="204">
        <v>0.51319999999999999</v>
      </c>
      <c r="AI310" s="205">
        <v>41789</v>
      </c>
      <c r="AJ310" s="204">
        <v>1.6205000000000001</v>
      </c>
      <c r="AL310" s="205">
        <v>41789</v>
      </c>
      <c r="AM310" s="204">
        <v>2.5880000000000001</v>
      </c>
      <c r="AO310" s="205">
        <v>41789</v>
      </c>
      <c r="AP310" s="204">
        <v>3.3077999999999999</v>
      </c>
      <c r="AR310" s="205">
        <v>41794</v>
      </c>
      <c r="AS310" s="204">
        <v>3.7330000000000001</v>
      </c>
      <c r="AU310" s="205">
        <v>41794</v>
      </c>
      <c r="AV310" s="204">
        <v>1.1669</v>
      </c>
    </row>
    <row r="311" spans="2:48" x14ac:dyDescent="0.25">
      <c r="B311" s="205">
        <v>41808</v>
      </c>
      <c r="C311" s="204">
        <v>59.45</v>
      </c>
      <c r="E311" s="205">
        <v>41796</v>
      </c>
      <c r="F311" s="204">
        <v>2.5836999999999999</v>
      </c>
      <c r="G311" s="209"/>
      <c r="H311" s="205">
        <v>41806</v>
      </c>
      <c r="I311" s="204">
        <v>99.787499999999994</v>
      </c>
      <c r="K311" s="205">
        <v>41806</v>
      </c>
      <c r="L311" s="204">
        <v>99.614999999999995</v>
      </c>
      <c r="N311" s="205">
        <v>41806</v>
      </c>
      <c r="O311" s="204">
        <v>99.266900000000007</v>
      </c>
      <c r="Q311" s="205">
        <v>41806</v>
      </c>
      <c r="R311" s="204">
        <v>98.652000000000001</v>
      </c>
      <c r="T311" s="205">
        <v>41792</v>
      </c>
      <c r="U311" s="204">
        <v>13.69</v>
      </c>
      <c r="W311" s="205">
        <v>41792</v>
      </c>
      <c r="X311" s="204">
        <v>8</v>
      </c>
      <c r="Z311" s="205">
        <v>41792</v>
      </c>
      <c r="AA311" s="204">
        <v>11</v>
      </c>
      <c r="AC311" s="205">
        <v>41792</v>
      </c>
      <c r="AD311" s="204">
        <v>-1.31</v>
      </c>
      <c r="AF311" s="205">
        <v>41792</v>
      </c>
      <c r="AG311" s="204">
        <v>0.52700000000000002</v>
      </c>
      <c r="AI311" s="205">
        <v>41792</v>
      </c>
      <c r="AJ311" s="204">
        <v>1.6705000000000001</v>
      </c>
      <c r="AL311" s="205">
        <v>41792</v>
      </c>
      <c r="AM311" s="204">
        <v>2.637</v>
      </c>
      <c r="AO311" s="205">
        <v>41792</v>
      </c>
      <c r="AP311" s="204">
        <v>3.3567999999999998</v>
      </c>
      <c r="AR311" s="205">
        <v>41795</v>
      </c>
      <c r="AS311" s="204">
        <v>3.7071000000000001</v>
      </c>
      <c r="AU311" s="205">
        <v>41795</v>
      </c>
      <c r="AV311" s="204">
        <v>1.1525000000000001</v>
      </c>
    </row>
    <row r="312" spans="2:48" x14ac:dyDescent="0.25">
      <c r="B312" s="205">
        <v>41809</v>
      </c>
      <c r="C312" s="204">
        <v>55.53</v>
      </c>
      <c r="E312" s="205">
        <v>41799</v>
      </c>
      <c r="F312" s="204">
        <v>2.5697000000000001</v>
      </c>
      <c r="G312" s="209"/>
      <c r="H312" s="205">
        <v>41807</v>
      </c>
      <c r="I312" s="204">
        <v>99.787499999999994</v>
      </c>
      <c r="K312" s="205">
        <v>41807</v>
      </c>
      <c r="L312" s="204">
        <v>99.61</v>
      </c>
      <c r="N312" s="205">
        <v>41807</v>
      </c>
      <c r="O312" s="204">
        <v>99.266900000000007</v>
      </c>
      <c r="Q312" s="205">
        <v>41807</v>
      </c>
      <c r="R312" s="204">
        <v>98.643000000000001</v>
      </c>
      <c r="T312" s="205">
        <v>41793</v>
      </c>
      <c r="U312" s="204">
        <v>13.5</v>
      </c>
      <c r="W312" s="205">
        <v>41793</v>
      </c>
      <c r="X312" s="204">
        <v>8.25</v>
      </c>
      <c r="Z312" s="205">
        <v>41793</v>
      </c>
      <c r="AA312" s="204">
        <v>11</v>
      </c>
      <c r="AC312" s="205">
        <v>41793</v>
      </c>
      <c r="AD312" s="204">
        <v>-1.19</v>
      </c>
      <c r="AF312" s="205">
        <v>41793</v>
      </c>
      <c r="AG312" s="204">
        <v>0.53700000000000003</v>
      </c>
      <c r="AI312" s="205">
        <v>41793</v>
      </c>
      <c r="AJ312" s="204">
        <v>1.7248000000000001</v>
      </c>
      <c r="AL312" s="205">
        <v>41793</v>
      </c>
      <c r="AM312" s="204">
        <v>2.7107999999999999</v>
      </c>
      <c r="AO312" s="205">
        <v>41793</v>
      </c>
      <c r="AP312" s="204">
        <v>3.4260000000000002</v>
      </c>
      <c r="AR312" s="205">
        <v>41796</v>
      </c>
      <c r="AS312" s="204">
        <v>3.6995</v>
      </c>
      <c r="AU312" s="205">
        <v>41796</v>
      </c>
      <c r="AV312" s="204">
        <v>1.1125</v>
      </c>
    </row>
    <row r="313" spans="2:48" x14ac:dyDescent="0.25">
      <c r="B313" s="205">
        <v>41810</v>
      </c>
      <c r="C313" s="204">
        <v>54.88</v>
      </c>
      <c r="E313" s="205">
        <v>41800</v>
      </c>
      <c r="F313" s="204">
        <v>2.5745</v>
      </c>
      <c r="G313" s="209"/>
      <c r="H313" s="205">
        <v>41808</v>
      </c>
      <c r="I313" s="204">
        <v>99.787499999999994</v>
      </c>
      <c r="K313" s="205">
        <v>41808</v>
      </c>
      <c r="L313" s="204">
        <v>99.61</v>
      </c>
      <c r="N313" s="205">
        <v>41808</v>
      </c>
      <c r="O313" s="204">
        <v>99.266900000000007</v>
      </c>
      <c r="Q313" s="205">
        <v>41808</v>
      </c>
      <c r="R313" s="204">
        <v>98.638000000000005</v>
      </c>
      <c r="T313" s="205">
        <v>41794</v>
      </c>
      <c r="U313" s="204">
        <v>13.69</v>
      </c>
      <c r="W313" s="205">
        <v>41794</v>
      </c>
      <c r="X313" s="204">
        <v>8.25</v>
      </c>
      <c r="Z313" s="205">
        <v>41794</v>
      </c>
      <c r="AA313" s="204">
        <v>11.63</v>
      </c>
      <c r="AC313" s="205">
        <v>41794</v>
      </c>
      <c r="AD313" s="204">
        <v>-0.88</v>
      </c>
      <c r="AF313" s="205">
        <v>41794</v>
      </c>
      <c r="AG313" s="204">
        <v>0.53</v>
      </c>
      <c r="AI313" s="205">
        <v>41794</v>
      </c>
      <c r="AJ313" s="204">
        <v>1.7229999999999999</v>
      </c>
      <c r="AL313" s="205">
        <v>41794</v>
      </c>
      <c r="AM313" s="204">
        <v>2.7210000000000001</v>
      </c>
      <c r="AO313" s="205">
        <v>41794</v>
      </c>
      <c r="AP313" s="204">
        <v>3.43</v>
      </c>
      <c r="AR313" s="205">
        <v>41799</v>
      </c>
      <c r="AS313" s="204">
        <v>3.6869000000000001</v>
      </c>
      <c r="AU313" s="205">
        <v>41799</v>
      </c>
      <c r="AV313" s="204">
        <v>1.1198999999999999</v>
      </c>
    </row>
    <row r="314" spans="2:48" x14ac:dyDescent="0.25">
      <c r="B314" s="205">
        <v>41813</v>
      </c>
      <c r="C314" s="204">
        <v>54.59</v>
      </c>
      <c r="E314" s="205">
        <v>41801</v>
      </c>
      <c r="F314" s="204">
        <v>2.5722</v>
      </c>
      <c r="G314" s="209"/>
      <c r="H314" s="205">
        <v>41809</v>
      </c>
      <c r="I314" s="204">
        <v>99.787499999999994</v>
      </c>
      <c r="K314" s="205">
        <v>41809</v>
      </c>
      <c r="L314" s="204">
        <v>99.61</v>
      </c>
      <c r="N314" s="205">
        <v>41809</v>
      </c>
      <c r="O314" s="204">
        <v>99.271799999999999</v>
      </c>
      <c r="Q314" s="205">
        <v>41809</v>
      </c>
      <c r="R314" s="204">
        <v>98.662000000000006</v>
      </c>
      <c r="T314" s="205">
        <v>41795</v>
      </c>
      <c r="U314" s="204">
        <v>14.06</v>
      </c>
      <c r="W314" s="205">
        <v>41795</v>
      </c>
      <c r="X314" s="204">
        <v>8.75</v>
      </c>
      <c r="Z314" s="205">
        <v>41795</v>
      </c>
      <c r="AA314" s="204">
        <v>12.06</v>
      </c>
      <c r="AC314" s="205">
        <v>41795</v>
      </c>
      <c r="AD314" s="204">
        <v>-1.19</v>
      </c>
      <c r="AF314" s="205">
        <v>41795</v>
      </c>
      <c r="AG314" s="204">
        <v>0.52300000000000002</v>
      </c>
      <c r="AI314" s="205">
        <v>41795</v>
      </c>
      <c r="AJ314" s="204">
        <v>1.7122999999999999</v>
      </c>
      <c r="AL314" s="205">
        <v>41795</v>
      </c>
      <c r="AM314" s="204">
        <v>2.7048000000000001</v>
      </c>
      <c r="AO314" s="205">
        <v>41795</v>
      </c>
      <c r="AP314" s="204">
        <v>3.4245000000000001</v>
      </c>
      <c r="AR314" s="205">
        <v>41800</v>
      </c>
      <c r="AS314" s="204">
        <v>3.7364000000000002</v>
      </c>
      <c r="AU314" s="205">
        <v>41800</v>
      </c>
      <c r="AV314" s="204">
        <v>1.1629</v>
      </c>
    </row>
    <row r="315" spans="2:48" x14ac:dyDescent="0.25">
      <c r="B315" s="205">
        <v>41814</v>
      </c>
      <c r="C315" s="204">
        <v>53.86</v>
      </c>
      <c r="E315" s="205">
        <v>41802</v>
      </c>
      <c r="F315" s="204">
        <v>2.5396000000000001</v>
      </c>
      <c r="G315" s="209"/>
      <c r="H315" s="205">
        <v>41810</v>
      </c>
      <c r="I315" s="204">
        <v>99.787499999999994</v>
      </c>
      <c r="K315" s="205">
        <v>41810</v>
      </c>
      <c r="L315" s="204">
        <v>99.61</v>
      </c>
      <c r="N315" s="205">
        <v>41810</v>
      </c>
      <c r="O315" s="204">
        <v>99.271799999999999</v>
      </c>
      <c r="Q315" s="205">
        <v>41810</v>
      </c>
      <c r="R315" s="204">
        <v>98.662000000000006</v>
      </c>
      <c r="T315" s="205">
        <v>41796</v>
      </c>
      <c r="U315" s="204">
        <v>13.88</v>
      </c>
      <c r="W315" s="205">
        <v>41796</v>
      </c>
      <c r="X315" s="204">
        <v>8.25</v>
      </c>
      <c r="Z315" s="205">
        <v>41796</v>
      </c>
      <c r="AA315" s="204">
        <v>11.75</v>
      </c>
      <c r="AC315" s="205">
        <v>41796</v>
      </c>
      <c r="AD315" s="204">
        <v>-1.63</v>
      </c>
      <c r="AF315" s="205">
        <v>41796</v>
      </c>
      <c r="AG315" s="204">
        <v>0.54100000000000004</v>
      </c>
      <c r="AI315" s="205">
        <v>41796</v>
      </c>
      <c r="AJ315" s="204">
        <v>1.7242999999999999</v>
      </c>
      <c r="AL315" s="205">
        <v>41796</v>
      </c>
      <c r="AM315" s="204">
        <v>2.7058</v>
      </c>
      <c r="AO315" s="205">
        <v>41796</v>
      </c>
      <c r="AP315" s="204">
        <v>3.4154999999999998</v>
      </c>
      <c r="AR315" s="205">
        <v>41801</v>
      </c>
      <c r="AS315" s="204">
        <v>3.7374999999999998</v>
      </c>
      <c r="AU315" s="205">
        <v>41801</v>
      </c>
      <c r="AV315" s="204">
        <v>1.17</v>
      </c>
    </row>
    <row r="316" spans="2:48" x14ac:dyDescent="0.25">
      <c r="B316" s="205">
        <v>41815</v>
      </c>
      <c r="C316" s="204">
        <v>54.06</v>
      </c>
      <c r="E316" s="205">
        <v>41803</v>
      </c>
      <c r="F316" s="204">
        <v>2.5491000000000001</v>
      </c>
      <c r="G316" s="209"/>
      <c r="H316" s="205">
        <v>41813</v>
      </c>
      <c r="I316" s="204">
        <v>99.787499999999994</v>
      </c>
      <c r="K316" s="205">
        <v>41813</v>
      </c>
      <c r="L316" s="204">
        <v>99.614999999999995</v>
      </c>
      <c r="N316" s="205">
        <v>41813</v>
      </c>
      <c r="O316" s="204">
        <v>99.271799999999999</v>
      </c>
      <c r="Q316" s="205">
        <v>41813</v>
      </c>
      <c r="R316" s="204">
        <v>98.662000000000006</v>
      </c>
      <c r="T316" s="205">
        <v>41799</v>
      </c>
      <c r="U316" s="204">
        <v>14.49</v>
      </c>
      <c r="W316" s="205">
        <v>41799</v>
      </c>
      <c r="X316" s="204">
        <v>8.31</v>
      </c>
      <c r="Z316" s="205">
        <v>41799</v>
      </c>
      <c r="AA316" s="204">
        <v>11.75</v>
      </c>
      <c r="AC316" s="205">
        <v>41799</v>
      </c>
      <c r="AD316" s="204">
        <v>-2.13</v>
      </c>
      <c r="AF316" s="205">
        <v>41799</v>
      </c>
      <c r="AG316" s="204">
        <v>0.5655</v>
      </c>
      <c r="AI316" s="205">
        <v>41799</v>
      </c>
      <c r="AJ316" s="204">
        <v>1.7608000000000001</v>
      </c>
      <c r="AL316" s="205">
        <v>41799</v>
      </c>
      <c r="AM316" s="204">
        <v>2.7214999999999998</v>
      </c>
      <c r="AO316" s="205">
        <v>41799</v>
      </c>
      <c r="AP316" s="204">
        <v>3.4239999999999999</v>
      </c>
      <c r="AR316" s="205">
        <v>41802</v>
      </c>
      <c r="AS316" s="204">
        <v>3.6640000000000001</v>
      </c>
      <c r="AU316" s="205">
        <v>41802</v>
      </c>
      <c r="AV316" s="204">
        <v>1.1253</v>
      </c>
    </row>
    <row r="317" spans="2:48" x14ac:dyDescent="0.25">
      <c r="B317" s="205">
        <v>41816</v>
      </c>
      <c r="C317" s="204">
        <v>53.25</v>
      </c>
      <c r="E317" s="205">
        <v>41806</v>
      </c>
      <c r="F317" s="204">
        <v>2.5507</v>
      </c>
      <c r="G317" s="209"/>
      <c r="H317" s="205">
        <v>41814</v>
      </c>
      <c r="I317" s="204">
        <v>99.787499999999994</v>
      </c>
      <c r="K317" s="205">
        <v>41814</v>
      </c>
      <c r="L317" s="204">
        <v>99.614999999999995</v>
      </c>
      <c r="N317" s="205">
        <v>41814</v>
      </c>
      <c r="O317" s="204">
        <v>99.271799999999999</v>
      </c>
      <c r="Q317" s="205">
        <v>41814</v>
      </c>
      <c r="R317" s="204">
        <v>98.662000000000006</v>
      </c>
      <c r="T317" s="205">
        <v>41800</v>
      </c>
      <c r="U317" s="204">
        <v>13.38</v>
      </c>
      <c r="W317" s="205">
        <v>41800</v>
      </c>
      <c r="X317" s="204">
        <v>8.1300000000000008</v>
      </c>
      <c r="Z317" s="205">
        <v>41800</v>
      </c>
      <c r="AA317" s="204">
        <v>11.38</v>
      </c>
      <c r="AC317" s="205">
        <v>41800</v>
      </c>
      <c r="AD317" s="204">
        <v>-2.44</v>
      </c>
      <c r="AF317" s="205">
        <v>41800</v>
      </c>
      <c r="AG317" s="204">
        <v>0.58050000000000002</v>
      </c>
      <c r="AI317" s="205">
        <v>41800</v>
      </c>
      <c r="AJ317" s="204">
        <v>1.7932999999999999</v>
      </c>
      <c r="AL317" s="205">
        <v>41800</v>
      </c>
      <c r="AM317" s="204">
        <v>2.758</v>
      </c>
      <c r="AO317" s="205">
        <v>41800</v>
      </c>
      <c r="AP317" s="204">
        <v>3.4550000000000001</v>
      </c>
      <c r="AR317" s="205">
        <v>41803</v>
      </c>
      <c r="AS317" s="204">
        <v>3.6677</v>
      </c>
      <c r="AU317" s="205">
        <v>41803</v>
      </c>
      <c r="AV317" s="204">
        <v>1.1216999999999999</v>
      </c>
    </row>
    <row r="318" spans="2:48" x14ac:dyDescent="0.25">
      <c r="B318" s="205">
        <v>41817</v>
      </c>
      <c r="C318" s="204">
        <v>53.28</v>
      </c>
      <c r="E318" s="205">
        <v>41807</v>
      </c>
      <c r="F318" s="204">
        <v>2.5716999999999999</v>
      </c>
      <c r="G318" s="209"/>
      <c r="H318" s="205">
        <v>41815</v>
      </c>
      <c r="I318" s="204">
        <v>99.787499999999994</v>
      </c>
      <c r="K318" s="205">
        <v>41815</v>
      </c>
      <c r="L318" s="204">
        <v>99.614999999999995</v>
      </c>
      <c r="N318" s="205">
        <v>41815</v>
      </c>
      <c r="O318" s="204">
        <v>99.271799999999999</v>
      </c>
      <c r="Q318" s="205">
        <v>41815</v>
      </c>
      <c r="R318" s="204">
        <v>98.671999999999997</v>
      </c>
      <c r="T318" s="205">
        <v>41801</v>
      </c>
      <c r="U318" s="204">
        <v>14.48</v>
      </c>
      <c r="W318" s="205">
        <v>41801</v>
      </c>
      <c r="X318" s="204">
        <v>8</v>
      </c>
      <c r="Z318" s="205">
        <v>41801</v>
      </c>
      <c r="AA318" s="204">
        <v>10.5</v>
      </c>
      <c r="AC318" s="205">
        <v>41801</v>
      </c>
      <c r="AD318" s="204">
        <v>-3.31</v>
      </c>
      <c r="AF318" s="205">
        <v>41801</v>
      </c>
      <c r="AG318" s="204">
        <v>0.57799999999999996</v>
      </c>
      <c r="AI318" s="205">
        <v>41801</v>
      </c>
      <c r="AJ318" s="204">
        <v>1.7795000000000001</v>
      </c>
      <c r="AL318" s="205">
        <v>41801</v>
      </c>
      <c r="AM318" s="204">
        <v>2.7444999999999999</v>
      </c>
      <c r="AO318" s="205">
        <v>41801</v>
      </c>
      <c r="AP318" s="204">
        <v>3.4342000000000001</v>
      </c>
      <c r="AR318" s="205">
        <v>41806</v>
      </c>
      <c r="AS318" s="204">
        <v>3.6497999999999999</v>
      </c>
      <c r="AU318" s="205">
        <v>41806</v>
      </c>
      <c r="AV318" s="204">
        <v>1.0991</v>
      </c>
    </row>
    <row r="319" spans="2:48" x14ac:dyDescent="0.25">
      <c r="B319" s="205">
        <v>41820</v>
      </c>
      <c r="C319" s="204">
        <v>52.74</v>
      </c>
      <c r="E319" s="205">
        <v>41808</v>
      </c>
      <c r="F319" s="204">
        <v>2.5623</v>
      </c>
      <c r="G319" s="209"/>
      <c r="H319" s="205">
        <v>41816</v>
      </c>
      <c r="I319" s="204">
        <v>99.787499999999994</v>
      </c>
      <c r="K319" s="205">
        <v>41816</v>
      </c>
      <c r="L319" s="204">
        <v>99.61</v>
      </c>
      <c r="N319" s="205">
        <v>41816</v>
      </c>
      <c r="O319" s="204">
        <v>99.271799999999999</v>
      </c>
      <c r="Q319" s="205">
        <v>41816</v>
      </c>
      <c r="R319" s="204">
        <v>98.677000000000007</v>
      </c>
      <c r="T319" s="205">
        <v>41802</v>
      </c>
      <c r="U319" s="204">
        <v>14.98</v>
      </c>
      <c r="W319" s="205">
        <v>41802</v>
      </c>
      <c r="X319" s="204">
        <v>8.25</v>
      </c>
      <c r="Z319" s="205">
        <v>41802</v>
      </c>
      <c r="AA319" s="204">
        <v>10.130000000000001</v>
      </c>
      <c r="AC319" s="205">
        <v>41802</v>
      </c>
      <c r="AD319" s="204">
        <v>-3.63</v>
      </c>
      <c r="AF319" s="205">
        <v>41802</v>
      </c>
      <c r="AG319" s="204">
        <v>0.58550000000000002</v>
      </c>
      <c r="AI319" s="205">
        <v>41802</v>
      </c>
      <c r="AJ319" s="204">
        <v>1.7669999999999999</v>
      </c>
      <c r="AL319" s="205">
        <v>41802</v>
      </c>
      <c r="AM319" s="204">
        <v>2.6970000000000001</v>
      </c>
      <c r="AO319" s="205">
        <v>41802</v>
      </c>
      <c r="AP319" s="204">
        <v>3.3740000000000001</v>
      </c>
      <c r="AR319" s="205">
        <v>41807</v>
      </c>
      <c r="AS319" s="204">
        <v>3.7077</v>
      </c>
      <c r="AU319" s="205">
        <v>41807</v>
      </c>
      <c r="AV319" s="204">
        <v>1.1381000000000001</v>
      </c>
    </row>
    <row r="320" spans="2:48" x14ac:dyDescent="0.25">
      <c r="B320" s="205">
        <v>41821</v>
      </c>
      <c r="C320" s="204">
        <v>58.25</v>
      </c>
      <c r="E320" s="205">
        <v>41809</v>
      </c>
      <c r="F320" s="204">
        <v>2.5882000000000001</v>
      </c>
      <c r="G320" s="209"/>
      <c r="H320" s="205">
        <v>41817</v>
      </c>
      <c r="I320" s="204">
        <v>99.787499999999994</v>
      </c>
      <c r="K320" s="205">
        <v>41817</v>
      </c>
      <c r="L320" s="204">
        <v>99.61</v>
      </c>
      <c r="N320" s="205">
        <v>41817</v>
      </c>
      <c r="O320" s="204">
        <v>99.271799999999999</v>
      </c>
      <c r="Q320" s="205">
        <v>41817</v>
      </c>
      <c r="R320" s="204">
        <v>98.682000000000002</v>
      </c>
      <c r="T320" s="205">
        <v>41803</v>
      </c>
      <c r="U320" s="204">
        <v>14.5</v>
      </c>
      <c r="W320" s="205">
        <v>41803</v>
      </c>
      <c r="X320" s="204">
        <v>8.19</v>
      </c>
      <c r="Z320" s="205">
        <v>41803</v>
      </c>
      <c r="AA320" s="204">
        <v>9.94</v>
      </c>
      <c r="AC320" s="205">
        <v>41803</v>
      </c>
      <c r="AD320" s="204">
        <v>-3.5</v>
      </c>
      <c r="AF320" s="205">
        <v>41803</v>
      </c>
      <c r="AG320" s="204">
        <v>0.59550000000000003</v>
      </c>
      <c r="AI320" s="205">
        <v>41803</v>
      </c>
      <c r="AJ320" s="204">
        <v>1.776</v>
      </c>
      <c r="AL320" s="205">
        <v>41803</v>
      </c>
      <c r="AM320" s="204">
        <v>2.7050000000000001</v>
      </c>
      <c r="AO320" s="205">
        <v>41803</v>
      </c>
      <c r="AP320" s="204">
        <v>3.379</v>
      </c>
      <c r="AR320" s="205">
        <v>41808</v>
      </c>
      <c r="AS320" s="204">
        <v>3.6463000000000001</v>
      </c>
      <c r="AU320" s="205">
        <v>41808</v>
      </c>
      <c r="AV320" s="204">
        <v>1.0841000000000001</v>
      </c>
    </row>
    <row r="321" spans="2:48" x14ac:dyDescent="0.25">
      <c r="B321" s="205">
        <v>41822</v>
      </c>
      <c r="C321" s="204">
        <v>59.58</v>
      </c>
      <c r="E321" s="205">
        <v>41810</v>
      </c>
      <c r="F321" s="204">
        <v>2.6208</v>
      </c>
      <c r="G321" s="209"/>
      <c r="H321" s="205">
        <v>41820</v>
      </c>
      <c r="I321" s="204">
        <v>99.787499999999994</v>
      </c>
      <c r="K321" s="205">
        <v>41820</v>
      </c>
      <c r="L321" s="204">
        <v>99.61</v>
      </c>
      <c r="N321" s="205">
        <v>41820</v>
      </c>
      <c r="O321" s="204">
        <v>99.271799999999999</v>
      </c>
      <c r="Q321" s="205">
        <v>41820</v>
      </c>
      <c r="R321" s="204">
        <v>98.686999999999998</v>
      </c>
      <c r="T321" s="205">
        <v>41806</v>
      </c>
      <c r="U321" s="204">
        <v>14.88</v>
      </c>
      <c r="W321" s="205">
        <v>41806</v>
      </c>
      <c r="X321" s="204">
        <v>8.06</v>
      </c>
      <c r="Z321" s="205">
        <v>41806</v>
      </c>
      <c r="AA321" s="204">
        <v>10.06</v>
      </c>
      <c r="AC321" s="205">
        <v>41806</v>
      </c>
      <c r="AD321" s="204">
        <v>-3.44</v>
      </c>
      <c r="AF321" s="205">
        <v>41806</v>
      </c>
      <c r="AG321" s="204">
        <v>0.61629999999999996</v>
      </c>
      <c r="AI321" s="205">
        <v>41806</v>
      </c>
      <c r="AJ321" s="204">
        <v>1.7770000000000001</v>
      </c>
      <c r="AL321" s="205">
        <v>41806</v>
      </c>
      <c r="AM321" s="204">
        <v>2.6974999999999998</v>
      </c>
      <c r="AO321" s="205">
        <v>41806</v>
      </c>
      <c r="AP321" s="204">
        <v>3.3624999999999998</v>
      </c>
      <c r="AR321" s="205">
        <v>41809</v>
      </c>
      <c r="AS321" s="204">
        <v>3.7206000000000001</v>
      </c>
      <c r="AU321" s="205">
        <v>41809</v>
      </c>
      <c r="AV321" s="204">
        <v>1.1352</v>
      </c>
    </row>
    <row r="322" spans="2:48" x14ac:dyDescent="0.25">
      <c r="B322" s="205">
        <v>41823</v>
      </c>
      <c r="C322" s="204">
        <v>56.89</v>
      </c>
      <c r="E322" s="205">
        <v>41813</v>
      </c>
      <c r="F322" s="204">
        <v>2.6097999999999999</v>
      </c>
      <c r="G322" s="209"/>
      <c r="H322" s="205">
        <v>41821</v>
      </c>
      <c r="I322" s="204">
        <v>99.787499999999994</v>
      </c>
      <c r="K322" s="205">
        <v>41821</v>
      </c>
      <c r="L322" s="204">
        <v>99.61</v>
      </c>
      <c r="N322" s="205">
        <v>41821</v>
      </c>
      <c r="O322" s="204">
        <v>99.271799999999999</v>
      </c>
      <c r="Q322" s="205">
        <v>41821</v>
      </c>
      <c r="R322" s="204">
        <v>98.682000000000002</v>
      </c>
      <c r="T322" s="205">
        <v>41807</v>
      </c>
      <c r="U322" s="204">
        <v>15.19</v>
      </c>
      <c r="W322" s="205">
        <v>41807</v>
      </c>
      <c r="X322" s="204">
        <v>7.5</v>
      </c>
      <c r="Z322" s="205">
        <v>41807</v>
      </c>
      <c r="AA322" s="204">
        <v>9.25</v>
      </c>
      <c r="AC322" s="205">
        <v>41807</v>
      </c>
      <c r="AD322" s="204">
        <v>-3.56</v>
      </c>
      <c r="AF322" s="205">
        <v>41807</v>
      </c>
      <c r="AG322" s="204">
        <v>0.63500000000000001</v>
      </c>
      <c r="AI322" s="205">
        <v>41807</v>
      </c>
      <c r="AJ322" s="204">
        <v>1.8260000000000001</v>
      </c>
      <c r="AL322" s="205">
        <v>41807</v>
      </c>
      <c r="AM322" s="204">
        <v>2.7450000000000001</v>
      </c>
      <c r="AO322" s="205">
        <v>41807</v>
      </c>
      <c r="AP322" s="204">
        <v>3.4068000000000001</v>
      </c>
      <c r="AR322" s="205">
        <v>41810</v>
      </c>
      <c r="AS322" s="204">
        <v>3.6851000000000003</v>
      </c>
      <c r="AU322" s="205">
        <v>41810</v>
      </c>
      <c r="AV322" s="204">
        <v>1.0649999999999999</v>
      </c>
    </row>
    <row r="323" spans="2:48" x14ac:dyDescent="0.25">
      <c r="B323" s="205">
        <v>41827</v>
      </c>
      <c r="C323" s="204">
        <v>55.05</v>
      </c>
      <c r="E323" s="205">
        <v>41814</v>
      </c>
      <c r="F323" s="204">
        <v>2.6192000000000002</v>
      </c>
      <c r="G323" s="209"/>
      <c r="H323" s="205">
        <v>41822</v>
      </c>
      <c r="I323" s="204">
        <v>99.787499999999994</v>
      </c>
      <c r="K323" s="205">
        <v>41822</v>
      </c>
      <c r="L323" s="204">
        <v>99.61</v>
      </c>
      <c r="N323" s="205">
        <v>41822</v>
      </c>
      <c r="O323" s="204">
        <v>99.271799999999999</v>
      </c>
      <c r="Q323" s="205">
        <v>41822</v>
      </c>
      <c r="R323" s="204">
        <v>98.682000000000002</v>
      </c>
      <c r="T323" s="205">
        <v>41808</v>
      </c>
      <c r="U323" s="204">
        <v>16.04</v>
      </c>
      <c r="W323" s="205">
        <v>41808</v>
      </c>
      <c r="X323" s="204">
        <v>8.75</v>
      </c>
      <c r="Z323" s="205">
        <v>41808</v>
      </c>
      <c r="AA323" s="204">
        <v>9.5</v>
      </c>
      <c r="AC323" s="205">
        <v>41808</v>
      </c>
      <c r="AD323" s="204">
        <v>-3.56</v>
      </c>
      <c r="AF323" s="205">
        <v>41808</v>
      </c>
      <c r="AG323" s="204">
        <v>0.60599999999999998</v>
      </c>
      <c r="AI323" s="205">
        <v>41808</v>
      </c>
      <c r="AJ323" s="204">
        <v>1.7587999999999999</v>
      </c>
      <c r="AL323" s="205">
        <v>41808</v>
      </c>
      <c r="AM323" s="204">
        <v>2.6790000000000003</v>
      </c>
      <c r="AO323" s="205">
        <v>41808</v>
      </c>
      <c r="AP323" s="204">
        <v>3.3662999999999998</v>
      </c>
      <c r="AR323" s="205">
        <v>41813</v>
      </c>
      <c r="AS323" s="204">
        <v>3.7031000000000001</v>
      </c>
      <c r="AU323" s="205">
        <v>41813</v>
      </c>
      <c r="AV323" s="204">
        <v>1.0918000000000001</v>
      </c>
    </row>
    <row r="324" spans="2:48" x14ac:dyDescent="0.25">
      <c r="B324" s="205">
        <v>41828</v>
      </c>
      <c r="C324" s="204">
        <v>54.97</v>
      </c>
      <c r="E324" s="205">
        <v>41815</v>
      </c>
      <c r="F324" s="204">
        <v>2.6150000000000002</v>
      </c>
      <c r="G324" s="209"/>
      <c r="H324" s="205">
        <v>41823</v>
      </c>
      <c r="I324" s="204">
        <v>99.787499999999994</v>
      </c>
      <c r="K324" s="205">
        <v>41823</v>
      </c>
      <c r="L324" s="204">
        <v>99.61</v>
      </c>
      <c r="N324" s="205">
        <v>41823</v>
      </c>
      <c r="O324" s="204">
        <v>99.276799999999994</v>
      </c>
      <c r="Q324" s="205">
        <v>41823</v>
      </c>
      <c r="R324" s="204">
        <v>98.667000000000002</v>
      </c>
      <c r="T324" s="205">
        <v>41809</v>
      </c>
      <c r="U324" s="204">
        <v>15.48</v>
      </c>
      <c r="W324" s="205">
        <v>41809</v>
      </c>
      <c r="X324" s="204">
        <v>9.19</v>
      </c>
      <c r="Z324" s="205">
        <v>41809</v>
      </c>
      <c r="AA324" s="204">
        <v>9.25</v>
      </c>
      <c r="AC324" s="205">
        <v>41809</v>
      </c>
      <c r="AD324" s="204">
        <v>-4.25</v>
      </c>
      <c r="AF324" s="205">
        <v>41809</v>
      </c>
      <c r="AG324" s="204">
        <v>0.60399999999999998</v>
      </c>
      <c r="AI324" s="205">
        <v>41809</v>
      </c>
      <c r="AJ324" s="204">
        <v>1.7694000000000001</v>
      </c>
      <c r="AL324" s="205">
        <v>41809</v>
      </c>
      <c r="AM324" s="204">
        <v>2.7109999999999999</v>
      </c>
      <c r="AO324" s="205">
        <v>41809</v>
      </c>
      <c r="AP324" s="204">
        <v>3.4249999999999998</v>
      </c>
      <c r="AR324" s="205">
        <v>41814</v>
      </c>
      <c r="AS324" s="204">
        <v>3.6375999999999999</v>
      </c>
      <c r="AU324" s="205">
        <v>41814</v>
      </c>
      <c r="AV324" s="204">
        <v>1.02</v>
      </c>
    </row>
    <row r="325" spans="2:48" x14ac:dyDescent="0.25">
      <c r="B325" s="205">
        <v>41829</v>
      </c>
      <c r="C325" s="204">
        <v>55.17</v>
      </c>
      <c r="E325" s="205">
        <v>41816</v>
      </c>
      <c r="F325" s="204">
        <v>2.6057999999999999</v>
      </c>
      <c r="G325" s="209"/>
      <c r="H325" s="205">
        <v>41827</v>
      </c>
      <c r="I325" s="204">
        <v>99.79</v>
      </c>
      <c r="K325" s="205">
        <v>41827</v>
      </c>
      <c r="L325" s="204">
        <v>99.614999999999995</v>
      </c>
      <c r="N325" s="205">
        <v>41827</v>
      </c>
      <c r="O325" s="204">
        <v>99.271799999999999</v>
      </c>
      <c r="Q325" s="205">
        <v>41827</v>
      </c>
      <c r="R325" s="204">
        <v>98.656999999999996</v>
      </c>
      <c r="T325" s="205">
        <v>41810</v>
      </c>
      <c r="U325" s="204">
        <v>14.81</v>
      </c>
      <c r="W325" s="205">
        <v>41810</v>
      </c>
      <c r="X325" s="204">
        <v>8.8800000000000008</v>
      </c>
      <c r="Z325" s="205">
        <v>41810</v>
      </c>
      <c r="AA325" s="204">
        <v>9</v>
      </c>
      <c r="AC325" s="205">
        <v>41810</v>
      </c>
      <c r="AD325" s="204">
        <v>-4.25</v>
      </c>
      <c r="AF325" s="205">
        <v>41810</v>
      </c>
      <c r="AG325" s="204">
        <v>0.60499999999999998</v>
      </c>
      <c r="AI325" s="205">
        <v>41810</v>
      </c>
      <c r="AJ325" s="204">
        <v>1.7705</v>
      </c>
      <c r="AL325" s="205">
        <v>41810</v>
      </c>
      <c r="AM325" s="204">
        <v>2.6962999999999999</v>
      </c>
      <c r="AO325" s="205">
        <v>41810</v>
      </c>
      <c r="AP325" s="204">
        <v>3.3927999999999998</v>
      </c>
      <c r="AR325" s="205">
        <v>41815</v>
      </c>
      <c r="AS325" s="204">
        <v>3.6135999999999999</v>
      </c>
      <c r="AU325" s="205">
        <v>41815</v>
      </c>
      <c r="AV325" s="204">
        <v>0.99919999999999998</v>
      </c>
    </row>
    <row r="326" spans="2:48" x14ac:dyDescent="0.25">
      <c r="B326" s="205">
        <v>41830</v>
      </c>
      <c r="C326" s="204">
        <v>55.61</v>
      </c>
      <c r="E326" s="205">
        <v>41817</v>
      </c>
      <c r="F326" s="204">
        <v>2.5949999999999998</v>
      </c>
      <c r="G326" s="209"/>
      <c r="H326" s="205">
        <v>41828</v>
      </c>
      <c r="I326" s="204">
        <v>99.79</v>
      </c>
      <c r="K326" s="205">
        <v>41828</v>
      </c>
      <c r="L326" s="204">
        <v>99.614999999999995</v>
      </c>
      <c r="N326" s="205">
        <v>41828</v>
      </c>
      <c r="O326" s="204">
        <v>99.271799999999999</v>
      </c>
      <c r="Q326" s="205">
        <v>41828</v>
      </c>
      <c r="R326" s="204">
        <v>98.662000000000006</v>
      </c>
      <c r="T326" s="205">
        <v>41813</v>
      </c>
      <c r="U326" s="204">
        <v>15.44</v>
      </c>
      <c r="W326" s="205">
        <v>41813</v>
      </c>
      <c r="X326" s="204">
        <v>8.75</v>
      </c>
      <c r="Z326" s="205">
        <v>41813</v>
      </c>
      <c r="AA326" s="204">
        <v>9</v>
      </c>
      <c r="AC326" s="205">
        <v>41813</v>
      </c>
      <c r="AD326" s="204">
        <v>-4.4400000000000004</v>
      </c>
      <c r="AF326" s="205">
        <v>41813</v>
      </c>
      <c r="AG326" s="204">
        <v>0.62</v>
      </c>
      <c r="AI326" s="205">
        <v>41813</v>
      </c>
      <c r="AJ326" s="204">
        <v>1.792</v>
      </c>
      <c r="AL326" s="205">
        <v>41813</v>
      </c>
      <c r="AM326" s="204">
        <v>2.7160000000000002</v>
      </c>
      <c r="AO326" s="205">
        <v>41813</v>
      </c>
      <c r="AP326" s="204">
        <v>3.4119999999999999</v>
      </c>
      <c r="AR326" s="205">
        <v>41816</v>
      </c>
      <c r="AS326" s="204">
        <v>3.5777999999999999</v>
      </c>
      <c r="AU326" s="205">
        <v>41816</v>
      </c>
      <c r="AV326" s="204">
        <v>0.97840000000000005</v>
      </c>
    </row>
    <row r="327" spans="2:48" x14ac:dyDescent="0.25">
      <c r="B327" s="205">
        <v>41831</v>
      </c>
      <c r="C327" s="204">
        <v>54.77</v>
      </c>
      <c r="E327" s="205">
        <v>41820</v>
      </c>
      <c r="F327" s="204">
        <v>2.6017000000000001</v>
      </c>
      <c r="G327" s="209"/>
      <c r="H327" s="205">
        <v>41829</v>
      </c>
      <c r="I327" s="204">
        <v>99.79</v>
      </c>
      <c r="K327" s="205">
        <v>41829</v>
      </c>
      <c r="L327" s="204">
        <v>99.614999999999995</v>
      </c>
      <c r="N327" s="205">
        <v>41829</v>
      </c>
      <c r="O327" s="204">
        <v>99.271799999999999</v>
      </c>
      <c r="Q327" s="205">
        <v>41829</v>
      </c>
      <c r="R327" s="204">
        <v>98.656999999999996</v>
      </c>
      <c r="T327" s="205">
        <v>41814</v>
      </c>
      <c r="U327" s="204">
        <v>15.54</v>
      </c>
      <c r="W327" s="205">
        <v>41814</v>
      </c>
      <c r="X327" s="204">
        <v>9.5</v>
      </c>
      <c r="Z327" s="205">
        <v>41814</v>
      </c>
      <c r="AA327" s="204">
        <v>9.75</v>
      </c>
      <c r="AC327" s="205">
        <v>41814</v>
      </c>
      <c r="AD327" s="204">
        <v>-3.38</v>
      </c>
      <c r="AF327" s="205">
        <v>41814</v>
      </c>
      <c r="AG327" s="204">
        <v>0.61250000000000004</v>
      </c>
      <c r="AI327" s="205">
        <v>41814</v>
      </c>
      <c r="AJ327" s="204">
        <v>1.7624</v>
      </c>
      <c r="AL327" s="205">
        <v>41814</v>
      </c>
      <c r="AM327" s="204">
        <v>2.6760000000000002</v>
      </c>
      <c r="AO327" s="205">
        <v>41814</v>
      </c>
      <c r="AP327" s="204">
        <v>3.3662999999999998</v>
      </c>
      <c r="AR327" s="205">
        <v>41817</v>
      </c>
      <c r="AS327" s="204">
        <v>3.6061999999999999</v>
      </c>
      <c r="AU327" s="205">
        <v>41817</v>
      </c>
      <c r="AV327" s="204">
        <v>0.99450000000000005</v>
      </c>
    </row>
    <row r="328" spans="2:48" x14ac:dyDescent="0.25">
      <c r="B328" s="205">
        <v>41834</v>
      </c>
      <c r="C328" s="204">
        <v>54.42</v>
      </c>
      <c r="E328" s="205">
        <v>41821</v>
      </c>
      <c r="F328" s="204">
        <v>2.5895000000000001</v>
      </c>
      <c r="G328" s="209"/>
      <c r="H328" s="205">
        <v>41830</v>
      </c>
      <c r="I328" s="204">
        <v>99.792500000000004</v>
      </c>
      <c r="K328" s="205">
        <v>41830</v>
      </c>
      <c r="L328" s="204">
        <v>99.62</v>
      </c>
      <c r="N328" s="205">
        <v>41830</v>
      </c>
      <c r="O328" s="204">
        <v>99.271799999999999</v>
      </c>
      <c r="Q328" s="205">
        <v>41830</v>
      </c>
      <c r="R328" s="204">
        <v>98.686999999999998</v>
      </c>
      <c r="T328" s="205">
        <v>41815</v>
      </c>
      <c r="U328" s="204">
        <v>12.69</v>
      </c>
      <c r="W328" s="205">
        <v>41815</v>
      </c>
      <c r="X328" s="204">
        <v>9.6300000000000008</v>
      </c>
      <c r="Z328" s="205">
        <v>41815</v>
      </c>
      <c r="AA328" s="204">
        <v>10.130000000000001</v>
      </c>
      <c r="AC328" s="205">
        <v>41815</v>
      </c>
      <c r="AD328" s="204">
        <v>-2.81</v>
      </c>
      <c r="AF328" s="205">
        <v>41815</v>
      </c>
      <c r="AG328" s="204">
        <v>0.60299999999999998</v>
      </c>
      <c r="AI328" s="205">
        <v>41815</v>
      </c>
      <c r="AJ328" s="204">
        <v>1.7513000000000001</v>
      </c>
      <c r="AL328" s="205">
        <v>41815</v>
      </c>
      <c r="AM328" s="204">
        <v>2.66</v>
      </c>
      <c r="AO328" s="205">
        <v>41815</v>
      </c>
      <c r="AP328" s="204">
        <v>3.3540000000000001</v>
      </c>
      <c r="AR328" s="205">
        <v>41820</v>
      </c>
      <c r="AS328" s="204">
        <v>3.6099000000000001</v>
      </c>
      <c r="AU328" s="205">
        <v>41820</v>
      </c>
      <c r="AV328" s="204">
        <v>1.0086999999999999</v>
      </c>
    </row>
    <row r="329" spans="2:48" x14ac:dyDescent="0.25">
      <c r="B329" s="205">
        <v>41835</v>
      </c>
      <c r="C329" s="204">
        <v>54.03</v>
      </c>
      <c r="E329" s="205">
        <v>41822</v>
      </c>
      <c r="F329" s="204">
        <v>2.5785</v>
      </c>
      <c r="G329" s="209"/>
      <c r="H329" s="205">
        <v>41831</v>
      </c>
      <c r="I329" s="204">
        <v>99.795000000000002</v>
      </c>
      <c r="K329" s="205">
        <v>41831</v>
      </c>
      <c r="L329" s="204">
        <v>99.62</v>
      </c>
      <c r="N329" s="205">
        <v>41831</v>
      </c>
      <c r="O329" s="204">
        <v>99.271799999999999</v>
      </c>
      <c r="Q329" s="205">
        <v>41831</v>
      </c>
      <c r="R329" s="204">
        <v>98.677000000000007</v>
      </c>
      <c r="T329" s="205">
        <v>41816</v>
      </c>
      <c r="U329" s="204">
        <v>12.25</v>
      </c>
      <c r="W329" s="205">
        <v>41816</v>
      </c>
      <c r="X329" s="204">
        <v>7</v>
      </c>
      <c r="Z329" s="205">
        <v>41816</v>
      </c>
      <c r="AA329" s="204">
        <v>10.63</v>
      </c>
      <c r="AC329" s="205">
        <v>41816</v>
      </c>
      <c r="AD329" s="204">
        <v>-2.38</v>
      </c>
      <c r="AF329" s="205">
        <v>41816</v>
      </c>
      <c r="AG329" s="204">
        <v>0.58699999999999997</v>
      </c>
      <c r="AI329" s="205">
        <v>41816</v>
      </c>
      <c r="AJ329" s="204">
        <v>1.7185000000000001</v>
      </c>
      <c r="AL329" s="205">
        <v>41816</v>
      </c>
      <c r="AM329" s="204">
        <v>2.637</v>
      </c>
      <c r="AO329" s="205">
        <v>41816</v>
      </c>
      <c r="AP329" s="204">
        <v>3.3334999999999999</v>
      </c>
      <c r="AR329" s="205">
        <v>41821</v>
      </c>
      <c r="AS329" s="204">
        <v>3.6560000000000001</v>
      </c>
      <c r="AU329" s="205">
        <v>41821</v>
      </c>
      <c r="AV329" s="204">
        <v>1.0659000000000001</v>
      </c>
    </row>
    <row r="330" spans="2:48" x14ac:dyDescent="0.25">
      <c r="B330" s="205">
        <v>41836</v>
      </c>
      <c r="C330" s="204">
        <v>52.88</v>
      </c>
      <c r="E330" s="205">
        <v>41823</v>
      </c>
      <c r="F330" s="204">
        <v>2.6053999999999999</v>
      </c>
      <c r="G330" s="209"/>
      <c r="H330" s="205">
        <v>41834</v>
      </c>
      <c r="I330" s="204">
        <v>99.795000000000002</v>
      </c>
      <c r="K330" s="205">
        <v>41834</v>
      </c>
      <c r="L330" s="204">
        <v>99.62</v>
      </c>
      <c r="N330" s="205">
        <v>41834</v>
      </c>
      <c r="O330" s="204">
        <v>99.276799999999994</v>
      </c>
      <c r="Q330" s="205">
        <v>41834</v>
      </c>
      <c r="R330" s="204">
        <v>98.682000000000002</v>
      </c>
      <c r="T330" s="205">
        <v>41817</v>
      </c>
      <c r="U330" s="204">
        <v>12.71</v>
      </c>
      <c r="W330" s="205">
        <v>41817</v>
      </c>
      <c r="X330" s="204">
        <v>7.25</v>
      </c>
      <c r="Z330" s="205">
        <v>41817</v>
      </c>
      <c r="AA330" s="204">
        <v>10.5</v>
      </c>
      <c r="AC330" s="205">
        <v>41817</v>
      </c>
      <c r="AD330" s="204">
        <v>-2.38</v>
      </c>
      <c r="AF330" s="205">
        <v>41817</v>
      </c>
      <c r="AG330" s="204">
        <v>0.58799999999999997</v>
      </c>
      <c r="AI330" s="205">
        <v>41817</v>
      </c>
      <c r="AJ330" s="204">
        <v>1.7103000000000002</v>
      </c>
      <c r="AL330" s="205">
        <v>41817</v>
      </c>
      <c r="AM330" s="204">
        <v>2.64</v>
      </c>
      <c r="AO330" s="205">
        <v>41817</v>
      </c>
      <c r="AP330" s="204">
        <v>3.3437999999999999</v>
      </c>
      <c r="AR330" s="205">
        <v>41822</v>
      </c>
      <c r="AS330" s="204">
        <v>3.6972</v>
      </c>
      <c r="AU330" s="205">
        <v>41822</v>
      </c>
      <c r="AV330" s="204">
        <v>1.137</v>
      </c>
    </row>
    <row r="331" spans="2:48" x14ac:dyDescent="0.25">
      <c r="B331" s="205">
        <v>41837</v>
      </c>
      <c r="C331" s="204">
        <v>54.49</v>
      </c>
      <c r="E331" s="205">
        <v>41824</v>
      </c>
      <c r="F331" s="204">
        <v>2.6053999999999999</v>
      </c>
      <c r="G331" s="209"/>
      <c r="H331" s="205">
        <v>41835</v>
      </c>
      <c r="I331" s="204">
        <v>99.795000000000002</v>
      </c>
      <c r="K331" s="205">
        <v>41835</v>
      </c>
      <c r="L331" s="204">
        <v>99.62</v>
      </c>
      <c r="N331" s="205">
        <v>41835</v>
      </c>
      <c r="O331" s="204">
        <v>99.276799999999994</v>
      </c>
      <c r="Q331" s="205">
        <v>41835</v>
      </c>
      <c r="R331" s="204">
        <v>98.667000000000002</v>
      </c>
      <c r="T331" s="205">
        <v>41820</v>
      </c>
      <c r="U331" s="204">
        <v>12.63</v>
      </c>
      <c r="W331" s="205">
        <v>41820</v>
      </c>
      <c r="X331" s="204">
        <v>7.13</v>
      </c>
      <c r="Z331" s="205">
        <v>41820</v>
      </c>
      <c r="AA331" s="204">
        <v>9.8800000000000008</v>
      </c>
      <c r="AC331" s="205">
        <v>41820</v>
      </c>
      <c r="AD331" s="204">
        <v>-3</v>
      </c>
      <c r="AF331" s="205">
        <v>41820</v>
      </c>
      <c r="AG331" s="204">
        <v>0.58250000000000002</v>
      </c>
      <c r="AI331" s="205">
        <v>41820</v>
      </c>
      <c r="AJ331" s="204">
        <v>1.7018</v>
      </c>
      <c r="AL331" s="205">
        <v>41820</v>
      </c>
      <c r="AM331" s="204">
        <v>2.6307999999999998</v>
      </c>
      <c r="AO331" s="205">
        <v>41820</v>
      </c>
      <c r="AP331" s="204">
        <v>3.331</v>
      </c>
      <c r="AR331" s="205">
        <v>41823</v>
      </c>
      <c r="AS331" s="204">
        <v>3.6924999999999999</v>
      </c>
      <c r="AU331" s="205">
        <v>41823</v>
      </c>
      <c r="AV331" s="204">
        <v>1.1160000000000001</v>
      </c>
    </row>
    <row r="332" spans="2:48" x14ac:dyDescent="0.25">
      <c r="B332" s="205">
        <v>41838</v>
      </c>
      <c r="C332" s="204">
        <v>54.41</v>
      </c>
      <c r="E332" s="205">
        <v>41827</v>
      </c>
      <c r="F332" s="204">
        <v>2.5994000000000002</v>
      </c>
      <c r="G332" s="209"/>
      <c r="H332" s="205">
        <v>41836</v>
      </c>
      <c r="I332" s="204">
        <v>99.795000000000002</v>
      </c>
      <c r="K332" s="205">
        <v>41836</v>
      </c>
      <c r="L332" s="204">
        <v>99.62</v>
      </c>
      <c r="N332" s="205">
        <v>41836</v>
      </c>
      <c r="O332" s="204">
        <v>99.276799999999994</v>
      </c>
      <c r="Q332" s="205">
        <v>41836</v>
      </c>
      <c r="R332" s="204">
        <v>98.667000000000002</v>
      </c>
      <c r="T332" s="205">
        <v>41821</v>
      </c>
      <c r="U332" s="204">
        <v>13.88</v>
      </c>
      <c r="W332" s="205">
        <v>41821</v>
      </c>
      <c r="X332" s="204">
        <v>7.5</v>
      </c>
      <c r="Z332" s="205">
        <v>41821</v>
      </c>
      <c r="AA332" s="204">
        <v>10</v>
      </c>
      <c r="AC332" s="205">
        <v>41821</v>
      </c>
      <c r="AD332" s="204">
        <v>-3.06</v>
      </c>
      <c r="AF332" s="205">
        <v>41821</v>
      </c>
      <c r="AG332" s="204">
        <v>0.59689999999999999</v>
      </c>
      <c r="AI332" s="205">
        <v>41821</v>
      </c>
      <c r="AJ332" s="204">
        <v>1.7339</v>
      </c>
      <c r="AL332" s="205">
        <v>41821</v>
      </c>
      <c r="AM332" s="204">
        <v>2.665</v>
      </c>
      <c r="AO332" s="205">
        <v>41821</v>
      </c>
      <c r="AP332" s="204">
        <v>3.3673000000000002</v>
      </c>
      <c r="AR332" s="205">
        <v>41824</v>
      </c>
      <c r="AS332" s="204">
        <v>3.7201</v>
      </c>
      <c r="AU332" s="205">
        <v>41824</v>
      </c>
      <c r="AV332" s="204">
        <v>1.1146</v>
      </c>
    </row>
    <row r="333" spans="2:48" x14ac:dyDescent="0.25">
      <c r="B333" s="205">
        <v>41841</v>
      </c>
      <c r="C333" s="204">
        <v>53.85</v>
      </c>
      <c r="E333" s="205">
        <v>41828</v>
      </c>
      <c r="F333" s="204">
        <v>2.6170999999999998</v>
      </c>
      <c r="G333" s="209"/>
      <c r="H333" s="205">
        <v>41837</v>
      </c>
      <c r="I333" s="204">
        <v>99.795000000000002</v>
      </c>
      <c r="K333" s="205">
        <v>41837</v>
      </c>
      <c r="L333" s="204">
        <v>99.62</v>
      </c>
      <c r="N333" s="205">
        <v>41837</v>
      </c>
      <c r="O333" s="204">
        <v>99.276799999999994</v>
      </c>
      <c r="Q333" s="205">
        <v>41837</v>
      </c>
      <c r="R333" s="204">
        <v>98.667000000000002</v>
      </c>
      <c r="T333" s="205">
        <v>41822</v>
      </c>
      <c r="U333" s="204">
        <v>13.58</v>
      </c>
      <c r="W333" s="205">
        <v>41822</v>
      </c>
      <c r="X333" s="204">
        <v>8</v>
      </c>
      <c r="Z333" s="205">
        <v>41822</v>
      </c>
      <c r="AA333" s="204">
        <v>10</v>
      </c>
      <c r="AC333" s="205">
        <v>41822</v>
      </c>
      <c r="AD333" s="204">
        <v>-3.81</v>
      </c>
      <c r="AF333" s="205">
        <v>41822</v>
      </c>
      <c r="AG333" s="204">
        <v>0.61799999999999999</v>
      </c>
      <c r="AI333" s="205">
        <v>41822</v>
      </c>
      <c r="AJ333" s="204">
        <v>1.79</v>
      </c>
      <c r="AL333" s="205">
        <v>41822</v>
      </c>
      <c r="AM333" s="204">
        <v>2.7290000000000001</v>
      </c>
      <c r="AO333" s="205">
        <v>41822</v>
      </c>
      <c r="AP333" s="204">
        <v>3.4234999999999998</v>
      </c>
      <c r="AR333" s="205">
        <v>41827</v>
      </c>
      <c r="AS333" s="204">
        <v>3.6688999999999998</v>
      </c>
      <c r="AU333" s="205">
        <v>41827</v>
      </c>
      <c r="AV333" s="204">
        <v>1.0651999999999999</v>
      </c>
    </row>
    <row r="334" spans="2:48" x14ac:dyDescent="0.25">
      <c r="B334" s="205">
        <v>41842</v>
      </c>
      <c r="C334" s="204">
        <v>53.8</v>
      </c>
      <c r="E334" s="205">
        <v>41829</v>
      </c>
      <c r="F334" s="204">
        <v>2.6547000000000001</v>
      </c>
      <c r="G334" s="209"/>
      <c r="H334" s="205">
        <v>41838</v>
      </c>
      <c r="I334" s="204">
        <v>99.795000000000002</v>
      </c>
      <c r="K334" s="205">
        <v>41838</v>
      </c>
      <c r="L334" s="204">
        <v>99.62</v>
      </c>
      <c r="N334" s="205">
        <v>41838</v>
      </c>
      <c r="O334" s="204">
        <v>99.276799999999994</v>
      </c>
      <c r="Q334" s="205">
        <v>41838</v>
      </c>
      <c r="R334" s="204">
        <v>98.662000000000006</v>
      </c>
      <c r="T334" s="205">
        <v>41823</v>
      </c>
      <c r="U334" s="204">
        <v>13.75</v>
      </c>
      <c r="W334" s="205">
        <v>41823</v>
      </c>
      <c r="X334" s="204">
        <v>7.63</v>
      </c>
      <c r="Z334" s="205">
        <v>41823</v>
      </c>
      <c r="AA334" s="204">
        <v>9.5</v>
      </c>
      <c r="AC334" s="205">
        <v>41823</v>
      </c>
      <c r="AD334" s="204">
        <v>-4</v>
      </c>
      <c r="AF334" s="205">
        <v>41823</v>
      </c>
      <c r="AG334" s="204">
        <v>0.64549999999999996</v>
      </c>
      <c r="AI334" s="205">
        <v>41823</v>
      </c>
      <c r="AJ334" s="204">
        <v>1.8185</v>
      </c>
      <c r="AL334" s="205">
        <v>41823</v>
      </c>
      <c r="AM334" s="204">
        <v>2.7389999999999999</v>
      </c>
      <c r="AO334" s="205">
        <v>41823</v>
      </c>
      <c r="AP334" s="204">
        <v>3.4306999999999999</v>
      </c>
      <c r="AR334" s="205">
        <v>41828</v>
      </c>
      <c r="AS334" s="204">
        <v>3.5941999999999998</v>
      </c>
      <c r="AU334" s="205">
        <v>41828</v>
      </c>
      <c r="AV334" s="204">
        <v>0.97919999999999996</v>
      </c>
    </row>
    <row r="335" spans="2:48" x14ac:dyDescent="0.25">
      <c r="B335" s="205">
        <v>41843</v>
      </c>
      <c r="C335" s="204">
        <v>53.39</v>
      </c>
      <c r="E335" s="205">
        <v>41830</v>
      </c>
      <c r="F335" s="204">
        <v>2.6337000000000002</v>
      </c>
      <c r="G335" s="209"/>
      <c r="H335" s="205">
        <v>41841</v>
      </c>
      <c r="I335" s="204">
        <v>99.795000000000002</v>
      </c>
      <c r="K335" s="205">
        <v>41841</v>
      </c>
      <c r="L335" s="204">
        <v>99.62</v>
      </c>
      <c r="N335" s="205">
        <v>41841</v>
      </c>
      <c r="O335" s="204">
        <v>99.276799999999994</v>
      </c>
      <c r="Q335" s="205">
        <v>41841</v>
      </c>
      <c r="R335" s="204">
        <v>98.656999999999996</v>
      </c>
      <c r="T335" s="205">
        <v>41824</v>
      </c>
      <c r="U335" s="204">
        <v>13.25</v>
      </c>
      <c r="W335" s="205">
        <v>41824</v>
      </c>
      <c r="X335" s="204">
        <v>7.75</v>
      </c>
      <c r="Z335" s="205">
        <v>41824</v>
      </c>
      <c r="AA335" s="204">
        <v>9.6300000000000008</v>
      </c>
      <c r="AC335" s="205">
        <v>41824</v>
      </c>
      <c r="AD335" s="204">
        <v>-4</v>
      </c>
      <c r="AF335" s="205">
        <v>41824</v>
      </c>
      <c r="AG335" s="204">
        <v>0.65300000000000002</v>
      </c>
      <c r="AI335" s="205">
        <v>41824</v>
      </c>
      <c r="AJ335" s="204">
        <v>1.819</v>
      </c>
      <c r="AL335" s="205">
        <v>41824</v>
      </c>
      <c r="AM335" s="204">
        <v>2.7359999999999998</v>
      </c>
      <c r="AO335" s="205">
        <v>41824</v>
      </c>
      <c r="AP335" s="204">
        <v>3.43</v>
      </c>
      <c r="AR335" s="205">
        <v>41829</v>
      </c>
      <c r="AS335" s="204">
        <v>3.6052999999999997</v>
      </c>
      <c r="AU335" s="205">
        <v>41829</v>
      </c>
      <c r="AV335" s="204">
        <v>0.95330000000000004</v>
      </c>
    </row>
    <row r="336" spans="2:48" x14ac:dyDescent="0.25">
      <c r="B336" s="205">
        <v>41844</v>
      </c>
      <c r="C336" s="204">
        <v>54.26</v>
      </c>
      <c r="E336" s="205">
        <v>41831</v>
      </c>
      <c r="F336" s="204">
        <v>2.6278000000000001</v>
      </c>
      <c r="G336" s="209"/>
      <c r="H336" s="205">
        <v>41842</v>
      </c>
      <c r="I336" s="204">
        <v>99.795000000000002</v>
      </c>
      <c r="K336" s="205">
        <v>41842</v>
      </c>
      <c r="L336" s="204">
        <v>99.62</v>
      </c>
      <c r="N336" s="205">
        <v>41842</v>
      </c>
      <c r="O336" s="204">
        <v>99.276799999999994</v>
      </c>
      <c r="Q336" s="205">
        <v>41842</v>
      </c>
      <c r="R336" s="204">
        <v>98.667000000000002</v>
      </c>
      <c r="T336" s="205">
        <v>41827</v>
      </c>
      <c r="U336" s="204">
        <v>14.49</v>
      </c>
      <c r="W336" s="205">
        <v>41827</v>
      </c>
      <c r="X336" s="204">
        <v>7.75</v>
      </c>
      <c r="Z336" s="205">
        <v>41827</v>
      </c>
      <c r="AA336" s="204">
        <v>9.75</v>
      </c>
      <c r="AC336" s="205">
        <v>41827</v>
      </c>
      <c r="AD336" s="204">
        <v>-3.75</v>
      </c>
      <c r="AF336" s="205">
        <v>41827</v>
      </c>
      <c r="AG336" s="204">
        <v>0.66100000000000003</v>
      </c>
      <c r="AI336" s="205">
        <v>41827</v>
      </c>
      <c r="AJ336" s="204">
        <v>1.8103</v>
      </c>
      <c r="AL336" s="205">
        <v>41827</v>
      </c>
      <c r="AM336" s="204">
        <v>2.7090999999999998</v>
      </c>
      <c r="AO336" s="205">
        <v>41827</v>
      </c>
      <c r="AP336" s="204">
        <v>3.3982999999999999</v>
      </c>
      <c r="AR336" s="205">
        <v>41830</v>
      </c>
      <c r="AS336" s="204">
        <v>3.5986000000000002</v>
      </c>
      <c r="AU336" s="205">
        <v>41830</v>
      </c>
      <c r="AV336" s="204">
        <v>0.94279999999999997</v>
      </c>
    </row>
    <row r="337" spans="2:48" x14ac:dyDescent="0.25">
      <c r="B337" s="205">
        <v>41845</v>
      </c>
      <c r="C337" s="204">
        <v>54.43</v>
      </c>
      <c r="E337" s="205">
        <v>41834</v>
      </c>
      <c r="F337" s="204">
        <v>2.6423000000000001</v>
      </c>
      <c r="G337" s="209"/>
      <c r="H337" s="205">
        <v>41843</v>
      </c>
      <c r="I337" s="204">
        <v>99.795000000000002</v>
      </c>
      <c r="K337" s="205">
        <v>41843</v>
      </c>
      <c r="L337" s="204">
        <v>99.62</v>
      </c>
      <c r="N337" s="205">
        <v>41843</v>
      </c>
      <c r="O337" s="204">
        <v>99.276799999999994</v>
      </c>
      <c r="Q337" s="205">
        <v>41843</v>
      </c>
      <c r="R337" s="204">
        <v>98.667000000000002</v>
      </c>
      <c r="T337" s="205">
        <v>41828</v>
      </c>
      <c r="U337" s="204">
        <v>14.25</v>
      </c>
      <c r="W337" s="205">
        <v>41828</v>
      </c>
      <c r="X337" s="204">
        <v>8</v>
      </c>
      <c r="Z337" s="205">
        <v>41828</v>
      </c>
      <c r="AA337" s="204">
        <v>9.75</v>
      </c>
      <c r="AC337" s="205">
        <v>41828</v>
      </c>
      <c r="AD337" s="204">
        <v>-3.69</v>
      </c>
      <c r="AF337" s="205">
        <v>41828</v>
      </c>
      <c r="AG337" s="204">
        <v>0.64649999999999996</v>
      </c>
      <c r="AI337" s="205">
        <v>41828</v>
      </c>
      <c r="AJ337" s="204">
        <v>1.7709999999999999</v>
      </c>
      <c r="AL337" s="205">
        <v>41828</v>
      </c>
      <c r="AM337" s="204">
        <v>2.6535000000000002</v>
      </c>
      <c r="AO337" s="205">
        <v>41828</v>
      </c>
      <c r="AP337" s="204">
        <v>3.3378000000000001</v>
      </c>
      <c r="AR337" s="205">
        <v>41831</v>
      </c>
      <c r="AS337" s="204">
        <v>3.5312999999999999</v>
      </c>
      <c r="AU337" s="205">
        <v>41831</v>
      </c>
      <c r="AV337" s="204">
        <v>0.90720000000000001</v>
      </c>
    </row>
    <row r="338" spans="2:48" x14ac:dyDescent="0.25">
      <c r="B338" s="205">
        <v>41848</v>
      </c>
      <c r="C338" s="204">
        <v>54.08</v>
      </c>
      <c r="E338" s="205">
        <v>41835</v>
      </c>
      <c r="F338" s="204">
        <v>2.5920999999999998</v>
      </c>
      <c r="G338" s="209"/>
      <c r="H338" s="205">
        <v>41844</v>
      </c>
      <c r="I338" s="204">
        <v>99.795000000000002</v>
      </c>
      <c r="K338" s="205">
        <v>41844</v>
      </c>
      <c r="L338" s="204">
        <v>99.62</v>
      </c>
      <c r="N338" s="205">
        <v>41844</v>
      </c>
      <c r="O338" s="204">
        <v>99.276799999999994</v>
      </c>
      <c r="Q338" s="205">
        <v>41844</v>
      </c>
      <c r="R338" s="204">
        <v>98.662000000000006</v>
      </c>
      <c r="T338" s="205">
        <v>41829</v>
      </c>
      <c r="U338" s="204">
        <v>14.26</v>
      </c>
      <c r="W338" s="205">
        <v>41829</v>
      </c>
      <c r="X338" s="204">
        <v>8.5</v>
      </c>
      <c r="Z338" s="205">
        <v>41829</v>
      </c>
      <c r="AA338" s="204">
        <v>10</v>
      </c>
      <c r="AC338" s="205">
        <v>41829</v>
      </c>
      <c r="AD338" s="204">
        <v>-3.13</v>
      </c>
      <c r="AF338" s="205">
        <v>41829</v>
      </c>
      <c r="AG338" s="204">
        <v>0.61899999999999999</v>
      </c>
      <c r="AI338" s="205">
        <v>41829</v>
      </c>
      <c r="AJ338" s="204">
        <v>1.7538</v>
      </c>
      <c r="AL338" s="205">
        <v>41829</v>
      </c>
      <c r="AM338" s="204">
        <v>2.65</v>
      </c>
      <c r="AO338" s="205">
        <v>41829</v>
      </c>
      <c r="AP338" s="204">
        <v>3.3445</v>
      </c>
      <c r="AR338" s="205">
        <v>41834</v>
      </c>
      <c r="AS338" s="204">
        <v>3.5937000000000001</v>
      </c>
      <c r="AU338" s="205">
        <v>41834</v>
      </c>
      <c r="AV338" s="204">
        <v>0.95440000000000003</v>
      </c>
    </row>
    <row r="339" spans="2:48" x14ac:dyDescent="0.25">
      <c r="B339" s="205">
        <v>41849</v>
      </c>
      <c r="C339" s="204">
        <v>53.8</v>
      </c>
      <c r="E339" s="205">
        <v>41836</v>
      </c>
      <c r="F339" s="204">
        <v>2.5762</v>
      </c>
      <c r="G339" s="209"/>
      <c r="H339" s="205">
        <v>41845</v>
      </c>
      <c r="I339" s="204">
        <v>99.795000000000002</v>
      </c>
      <c r="K339" s="205">
        <v>41845</v>
      </c>
      <c r="L339" s="204">
        <v>99.62</v>
      </c>
      <c r="N339" s="205">
        <v>41845</v>
      </c>
      <c r="O339" s="204">
        <v>99.276799999999994</v>
      </c>
      <c r="Q339" s="205">
        <v>41845</v>
      </c>
      <c r="R339" s="204">
        <v>98.656999999999996</v>
      </c>
      <c r="T339" s="205">
        <v>41830</v>
      </c>
      <c r="U339" s="204">
        <v>16.809999999999999</v>
      </c>
      <c r="W339" s="205">
        <v>41830</v>
      </c>
      <c r="X339" s="204">
        <v>10.5</v>
      </c>
      <c r="Z339" s="205">
        <v>41830</v>
      </c>
      <c r="AA339" s="204">
        <v>11.25</v>
      </c>
      <c r="AC339" s="205">
        <v>41830</v>
      </c>
      <c r="AD339" s="204">
        <v>-2.88</v>
      </c>
      <c r="AF339" s="205">
        <v>41830</v>
      </c>
      <c r="AG339" s="204">
        <v>0.625</v>
      </c>
      <c r="AI339" s="205">
        <v>41830</v>
      </c>
      <c r="AJ339" s="204">
        <v>1.754</v>
      </c>
      <c r="AL339" s="205">
        <v>41830</v>
      </c>
      <c r="AM339" s="204">
        <v>2.6478000000000002</v>
      </c>
      <c r="AO339" s="205">
        <v>41830</v>
      </c>
      <c r="AP339" s="204">
        <v>3.3412999999999999</v>
      </c>
      <c r="AR339" s="205">
        <v>41835</v>
      </c>
      <c r="AS339" s="204">
        <v>3.5453000000000001</v>
      </c>
      <c r="AU339" s="205">
        <v>41835</v>
      </c>
      <c r="AV339" s="204">
        <v>0.94850000000000001</v>
      </c>
    </row>
    <row r="340" spans="2:48" x14ac:dyDescent="0.25">
      <c r="B340" s="205">
        <v>41850</v>
      </c>
      <c r="C340" s="204">
        <v>55.89</v>
      </c>
      <c r="E340" s="205">
        <v>41837</v>
      </c>
      <c r="F340" s="204">
        <v>2.5537000000000001</v>
      </c>
      <c r="G340" s="209"/>
      <c r="H340" s="205">
        <v>41848</v>
      </c>
      <c r="I340" s="204">
        <v>99.795000000000002</v>
      </c>
      <c r="K340" s="205">
        <v>41848</v>
      </c>
      <c r="L340" s="204">
        <v>99.62</v>
      </c>
      <c r="N340" s="205">
        <v>41848</v>
      </c>
      <c r="O340" s="204">
        <v>99.276799999999994</v>
      </c>
      <c r="Q340" s="205">
        <v>41848</v>
      </c>
      <c r="R340" s="204">
        <v>98.647000000000006</v>
      </c>
      <c r="T340" s="205">
        <v>41831</v>
      </c>
      <c r="U340" s="204">
        <v>16.75</v>
      </c>
      <c r="W340" s="205">
        <v>41831</v>
      </c>
      <c r="X340" s="204">
        <v>10.5</v>
      </c>
      <c r="Z340" s="205">
        <v>41831</v>
      </c>
      <c r="AA340" s="204">
        <v>11.19</v>
      </c>
      <c r="AC340" s="205">
        <v>41831</v>
      </c>
      <c r="AD340" s="204">
        <v>-3.38</v>
      </c>
      <c r="AF340" s="205">
        <v>41831</v>
      </c>
      <c r="AG340" s="204">
        <v>0.61819999999999997</v>
      </c>
      <c r="AI340" s="205">
        <v>41831</v>
      </c>
      <c r="AJ340" s="204">
        <v>1.744</v>
      </c>
      <c r="AL340" s="205">
        <v>41831</v>
      </c>
      <c r="AM340" s="204">
        <v>2.6280000000000001</v>
      </c>
      <c r="AO340" s="205">
        <v>41831</v>
      </c>
      <c r="AP340" s="204">
        <v>3.3033000000000001</v>
      </c>
      <c r="AR340" s="205">
        <v>41836</v>
      </c>
      <c r="AS340" s="204">
        <v>3.4986999999999999</v>
      </c>
      <c r="AU340" s="205">
        <v>41836</v>
      </c>
      <c r="AV340" s="204">
        <v>0.93440000000000001</v>
      </c>
    </row>
    <row r="341" spans="2:48" x14ac:dyDescent="0.25">
      <c r="B341" s="205">
        <v>41851</v>
      </c>
      <c r="C341" s="204">
        <v>56.46</v>
      </c>
      <c r="E341" s="205">
        <v>41838</v>
      </c>
      <c r="F341" s="204">
        <v>2.5501</v>
      </c>
      <c r="G341" s="209"/>
      <c r="H341" s="205">
        <v>41849</v>
      </c>
      <c r="I341" s="204">
        <v>99.795000000000002</v>
      </c>
      <c r="K341" s="205">
        <v>41849</v>
      </c>
      <c r="L341" s="204">
        <v>99.62</v>
      </c>
      <c r="N341" s="205">
        <v>41849</v>
      </c>
      <c r="O341" s="204">
        <v>99.276799999999994</v>
      </c>
      <c r="Q341" s="205">
        <v>41849</v>
      </c>
      <c r="R341" s="204">
        <v>98.643000000000001</v>
      </c>
      <c r="T341" s="205">
        <v>41834</v>
      </c>
      <c r="U341" s="204">
        <v>17.25</v>
      </c>
      <c r="W341" s="205">
        <v>41834</v>
      </c>
      <c r="X341" s="204">
        <v>10</v>
      </c>
      <c r="Z341" s="205">
        <v>41834</v>
      </c>
      <c r="AA341" s="204">
        <v>11</v>
      </c>
      <c r="AC341" s="205">
        <v>41834</v>
      </c>
      <c r="AD341" s="204">
        <v>-3.44</v>
      </c>
      <c r="AF341" s="205">
        <v>41834</v>
      </c>
      <c r="AG341" s="204">
        <v>0.63400000000000001</v>
      </c>
      <c r="AI341" s="205">
        <v>41834</v>
      </c>
      <c r="AJ341" s="204">
        <v>1.7690000000000001</v>
      </c>
      <c r="AL341" s="205">
        <v>41834</v>
      </c>
      <c r="AM341" s="204">
        <v>2.6562000000000001</v>
      </c>
      <c r="AO341" s="205">
        <v>41834</v>
      </c>
      <c r="AP341" s="204">
        <v>3.3370000000000002</v>
      </c>
      <c r="AR341" s="205">
        <v>41837</v>
      </c>
      <c r="AS341" s="204">
        <v>3.403</v>
      </c>
      <c r="AU341" s="205">
        <v>41837</v>
      </c>
      <c r="AV341" s="204">
        <v>0.84460000000000002</v>
      </c>
    </row>
    <row r="342" spans="2:48" x14ac:dyDescent="0.25">
      <c r="B342" s="205">
        <v>41852</v>
      </c>
      <c r="C342" s="204">
        <v>52.26</v>
      </c>
      <c r="E342" s="205">
        <v>41841</v>
      </c>
      <c r="F342" s="204">
        <v>2.5770999999999997</v>
      </c>
      <c r="G342" s="209"/>
      <c r="H342" s="205">
        <v>41850</v>
      </c>
      <c r="I342" s="204">
        <v>99.795000000000002</v>
      </c>
      <c r="K342" s="205">
        <v>41850</v>
      </c>
      <c r="L342" s="204">
        <v>99.62</v>
      </c>
      <c r="N342" s="205">
        <v>41850</v>
      </c>
      <c r="O342" s="204">
        <v>99.271799999999999</v>
      </c>
      <c r="Q342" s="205">
        <v>41850</v>
      </c>
      <c r="R342" s="204">
        <v>98.632999999999996</v>
      </c>
      <c r="T342" s="205">
        <v>41835</v>
      </c>
      <c r="U342" s="204">
        <v>18</v>
      </c>
      <c r="W342" s="205">
        <v>41835</v>
      </c>
      <c r="X342" s="204">
        <v>10.06</v>
      </c>
      <c r="Z342" s="205">
        <v>41835</v>
      </c>
      <c r="AA342" s="204">
        <v>10.94</v>
      </c>
      <c r="AC342" s="205">
        <v>41835</v>
      </c>
      <c r="AD342" s="204">
        <v>-3.19</v>
      </c>
      <c r="AF342" s="205">
        <v>41835</v>
      </c>
      <c r="AG342" s="204">
        <v>0.65800000000000003</v>
      </c>
      <c r="AI342" s="205">
        <v>41835</v>
      </c>
      <c r="AJ342" s="204">
        <v>1.79</v>
      </c>
      <c r="AL342" s="205">
        <v>41835</v>
      </c>
      <c r="AM342" s="204">
        <v>2.6564999999999999</v>
      </c>
      <c r="AO342" s="205">
        <v>41835</v>
      </c>
      <c r="AP342" s="204">
        <v>3.3334999999999999</v>
      </c>
      <c r="AR342" s="205">
        <v>41838</v>
      </c>
      <c r="AS342" s="204">
        <v>3.4217</v>
      </c>
      <c r="AU342" s="205">
        <v>41838</v>
      </c>
      <c r="AV342" s="204">
        <v>0.86919999999999997</v>
      </c>
    </row>
    <row r="343" spans="2:48" x14ac:dyDescent="0.25">
      <c r="B343" s="205">
        <v>41855</v>
      </c>
      <c r="C343" s="204">
        <v>52.3</v>
      </c>
      <c r="E343" s="205">
        <v>41842</v>
      </c>
      <c r="F343" s="204">
        <v>2.6017000000000001</v>
      </c>
      <c r="G343" s="209"/>
      <c r="H343" s="205">
        <v>41851</v>
      </c>
      <c r="I343" s="204">
        <v>99.795000000000002</v>
      </c>
      <c r="K343" s="205">
        <v>41851</v>
      </c>
      <c r="L343" s="204">
        <v>99.62</v>
      </c>
      <c r="N343" s="205">
        <v>41851</v>
      </c>
      <c r="O343" s="204">
        <v>99.271799999999999</v>
      </c>
      <c r="Q343" s="205">
        <v>41851</v>
      </c>
      <c r="R343" s="204">
        <v>98.638000000000005</v>
      </c>
      <c r="T343" s="205">
        <v>41836</v>
      </c>
      <c r="U343" s="204">
        <v>18</v>
      </c>
      <c r="W343" s="205">
        <v>41836</v>
      </c>
      <c r="X343" s="204">
        <v>10</v>
      </c>
      <c r="Z343" s="205">
        <v>41836</v>
      </c>
      <c r="AA343" s="204">
        <v>10.88</v>
      </c>
      <c r="AC343" s="205">
        <v>41836</v>
      </c>
      <c r="AD343" s="204">
        <v>-3.25</v>
      </c>
      <c r="AF343" s="205">
        <v>41836</v>
      </c>
      <c r="AG343" s="204">
        <v>0.66700000000000004</v>
      </c>
      <c r="AI343" s="205">
        <v>41836</v>
      </c>
      <c r="AJ343" s="204">
        <v>1.7915000000000001</v>
      </c>
      <c r="AL343" s="205">
        <v>41836</v>
      </c>
      <c r="AM343" s="204">
        <v>2.6355</v>
      </c>
      <c r="AO343" s="205">
        <v>41836</v>
      </c>
      <c r="AP343" s="204">
        <v>3.3058999999999998</v>
      </c>
      <c r="AR343" s="205">
        <v>41841</v>
      </c>
      <c r="AS343" s="204">
        <v>3.4074999999999998</v>
      </c>
      <c r="AU343" s="205">
        <v>41841</v>
      </c>
      <c r="AV343" s="204">
        <v>0.83</v>
      </c>
    </row>
    <row r="344" spans="2:48" x14ac:dyDescent="0.25">
      <c r="B344" s="205">
        <v>41856</v>
      </c>
      <c r="C344" s="204">
        <v>56.68</v>
      </c>
      <c r="E344" s="205">
        <v>41843</v>
      </c>
      <c r="F344" s="204">
        <v>2.6103000000000001</v>
      </c>
      <c r="G344" s="209"/>
      <c r="H344" s="205">
        <v>41852</v>
      </c>
      <c r="I344" s="204">
        <v>99.795000000000002</v>
      </c>
      <c r="K344" s="205">
        <v>41852</v>
      </c>
      <c r="L344" s="204">
        <v>99.62</v>
      </c>
      <c r="N344" s="205">
        <v>41852</v>
      </c>
      <c r="O344" s="204">
        <v>99.271799999999999</v>
      </c>
      <c r="Q344" s="205">
        <v>41852</v>
      </c>
      <c r="R344" s="204">
        <v>98.667000000000002</v>
      </c>
      <c r="T344" s="205">
        <v>41837</v>
      </c>
      <c r="U344" s="204">
        <v>19.75</v>
      </c>
      <c r="W344" s="205">
        <v>41837</v>
      </c>
      <c r="X344" s="204">
        <v>11.75</v>
      </c>
      <c r="Z344" s="205">
        <v>41837</v>
      </c>
      <c r="AA344" s="204">
        <v>12</v>
      </c>
      <c r="AC344" s="205">
        <v>41837</v>
      </c>
      <c r="AD344" s="204">
        <v>-2.63</v>
      </c>
      <c r="AF344" s="205">
        <v>41837</v>
      </c>
      <c r="AG344" s="204">
        <v>0.64249999999999996</v>
      </c>
      <c r="AI344" s="205">
        <v>41837</v>
      </c>
      <c r="AJ344" s="204">
        <v>1.7349999999999999</v>
      </c>
      <c r="AL344" s="205">
        <v>41837</v>
      </c>
      <c r="AM344" s="204">
        <v>2.5693000000000001</v>
      </c>
      <c r="AO344" s="205">
        <v>41837</v>
      </c>
      <c r="AP344" s="204">
        <v>3.2404999999999999</v>
      </c>
      <c r="AR344" s="205">
        <v>41842</v>
      </c>
      <c r="AS344" s="204">
        <v>3.4197000000000002</v>
      </c>
      <c r="AU344" s="205">
        <v>41842</v>
      </c>
      <c r="AV344" s="204">
        <v>0.82379999999999998</v>
      </c>
    </row>
    <row r="345" spans="2:48" x14ac:dyDescent="0.25">
      <c r="B345" s="205">
        <v>41857</v>
      </c>
      <c r="C345" s="204">
        <v>56.92</v>
      </c>
      <c r="E345" s="205">
        <v>41844</v>
      </c>
      <c r="F345" s="204">
        <v>2.6474000000000002</v>
      </c>
      <c r="G345" s="209"/>
      <c r="H345" s="205">
        <v>41855</v>
      </c>
      <c r="I345" s="204">
        <v>99.797499999999999</v>
      </c>
      <c r="K345" s="205">
        <v>41855</v>
      </c>
      <c r="L345" s="204">
        <v>99.62</v>
      </c>
      <c r="N345" s="205">
        <v>41855</v>
      </c>
      <c r="O345" s="204">
        <v>99.271799999999999</v>
      </c>
      <c r="Q345" s="205">
        <v>41855</v>
      </c>
      <c r="R345" s="204">
        <v>98.667000000000002</v>
      </c>
      <c r="T345" s="205">
        <v>41838</v>
      </c>
      <c r="U345" s="204">
        <v>19</v>
      </c>
      <c r="W345" s="205">
        <v>41838</v>
      </c>
      <c r="X345" s="204">
        <v>11.5</v>
      </c>
      <c r="Z345" s="205">
        <v>41838</v>
      </c>
      <c r="AA345" s="204">
        <v>11.63</v>
      </c>
      <c r="AC345" s="205">
        <v>41838</v>
      </c>
      <c r="AD345" s="204">
        <v>-3.13</v>
      </c>
      <c r="AF345" s="205">
        <v>41838</v>
      </c>
      <c r="AG345" s="204">
        <v>0.66849999999999998</v>
      </c>
      <c r="AI345" s="205">
        <v>41838</v>
      </c>
      <c r="AJ345" s="204">
        <v>1.7850000000000001</v>
      </c>
      <c r="AL345" s="205">
        <v>41838</v>
      </c>
      <c r="AM345" s="204">
        <v>2.5985</v>
      </c>
      <c r="AO345" s="205">
        <v>41838</v>
      </c>
      <c r="AP345" s="204">
        <v>3.2572999999999999</v>
      </c>
      <c r="AR345" s="205">
        <v>41843</v>
      </c>
      <c r="AS345" s="204">
        <v>3.4367999999999999</v>
      </c>
      <c r="AU345" s="205">
        <v>41843</v>
      </c>
      <c r="AV345" s="204">
        <v>0.83120000000000005</v>
      </c>
    </row>
    <row r="346" spans="2:48" x14ac:dyDescent="0.25">
      <c r="B346" s="205">
        <v>41858</v>
      </c>
      <c r="C346" s="204">
        <v>59.5</v>
      </c>
      <c r="E346" s="205">
        <v>41845</v>
      </c>
      <c r="F346" s="204">
        <v>2.6288</v>
      </c>
      <c r="G346" s="209"/>
      <c r="H346" s="205">
        <v>41856</v>
      </c>
      <c r="I346" s="204">
        <v>99.797499999999999</v>
      </c>
      <c r="K346" s="205">
        <v>41856</v>
      </c>
      <c r="L346" s="204">
        <v>99.62</v>
      </c>
      <c r="N346" s="205">
        <v>41856</v>
      </c>
      <c r="O346" s="204">
        <v>99.276799999999994</v>
      </c>
      <c r="Q346" s="205">
        <v>41856</v>
      </c>
      <c r="R346" s="204">
        <v>98.671999999999997</v>
      </c>
      <c r="T346" s="205">
        <v>41841</v>
      </c>
      <c r="U346" s="204">
        <v>19.75</v>
      </c>
      <c r="W346" s="205">
        <v>41841</v>
      </c>
      <c r="X346" s="204">
        <v>12.25</v>
      </c>
      <c r="Z346" s="205">
        <v>41841</v>
      </c>
      <c r="AA346" s="204">
        <v>12.25</v>
      </c>
      <c r="AC346" s="205">
        <v>41841</v>
      </c>
      <c r="AD346" s="204">
        <v>-2.81</v>
      </c>
      <c r="AF346" s="205">
        <v>41841</v>
      </c>
      <c r="AG346" s="204">
        <v>0.68899999999999995</v>
      </c>
      <c r="AI346" s="205">
        <v>41841</v>
      </c>
      <c r="AJ346" s="204">
        <v>1.798</v>
      </c>
      <c r="AL346" s="205">
        <v>41841</v>
      </c>
      <c r="AM346" s="204">
        <v>2.59</v>
      </c>
      <c r="AO346" s="205">
        <v>41841</v>
      </c>
      <c r="AP346" s="204">
        <v>3.2298</v>
      </c>
      <c r="AR346" s="205">
        <v>41844</v>
      </c>
      <c r="AS346" s="204">
        <v>3.4618000000000002</v>
      </c>
      <c r="AU346" s="205">
        <v>41844</v>
      </c>
      <c r="AV346" s="204">
        <v>0.81310000000000004</v>
      </c>
    </row>
    <row r="347" spans="2:48" x14ac:dyDescent="0.25">
      <c r="B347" s="205">
        <v>41859</v>
      </c>
      <c r="C347" s="204">
        <v>62.47</v>
      </c>
      <c r="E347" s="205">
        <v>41848</v>
      </c>
      <c r="F347" s="204">
        <v>2.6217000000000001</v>
      </c>
      <c r="G347" s="209"/>
      <c r="H347" s="205">
        <v>41857</v>
      </c>
      <c r="I347" s="204">
        <v>99.797499999999999</v>
      </c>
      <c r="K347" s="205">
        <v>41857</v>
      </c>
      <c r="L347" s="204">
        <v>99.62</v>
      </c>
      <c r="N347" s="205">
        <v>41857</v>
      </c>
      <c r="O347" s="204">
        <v>99.276799999999994</v>
      </c>
      <c r="Q347" s="205">
        <v>41857</v>
      </c>
      <c r="R347" s="204">
        <v>98.671999999999997</v>
      </c>
      <c r="T347" s="205">
        <v>41842</v>
      </c>
      <c r="U347" s="204">
        <v>20.25</v>
      </c>
      <c r="W347" s="205">
        <v>41842</v>
      </c>
      <c r="X347" s="204">
        <v>12</v>
      </c>
      <c r="Z347" s="205">
        <v>41842</v>
      </c>
      <c r="AA347" s="204">
        <v>12.25</v>
      </c>
      <c r="AC347" s="205">
        <v>41842</v>
      </c>
      <c r="AD347" s="204">
        <v>-2.81</v>
      </c>
      <c r="AF347" s="205">
        <v>41842</v>
      </c>
      <c r="AG347" s="204">
        <v>0.67589999999999995</v>
      </c>
      <c r="AI347" s="205">
        <v>41842</v>
      </c>
      <c r="AJ347" s="204">
        <v>1.7749999999999999</v>
      </c>
      <c r="AL347" s="205">
        <v>41842</v>
      </c>
      <c r="AM347" s="204">
        <v>2.585</v>
      </c>
      <c r="AO347" s="205">
        <v>41842</v>
      </c>
      <c r="AP347" s="204">
        <v>3.2214999999999998</v>
      </c>
      <c r="AR347" s="205">
        <v>41845</v>
      </c>
      <c r="AS347" s="204">
        <v>3.4064999999999999</v>
      </c>
      <c r="AU347" s="205">
        <v>41845</v>
      </c>
      <c r="AV347" s="204">
        <v>0.77759999999999996</v>
      </c>
    </row>
    <row r="348" spans="2:48" x14ac:dyDescent="0.25">
      <c r="B348" s="205">
        <v>41862</v>
      </c>
      <c r="C348" s="204">
        <v>60.27</v>
      </c>
      <c r="E348" s="205">
        <v>41849</v>
      </c>
      <c r="F348" s="204">
        <v>2.5867</v>
      </c>
      <c r="G348" s="209"/>
      <c r="H348" s="205">
        <v>41858</v>
      </c>
      <c r="I348" s="204">
        <v>99.797499999999999</v>
      </c>
      <c r="K348" s="205">
        <v>41858</v>
      </c>
      <c r="L348" s="204">
        <v>99.625</v>
      </c>
      <c r="N348" s="205">
        <v>41858</v>
      </c>
      <c r="O348" s="204">
        <v>99.276799999999994</v>
      </c>
      <c r="Q348" s="205">
        <v>41858</v>
      </c>
      <c r="R348" s="204">
        <v>98.682000000000002</v>
      </c>
      <c r="T348" s="205">
        <v>41843</v>
      </c>
      <c r="U348" s="204">
        <v>19.809999999999999</v>
      </c>
      <c r="W348" s="205">
        <v>41843</v>
      </c>
      <c r="X348" s="204">
        <v>12.31</v>
      </c>
      <c r="Z348" s="205">
        <v>41843</v>
      </c>
      <c r="AA348" s="204">
        <v>12.5</v>
      </c>
      <c r="AC348" s="205">
        <v>41843</v>
      </c>
      <c r="AD348" s="204">
        <v>-2.69</v>
      </c>
      <c r="AF348" s="205">
        <v>41843</v>
      </c>
      <c r="AG348" s="204">
        <v>0.66800000000000004</v>
      </c>
      <c r="AI348" s="205">
        <v>41843</v>
      </c>
      <c r="AJ348" s="204">
        <v>1.7715000000000001</v>
      </c>
      <c r="AL348" s="205">
        <v>41843</v>
      </c>
      <c r="AM348" s="204">
        <v>2.59</v>
      </c>
      <c r="AO348" s="205">
        <v>41843</v>
      </c>
      <c r="AP348" s="204">
        <v>3.2364999999999999</v>
      </c>
      <c r="AR348" s="205">
        <v>41848</v>
      </c>
      <c r="AS348" s="204">
        <v>3.4106000000000001</v>
      </c>
      <c r="AU348" s="205">
        <v>41848</v>
      </c>
      <c r="AV348" s="204">
        <v>0.78680000000000005</v>
      </c>
    </row>
    <row r="349" spans="2:48" x14ac:dyDescent="0.25">
      <c r="B349" s="205">
        <v>41863</v>
      </c>
      <c r="C349" s="204">
        <v>59.37</v>
      </c>
      <c r="E349" s="205">
        <v>41850</v>
      </c>
      <c r="F349" s="204">
        <v>2.6280000000000001</v>
      </c>
      <c r="G349" s="209"/>
      <c r="H349" s="205">
        <v>41859</v>
      </c>
      <c r="I349" s="204">
        <v>99.8</v>
      </c>
      <c r="K349" s="205">
        <v>41859</v>
      </c>
      <c r="L349" s="204">
        <v>99.625</v>
      </c>
      <c r="N349" s="205">
        <v>41859</v>
      </c>
      <c r="O349" s="204">
        <v>99.276799999999994</v>
      </c>
      <c r="Q349" s="205">
        <v>41859</v>
      </c>
      <c r="R349" s="204">
        <v>98.682000000000002</v>
      </c>
      <c r="T349" s="205">
        <v>41844</v>
      </c>
      <c r="U349" s="204">
        <v>20</v>
      </c>
      <c r="W349" s="205">
        <v>41844</v>
      </c>
      <c r="X349" s="204">
        <v>12.38</v>
      </c>
      <c r="Z349" s="205">
        <v>41844</v>
      </c>
      <c r="AA349" s="204">
        <v>12.38</v>
      </c>
      <c r="AC349" s="205">
        <v>41844</v>
      </c>
      <c r="AD349" s="204">
        <v>-3.19</v>
      </c>
      <c r="AF349" s="205">
        <v>41844</v>
      </c>
      <c r="AG349" s="204">
        <v>0.69199999999999995</v>
      </c>
      <c r="AI349" s="205">
        <v>41844</v>
      </c>
      <c r="AJ349" s="204">
        <v>1.8195000000000001</v>
      </c>
      <c r="AL349" s="205">
        <v>41844</v>
      </c>
      <c r="AM349" s="204">
        <v>2.6269999999999998</v>
      </c>
      <c r="AO349" s="205">
        <v>41844</v>
      </c>
      <c r="AP349" s="204">
        <v>3.2645</v>
      </c>
      <c r="AR349" s="205">
        <v>41849</v>
      </c>
      <c r="AS349" s="204">
        <v>3.3517000000000001</v>
      </c>
      <c r="AU349" s="205">
        <v>41849</v>
      </c>
      <c r="AV349" s="204">
        <v>0.76649999999999996</v>
      </c>
    </row>
    <row r="350" spans="2:48" x14ac:dyDescent="0.25">
      <c r="B350" s="205">
        <v>41864</v>
      </c>
      <c r="C350" s="204">
        <v>58.82</v>
      </c>
      <c r="E350" s="205">
        <v>41851</v>
      </c>
      <c r="F350" s="204">
        <v>2.6254999999999997</v>
      </c>
      <c r="G350" s="209"/>
      <c r="H350" s="205">
        <v>41862</v>
      </c>
      <c r="I350" s="204">
        <v>99.8</v>
      </c>
      <c r="K350" s="205">
        <v>41862</v>
      </c>
      <c r="L350" s="204">
        <v>99.625</v>
      </c>
      <c r="N350" s="205">
        <v>41862</v>
      </c>
      <c r="O350" s="204">
        <v>99.276799999999994</v>
      </c>
      <c r="Q350" s="205">
        <v>41862</v>
      </c>
      <c r="R350" s="204">
        <v>98.682000000000002</v>
      </c>
      <c r="T350" s="205">
        <v>41845</v>
      </c>
      <c r="U350" s="204">
        <v>20.059999999999999</v>
      </c>
      <c r="W350" s="205">
        <v>41845</v>
      </c>
      <c r="X350" s="204">
        <v>12.38</v>
      </c>
      <c r="Z350" s="205">
        <v>41845</v>
      </c>
      <c r="AA350" s="204">
        <v>12.38</v>
      </c>
      <c r="AC350" s="205">
        <v>41845</v>
      </c>
      <c r="AD350" s="204">
        <v>-3.44</v>
      </c>
      <c r="AF350" s="205">
        <v>41845</v>
      </c>
      <c r="AG350" s="204">
        <v>0.69159999999999999</v>
      </c>
      <c r="AI350" s="205">
        <v>41845</v>
      </c>
      <c r="AJ350" s="204">
        <v>1.7970000000000002</v>
      </c>
      <c r="AL350" s="205">
        <v>41845</v>
      </c>
      <c r="AM350" s="204">
        <v>2.5895000000000001</v>
      </c>
      <c r="AO350" s="205">
        <v>41845</v>
      </c>
      <c r="AP350" s="204">
        <v>3.2040000000000002</v>
      </c>
      <c r="AR350" s="205">
        <v>41850</v>
      </c>
      <c r="AS350" s="204">
        <v>3.5255000000000001</v>
      </c>
      <c r="AU350" s="205">
        <v>41850</v>
      </c>
      <c r="AV350" s="204">
        <v>0.89949999999999997</v>
      </c>
    </row>
    <row r="351" spans="2:48" x14ac:dyDescent="0.25">
      <c r="B351" s="205">
        <v>41865</v>
      </c>
      <c r="C351" s="204">
        <v>58.53</v>
      </c>
      <c r="E351" s="205">
        <v>41852</v>
      </c>
      <c r="F351" s="204">
        <v>2.6294</v>
      </c>
      <c r="G351" s="209"/>
      <c r="H351" s="205">
        <v>41863</v>
      </c>
      <c r="I351" s="204">
        <v>99.8</v>
      </c>
      <c r="K351" s="205">
        <v>41863</v>
      </c>
      <c r="L351" s="204">
        <v>99.625</v>
      </c>
      <c r="N351" s="205">
        <v>41863</v>
      </c>
      <c r="O351" s="204">
        <v>99.276799999999994</v>
      </c>
      <c r="Q351" s="205">
        <v>41863</v>
      </c>
      <c r="R351" s="204">
        <v>98.697000000000003</v>
      </c>
      <c r="T351" s="205">
        <v>41848</v>
      </c>
      <c r="U351" s="204">
        <v>20.88</v>
      </c>
      <c r="W351" s="205">
        <v>41848</v>
      </c>
      <c r="X351" s="204">
        <v>12.63</v>
      </c>
      <c r="Z351" s="205">
        <v>41848</v>
      </c>
      <c r="AA351" s="204">
        <v>12.56</v>
      </c>
      <c r="AC351" s="205">
        <v>41848</v>
      </c>
      <c r="AD351" s="204">
        <v>-2.94</v>
      </c>
      <c r="AF351" s="205">
        <v>41848</v>
      </c>
      <c r="AG351" s="204">
        <v>0.70950000000000002</v>
      </c>
      <c r="AI351" s="205">
        <v>41848</v>
      </c>
      <c r="AJ351" s="204">
        <v>1.8304</v>
      </c>
      <c r="AL351" s="205">
        <v>41848</v>
      </c>
      <c r="AM351" s="204">
        <v>2.6109999999999998</v>
      </c>
      <c r="AO351" s="205">
        <v>41848</v>
      </c>
      <c r="AP351" s="204">
        <v>3.2240000000000002</v>
      </c>
      <c r="AR351" s="205">
        <v>41851</v>
      </c>
      <c r="AS351" s="204">
        <v>3.5446</v>
      </c>
      <c r="AU351" s="205">
        <v>41851</v>
      </c>
      <c r="AV351" s="204">
        <v>0.91920000000000002</v>
      </c>
    </row>
    <row r="352" spans="2:48" x14ac:dyDescent="0.25">
      <c r="B352" s="205">
        <v>41866</v>
      </c>
      <c r="C352" s="204">
        <v>60.39</v>
      </c>
      <c r="E352" s="205">
        <v>41855</v>
      </c>
      <c r="F352" s="204">
        <v>2.6175000000000002</v>
      </c>
      <c r="G352" s="209"/>
      <c r="H352" s="205">
        <v>41864</v>
      </c>
      <c r="I352" s="204">
        <v>99.8</v>
      </c>
      <c r="K352" s="205">
        <v>41864</v>
      </c>
      <c r="L352" s="204">
        <v>99.625</v>
      </c>
      <c r="N352" s="205">
        <v>41864</v>
      </c>
      <c r="O352" s="204">
        <v>99.276799999999994</v>
      </c>
      <c r="Q352" s="205">
        <v>41864</v>
      </c>
      <c r="R352" s="204">
        <v>98.706999999999994</v>
      </c>
      <c r="T352" s="205">
        <v>41849</v>
      </c>
      <c r="U352" s="204">
        <v>17.190000000000001</v>
      </c>
      <c r="W352" s="205">
        <v>41849</v>
      </c>
      <c r="X352" s="204">
        <v>13</v>
      </c>
      <c r="Z352" s="205">
        <v>41849</v>
      </c>
      <c r="AA352" s="204">
        <v>12.75</v>
      </c>
      <c r="AC352" s="205">
        <v>41849</v>
      </c>
      <c r="AD352" s="204">
        <v>-2.69</v>
      </c>
      <c r="AF352" s="205">
        <v>41849</v>
      </c>
      <c r="AG352" s="204">
        <v>0.71150000000000002</v>
      </c>
      <c r="AI352" s="205">
        <v>41849</v>
      </c>
      <c r="AJ352" s="204">
        <v>1.8174999999999999</v>
      </c>
      <c r="AL352" s="205">
        <v>41849</v>
      </c>
      <c r="AM352" s="204">
        <v>2.5897999999999999</v>
      </c>
      <c r="AO352" s="205">
        <v>41849</v>
      </c>
      <c r="AP352" s="204">
        <v>3.1985000000000001</v>
      </c>
      <c r="AR352" s="205">
        <v>41852</v>
      </c>
      <c r="AS352" s="204">
        <v>3.5089000000000001</v>
      </c>
      <c r="AU352" s="205">
        <v>41852</v>
      </c>
      <c r="AV352" s="204">
        <v>0.8841</v>
      </c>
    </row>
    <row r="353" spans="2:48" x14ac:dyDescent="0.25">
      <c r="B353" s="205">
        <v>41869</v>
      </c>
      <c r="C353" s="204">
        <v>61.69</v>
      </c>
      <c r="E353" s="205">
        <v>41856</v>
      </c>
      <c r="F353" s="204">
        <v>2.6219999999999999</v>
      </c>
      <c r="G353" s="209"/>
      <c r="H353" s="205">
        <v>41865</v>
      </c>
      <c r="I353" s="204">
        <v>99.8</v>
      </c>
      <c r="K353" s="205">
        <v>41865</v>
      </c>
      <c r="L353" s="204">
        <v>99.625</v>
      </c>
      <c r="N353" s="205">
        <v>41865</v>
      </c>
      <c r="O353" s="204">
        <v>99.276799999999994</v>
      </c>
      <c r="Q353" s="205">
        <v>41865</v>
      </c>
      <c r="R353" s="204">
        <v>98.716999999999999</v>
      </c>
      <c r="T353" s="205">
        <v>41850</v>
      </c>
      <c r="U353" s="204">
        <v>18.309999999999999</v>
      </c>
      <c r="W353" s="205">
        <v>41850</v>
      </c>
      <c r="X353" s="204">
        <v>11.75</v>
      </c>
      <c r="Z353" s="205">
        <v>41850</v>
      </c>
      <c r="AA353" s="204">
        <v>12.75</v>
      </c>
      <c r="AC353" s="205">
        <v>41850</v>
      </c>
      <c r="AD353" s="204">
        <v>-2.25</v>
      </c>
      <c r="AF353" s="205">
        <v>41850</v>
      </c>
      <c r="AG353" s="204">
        <v>0.74050000000000005</v>
      </c>
      <c r="AI353" s="205">
        <v>41850</v>
      </c>
      <c r="AJ353" s="204">
        <v>1.8862999999999999</v>
      </c>
      <c r="AL353" s="205">
        <v>41850</v>
      </c>
      <c r="AM353" s="204">
        <v>2.6865000000000001</v>
      </c>
      <c r="AO353" s="205">
        <v>41850</v>
      </c>
      <c r="AP353" s="204">
        <v>3.2894999999999999</v>
      </c>
      <c r="AR353" s="205">
        <v>41855</v>
      </c>
      <c r="AS353" s="204">
        <v>3.5044</v>
      </c>
      <c r="AU353" s="205">
        <v>41855</v>
      </c>
      <c r="AV353" s="204">
        <v>0.88929999999999998</v>
      </c>
    </row>
    <row r="354" spans="2:48" x14ac:dyDescent="0.25">
      <c r="B354" s="205">
        <v>41870</v>
      </c>
      <c r="C354" s="204">
        <v>61.97</v>
      </c>
      <c r="E354" s="205">
        <v>41857</v>
      </c>
      <c r="F354" s="204">
        <v>2.6305000000000001</v>
      </c>
      <c r="G354" s="209"/>
      <c r="H354" s="205">
        <v>41866</v>
      </c>
      <c r="I354" s="204">
        <v>99.8</v>
      </c>
      <c r="K354" s="205">
        <v>41866</v>
      </c>
      <c r="L354" s="204">
        <v>99.63</v>
      </c>
      <c r="N354" s="205">
        <v>41866</v>
      </c>
      <c r="O354" s="204">
        <v>99.276799999999994</v>
      </c>
      <c r="Q354" s="205">
        <v>41866</v>
      </c>
      <c r="R354" s="204">
        <v>98.721999999999994</v>
      </c>
      <c r="T354" s="205">
        <v>41851</v>
      </c>
      <c r="U354" s="204">
        <v>19.940000000000001</v>
      </c>
      <c r="W354" s="205">
        <v>41851</v>
      </c>
      <c r="X354" s="204">
        <v>13.25</v>
      </c>
      <c r="Z354" s="205">
        <v>41851</v>
      </c>
      <c r="AA354" s="204">
        <v>14</v>
      </c>
      <c r="AC354" s="205">
        <v>41851</v>
      </c>
      <c r="AD354" s="204">
        <v>-1.88</v>
      </c>
      <c r="AF354" s="205">
        <v>41851</v>
      </c>
      <c r="AG354" s="204">
        <v>0.72899999999999998</v>
      </c>
      <c r="AI354" s="205">
        <v>41851</v>
      </c>
      <c r="AJ354" s="204">
        <v>1.8841999999999999</v>
      </c>
      <c r="AL354" s="205">
        <v>41851</v>
      </c>
      <c r="AM354" s="204">
        <v>2.6973000000000003</v>
      </c>
      <c r="AO354" s="205">
        <v>41851</v>
      </c>
      <c r="AP354" s="204">
        <v>3.2993000000000001</v>
      </c>
      <c r="AR354" s="205">
        <v>41856</v>
      </c>
      <c r="AS354" s="204">
        <v>3.4912999999999998</v>
      </c>
      <c r="AU354" s="205">
        <v>41856</v>
      </c>
      <c r="AV354" s="204">
        <v>0.8669</v>
      </c>
    </row>
    <row r="355" spans="2:48" x14ac:dyDescent="0.25">
      <c r="B355" s="205">
        <v>41871</v>
      </c>
      <c r="C355" s="204">
        <v>62.78</v>
      </c>
      <c r="E355" s="205">
        <v>41858</v>
      </c>
      <c r="F355" s="204">
        <v>2.6412</v>
      </c>
      <c r="G355" s="209"/>
      <c r="H355" s="205">
        <v>41869</v>
      </c>
      <c r="I355" s="204">
        <v>99.8</v>
      </c>
      <c r="K355" s="205">
        <v>41869</v>
      </c>
      <c r="L355" s="204">
        <v>99.63</v>
      </c>
      <c r="N355" s="205">
        <v>41869</v>
      </c>
      <c r="O355" s="204">
        <v>99.279300000000006</v>
      </c>
      <c r="Q355" s="205">
        <v>41869</v>
      </c>
      <c r="R355" s="204">
        <v>98.716999999999999</v>
      </c>
      <c r="T355" s="205">
        <v>41852</v>
      </c>
      <c r="U355" s="204">
        <v>20.63</v>
      </c>
      <c r="W355" s="205">
        <v>41852</v>
      </c>
      <c r="X355" s="204">
        <v>14.25</v>
      </c>
      <c r="Z355" s="205">
        <v>41852</v>
      </c>
      <c r="AA355" s="204">
        <v>14</v>
      </c>
      <c r="AC355" s="205">
        <v>41852</v>
      </c>
      <c r="AD355" s="204">
        <v>-2.13</v>
      </c>
      <c r="AF355" s="205">
        <v>41852</v>
      </c>
      <c r="AG355" s="204">
        <v>0.68210000000000004</v>
      </c>
      <c r="AI355" s="205">
        <v>41852</v>
      </c>
      <c r="AJ355" s="204">
        <v>1.8054999999999999</v>
      </c>
      <c r="AL355" s="205">
        <v>41852</v>
      </c>
      <c r="AM355" s="204">
        <v>2.6348000000000003</v>
      </c>
      <c r="AO355" s="205">
        <v>41852</v>
      </c>
      <c r="AP355" s="204">
        <v>3.26</v>
      </c>
      <c r="AR355" s="205">
        <v>41857</v>
      </c>
      <c r="AS355" s="204">
        <v>3.4801000000000002</v>
      </c>
      <c r="AU355" s="205">
        <v>41857</v>
      </c>
      <c r="AV355" s="204">
        <v>0.84960000000000002</v>
      </c>
    </row>
    <row r="356" spans="2:48" x14ac:dyDescent="0.25">
      <c r="B356" s="205">
        <v>41872</v>
      </c>
      <c r="C356" s="204">
        <v>60.19</v>
      </c>
      <c r="E356" s="205">
        <v>41859</v>
      </c>
      <c r="F356" s="204">
        <v>2.6566999999999998</v>
      </c>
      <c r="G356" s="209"/>
      <c r="H356" s="205">
        <v>41870</v>
      </c>
      <c r="I356" s="204">
        <v>99.8</v>
      </c>
      <c r="K356" s="205">
        <v>41870</v>
      </c>
      <c r="L356" s="204">
        <v>99.63</v>
      </c>
      <c r="N356" s="205">
        <v>41870</v>
      </c>
      <c r="O356" s="204">
        <v>99.279300000000006</v>
      </c>
      <c r="Q356" s="205">
        <v>41870</v>
      </c>
      <c r="R356" s="204">
        <v>98.716999999999999</v>
      </c>
      <c r="T356" s="205">
        <v>41855</v>
      </c>
      <c r="U356" s="204">
        <v>21</v>
      </c>
      <c r="W356" s="205">
        <v>41855</v>
      </c>
      <c r="X356" s="204">
        <v>14.25</v>
      </c>
      <c r="Z356" s="205">
        <v>41855</v>
      </c>
      <c r="AA356" s="204">
        <v>14.25</v>
      </c>
      <c r="AC356" s="205">
        <v>41855</v>
      </c>
      <c r="AD356" s="204">
        <v>-2.31</v>
      </c>
      <c r="AF356" s="205">
        <v>41855</v>
      </c>
      <c r="AG356" s="204">
        <v>0.67649999999999999</v>
      </c>
      <c r="AI356" s="205">
        <v>41855</v>
      </c>
      <c r="AJ356" s="204">
        <v>1.792</v>
      </c>
      <c r="AL356" s="205">
        <v>41855</v>
      </c>
      <c r="AM356" s="204">
        <v>2.6215000000000002</v>
      </c>
      <c r="AO356" s="205">
        <v>41855</v>
      </c>
      <c r="AP356" s="204">
        <v>3.2679999999999998</v>
      </c>
      <c r="AR356" s="205">
        <v>41858</v>
      </c>
      <c r="AS356" s="204">
        <v>3.4111000000000002</v>
      </c>
      <c r="AU356" s="205">
        <v>41858</v>
      </c>
      <c r="AV356" s="204">
        <v>0.76859999999999995</v>
      </c>
    </row>
    <row r="357" spans="2:48" x14ac:dyDescent="0.25">
      <c r="B357" s="205">
        <v>41873</v>
      </c>
      <c r="C357" s="204">
        <v>59.84</v>
      </c>
      <c r="E357" s="205">
        <v>41862</v>
      </c>
      <c r="F357" s="204">
        <v>2.6604999999999999</v>
      </c>
      <c r="G357" s="209"/>
      <c r="H357" s="205">
        <v>41871</v>
      </c>
      <c r="I357" s="204">
        <v>99.8</v>
      </c>
      <c r="K357" s="205">
        <v>41871</v>
      </c>
      <c r="L357" s="204">
        <v>99.63</v>
      </c>
      <c r="N357" s="205">
        <v>41871</v>
      </c>
      <c r="O357" s="204">
        <v>99.279300000000006</v>
      </c>
      <c r="Q357" s="205">
        <v>41871</v>
      </c>
      <c r="R357" s="204">
        <v>98.701999999999998</v>
      </c>
      <c r="T357" s="205">
        <v>41856</v>
      </c>
      <c r="U357" s="204">
        <v>21.63</v>
      </c>
      <c r="W357" s="205">
        <v>41856</v>
      </c>
      <c r="X357" s="204">
        <v>15</v>
      </c>
      <c r="Z357" s="205">
        <v>41856</v>
      </c>
      <c r="AA357" s="204">
        <v>14.44</v>
      </c>
      <c r="AC357" s="205">
        <v>41856</v>
      </c>
      <c r="AD357" s="204">
        <v>-2.06</v>
      </c>
      <c r="AF357" s="205">
        <v>41856</v>
      </c>
      <c r="AG357" s="204">
        <v>0.6835</v>
      </c>
      <c r="AI357" s="205">
        <v>41856</v>
      </c>
      <c r="AJ357" s="204">
        <v>1.8140000000000001</v>
      </c>
      <c r="AL357" s="205">
        <v>41856</v>
      </c>
      <c r="AM357" s="204">
        <v>2.6284999999999998</v>
      </c>
      <c r="AO357" s="205">
        <v>41856</v>
      </c>
      <c r="AP357" s="204">
        <v>3.2635000000000001</v>
      </c>
      <c r="AR357" s="205">
        <v>41859</v>
      </c>
      <c r="AS357" s="204">
        <v>3.3973</v>
      </c>
      <c r="AU357" s="205">
        <v>41859</v>
      </c>
      <c r="AV357" s="204">
        <v>0.74680000000000002</v>
      </c>
    </row>
    <row r="358" spans="2:48" x14ac:dyDescent="0.25">
      <c r="B358" s="205">
        <v>41876</v>
      </c>
      <c r="C358" s="204">
        <v>57.15</v>
      </c>
      <c r="E358" s="205">
        <v>41863</v>
      </c>
      <c r="F358" s="204">
        <v>2.6440000000000001</v>
      </c>
      <c r="G358" s="209"/>
      <c r="H358" s="205">
        <v>41872</v>
      </c>
      <c r="I358" s="204">
        <v>99.8</v>
      </c>
      <c r="K358" s="205">
        <v>41872</v>
      </c>
      <c r="L358" s="204">
        <v>99.63</v>
      </c>
      <c r="N358" s="205">
        <v>41872</v>
      </c>
      <c r="O358" s="204">
        <v>99.276799999999994</v>
      </c>
      <c r="Q358" s="205">
        <v>41872</v>
      </c>
      <c r="R358" s="204">
        <v>98.697000000000003</v>
      </c>
      <c r="T358" s="205">
        <v>41857</v>
      </c>
      <c r="U358" s="204">
        <v>21.63</v>
      </c>
      <c r="W358" s="205">
        <v>41857</v>
      </c>
      <c r="X358" s="204">
        <v>15.25</v>
      </c>
      <c r="Z358" s="205">
        <v>41857</v>
      </c>
      <c r="AA358" s="204">
        <v>14.5</v>
      </c>
      <c r="AC358" s="205">
        <v>41857</v>
      </c>
      <c r="AD358" s="204">
        <v>-2.56</v>
      </c>
      <c r="AF358" s="205">
        <v>41857</v>
      </c>
      <c r="AG358" s="204">
        <v>0.67400000000000004</v>
      </c>
      <c r="AI358" s="205">
        <v>41857</v>
      </c>
      <c r="AJ358" s="204">
        <v>1.7997999999999998</v>
      </c>
      <c r="AL358" s="205">
        <v>41857</v>
      </c>
      <c r="AM358" s="204">
        <v>2.6175000000000002</v>
      </c>
      <c r="AO358" s="205">
        <v>41857</v>
      </c>
      <c r="AP358" s="204">
        <v>3.2463000000000002</v>
      </c>
      <c r="AR358" s="205">
        <v>41862</v>
      </c>
      <c r="AS358" s="204">
        <v>3.4188999999999998</v>
      </c>
      <c r="AU358" s="205">
        <v>41862</v>
      </c>
      <c r="AV358" s="204">
        <v>0.75890000000000002</v>
      </c>
    </row>
    <row r="359" spans="2:48" x14ac:dyDescent="0.25">
      <c r="B359" s="205">
        <v>41877</v>
      </c>
      <c r="C359" s="204">
        <v>56.45</v>
      </c>
      <c r="E359" s="205">
        <v>41864</v>
      </c>
      <c r="F359" s="204">
        <v>2.6301999999999999</v>
      </c>
      <c r="G359" s="209"/>
      <c r="H359" s="205">
        <v>41873</v>
      </c>
      <c r="I359" s="204">
        <v>99.8</v>
      </c>
      <c r="K359" s="205">
        <v>41873</v>
      </c>
      <c r="L359" s="204">
        <v>99.63</v>
      </c>
      <c r="N359" s="205">
        <v>41873</v>
      </c>
      <c r="O359" s="204">
        <v>99.274299999999997</v>
      </c>
      <c r="Q359" s="205">
        <v>41873</v>
      </c>
      <c r="R359" s="204">
        <v>98.686999999999998</v>
      </c>
      <c r="T359" s="205">
        <v>41858</v>
      </c>
      <c r="U359" s="204">
        <v>23.25</v>
      </c>
      <c r="W359" s="205">
        <v>41858</v>
      </c>
      <c r="X359" s="204">
        <v>16.309999999999999</v>
      </c>
      <c r="Z359" s="205">
        <v>41858</v>
      </c>
      <c r="AA359" s="204">
        <v>15.31</v>
      </c>
      <c r="AC359" s="205">
        <v>41858</v>
      </c>
      <c r="AD359" s="204">
        <v>-2.69</v>
      </c>
      <c r="AF359" s="205">
        <v>41858</v>
      </c>
      <c r="AG359" s="204">
        <v>0.6663</v>
      </c>
      <c r="AI359" s="205">
        <v>41858</v>
      </c>
      <c r="AJ359" s="204">
        <v>1.7614999999999998</v>
      </c>
      <c r="AL359" s="205">
        <v>41858</v>
      </c>
      <c r="AM359" s="204">
        <v>2.5649999999999999</v>
      </c>
      <c r="AO359" s="205">
        <v>41858</v>
      </c>
      <c r="AP359" s="204">
        <v>3.1974999999999998</v>
      </c>
      <c r="AR359" s="205">
        <v>41863</v>
      </c>
      <c r="AS359" s="204">
        <v>3.4626999999999999</v>
      </c>
      <c r="AU359" s="205">
        <v>41863</v>
      </c>
      <c r="AV359" s="204">
        <v>0.81979999999999997</v>
      </c>
    </row>
    <row r="360" spans="2:48" x14ac:dyDescent="0.25">
      <c r="B360" s="205">
        <v>41878</v>
      </c>
      <c r="C360" s="204">
        <v>56.87</v>
      </c>
      <c r="E360" s="205">
        <v>41865</v>
      </c>
      <c r="F360" s="204">
        <v>2.5741000000000001</v>
      </c>
      <c r="G360" s="209"/>
      <c r="H360" s="205">
        <v>41876</v>
      </c>
      <c r="I360" s="204">
        <v>99.8</v>
      </c>
      <c r="K360" s="205">
        <v>41876</v>
      </c>
      <c r="L360" s="204">
        <v>99.63</v>
      </c>
      <c r="N360" s="205">
        <v>41876</v>
      </c>
      <c r="O360" s="204">
        <v>99.274299999999997</v>
      </c>
      <c r="Q360" s="205">
        <v>41876</v>
      </c>
      <c r="R360" s="204">
        <v>98.682000000000002</v>
      </c>
      <c r="T360" s="205">
        <v>41859</v>
      </c>
      <c r="U360" s="204">
        <v>22.94</v>
      </c>
      <c r="W360" s="205">
        <v>41859</v>
      </c>
      <c r="X360" s="204">
        <v>16.5</v>
      </c>
      <c r="Z360" s="205">
        <v>41859</v>
      </c>
      <c r="AA360" s="204">
        <v>15.75</v>
      </c>
      <c r="AC360" s="205">
        <v>41859</v>
      </c>
      <c r="AD360" s="204">
        <v>-3</v>
      </c>
      <c r="AF360" s="205">
        <v>41859</v>
      </c>
      <c r="AG360" s="204">
        <v>0.67649999999999999</v>
      </c>
      <c r="AI360" s="205">
        <v>41859</v>
      </c>
      <c r="AJ360" s="204">
        <v>1.7890000000000001</v>
      </c>
      <c r="AL360" s="205">
        <v>41859</v>
      </c>
      <c r="AM360" s="204">
        <v>2.5794999999999999</v>
      </c>
      <c r="AO360" s="205">
        <v>41859</v>
      </c>
      <c r="AP360" s="204">
        <v>3.2023000000000001</v>
      </c>
      <c r="AR360" s="205">
        <v>41864</v>
      </c>
      <c r="AS360" s="204">
        <v>3.4426999999999999</v>
      </c>
      <c r="AU360" s="205">
        <v>41864</v>
      </c>
      <c r="AV360" s="204">
        <v>0.81659999999999999</v>
      </c>
    </row>
    <row r="361" spans="2:48" x14ac:dyDescent="0.25">
      <c r="B361" s="205">
        <v>41879</v>
      </c>
      <c r="C361" s="204">
        <v>59.78</v>
      </c>
      <c r="E361" s="205">
        <v>41866</v>
      </c>
      <c r="F361" s="204">
        <v>2.5413999999999999</v>
      </c>
      <c r="G361" s="209"/>
      <c r="H361" s="205">
        <v>41877</v>
      </c>
      <c r="I361" s="204">
        <v>99.8</v>
      </c>
      <c r="K361" s="205">
        <v>41877</v>
      </c>
      <c r="L361" s="204">
        <v>99.63</v>
      </c>
      <c r="N361" s="205">
        <v>41877</v>
      </c>
      <c r="O361" s="204">
        <v>99.274299999999997</v>
      </c>
      <c r="Q361" s="205">
        <v>41877</v>
      </c>
      <c r="R361" s="204">
        <v>98.682000000000002</v>
      </c>
      <c r="T361" s="205">
        <v>41862</v>
      </c>
      <c r="U361" s="204">
        <v>23.38</v>
      </c>
      <c r="W361" s="205">
        <v>41862</v>
      </c>
      <c r="X361" s="204">
        <v>16.190000000000001</v>
      </c>
      <c r="Z361" s="205">
        <v>41862</v>
      </c>
      <c r="AA361" s="204">
        <v>16</v>
      </c>
      <c r="AC361" s="205">
        <v>41862</v>
      </c>
      <c r="AD361" s="204">
        <v>-2.94</v>
      </c>
      <c r="AF361" s="205">
        <v>41862</v>
      </c>
      <c r="AG361" s="204">
        <v>0.67649999999999999</v>
      </c>
      <c r="AI361" s="205">
        <v>41862</v>
      </c>
      <c r="AJ361" s="204">
        <v>1.7761</v>
      </c>
      <c r="AL361" s="205">
        <v>41862</v>
      </c>
      <c r="AM361" s="204">
        <v>2.5874000000000001</v>
      </c>
      <c r="AO361" s="205">
        <v>41862</v>
      </c>
      <c r="AP361" s="204">
        <v>3.2160000000000002</v>
      </c>
      <c r="AR361" s="205">
        <v>41865</v>
      </c>
      <c r="AS361" s="204">
        <v>3.3391999999999999</v>
      </c>
      <c r="AU361" s="205">
        <v>41865</v>
      </c>
      <c r="AV361" s="204">
        <v>0.7661</v>
      </c>
    </row>
    <row r="362" spans="2:48" x14ac:dyDescent="0.25">
      <c r="B362" s="205">
        <v>41880</v>
      </c>
      <c r="C362" s="204">
        <v>60.49</v>
      </c>
      <c r="E362" s="205">
        <v>41869</v>
      </c>
      <c r="F362" s="204">
        <v>2.5388000000000002</v>
      </c>
      <c r="G362" s="209"/>
      <c r="H362" s="205">
        <v>41878</v>
      </c>
      <c r="I362" s="204">
        <v>99.8</v>
      </c>
      <c r="K362" s="205">
        <v>41878</v>
      </c>
      <c r="L362" s="204">
        <v>99.63</v>
      </c>
      <c r="N362" s="205">
        <v>41878</v>
      </c>
      <c r="O362" s="204">
        <v>99.274299999999997</v>
      </c>
      <c r="Q362" s="205">
        <v>41878</v>
      </c>
      <c r="R362" s="204">
        <v>98.682000000000002</v>
      </c>
      <c r="T362" s="205">
        <v>41863</v>
      </c>
      <c r="U362" s="204">
        <v>22.88</v>
      </c>
      <c r="W362" s="205">
        <v>41863</v>
      </c>
      <c r="X362" s="204">
        <v>15.25</v>
      </c>
      <c r="Z362" s="205">
        <v>41863</v>
      </c>
      <c r="AA362" s="204">
        <v>15.38</v>
      </c>
      <c r="AC362" s="205">
        <v>41863</v>
      </c>
      <c r="AD362" s="204">
        <v>-3.44</v>
      </c>
      <c r="AF362" s="205">
        <v>41863</v>
      </c>
      <c r="AG362" s="204">
        <v>0.66400000000000003</v>
      </c>
      <c r="AI362" s="205">
        <v>41863</v>
      </c>
      <c r="AJ362" s="204">
        <v>1.7749999999999999</v>
      </c>
      <c r="AL362" s="205">
        <v>41863</v>
      </c>
      <c r="AM362" s="204">
        <v>2.6038000000000001</v>
      </c>
      <c r="AO362" s="205">
        <v>41863</v>
      </c>
      <c r="AP362" s="204">
        <v>3.2429000000000001</v>
      </c>
      <c r="AR362" s="205">
        <v>41866</v>
      </c>
      <c r="AS362" s="204">
        <v>3.2515000000000001</v>
      </c>
      <c r="AU362" s="205">
        <v>41866</v>
      </c>
      <c r="AV362" s="204">
        <v>0.70809999999999995</v>
      </c>
    </row>
    <row r="363" spans="2:48" x14ac:dyDescent="0.25">
      <c r="B363" s="205">
        <v>41884</v>
      </c>
      <c r="C363" s="204">
        <v>61.35</v>
      </c>
      <c r="E363" s="205">
        <v>41870</v>
      </c>
      <c r="F363" s="204">
        <v>2.5265</v>
      </c>
      <c r="G363" s="209"/>
      <c r="H363" s="205">
        <v>41879</v>
      </c>
      <c r="I363" s="204">
        <v>99.8</v>
      </c>
      <c r="K363" s="205">
        <v>41879</v>
      </c>
      <c r="L363" s="204">
        <v>99.63</v>
      </c>
      <c r="N363" s="205">
        <v>41879</v>
      </c>
      <c r="O363" s="204">
        <v>99.274299999999997</v>
      </c>
      <c r="Q363" s="205">
        <v>41879</v>
      </c>
      <c r="R363" s="204">
        <v>98.682000000000002</v>
      </c>
      <c r="T363" s="205">
        <v>41864</v>
      </c>
      <c r="U363" s="204">
        <v>22.75</v>
      </c>
      <c r="W363" s="205">
        <v>41864</v>
      </c>
      <c r="X363" s="204">
        <v>15.5</v>
      </c>
      <c r="Z363" s="205">
        <v>41864</v>
      </c>
      <c r="AA363" s="204">
        <v>15</v>
      </c>
      <c r="AC363" s="205">
        <v>41864</v>
      </c>
      <c r="AD363" s="204">
        <v>-3.63</v>
      </c>
      <c r="AF363" s="205">
        <v>41864</v>
      </c>
      <c r="AG363" s="204">
        <v>0.64200000000000002</v>
      </c>
      <c r="AI363" s="205">
        <v>41864</v>
      </c>
      <c r="AJ363" s="204">
        <v>1.7338</v>
      </c>
      <c r="AL363" s="205">
        <v>41864</v>
      </c>
      <c r="AM363" s="204">
        <v>2.5674999999999999</v>
      </c>
      <c r="AO363" s="205">
        <v>41864</v>
      </c>
      <c r="AP363" s="204">
        <v>3.2075</v>
      </c>
      <c r="AR363" s="205">
        <v>41869</v>
      </c>
      <c r="AS363" s="204">
        <v>3.3185000000000002</v>
      </c>
      <c r="AU363" s="205">
        <v>41869</v>
      </c>
      <c r="AV363" s="204">
        <v>0.78300000000000003</v>
      </c>
    </row>
    <row r="364" spans="2:48" x14ac:dyDescent="0.25">
      <c r="B364" s="205">
        <v>41885</v>
      </c>
      <c r="C364" s="204">
        <v>64.900000000000006</v>
      </c>
      <c r="E364" s="205">
        <v>41871</v>
      </c>
      <c r="F364" s="204">
        <v>2.5224000000000002</v>
      </c>
      <c r="G364" s="209"/>
      <c r="H364" s="205">
        <v>41880</v>
      </c>
      <c r="I364" s="204">
        <v>99.8</v>
      </c>
      <c r="K364" s="205">
        <v>41880</v>
      </c>
      <c r="L364" s="204">
        <v>99.63</v>
      </c>
      <c r="N364" s="205">
        <v>41880</v>
      </c>
      <c r="O364" s="204">
        <v>99.276799999999994</v>
      </c>
      <c r="Q364" s="205">
        <v>41880</v>
      </c>
      <c r="R364" s="204">
        <v>98.686999999999998</v>
      </c>
      <c r="T364" s="205">
        <v>41865</v>
      </c>
      <c r="U364" s="204">
        <v>22.63</v>
      </c>
      <c r="W364" s="205">
        <v>41865</v>
      </c>
      <c r="X364" s="204">
        <v>16</v>
      </c>
      <c r="Z364" s="205">
        <v>41865</v>
      </c>
      <c r="AA364" s="204">
        <v>14.25</v>
      </c>
      <c r="AC364" s="205">
        <v>41865</v>
      </c>
      <c r="AD364" s="204">
        <v>-2.88</v>
      </c>
      <c r="AF364" s="205">
        <v>41865</v>
      </c>
      <c r="AG364" s="204">
        <v>0.64300000000000002</v>
      </c>
      <c r="AI364" s="205">
        <v>41865</v>
      </c>
      <c r="AJ364" s="204">
        <v>1.736</v>
      </c>
      <c r="AL364" s="205">
        <v>41865</v>
      </c>
      <c r="AM364" s="204">
        <v>2.5460000000000003</v>
      </c>
      <c r="AO364" s="205">
        <v>41865</v>
      </c>
      <c r="AP364" s="204">
        <v>3.1633</v>
      </c>
      <c r="AR364" s="205">
        <v>41870</v>
      </c>
      <c r="AS364" s="204">
        <v>3.3302</v>
      </c>
      <c r="AU364" s="205">
        <v>41870</v>
      </c>
      <c r="AV364" s="204">
        <v>0.79749999999999999</v>
      </c>
    </row>
    <row r="365" spans="2:48" x14ac:dyDescent="0.25">
      <c r="B365" s="205">
        <v>41886</v>
      </c>
      <c r="C365" s="204">
        <v>64.94</v>
      </c>
      <c r="E365" s="205">
        <v>41872</v>
      </c>
      <c r="F365" s="204">
        <v>2.5387</v>
      </c>
      <c r="G365" s="209"/>
      <c r="H365" s="205">
        <v>41884</v>
      </c>
      <c r="I365" s="204">
        <v>99.8</v>
      </c>
      <c r="K365" s="205">
        <v>41884</v>
      </c>
      <c r="L365" s="204">
        <v>99.63</v>
      </c>
      <c r="N365" s="205">
        <v>41884</v>
      </c>
      <c r="O365" s="204">
        <v>99.276799999999994</v>
      </c>
      <c r="Q365" s="205">
        <v>41884</v>
      </c>
      <c r="R365" s="204">
        <v>98.682000000000002</v>
      </c>
      <c r="T365" s="205">
        <v>41866</v>
      </c>
      <c r="U365" s="204">
        <v>22.19</v>
      </c>
      <c r="W365" s="205">
        <v>41866</v>
      </c>
      <c r="X365" s="204">
        <v>16.5</v>
      </c>
      <c r="Z365" s="205">
        <v>41866</v>
      </c>
      <c r="AA365" s="204">
        <v>15.25</v>
      </c>
      <c r="AC365" s="205">
        <v>41866</v>
      </c>
      <c r="AD365" s="204">
        <v>-2.75</v>
      </c>
      <c r="AF365" s="205">
        <v>41866</v>
      </c>
      <c r="AG365" s="204">
        <v>0.63129999999999997</v>
      </c>
      <c r="AI365" s="205">
        <v>41866</v>
      </c>
      <c r="AJ365" s="204">
        <v>1.7029999999999998</v>
      </c>
      <c r="AL365" s="205">
        <v>41866</v>
      </c>
      <c r="AM365" s="204">
        <v>2.4914999999999998</v>
      </c>
      <c r="AO365" s="205">
        <v>41866</v>
      </c>
      <c r="AP365" s="204">
        <v>3.1067999999999998</v>
      </c>
      <c r="AR365" s="205">
        <v>41871</v>
      </c>
      <c r="AS365" s="204">
        <v>3.3235000000000001</v>
      </c>
      <c r="AU365" s="205">
        <v>41871</v>
      </c>
      <c r="AV365" s="204">
        <v>0.80210000000000004</v>
      </c>
    </row>
    <row r="366" spans="2:48" x14ac:dyDescent="0.25">
      <c r="B366" s="205">
        <v>41887</v>
      </c>
      <c r="C366" s="204">
        <v>60.27</v>
      </c>
      <c r="E366" s="205">
        <v>41873</v>
      </c>
      <c r="F366" s="204">
        <v>2.4904999999999999</v>
      </c>
      <c r="G366" s="209"/>
      <c r="H366" s="205">
        <v>41885</v>
      </c>
      <c r="I366" s="204">
        <v>99.8</v>
      </c>
      <c r="K366" s="205">
        <v>41885</v>
      </c>
      <c r="L366" s="204">
        <v>99.63</v>
      </c>
      <c r="N366" s="205">
        <v>41885</v>
      </c>
      <c r="O366" s="204">
        <v>99.276799999999994</v>
      </c>
      <c r="Q366" s="205">
        <v>41885</v>
      </c>
      <c r="R366" s="204">
        <v>98.686999999999998</v>
      </c>
      <c r="T366" s="205">
        <v>41869</v>
      </c>
      <c r="U366" s="204">
        <v>23.25</v>
      </c>
      <c r="W366" s="205">
        <v>41869</v>
      </c>
      <c r="X366" s="204">
        <v>16.38</v>
      </c>
      <c r="Z366" s="205">
        <v>41869</v>
      </c>
      <c r="AA366" s="204">
        <v>15</v>
      </c>
      <c r="AC366" s="205">
        <v>41869</v>
      </c>
      <c r="AD366" s="204">
        <v>-2.06</v>
      </c>
      <c r="AF366" s="205">
        <v>41869</v>
      </c>
      <c r="AG366" s="204">
        <v>0.65</v>
      </c>
      <c r="AI366" s="205">
        <v>41869</v>
      </c>
      <c r="AJ366" s="204">
        <v>1.7383</v>
      </c>
      <c r="AL366" s="205">
        <v>41869</v>
      </c>
      <c r="AM366" s="204">
        <v>2.5449999999999999</v>
      </c>
      <c r="AO366" s="205">
        <v>41869</v>
      </c>
      <c r="AP366" s="204">
        <v>3.1787999999999998</v>
      </c>
      <c r="AR366" s="205">
        <v>41872</v>
      </c>
      <c r="AS366" s="204">
        <v>3.3010000000000002</v>
      </c>
      <c r="AU366" s="205">
        <v>41872</v>
      </c>
      <c r="AV366" s="204">
        <v>0.76129999999999998</v>
      </c>
    </row>
    <row r="367" spans="2:48" x14ac:dyDescent="0.25">
      <c r="B367" s="205">
        <v>41890</v>
      </c>
      <c r="C367" s="204">
        <v>60.03</v>
      </c>
      <c r="E367" s="205">
        <v>41876</v>
      </c>
      <c r="F367" s="204">
        <v>2.4744000000000002</v>
      </c>
      <c r="G367" s="209"/>
      <c r="H367" s="205">
        <v>41886</v>
      </c>
      <c r="I367" s="204">
        <v>99.8</v>
      </c>
      <c r="K367" s="205">
        <v>41886</v>
      </c>
      <c r="L367" s="204">
        <v>99.63</v>
      </c>
      <c r="N367" s="205">
        <v>41886</v>
      </c>
      <c r="O367" s="204">
        <v>99.279300000000006</v>
      </c>
      <c r="Q367" s="205">
        <v>41886</v>
      </c>
      <c r="R367" s="204">
        <v>98.682000000000002</v>
      </c>
      <c r="T367" s="205">
        <v>41870</v>
      </c>
      <c r="U367" s="204">
        <v>22.38</v>
      </c>
      <c r="W367" s="205">
        <v>41870</v>
      </c>
      <c r="X367" s="204">
        <v>16.5</v>
      </c>
      <c r="Z367" s="205">
        <v>41870</v>
      </c>
      <c r="AA367" s="204">
        <v>15.5</v>
      </c>
      <c r="AC367" s="205">
        <v>41870</v>
      </c>
      <c r="AD367" s="204">
        <v>-1.94</v>
      </c>
      <c r="AF367" s="205">
        <v>41870</v>
      </c>
      <c r="AG367" s="204">
        <v>0.65549999999999997</v>
      </c>
      <c r="AI367" s="205">
        <v>41870</v>
      </c>
      <c r="AJ367" s="204">
        <v>1.7404999999999999</v>
      </c>
      <c r="AL367" s="205">
        <v>41870</v>
      </c>
      <c r="AM367" s="204">
        <v>2.5550000000000002</v>
      </c>
      <c r="AO367" s="205">
        <v>41870</v>
      </c>
      <c r="AP367" s="204">
        <v>3.1949999999999998</v>
      </c>
      <c r="AR367" s="205">
        <v>41873</v>
      </c>
      <c r="AS367" s="204">
        <v>3.2393000000000001</v>
      </c>
      <c r="AU367" s="205">
        <v>41873</v>
      </c>
      <c r="AV367" s="204">
        <v>0.74790000000000001</v>
      </c>
    </row>
    <row r="368" spans="2:48" x14ac:dyDescent="0.25">
      <c r="B368" s="205">
        <v>41891</v>
      </c>
      <c r="C368" s="204">
        <v>61.5</v>
      </c>
      <c r="E368" s="205">
        <v>41877</v>
      </c>
      <c r="F368" s="204">
        <v>2.4794999999999998</v>
      </c>
      <c r="G368" s="209"/>
      <c r="H368" s="205">
        <v>41887</v>
      </c>
      <c r="I368" s="204">
        <v>99.8</v>
      </c>
      <c r="K368" s="205">
        <v>41887</v>
      </c>
      <c r="L368" s="204">
        <v>99.63</v>
      </c>
      <c r="N368" s="205">
        <v>41887</v>
      </c>
      <c r="O368" s="204">
        <v>99.279300000000006</v>
      </c>
      <c r="Q368" s="205">
        <v>41887</v>
      </c>
      <c r="R368" s="204">
        <v>98.697000000000003</v>
      </c>
      <c r="T368" s="205">
        <v>41871</v>
      </c>
      <c r="U368" s="204">
        <v>21.88</v>
      </c>
      <c r="W368" s="205">
        <v>41871</v>
      </c>
      <c r="X368" s="204">
        <v>15.75</v>
      </c>
      <c r="Z368" s="205">
        <v>41871</v>
      </c>
      <c r="AA368" s="204">
        <v>15.25</v>
      </c>
      <c r="AC368" s="205">
        <v>41871</v>
      </c>
      <c r="AD368" s="204">
        <v>-1.56</v>
      </c>
      <c r="AF368" s="205">
        <v>41871</v>
      </c>
      <c r="AG368" s="204">
        <v>0.69199999999999995</v>
      </c>
      <c r="AI368" s="205">
        <v>41871</v>
      </c>
      <c r="AJ368" s="204">
        <v>1.7882</v>
      </c>
      <c r="AL368" s="205">
        <v>41871</v>
      </c>
      <c r="AM368" s="204">
        <v>2.5811000000000002</v>
      </c>
      <c r="AO368" s="205">
        <v>41871</v>
      </c>
      <c r="AP368" s="204">
        <v>3.2067000000000001</v>
      </c>
      <c r="AR368" s="205">
        <v>41876</v>
      </c>
      <c r="AS368" s="204">
        <v>3.1846000000000001</v>
      </c>
      <c r="AU368" s="205">
        <v>41876</v>
      </c>
      <c r="AV368" s="204">
        <v>0.71199999999999997</v>
      </c>
    </row>
    <row r="369" spans="2:48" x14ac:dyDescent="0.25">
      <c r="B369" s="205">
        <v>41892</v>
      </c>
      <c r="C369" s="204">
        <v>63.21</v>
      </c>
      <c r="E369" s="205">
        <v>41878</v>
      </c>
      <c r="F369" s="204">
        <v>2.4535</v>
      </c>
      <c r="G369" s="209"/>
      <c r="H369" s="205">
        <v>41890</v>
      </c>
      <c r="I369" s="204">
        <v>99.8</v>
      </c>
      <c r="K369" s="205">
        <v>41890</v>
      </c>
      <c r="L369" s="204">
        <v>99.63</v>
      </c>
      <c r="N369" s="205">
        <v>41890</v>
      </c>
      <c r="O369" s="204">
        <v>99.279300000000006</v>
      </c>
      <c r="Q369" s="205">
        <v>41890</v>
      </c>
      <c r="R369" s="204">
        <v>98.682000000000002</v>
      </c>
      <c r="T369" s="205">
        <v>41872</v>
      </c>
      <c r="U369" s="204">
        <v>22.13</v>
      </c>
      <c r="W369" s="205">
        <v>41872</v>
      </c>
      <c r="X369" s="204">
        <v>15.5</v>
      </c>
      <c r="Z369" s="205">
        <v>41872</v>
      </c>
      <c r="AA369" s="204">
        <v>15</v>
      </c>
      <c r="AC369" s="205">
        <v>41872</v>
      </c>
      <c r="AD369" s="204">
        <v>-1.81</v>
      </c>
      <c r="AF369" s="205">
        <v>41872</v>
      </c>
      <c r="AG369" s="204">
        <v>0.69099999999999995</v>
      </c>
      <c r="AI369" s="205">
        <v>41872</v>
      </c>
      <c r="AJ369" s="204">
        <v>1.7865</v>
      </c>
      <c r="AL369" s="205">
        <v>41872</v>
      </c>
      <c r="AM369" s="204">
        <v>2.5583</v>
      </c>
      <c r="AO369" s="205">
        <v>41872</v>
      </c>
      <c r="AP369" s="204">
        <v>3.1709999999999998</v>
      </c>
      <c r="AR369" s="205">
        <v>41877</v>
      </c>
      <c r="AS369" s="204">
        <v>3.2212999999999998</v>
      </c>
      <c r="AU369" s="205">
        <v>41877</v>
      </c>
      <c r="AV369" s="204">
        <v>0.74390000000000001</v>
      </c>
    </row>
    <row r="370" spans="2:48" x14ac:dyDescent="0.25">
      <c r="B370" s="205">
        <v>41893</v>
      </c>
      <c r="C370" s="204">
        <v>62.85</v>
      </c>
      <c r="E370" s="205">
        <v>41879</v>
      </c>
      <c r="F370" s="204">
        <v>2.4668000000000001</v>
      </c>
      <c r="G370" s="209"/>
      <c r="H370" s="205">
        <v>41891</v>
      </c>
      <c r="I370" s="204">
        <v>99.8</v>
      </c>
      <c r="K370" s="205">
        <v>41891</v>
      </c>
      <c r="L370" s="204">
        <v>99.63</v>
      </c>
      <c r="N370" s="205">
        <v>41891</v>
      </c>
      <c r="O370" s="204">
        <v>99.279300000000006</v>
      </c>
      <c r="Q370" s="205">
        <v>41891</v>
      </c>
      <c r="R370" s="204">
        <v>98.667000000000002</v>
      </c>
      <c r="T370" s="205">
        <v>41873</v>
      </c>
      <c r="U370" s="204">
        <v>22.13</v>
      </c>
      <c r="W370" s="205">
        <v>41873</v>
      </c>
      <c r="X370" s="204">
        <v>14.88</v>
      </c>
      <c r="Z370" s="205">
        <v>41873</v>
      </c>
      <c r="AA370" s="204">
        <v>14.75</v>
      </c>
      <c r="AC370" s="205">
        <v>41873</v>
      </c>
      <c r="AD370" s="204">
        <v>-1.56</v>
      </c>
      <c r="AF370" s="205">
        <v>41873</v>
      </c>
      <c r="AG370" s="204">
        <v>0.71350000000000002</v>
      </c>
      <c r="AI370" s="205">
        <v>41873</v>
      </c>
      <c r="AJ370" s="204">
        <v>1.81</v>
      </c>
      <c r="AL370" s="205">
        <v>41873</v>
      </c>
      <c r="AM370" s="204">
        <v>2.5499999999999998</v>
      </c>
      <c r="AO370" s="205">
        <v>41873</v>
      </c>
      <c r="AP370" s="204">
        <v>3.1419999999999999</v>
      </c>
      <c r="AR370" s="205">
        <v>41878</v>
      </c>
      <c r="AS370" s="204">
        <v>3.1656</v>
      </c>
      <c r="AU370" s="205">
        <v>41878</v>
      </c>
      <c r="AV370" s="204">
        <v>0.71130000000000004</v>
      </c>
    </row>
    <row r="371" spans="2:48" x14ac:dyDescent="0.25">
      <c r="B371" s="205">
        <v>41894</v>
      </c>
      <c r="C371" s="204">
        <v>65.599999999999994</v>
      </c>
      <c r="E371" s="205">
        <v>41880</v>
      </c>
      <c r="F371" s="204">
        <v>2.4605000000000001</v>
      </c>
      <c r="G371" s="209"/>
      <c r="H371" s="205">
        <v>41892</v>
      </c>
      <c r="I371" s="204">
        <v>99.8</v>
      </c>
      <c r="K371" s="205">
        <v>41892</v>
      </c>
      <c r="L371" s="204">
        <v>99.63</v>
      </c>
      <c r="N371" s="205">
        <v>41892</v>
      </c>
      <c r="O371" s="204">
        <v>99.276799999999994</v>
      </c>
      <c r="Q371" s="205">
        <v>41892</v>
      </c>
      <c r="R371" s="204">
        <v>98.662000000000006</v>
      </c>
      <c r="T371" s="205">
        <v>41876</v>
      </c>
      <c r="U371" s="204">
        <v>22.5</v>
      </c>
      <c r="W371" s="205">
        <v>41876</v>
      </c>
      <c r="X371" s="204">
        <v>14.13</v>
      </c>
      <c r="Z371" s="205">
        <v>41876</v>
      </c>
      <c r="AA371" s="204">
        <v>14</v>
      </c>
      <c r="AC371" s="205">
        <v>41876</v>
      </c>
      <c r="AD371" s="204">
        <v>-2.13</v>
      </c>
      <c r="AF371" s="205">
        <v>41876</v>
      </c>
      <c r="AG371" s="204">
        <v>0.72499999999999998</v>
      </c>
      <c r="AI371" s="205">
        <v>41876</v>
      </c>
      <c r="AJ371" s="204">
        <v>1.8069999999999999</v>
      </c>
      <c r="AL371" s="205">
        <v>41876</v>
      </c>
      <c r="AM371" s="204">
        <v>2.5234999999999999</v>
      </c>
      <c r="AO371" s="205">
        <v>41876</v>
      </c>
      <c r="AP371" s="204">
        <v>3.1114000000000002</v>
      </c>
      <c r="AR371" s="205">
        <v>41879</v>
      </c>
      <c r="AS371" s="204">
        <v>3.1512000000000002</v>
      </c>
      <c r="AU371" s="205">
        <v>41879</v>
      </c>
      <c r="AV371" s="204">
        <v>0.68489999999999995</v>
      </c>
    </row>
    <row r="372" spans="2:48" x14ac:dyDescent="0.25">
      <c r="B372" s="205">
        <v>41897</v>
      </c>
      <c r="C372" s="204">
        <v>66.09</v>
      </c>
      <c r="E372" s="205">
        <v>41883</v>
      </c>
      <c r="F372" s="204">
        <v>2.4641000000000002</v>
      </c>
      <c r="G372" s="209"/>
      <c r="H372" s="205">
        <v>41893</v>
      </c>
      <c r="I372" s="204">
        <v>99.8</v>
      </c>
      <c r="K372" s="205">
        <v>41893</v>
      </c>
      <c r="L372" s="204">
        <v>99.63</v>
      </c>
      <c r="N372" s="205">
        <v>41893</v>
      </c>
      <c r="O372" s="204">
        <v>99.276799999999994</v>
      </c>
      <c r="Q372" s="205">
        <v>41893</v>
      </c>
      <c r="R372" s="204">
        <v>98.662000000000006</v>
      </c>
      <c r="T372" s="205">
        <v>41877</v>
      </c>
      <c r="U372" s="204">
        <v>22.5</v>
      </c>
      <c r="W372" s="205">
        <v>41877</v>
      </c>
      <c r="X372" s="204">
        <v>14</v>
      </c>
      <c r="Z372" s="205">
        <v>41877</v>
      </c>
      <c r="AA372" s="204">
        <v>14.06</v>
      </c>
      <c r="AC372" s="205">
        <v>41877</v>
      </c>
      <c r="AD372" s="204">
        <v>-2.56</v>
      </c>
      <c r="AF372" s="205">
        <v>41877</v>
      </c>
      <c r="AG372" s="204">
        <v>0.71850000000000003</v>
      </c>
      <c r="AI372" s="205">
        <v>41877</v>
      </c>
      <c r="AJ372" s="204">
        <v>1.8023</v>
      </c>
      <c r="AL372" s="205">
        <v>41877</v>
      </c>
      <c r="AM372" s="204">
        <v>2.5380000000000003</v>
      </c>
      <c r="AO372" s="205">
        <v>41877</v>
      </c>
      <c r="AP372" s="204">
        <v>3.1383000000000001</v>
      </c>
      <c r="AR372" s="205">
        <v>41880</v>
      </c>
      <c r="AS372" s="204">
        <v>3.1730999999999998</v>
      </c>
      <c r="AU372" s="205">
        <v>41880</v>
      </c>
      <c r="AV372" s="204">
        <v>0.71319999999999995</v>
      </c>
    </row>
    <row r="373" spans="2:48" x14ac:dyDescent="0.25">
      <c r="B373" s="205">
        <v>41898</v>
      </c>
      <c r="C373" s="204">
        <v>67.09</v>
      </c>
      <c r="E373" s="205">
        <v>41884</v>
      </c>
      <c r="F373" s="204">
        <v>2.5266000000000002</v>
      </c>
      <c r="G373" s="209"/>
      <c r="H373" s="205">
        <v>41894</v>
      </c>
      <c r="I373" s="204">
        <v>99.8</v>
      </c>
      <c r="K373" s="205">
        <v>41894</v>
      </c>
      <c r="L373" s="204">
        <v>99.63</v>
      </c>
      <c r="N373" s="205">
        <v>41894</v>
      </c>
      <c r="O373" s="204">
        <v>99.276799999999994</v>
      </c>
      <c r="Q373" s="205">
        <v>41894</v>
      </c>
      <c r="R373" s="204">
        <v>98.662000000000006</v>
      </c>
      <c r="T373" s="205">
        <v>41878</v>
      </c>
      <c r="U373" s="204">
        <v>20.13</v>
      </c>
      <c r="W373" s="205">
        <v>41878</v>
      </c>
      <c r="X373" s="204">
        <v>14.63</v>
      </c>
      <c r="Z373" s="205">
        <v>41878</v>
      </c>
      <c r="AA373" s="204">
        <v>14.5</v>
      </c>
      <c r="AC373" s="205">
        <v>41878</v>
      </c>
      <c r="AD373" s="204">
        <v>-1.94</v>
      </c>
      <c r="AF373" s="205">
        <v>41878</v>
      </c>
      <c r="AG373" s="204">
        <v>0.71550000000000002</v>
      </c>
      <c r="AI373" s="205">
        <v>41878</v>
      </c>
      <c r="AJ373" s="204">
        <v>1.7835999999999999</v>
      </c>
      <c r="AL373" s="205">
        <v>41878</v>
      </c>
      <c r="AM373" s="204">
        <v>2.5042999999999997</v>
      </c>
      <c r="AO373" s="205">
        <v>41878</v>
      </c>
      <c r="AP373" s="204">
        <v>3.0834999999999999</v>
      </c>
      <c r="AR373" s="205">
        <v>41883</v>
      </c>
      <c r="AS373" s="204">
        <v>3.1776</v>
      </c>
      <c r="AU373" s="205">
        <v>41883</v>
      </c>
      <c r="AV373" s="204">
        <v>0.71199999999999997</v>
      </c>
    </row>
    <row r="374" spans="2:48" x14ac:dyDescent="0.25">
      <c r="B374" s="205">
        <v>41899</v>
      </c>
      <c r="C374" s="204">
        <v>62.26</v>
      </c>
      <c r="E374" s="205">
        <v>41885</v>
      </c>
      <c r="F374" s="204">
        <v>2.5390000000000001</v>
      </c>
      <c r="G374" s="209"/>
      <c r="H374" s="205">
        <v>41897</v>
      </c>
      <c r="I374" s="204">
        <v>99.8</v>
      </c>
      <c r="K374" s="205">
        <v>41897</v>
      </c>
      <c r="L374" s="204">
        <v>99.635000000000005</v>
      </c>
      <c r="N374" s="205">
        <v>41897</v>
      </c>
      <c r="O374" s="204">
        <v>99.277199999999993</v>
      </c>
      <c r="Q374" s="205">
        <v>41897</v>
      </c>
      <c r="R374" s="204">
        <v>98.671999999999997</v>
      </c>
      <c r="T374" s="205">
        <v>41879</v>
      </c>
      <c r="U374" s="204">
        <v>21.38</v>
      </c>
      <c r="W374" s="205">
        <v>41879</v>
      </c>
      <c r="X374" s="204">
        <v>14.31</v>
      </c>
      <c r="Z374" s="205">
        <v>41879</v>
      </c>
      <c r="AA374" s="204">
        <v>15.38</v>
      </c>
      <c r="AC374" s="205">
        <v>41879</v>
      </c>
      <c r="AD374" s="204">
        <v>-1.1299999999999999</v>
      </c>
      <c r="AF374" s="205">
        <v>41879</v>
      </c>
      <c r="AG374" s="204">
        <v>0.71550000000000002</v>
      </c>
      <c r="AI374" s="205">
        <v>41879</v>
      </c>
      <c r="AJ374" s="204">
        <v>1.774</v>
      </c>
      <c r="AL374" s="205">
        <v>41879</v>
      </c>
      <c r="AM374" s="204">
        <v>2.4904999999999999</v>
      </c>
      <c r="AO374" s="205">
        <v>41879</v>
      </c>
      <c r="AP374" s="204">
        <v>3.0625</v>
      </c>
      <c r="AR374" s="205">
        <v>41884</v>
      </c>
      <c r="AS374" s="204">
        <v>3.2770999999999999</v>
      </c>
      <c r="AU374" s="205">
        <v>41884</v>
      </c>
      <c r="AV374" s="204">
        <v>0.75109999999999999</v>
      </c>
    </row>
    <row r="375" spans="2:48" x14ac:dyDescent="0.25">
      <c r="B375" s="205">
        <v>41900</v>
      </c>
      <c r="C375" s="204">
        <v>62.03</v>
      </c>
      <c r="E375" s="205">
        <v>41886</v>
      </c>
      <c r="F375" s="204">
        <v>2.5301</v>
      </c>
      <c r="G375" s="209"/>
      <c r="H375" s="205">
        <v>41898</v>
      </c>
      <c r="I375" s="204">
        <v>99.8</v>
      </c>
      <c r="K375" s="205">
        <v>41898</v>
      </c>
      <c r="L375" s="204">
        <v>99.635000000000005</v>
      </c>
      <c r="N375" s="205">
        <v>41898</v>
      </c>
      <c r="O375" s="204">
        <v>99.277199999999993</v>
      </c>
      <c r="Q375" s="205">
        <v>41898</v>
      </c>
      <c r="R375" s="204">
        <v>98.682000000000002</v>
      </c>
      <c r="T375" s="205">
        <v>41880</v>
      </c>
      <c r="U375" s="204">
        <v>22.38</v>
      </c>
      <c r="W375" s="205">
        <v>41880</v>
      </c>
      <c r="X375" s="204">
        <v>15</v>
      </c>
      <c r="Z375" s="205">
        <v>41880</v>
      </c>
      <c r="AA375" s="204">
        <v>15.38</v>
      </c>
      <c r="AC375" s="205">
        <v>41880</v>
      </c>
      <c r="AD375" s="204">
        <v>-1.25</v>
      </c>
      <c r="AF375" s="205">
        <v>41880</v>
      </c>
      <c r="AG375" s="204">
        <v>0.71350000000000002</v>
      </c>
      <c r="AI375" s="205">
        <v>41880</v>
      </c>
      <c r="AJ375" s="204">
        <v>1.7749999999999999</v>
      </c>
      <c r="AL375" s="205">
        <v>41880</v>
      </c>
      <c r="AM375" s="204">
        <v>2.4980000000000002</v>
      </c>
      <c r="AO375" s="205">
        <v>41880</v>
      </c>
      <c r="AP375" s="204">
        <v>3.0678000000000001</v>
      </c>
      <c r="AR375" s="205">
        <v>41885</v>
      </c>
      <c r="AS375" s="204">
        <v>3.2381000000000002</v>
      </c>
      <c r="AU375" s="205">
        <v>41885</v>
      </c>
      <c r="AV375" s="204">
        <v>0.69710000000000005</v>
      </c>
    </row>
    <row r="376" spans="2:48" x14ac:dyDescent="0.25">
      <c r="B376" s="205">
        <v>41901</v>
      </c>
      <c r="C376" s="204">
        <v>59.83</v>
      </c>
      <c r="E376" s="205">
        <v>41887</v>
      </c>
      <c r="F376" s="204">
        <v>2.5327999999999999</v>
      </c>
      <c r="G376" s="209"/>
      <c r="H376" s="205">
        <v>41899</v>
      </c>
      <c r="I376" s="204">
        <v>99.8</v>
      </c>
      <c r="K376" s="205">
        <v>41899</v>
      </c>
      <c r="L376" s="204">
        <v>99.635000000000005</v>
      </c>
      <c r="N376" s="205">
        <v>41899</v>
      </c>
      <c r="O376" s="204">
        <v>99.277199999999993</v>
      </c>
      <c r="Q376" s="205">
        <v>41899</v>
      </c>
      <c r="R376" s="204">
        <v>98.682000000000002</v>
      </c>
      <c r="T376" s="205">
        <v>41883</v>
      </c>
      <c r="U376" s="204">
        <v>22.25</v>
      </c>
      <c r="W376" s="205">
        <v>41883</v>
      </c>
      <c r="X376" s="204">
        <v>14.5</v>
      </c>
      <c r="Z376" s="205">
        <v>41883</v>
      </c>
      <c r="AA376" s="204">
        <v>15.25</v>
      </c>
      <c r="AC376" s="205">
        <v>41883</v>
      </c>
      <c r="AD376" s="204">
        <v>-1.25</v>
      </c>
      <c r="AF376" s="205">
        <v>41883</v>
      </c>
      <c r="AG376" s="204">
        <v>0.71799999999999997</v>
      </c>
      <c r="AI376" s="205">
        <v>41883</v>
      </c>
      <c r="AJ376" s="204">
        <v>1.7734000000000001</v>
      </c>
      <c r="AL376" s="205">
        <v>41883</v>
      </c>
      <c r="AM376" s="204">
        <v>2.4939</v>
      </c>
      <c r="AO376" s="205">
        <v>41883</v>
      </c>
      <c r="AP376" s="204">
        <v>3.0667</v>
      </c>
      <c r="AR376" s="205">
        <v>41886</v>
      </c>
      <c r="AS376" s="204">
        <v>3.3089</v>
      </c>
      <c r="AU376" s="205">
        <v>41886</v>
      </c>
      <c r="AV376" s="204">
        <v>0.78129999999999999</v>
      </c>
    </row>
    <row r="377" spans="2:48" x14ac:dyDescent="0.25">
      <c r="B377" s="205">
        <v>41904</v>
      </c>
      <c r="C377" s="204">
        <v>58</v>
      </c>
      <c r="E377" s="205">
        <v>41890</v>
      </c>
      <c r="F377" s="204">
        <v>2.5110999999999999</v>
      </c>
      <c r="G377" s="209"/>
      <c r="H377" s="205">
        <v>41900</v>
      </c>
      <c r="I377" s="204">
        <v>99.8</v>
      </c>
      <c r="K377" s="205">
        <v>41900</v>
      </c>
      <c r="L377" s="204">
        <v>99.635000000000005</v>
      </c>
      <c r="N377" s="205">
        <v>41900</v>
      </c>
      <c r="O377" s="204">
        <v>99.277199999999993</v>
      </c>
      <c r="Q377" s="205">
        <v>41900</v>
      </c>
      <c r="R377" s="204">
        <v>98.671999999999997</v>
      </c>
      <c r="T377" s="205">
        <v>41884</v>
      </c>
      <c r="U377" s="204">
        <v>21.06</v>
      </c>
      <c r="W377" s="205">
        <v>41884</v>
      </c>
      <c r="X377" s="204">
        <v>12.94</v>
      </c>
      <c r="Z377" s="205">
        <v>41884</v>
      </c>
      <c r="AA377" s="204">
        <v>12.75</v>
      </c>
      <c r="AC377" s="205">
        <v>41884</v>
      </c>
      <c r="AD377" s="204">
        <v>-3.06</v>
      </c>
      <c r="AF377" s="205">
        <v>41884</v>
      </c>
      <c r="AG377" s="204">
        <v>0.73650000000000004</v>
      </c>
      <c r="AI377" s="205">
        <v>41884</v>
      </c>
      <c r="AJ377" s="204">
        <v>1.8134999999999999</v>
      </c>
      <c r="AL377" s="205">
        <v>41884</v>
      </c>
      <c r="AM377" s="204">
        <v>2.552</v>
      </c>
      <c r="AO377" s="205">
        <v>41884</v>
      </c>
      <c r="AP377" s="204">
        <v>3.1459999999999999</v>
      </c>
      <c r="AR377" s="205">
        <v>41887</v>
      </c>
      <c r="AS377" s="204">
        <v>3.3472</v>
      </c>
      <c r="AU377" s="205">
        <v>41887</v>
      </c>
      <c r="AV377" s="204">
        <v>0.81559999999999999</v>
      </c>
    </row>
    <row r="378" spans="2:48" x14ac:dyDescent="0.25">
      <c r="B378" s="205">
        <v>41905</v>
      </c>
      <c r="C378" s="204">
        <v>57.43</v>
      </c>
      <c r="E378" s="205">
        <v>41891</v>
      </c>
      <c r="F378" s="204">
        <v>2.4805999999999999</v>
      </c>
      <c r="G378" s="209"/>
      <c r="H378" s="205">
        <v>41901</v>
      </c>
      <c r="I378" s="204">
        <v>99.8</v>
      </c>
      <c r="K378" s="205">
        <v>41901</v>
      </c>
      <c r="L378" s="204">
        <v>99.64</v>
      </c>
      <c r="N378" s="205">
        <v>41901</v>
      </c>
      <c r="O378" s="204">
        <v>99.277199999999993</v>
      </c>
      <c r="Q378" s="205">
        <v>41901</v>
      </c>
      <c r="R378" s="204">
        <v>98.677000000000007</v>
      </c>
      <c r="T378" s="205">
        <v>41885</v>
      </c>
      <c r="U378" s="204">
        <v>20.94</v>
      </c>
      <c r="W378" s="205">
        <v>41885</v>
      </c>
      <c r="X378" s="204">
        <v>12.25</v>
      </c>
      <c r="Z378" s="205">
        <v>41885</v>
      </c>
      <c r="AA378" s="204">
        <v>12</v>
      </c>
      <c r="AC378" s="205">
        <v>41885</v>
      </c>
      <c r="AD378" s="204">
        <v>-3.63</v>
      </c>
      <c r="AF378" s="205">
        <v>41885</v>
      </c>
      <c r="AG378" s="204">
        <v>0.72829999999999995</v>
      </c>
      <c r="AI378" s="205">
        <v>41885</v>
      </c>
      <c r="AJ378" s="204">
        <v>1.7915000000000001</v>
      </c>
      <c r="AL378" s="205">
        <v>41885</v>
      </c>
      <c r="AM378" s="204">
        <v>2.5158</v>
      </c>
      <c r="AO378" s="205">
        <v>41885</v>
      </c>
      <c r="AP378" s="204">
        <v>3.105</v>
      </c>
      <c r="AR378" s="205">
        <v>41890</v>
      </c>
      <c r="AS378" s="204">
        <v>3.3431999999999999</v>
      </c>
      <c r="AU378" s="205">
        <v>41890</v>
      </c>
      <c r="AV378" s="204">
        <v>0.83520000000000005</v>
      </c>
    </row>
    <row r="379" spans="2:48" x14ac:dyDescent="0.25">
      <c r="B379" s="205">
        <v>41906</v>
      </c>
      <c r="C379" s="204">
        <v>58.32</v>
      </c>
      <c r="E379" s="205">
        <v>41892</v>
      </c>
      <c r="F379" s="204">
        <v>2.4820000000000002</v>
      </c>
      <c r="G379" s="209"/>
      <c r="H379" s="205">
        <v>41904</v>
      </c>
      <c r="I379" s="204">
        <v>99.802499999999995</v>
      </c>
      <c r="K379" s="205">
        <v>41904</v>
      </c>
      <c r="L379" s="204">
        <v>99.64</v>
      </c>
      <c r="N379" s="205">
        <v>41904</v>
      </c>
      <c r="O379" s="204">
        <v>99.277199999999993</v>
      </c>
      <c r="Q379" s="205">
        <v>41904</v>
      </c>
      <c r="R379" s="204">
        <v>98.697000000000003</v>
      </c>
      <c r="T379" s="205">
        <v>41886</v>
      </c>
      <c r="U379" s="204">
        <v>21.06</v>
      </c>
      <c r="W379" s="205">
        <v>41886</v>
      </c>
      <c r="X379" s="204">
        <v>12.44</v>
      </c>
      <c r="Z379" s="205">
        <v>41886</v>
      </c>
      <c r="AA379" s="204">
        <v>12.19</v>
      </c>
      <c r="AC379" s="205">
        <v>41886</v>
      </c>
      <c r="AD379" s="204">
        <v>-3.44</v>
      </c>
      <c r="AF379" s="205">
        <v>41886</v>
      </c>
      <c r="AG379" s="204">
        <v>0.746</v>
      </c>
      <c r="AI379" s="205">
        <v>41886</v>
      </c>
      <c r="AJ379" s="204">
        <v>1.8355000000000001</v>
      </c>
      <c r="AL379" s="205">
        <v>41886</v>
      </c>
      <c r="AM379" s="204">
        <v>2.573</v>
      </c>
      <c r="AO379" s="205">
        <v>41886</v>
      </c>
      <c r="AP379" s="204">
        <v>3.1745000000000001</v>
      </c>
      <c r="AR379" s="205">
        <v>41891</v>
      </c>
      <c r="AS379" s="204">
        <v>3.3627000000000002</v>
      </c>
      <c r="AU379" s="205">
        <v>41891</v>
      </c>
      <c r="AV379" s="204">
        <v>0.88360000000000005</v>
      </c>
    </row>
    <row r="380" spans="2:48" x14ac:dyDescent="0.25">
      <c r="B380" s="205">
        <v>41907</v>
      </c>
      <c r="C380" s="204">
        <v>59.15</v>
      </c>
      <c r="E380" s="205">
        <v>41893</v>
      </c>
      <c r="F380" s="204">
        <v>2.5038999999999998</v>
      </c>
      <c r="G380" s="209"/>
      <c r="H380" s="205">
        <v>41905</v>
      </c>
      <c r="I380" s="204">
        <v>99.802499999999995</v>
      </c>
      <c r="K380" s="205">
        <v>41905</v>
      </c>
      <c r="L380" s="204">
        <v>99.64</v>
      </c>
      <c r="N380" s="205">
        <v>41905</v>
      </c>
      <c r="O380" s="204">
        <v>99.277199999999993</v>
      </c>
      <c r="Q380" s="205">
        <v>41905</v>
      </c>
      <c r="R380" s="204">
        <v>98.701999999999998</v>
      </c>
      <c r="T380" s="205">
        <v>41887</v>
      </c>
      <c r="U380" s="204">
        <v>21</v>
      </c>
      <c r="W380" s="205">
        <v>41887</v>
      </c>
      <c r="X380" s="204">
        <v>12.44</v>
      </c>
      <c r="Z380" s="205">
        <v>41887</v>
      </c>
      <c r="AA380" s="204">
        <v>12</v>
      </c>
      <c r="AC380" s="205">
        <v>41887</v>
      </c>
      <c r="AD380" s="204">
        <v>-3.06</v>
      </c>
      <c r="AF380" s="205">
        <v>41887</v>
      </c>
      <c r="AG380" s="204">
        <v>0.72099999999999997</v>
      </c>
      <c r="AI380" s="205">
        <v>41887</v>
      </c>
      <c r="AJ380" s="204">
        <v>1.8163</v>
      </c>
      <c r="AL380" s="205">
        <v>41887</v>
      </c>
      <c r="AM380" s="204">
        <v>2.5777999999999999</v>
      </c>
      <c r="AO380" s="205">
        <v>41887</v>
      </c>
      <c r="AP380" s="204">
        <v>3.1968000000000001</v>
      </c>
      <c r="AR380" s="205">
        <v>41892</v>
      </c>
      <c r="AS380" s="204">
        <v>3.415</v>
      </c>
      <c r="AU380" s="205">
        <v>41892</v>
      </c>
      <c r="AV380" s="204">
        <v>0.93100000000000005</v>
      </c>
    </row>
    <row r="381" spans="2:48" x14ac:dyDescent="0.25">
      <c r="B381" s="205">
        <v>41908</v>
      </c>
      <c r="C381" s="204">
        <v>64.540000000000006</v>
      </c>
      <c r="E381" s="205">
        <v>41894</v>
      </c>
      <c r="F381" s="204">
        <v>2.5066000000000002</v>
      </c>
      <c r="G381" s="209"/>
      <c r="H381" s="205">
        <v>41906</v>
      </c>
      <c r="I381" s="204">
        <v>99.802499999999995</v>
      </c>
      <c r="K381" s="205">
        <v>41906</v>
      </c>
      <c r="L381" s="204">
        <v>99.64</v>
      </c>
      <c r="N381" s="205">
        <v>41906</v>
      </c>
      <c r="O381" s="204">
        <v>99.277199999999993</v>
      </c>
      <c r="Q381" s="205">
        <v>41906</v>
      </c>
      <c r="R381" s="204">
        <v>98.686999999999998</v>
      </c>
      <c r="T381" s="205">
        <v>41890</v>
      </c>
      <c r="U381" s="204">
        <v>22.25</v>
      </c>
      <c r="W381" s="205">
        <v>41890</v>
      </c>
      <c r="X381" s="204">
        <v>13.25</v>
      </c>
      <c r="Z381" s="205">
        <v>41890</v>
      </c>
      <c r="AA381" s="204">
        <v>12.25</v>
      </c>
      <c r="AC381" s="205">
        <v>41890</v>
      </c>
      <c r="AD381" s="204">
        <v>-2.75</v>
      </c>
      <c r="AF381" s="205">
        <v>41890</v>
      </c>
      <c r="AG381" s="204">
        <v>0.754</v>
      </c>
      <c r="AI381" s="205">
        <v>41890</v>
      </c>
      <c r="AJ381" s="204">
        <v>1.853</v>
      </c>
      <c r="AL381" s="205">
        <v>41890</v>
      </c>
      <c r="AM381" s="204">
        <v>2.5949999999999998</v>
      </c>
      <c r="AO381" s="205">
        <v>41890</v>
      </c>
      <c r="AP381" s="204">
        <v>3.1974999999999998</v>
      </c>
      <c r="AR381" s="205">
        <v>41893</v>
      </c>
      <c r="AS381" s="204">
        <v>3.4323000000000001</v>
      </c>
      <c r="AU381" s="205">
        <v>41893</v>
      </c>
      <c r="AV381" s="204">
        <v>0.92810000000000004</v>
      </c>
    </row>
    <row r="382" spans="2:48" x14ac:dyDescent="0.25">
      <c r="B382" s="205">
        <v>41911</v>
      </c>
      <c r="C382" s="204">
        <v>62.3</v>
      </c>
      <c r="E382" s="205">
        <v>41897</v>
      </c>
      <c r="F382" s="204">
        <v>2.4925000000000002</v>
      </c>
      <c r="G382" s="209"/>
      <c r="H382" s="205">
        <v>41907</v>
      </c>
      <c r="I382" s="204">
        <v>99.802499999999995</v>
      </c>
      <c r="K382" s="205">
        <v>41907</v>
      </c>
      <c r="L382" s="204">
        <v>99.64</v>
      </c>
      <c r="N382" s="205">
        <v>41907</v>
      </c>
      <c r="O382" s="204">
        <v>99.282200000000003</v>
      </c>
      <c r="Q382" s="205">
        <v>41907</v>
      </c>
      <c r="R382" s="204">
        <v>98.712000000000003</v>
      </c>
      <c r="T382" s="205">
        <v>41891</v>
      </c>
      <c r="U382" s="204">
        <v>21.88</v>
      </c>
      <c r="W382" s="205">
        <v>41891</v>
      </c>
      <c r="X382" s="204">
        <v>13.56</v>
      </c>
      <c r="Z382" s="205">
        <v>41891</v>
      </c>
      <c r="AA382" s="204">
        <v>12.75</v>
      </c>
      <c r="AC382" s="205">
        <v>41891</v>
      </c>
      <c r="AD382" s="204">
        <v>-2</v>
      </c>
      <c r="AF382" s="205">
        <v>41891</v>
      </c>
      <c r="AG382" s="204">
        <v>0.77549999999999997</v>
      </c>
      <c r="AI382" s="205">
        <v>41891</v>
      </c>
      <c r="AJ382" s="204">
        <v>1.8965999999999998</v>
      </c>
      <c r="AL382" s="205">
        <v>41891</v>
      </c>
      <c r="AM382" s="204">
        <v>2.633</v>
      </c>
      <c r="AO382" s="205">
        <v>41891</v>
      </c>
      <c r="AP382" s="204">
        <v>3.2149999999999999</v>
      </c>
      <c r="AR382" s="205">
        <v>41894</v>
      </c>
      <c r="AS382" s="204">
        <v>3.5356999999999998</v>
      </c>
      <c r="AU382" s="205">
        <v>41894</v>
      </c>
      <c r="AV382" s="204">
        <v>1.0297000000000001</v>
      </c>
    </row>
    <row r="383" spans="2:48" x14ac:dyDescent="0.25">
      <c r="B383" s="205">
        <v>41912</v>
      </c>
      <c r="C383" s="204">
        <v>64.209999999999994</v>
      </c>
      <c r="E383" s="205">
        <v>41898</v>
      </c>
      <c r="F383" s="204">
        <v>2.4919000000000002</v>
      </c>
      <c r="G383" s="209"/>
      <c r="H383" s="205">
        <v>41908</v>
      </c>
      <c r="I383" s="204">
        <v>99.802499999999995</v>
      </c>
      <c r="K383" s="205">
        <v>41908</v>
      </c>
      <c r="L383" s="204">
        <v>99.64</v>
      </c>
      <c r="N383" s="205">
        <v>41908</v>
      </c>
      <c r="O383" s="204">
        <v>99.287199999999999</v>
      </c>
      <c r="Q383" s="205">
        <v>41908</v>
      </c>
      <c r="R383" s="204">
        <v>98.691999999999993</v>
      </c>
      <c r="T383" s="205">
        <v>41892</v>
      </c>
      <c r="U383" s="204">
        <v>22.13</v>
      </c>
      <c r="W383" s="205">
        <v>41892</v>
      </c>
      <c r="X383" s="204">
        <v>14.25</v>
      </c>
      <c r="Z383" s="205">
        <v>41892</v>
      </c>
      <c r="AA383" s="204">
        <v>13.44</v>
      </c>
      <c r="AC383" s="205">
        <v>41892</v>
      </c>
      <c r="AD383" s="204">
        <v>-1.25</v>
      </c>
      <c r="AF383" s="205">
        <v>41892</v>
      </c>
      <c r="AG383" s="204">
        <v>0.79300000000000004</v>
      </c>
      <c r="AI383" s="205">
        <v>41892</v>
      </c>
      <c r="AJ383" s="204">
        <v>1.9319999999999999</v>
      </c>
      <c r="AL383" s="205">
        <v>41892</v>
      </c>
      <c r="AM383" s="204">
        <v>2.6757999999999997</v>
      </c>
      <c r="AO383" s="205">
        <v>41892</v>
      </c>
      <c r="AP383" s="204">
        <v>3.26</v>
      </c>
      <c r="AR383" s="205">
        <v>41897</v>
      </c>
      <c r="AS383" s="204">
        <v>3.5162</v>
      </c>
      <c r="AU383" s="205">
        <v>41897</v>
      </c>
      <c r="AV383" s="204">
        <v>1.0237000000000001</v>
      </c>
    </row>
    <row r="384" spans="2:48" x14ac:dyDescent="0.25">
      <c r="B384" s="205">
        <v>41913</v>
      </c>
      <c r="C384" s="204">
        <v>64.290000000000006</v>
      </c>
      <c r="E384" s="205">
        <v>41899</v>
      </c>
      <c r="F384" s="204">
        <v>2.4401999999999999</v>
      </c>
      <c r="G384" s="209"/>
      <c r="H384" s="205">
        <v>41911</v>
      </c>
      <c r="I384" s="204">
        <v>99.802499999999995</v>
      </c>
      <c r="K384" s="205">
        <v>41911</v>
      </c>
      <c r="L384" s="204">
        <v>99.64</v>
      </c>
      <c r="N384" s="205">
        <v>41911</v>
      </c>
      <c r="O384" s="204">
        <v>99.287199999999999</v>
      </c>
      <c r="Q384" s="205">
        <v>41911</v>
      </c>
      <c r="R384" s="204">
        <v>98.691999999999993</v>
      </c>
      <c r="T384" s="205">
        <v>41893</v>
      </c>
      <c r="U384" s="204">
        <v>23.31</v>
      </c>
      <c r="W384" s="205">
        <v>41893</v>
      </c>
      <c r="X384" s="204">
        <v>14.75</v>
      </c>
      <c r="Z384" s="205">
        <v>41893</v>
      </c>
      <c r="AA384" s="204">
        <v>13.5</v>
      </c>
      <c r="AC384" s="205">
        <v>41893</v>
      </c>
      <c r="AD384" s="204">
        <v>-1.1299999999999999</v>
      </c>
      <c r="AF384" s="205">
        <v>41893</v>
      </c>
      <c r="AG384" s="204">
        <v>0.79749999999999999</v>
      </c>
      <c r="AI384" s="205">
        <v>41893</v>
      </c>
      <c r="AJ384" s="204">
        <v>1.9365000000000001</v>
      </c>
      <c r="AL384" s="205">
        <v>41893</v>
      </c>
      <c r="AM384" s="204">
        <v>2.6850000000000001</v>
      </c>
      <c r="AO384" s="205">
        <v>41893</v>
      </c>
      <c r="AP384" s="204">
        <v>3.2652999999999999</v>
      </c>
      <c r="AR384" s="205">
        <v>41898</v>
      </c>
      <c r="AS384" s="204">
        <v>3.5446999999999997</v>
      </c>
      <c r="AU384" s="205">
        <v>41898</v>
      </c>
      <c r="AV384" s="204">
        <v>1.0548</v>
      </c>
    </row>
    <row r="385" spans="2:48" x14ac:dyDescent="0.25">
      <c r="B385" s="205">
        <v>41914</v>
      </c>
      <c r="C385" s="204">
        <v>66.16</v>
      </c>
      <c r="E385" s="205">
        <v>41900</v>
      </c>
      <c r="F385" s="204">
        <v>2.4561000000000002</v>
      </c>
      <c r="G385" s="209"/>
      <c r="H385" s="205">
        <v>41912</v>
      </c>
      <c r="I385" s="204">
        <v>99.802499999999995</v>
      </c>
      <c r="K385" s="205">
        <v>41912</v>
      </c>
      <c r="L385" s="204">
        <v>99.64</v>
      </c>
      <c r="N385" s="205">
        <v>41912</v>
      </c>
      <c r="O385" s="204">
        <v>99.287199999999999</v>
      </c>
      <c r="Q385" s="205">
        <v>41912</v>
      </c>
      <c r="R385" s="204">
        <v>98.691999999999993</v>
      </c>
      <c r="T385" s="205">
        <v>41894</v>
      </c>
      <c r="U385" s="204">
        <v>23.75</v>
      </c>
      <c r="W385" s="205">
        <v>41894</v>
      </c>
      <c r="X385" s="204">
        <v>15</v>
      </c>
      <c r="Z385" s="205">
        <v>41894</v>
      </c>
      <c r="AA385" s="204">
        <v>13.25</v>
      </c>
      <c r="AC385" s="205">
        <v>41894</v>
      </c>
      <c r="AD385" s="204">
        <v>-1.06</v>
      </c>
      <c r="AF385" s="205">
        <v>41894</v>
      </c>
      <c r="AG385" s="204">
        <v>0.80100000000000005</v>
      </c>
      <c r="AI385" s="205">
        <v>41894</v>
      </c>
      <c r="AJ385" s="204">
        <v>1.968</v>
      </c>
      <c r="AL385" s="205">
        <v>41894</v>
      </c>
      <c r="AM385" s="204">
        <v>2.7452999999999999</v>
      </c>
      <c r="AO385" s="205">
        <v>41894</v>
      </c>
      <c r="AP385" s="204">
        <v>3.3359999999999999</v>
      </c>
      <c r="AR385" s="205">
        <v>41899</v>
      </c>
      <c r="AS385" s="204">
        <v>3.5333999999999999</v>
      </c>
      <c r="AU385" s="205">
        <v>41899</v>
      </c>
      <c r="AV385" s="204">
        <v>1.089</v>
      </c>
    </row>
    <row r="386" spans="2:48" x14ac:dyDescent="0.25">
      <c r="B386" s="205">
        <v>41915</v>
      </c>
      <c r="C386" s="204">
        <v>62.5</v>
      </c>
      <c r="E386" s="205">
        <v>41901</v>
      </c>
      <c r="F386" s="204">
        <v>2.4472999999999998</v>
      </c>
      <c r="G386" s="209"/>
      <c r="H386" s="205">
        <v>41913</v>
      </c>
      <c r="I386" s="204">
        <v>99.807500000000005</v>
      </c>
      <c r="K386" s="205">
        <v>41913</v>
      </c>
      <c r="L386" s="204">
        <v>99.644999999999996</v>
      </c>
      <c r="N386" s="205">
        <v>41913</v>
      </c>
      <c r="O386" s="204">
        <v>99.2971</v>
      </c>
      <c r="Q386" s="205">
        <v>41913</v>
      </c>
      <c r="R386" s="204">
        <v>98.731999999999999</v>
      </c>
      <c r="T386" s="205">
        <v>41897</v>
      </c>
      <c r="U386" s="204">
        <v>24.38</v>
      </c>
      <c r="W386" s="205">
        <v>41897</v>
      </c>
      <c r="X386" s="204">
        <v>15.56</v>
      </c>
      <c r="Z386" s="205">
        <v>41897</v>
      </c>
      <c r="AA386" s="204">
        <v>14.06</v>
      </c>
      <c r="AC386" s="205">
        <v>41897</v>
      </c>
      <c r="AD386" s="204">
        <v>-0.44</v>
      </c>
      <c r="AF386" s="205">
        <v>41897</v>
      </c>
      <c r="AG386" s="204">
        <v>0.78500000000000003</v>
      </c>
      <c r="AI386" s="205">
        <v>41897</v>
      </c>
      <c r="AJ386" s="204">
        <v>1.9430000000000001</v>
      </c>
      <c r="AL386" s="205">
        <v>41897</v>
      </c>
      <c r="AM386" s="204">
        <v>2.73</v>
      </c>
      <c r="AO386" s="205">
        <v>41897</v>
      </c>
      <c r="AP386" s="204">
        <v>3.3395999999999999</v>
      </c>
      <c r="AR386" s="205">
        <v>41900</v>
      </c>
      <c r="AS386" s="204">
        <v>3.5308999999999999</v>
      </c>
      <c r="AU386" s="205">
        <v>41900</v>
      </c>
      <c r="AV386" s="204">
        <v>1.0757000000000001</v>
      </c>
    </row>
    <row r="387" spans="2:48" x14ac:dyDescent="0.25">
      <c r="B387" s="205">
        <v>41918</v>
      </c>
      <c r="C387" s="204">
        <v>60.44</v>
      </c>
      <c r="E387" s="205">
        <v>41904</v>
      </c>
      <c r="F387" s="204">
        <v>2.4211</v>
      </c>
      <c r="G387" s="209"/>
      <c r="H387" s="205">
        <v>41914</v>
      </c>
      <c r="I387" s="204">
        <v>99.807500000000005</v>
      </c>
      <c r="K387" s="205">
        <v>41914</v>
      </c>
      <c r="L387" s="204">
        <v>99.644999999999996</v>
      </c>
      <c r="N387" s="205">
        <v>41914</v>
      </c>
      <c r="O387" s="204">
        <v>99.2971</v>
      </c>
      <c r="Q387" s="205">
        <v>41914</v>
      </c>
      <c r="R387" s="204">
        <v>98.731999999999999</v>
      </c>
      <c r="T387" s="205">
        <v>41898</v>
      </c>
      <c r="U387" s="204">
        <v>23.56</v>
      </c>
      <c r="W387" s="205">
        <v>41898</v>
      </c>
      <c r="X387" s="204">
        <v>16.13</v>
      </c>
      <c r="Z387" s="205">
        <v>41898</v>
      </c>
      <c r="AA387" s="204">
        <v>14.25</v>
      </c>
      <c r="AC387" s="205">
        <v>41898</v>
      </c>
      <c r="AD387" s="204">
        <v>-0.63</v>
      </c>
      <c r="AF387" s="205">
        <v>41898</v>
      </c>
      <c r="AG387" s="204">
        <v>0.77400000000000002</v>
      </c>
      <c r="AI387" s="205">
        <v>41898</v>
      </c>
      <c r="AJ387" s="204">
        <v>1.9375</v>
      </c>
      <c r="AL387" s="205">
        <v>41898</v>
      </c>
      <c r="AM387" s="204">
        <v>2.7359999999999998</v>
      </c>
      <c r="AO387" s="205">
        <v>41898</v>
      </c>
      <c r="AP387" s="204">
        <v>3.3559999999999999</v>
      </c>
      <c r="AR387" s="205">
        <v>41901</v>
      </c>
      <c r="AS387" s="204">
        <v>3.452</v>
      </c>
      <c r="AU387" s="205">
        <v>41901</v>
      </c>
      <c r="AV387" s="204">
        <v>1.0064</v>
      </c>
    </row>
    <row r="388" spans="2:48" x14ac:dyDescent="0.25">
      <c r="B388" s="205">
        <v>41919</v>
      </c>
      <c r="C388" s="204">
        <v>65.27</v>
      </c>
      <c r="E388" s="205">
        <v>41905</v>
      </c>
      <c r="F388" s="204">
        <v>2.4317000000000002</v>
      </c>
      <c r="G388" s="209"/>
      <c r="H388" s="205">
        <v>41915</v>
      </c>
      <c r="I388" s="204">
        <v>99.807500000000005</v>
      </c>
      <c r="K388" s="205">
        <v>41915</v>
      </c>
      <c r="L388" s="204">
        <v>99.644999999999996</v>
      </c>
      <c r="N388" s="205">
        <v>41915</v>
      </c>
      <c r="O388" s="204">
        <v>99.292100000000005</v>
      </c>
      <c r="Q388" s="205">
        <v>41915</v>
      </c>
      <c r="R388" s="204">
        <v>98.716999999999999</v>
      </c>
      <c r="T388" s="205">
        <v>41899</v>
      </c>
      <c r="U388" s="204">
        <v>23.27</v>
      </c>
      <c r="W388" s="205">
        <v>41899</v>
      </c>
      <c r="X388" s="204">
        <v>16</v>
      </c>
      <c r="Z388" s="205">
        <v>41899</v>
      </c>
      <c r="AA388" s="204">
        <v>13.75</v>
      </c>
      <c r="AC388" s="205">
        <v>41899</v>
      </c>
      <c r="AD388" s="204">
        <v>-0.63</v>
      </c>
      <c r="AF388" s="205">
        <v>41899</v>
      </c>
      <c r="AG388" s="204">
        <v>0.80379999999999996</v>
      </c>
      <c r="AI388" s="205">
        <v>41899</v>
      </c>
      <c r="AJ388" s="204">
        <v>1.9918</v>
      </c>
      <c r="AL388" s="205">
        <v>41899</v>
      </c>
      <c r="AM388" s="204">
        <v>2.7612999999999999</v>
      </c>
      <c r="AO388" s="205">
        <v>41899</v>
      </c>
      <c r="AP388" s="204">
        <v>3.3650000000000002</v>
      </c>
      <c r="AR388" s="205">
        <v>41904</v>
      </c>
      <c r="AS388" s="204">
        <v>3.4649000000000001</v>
      </c>
      <c r="AU388" s="205">
        <v>41904</v>
      </c>
      <c r="AV388" s="204">
        <v>1.0431999999999999</v>
      </c>
    </row>
    <row r="389" spans="2:48" x14ac:dyDescent="0.25">
      <c r="B389" s="205">
        <v>41920</v>
      </c>
      <c r="C389" s="204">
        <v>64.95</v>
      </c>
      <c r="E389" s="205">
        <v>41906</v>
      </c>
      <c r="F389" s="204">
        <v>2.4277000000000002</v>
      </c>
      <c r="G389" s="209"/>
      <c r="H389" s="205">
        <v>41918</v>
      </c>
      <c r="I389" s="204">
        <v>99.805000000000007</v>
      </c>
      <c r="K389" s="205">
        <v>41918</v>
      </c>
      <c r="L389" s="204">
        <v>99.644999999999996</v>
      </c>
      <c r="N389" s="205">
        <v>41918</v>
      </c>
      <c r="O389" s="204">
        <v>99.292100000000005</v>
      </c>
      <c r="Q389" s="205">
        <v>41918</v>
      </c>
      <c r="R389" s="204">
        <v>98.736999999999995</v>
      </c>
      <c r="T389" s="205">
        <v>41900</v>
      </c>
      <c r="U389" s="204">
        <v>24.31</v>
      </c>
      <c r="W389" s="205">
        <v>41900</v>
      </c>
      <c r="X389" s="204">
        <v>16.5</v>
      </c>
      <c r="Z389" s="205">
        <v>41900</v>
      </c>
      <c r="AA389" s="204">
        <v>13.5</v>
      </c>
      <c r="AC389" s="205">
        <v>41900</v>
      </c>
      <c r="AD389" s="204">
        <v>-0.63</v>
      </c>
      <c r="AF389" s="205">
        <v>41900</v>
      </c>
      <c r="AG389" s="204">
        <v>0.80700000000000005</v>
      </c>
      <c r="AI389" s="205">
        <v>41900</v>
      </c>
      <c r="AJ389" s="204">
        <v>1.9975000000000001</v>
      </c>
      <c r="AL389" s="205">
        <v>41900</v>
      </c>
      <c r="AM389" s="204">
        <v>2.7513000000000001</v>
      </c>
      <c r="AO389" s="205">
        <v>41900</v>
      </c>
      <c r="AP389" s="204">
        <v>3.3414999999999999</v>
      </c>
      <c r="AR389" s="205">
        <v>41905</v>
      </c>
      <c r="AS389" s="204">
        <v>3.4127000000000001</v>
      </c>
      <c r="AU389" s="205">
        <v>41905</v>
      </c>
      <c r="AV389" s="204">
        <v>0.9839</v>
      </c>
    </row>
    <row r="390" spans="2:48" x14ac:dyDescent="0.25">
      <c r="B390" s="205">
        <v>41921</v>
      </c>
      <c r="C390" s="204">
        <v>66.47</v>
      </c>
      <c r="E390" s="205">
        <v>41907</v>
      </c>
      <c r="F390" s="204">
        <v>2.3761000000000001</v>
      </c>
      <c r="G390" s="209"/>
      <c r="H390" s="205">
        <v>41919</v>
      </c>
      <c r="I390" s="204">
        <v>99.805000000000007</v>
      </c>
      <c r="K390" s="205">
        <v>41919</v>
      </c>
      <c r="L390" s="204">
        <v>99.644999999999996</v>
      </c>
      <c r="N390" s="205">
        <v>41919</v>
      </c>
      <c r="O390" s="204">
        <v>99.292100000000005</v>
      </c>
      <c r="Q390" s="205">
        <v>41919</v>
      </c>
      <c r="R390" s="204">
        <v>98.751999999999995</v>
      </c>
      <c r="T390" s="205">
        <v>41901</v>
      </c>
      <c r="U390" s="204">
        <v>23.75</v>
      </c>
      <c r="W390" s="205">
        <v>41901</v>
      </c>
      <c r="X390" s="204">
        <v>17</v>
      </c>
      <c r="Z390" s="205">
        <v>41901</v>
      </c>
      <c r="AA390" s="204">
        <v>13.25</v>
      </c>
      <c r="AC390" s="205">
        <v>41901</v>
      </c>
      <c r="AD390" s="204">
        <v>-0.69</v>
      </c>
      <c r="AF390" s="205">
        <v>41901</v>
      </c>
      <c r="AG390" s="204">
        <v>0.80630000000000002</v>
      </c>
      <c r="AI390" s="205">
        <v>41901</v>
      </c>
      <c r="AJ390" s="204">
        <v>1.982</v>
      </c>
      <c r="AL390" s="205">
        <v>41901</v>
      </c>
      <c r="AM390" s="204">
        <v>2.7073</v>
      </c>
      <c r="AO390" s="205">
        <v>41901</v>
      </c>
      <c r="AP390" s="204">
        <v>3.2774999999999999</v>
      </c>
      <c r="AR390" s="205">
        <v>41906</v>
      </c>
      <c r="AS390" s="204">
        <v>3.4496000000000002</v>
      </c>
      <c r="AU390" s="205">
        <v>41906</v>
      </c>
      <c r="AV390" s="204">
        <v>1.0242</v>
      </c>
    </row>
    <row r="391" spans="2:48" x14ac:dyDescent="0.25">
      <c r="B391" s="205">
        <v>41922</v>
      </c>
      <c r="C391" s="204">
        <v>68.69</v>
      </c>
      <c r="E391" s="205">
        <v>41908</v>
      </c>
      <c r="F391" s="204">
        <v>2.3195000000000001</v>
      </c>
      <c r="G391" s="209"/>
      <c r="H391" s="205">
        <v>41920</v>
      </c>
      <c r="I391" s="204">
        <v>99.805000000000007</v>
      </c>
      <c r="K391" s="205">
        <v>41920</v>
      </c>
      <c r="L391" s="204">
        <v>99.644999999999996</v>
      </c>
      <c r="N391" s="205">
        <v>41920</v>
      </c>
      <c r="O391" s="204">
        <v>99.2971</v>
      </c>
      <c r="Q391" s="205">
        <v>41920</v>
      </c>
      <c r="R391" s="204">
        <v>98.816000000000003</v>
      </c>
      <c r="T391" s="205">
        <v>41904</v>
      </c>
      <c r="U391" s="204">
        <v>24</v>
      </c>
      <c r="W391" s="205">
        <v>41904</v>
      </c>
      <c r="X391" s="204">
        <v>16.13</v>
      </c>
      <c r="Z391" s="205">
        <v>41904</v>
      </c>
      <c r="AA391" s="204">
        <v>11.94</v>
      </c>
      <c r="AC391" s="205">
        <v>41904</v>
      </c>
      <c r="AD391" s="204">
        <v>-2.13</v>
      </c>
      <c r="AF391" s="205">
        <v>41904</v>
      </c>
      <c r="AG391" s="204">
        <v>0.78979999999999995</v>
      </c>
      <c r="AI391" s="205">
        <v>41904</v>
      </c>
      <c r="AJ391" s="204">
        <v>1.9431</v>
      </c>
      <c r="AL391" s="205">
        <v>41904</v>
      </c>
      <c r="AM391" s="204">
        <v>2.6858</v>
      </c>
      <c r="AO391" s="205">
        <v>41904</v>
      </c>
      <c r="AP391" s="204">
        <v>3.2690999999999999</v>
      </c>
      <c r="AR391" s="205">
        <v>41907</v>
      </c>
      <c r="AS391" s="204">
        <v>3.3734000000000002</v>
      </c>
      <c r="AU391" s="205">
        <v>41907</v>
      </c>
      <c r="AV391" s="204">
        <v>0.99560000000000004</v>
      </c>
    </row>
    <row r="392" spans="2:48" x14ac:dyDescent="0.25">
      <c r="B392" s="205">
        <v>41926</v>
      </c>
      <c r="C392" s="204">
        <v>74.64</v>
      </c>
      <c r="E392" s="205">
        <v>41911</v>
      </c>
      <c r="F392" s="204">
        <v>2.3008000000000002</v>
      </c>
      <c r="G392" s="209"/>
      <c r="H392" s="205">
        <v>41921</v>
      </c>
      <c r="I392" s="204">
        <v>99.805000000000007</v>
      </c>
      <c r="K392" s="205">
        <v>41921</v>
      </c>
      <c r="L392" s="204">
        <v>99.644999999999996</v>
      </c>
      <c r="N392" s="205">
        <v>41921</v>
      </c>
      <c r="O392" s="204">
        <v>99.2971</v>
      </c>
      <c r="Q392" s="205">
        <v>41921</v>
      </c>
      <c r="R392" s="204">
        <v>98.816000000000003</v>
      </c>
      <c r="T392" s="205">
        <v>41905</v>
      </c>
      <c r="U392" s="204">
        <v>24.81</v>
      </c>
      <c r="W392" s="205">
        <v>41905</v>
      </c>
      <c r="X392" s="204">
        <v>16.38</v>
      </c>
      <c r="Z392" s="205">
        <v>41905</v>
      </c>
      <c r="AA392" s="204">
        <v>12.25</v>
      </c>
      <c r="AC392" s="205">
        <v>41905</v>
      </c>
      <c r="AD392" s="204">
        <v>-2.19</v>
      </c>
      <c r="AF392" s="205">
        <v>41905</v>
      </c>
      <c r="AG392" s="204">
        <v>0.78600000000000003</v>
      </c>
      <c r="AI392" s="205">
        <v>41905</v>
      </c>
      <c r="AJ392" s="204">
        <v>1.9239999999999999</v>
      </c>
      <c r="AL392" s="205">
        <v>41905</v>
      </c>
      <c r="AM392" s="204">
        <v>2.6505000000000001</v>
      </c>
      <c r="AO392" s="205">
        <v>41905</v>
      </c>
      <c r="AP392" s="204">
        <v>3.2244999999999999</v>
      </c>
      <c r="AR392" s="205">
        <v>41908</v>
      </c>
      <c r="AS392" s="204">
        <v>3.3885000000000001</v>
      </c>
      <c r="AU392" s="205">
        <v>41908</v>
      </c>
      <c r="AV392" s="204">
        <v>1.0617000000000001</v>
      </c>
    </row>
    <row r="393" spans="2:48" x14ac:dyDescent="0.25">
      <c r="B393" s="205">
        <v>41927</v>
      </c>
      <c r="C393" s="204">
        <v>101.28</v>
      </c>
      <c r="E393" s="205">
        <v>41912</v>
      </c>
      <c r="F393" s="204">
        <v>2.3517999999999999</v>
      </c>
      <c r="G393" s="209"/>
      <c r="H393" s="205">
        <v>41922</v>
      </c>
      <c r="I393" s="204">
        <v>99.805000000000007</v>
      </c>
      <c r="K393" s="205">
        <v>41922</v>
      </c>
      <c r="L393" s="204">
        <v>99.644999999999996</v>
      </c>
      <c r="N393" s="205">
        <v>41922</v>
      </c>
      <c r="O393" s="204">
        <v>99.2971</v>
      </c>
      <c r="Q393" s="205">
        <v>41922</v>
      </c>
      <c r="R393" s="204">
        <v>98.820999999999998</v>
      </c>
      <c r="T393" s="205">
        <v>41906</v>
      </c>
      <c r="U393" s="204">
        <v>21.31</v>
      </c>
      <c r="W393" s="205">
        <v>41906</v>
      </c>
      <c r="X393" s="204">
        <v>16.38</v>
      </c>
      <c r="Z393" s="205">
        <v>41906</v>
      </c>
      <c r="AA393" s="204">
        <v>12.63</v>
      </c>
      <c r="AC393" s="205">
        <v>41906</v>
      </c>
      <c r="AD393" s="204">
        <v>-1.63</v>
      </c>
      <c r="AF393" s="205">
        <v>41906</v>
      </c>
      <c r="AG393" s="204">
        <v>0.80179999999999996</v>
      </c>
      <c r="AI393" s="205">
        <v>41906</v>
      </c>
      <c r="AJ393" s="204">
        <v>1.9609000000000001</v>
      </c>
      <c r="AL393" s="205">
        <v>41906</v>
      </c>
      <c r="AM393" s="204">
        <v>2.6917</v>
      </c>
      <c r="AO393" s="205">
        <v>41906</v>
      </c>
      <c r="AP393" s="204">
        <v>3.2618</v>
      </c>
      <c r="AR393" s="205">
        <v>41911</v>
      </c>
      <c r="AS393" s="204">
        <v>3.3323999999999998</v>
      </c>
      <c r="AU393" s="205">
        <v>41911</v>
      </c>
      <c r="AV393" s="204">
        <v>1.0322</v>
      </c>
    </row>
    <row r="394" spans="2:48" x14ac:dyDescent="0.25">
      <c r="B394" s="205">
        <v>41928</v>
      </c>
      <c r="C394" s="204">
        <v>90.11</v>
      </c>
      <c r="E394" s="205">
        <v>41913</v>
      </c>
      <c r="F394" s="204">
        <v>2.2967</v>
      </c>
      <c r="G394" s="209"/>
      <c r="H394" s="205">
        <v>41925</v>
      </c>
      <c r="I394" s="204">
        <v>99.805000000000007</v>
      </c>
      <c r="K394" s="205">
        <v>41925</v>
      </c>
      <c r="L394" s="204">
        <v>99.644999999999996</v>
      </c>
      <c r="N394" s="205">
        <v>41925</v>
      </c>
      <c r="O394" s="204">
        <v>99.2971</v>
      </c>
      <c r="Q394" s="205">
        <v>41925</v>
      </c>
      <c r="R394" s="204">
        <v>98.861000000000004</v>
      </c>
      <c r="T394" s="205">
        <v>41907</v>
      </c>
      <c r="U394" s="204">
        <v>22.5</v>
      </c>
      <c r="W394" s="205">
        <v>41907</v>
      </c>
      <c r="X394" s="204">
        <v>16</v>
      </c>
      <c r="Z394" s="205">
        <v>41907</v>
      </c>
      <c r="AA394" s="204">
        <v>13.38</v>
      </c>
      <c r="AC394" s="205">
        <v>41907</v>
      </c>
      <c r="AD394" s="204">
        <v>-0.88</v>
      </c>
      <c r="AF394" s="205">
        <v>41907</v>
      </c>
      <c r="AG394" s="204">
        <v>0.77849999999999997</v>
      </c>
      <c r="AI394" s="205">
        <v>41907</v>
      </c>
      <c r="AJ394" s="204">
        <v>1.9102999999999999</v>
      </c>
      <c r="AL394" s="205">
        <v>41907</v>
      </c>
      <c r="AM394" s="204">
        <v>2.6360000000000001</v>
      </c>
      <c r="AO394" s="205">
        <v>41907</v>
      </c>
      <c r="AP394" s="204">
        <v>3.2023999999999999</v>
      </c>
      <c r="AR394" s="205">
        <v>41912</v>
      </c>
      <c r="AS394" s="204">
        <v>3.3584999999999998</v>
      </c>
      <c r="AU394" s="205">
        <v>41912</v>
      </c>
      <c r="AV394" s="204">
        <v>1.0074000000000001</v>
      </c>
    </row>
    <row r="395" spans="2:48" x14ac:dyDescent="0.25">
      <c r="B395" s="205">
        <v>41929</v>
      </c>
      <c r="C395" s="204">
        <v>82.92</v>
      </c>
      <c r="E395" s="205">
        <v>41914</v>
      </c>
      <c r="F395" s="204">
        <v>2.3174999999999999</v>
      </c>
      <c r="G395" s="209"/>
      <c r="H395" s="205">
        <v>41926</v>
      </c>
      <c r="I395" s="204">
        <v>99.805000000000007</v>
      </c>
      <c r="K395" s="205">
        <v>41926</v>
      </c>
      <c r="L395" s="204">
        <v>99.644999999999996</v>
      </c>
      <c r="N395" s="205">
        <v>41926</v>
      </c>
      <c r="O395" s="204">
        <v>99.2971</v>
      </c>
      <c r="Q395" s="205">
        <v>41926</v>
      </c>
      <c r="R395" s="204">
        <v>98.861000000000004</v>
      </c>
      <c r="T395" s="205">
        <v>41908</v>
      </c>
      <c r="U395" s="204">
        <v>23.38</v>
      </c>
      <c r="W395" s="205">
        <v>41908</v>
      </c>
      <c r="X395" s="204">
        <v>15.38</v>
      </c>
      <c r="Z395" s="205">
        <v>41908</v>
      </c>
      <c r="AA395" s="204">
        <v>12.63</v>
      </c>
      <c r="AC395" s="205">
        <v>41908</v>
      </c>
      <c r="AD395" s="204">
        <v>-1.63</v>
      </c>
      <c r="AF395" s="205">
        <v>41908</v>
      </c>
      <c r="AG395" s="204">
        <v>0.8115</v>
      </c>
      <c r="AI395" s="205">
        <v>41908</v>
      </c>
      <c r="AJ395" s="204">
        <v>1.9504999999999999</v>
      </c>
      <c r="AL395" s="205">
        <v>41908</v>
      </c>
      <c r="AM395" s="204">
        <v>2.6555</v>
      </c>
      <c r="AO395" s="205">
        <v>41908</v>
      </c>
      <c r="AP395" s="204">
        <v>3.1983000000000001</v>
      </c>
      <c r="AR395" s="205">
        <v>41913</v>
      </c>
      <c r="AS395" s="204">
        <v>3.2082999999999999</v>
      </c>
      <c r="AU395" s="205">
        <v>41913</v>
      </c>
      <c r="AV395" s="204">
        <v>0.91210000000000002</v>
      </c>
    </row>
    <row r="396" spans="2:48" x14ac:dyDescent="0.25">
      <c r="B396" s="205">
        <v>41932</v>
      </c>
      <c r="C396" s="204">
        <v>79.239999999999995</v>
      </c>
      <c r="E396" s="205">
        <v>41915</v>
      </c>
      <c r="F396" s="204">
        <v>2.3098000000000001</v>
      </c>
      <c r="G396" s="209"/>
      <c r="H396" s="205">
        <v>41927</v>
      </c>
      <c r="I396" s="204">
        <v>99.805000000000007</v>
      </c>
      <c r="K396" s="205">
        <v>41927</v>
      </c>
      <c r="L396" s="204">
        <v>99.644999999999996</v>
      </c>
      <c r="N396" s="205">
        <v>41927</v>
      </c>
      <c r="O396" s="204">
        <v>99.2971</v>
      </c>
      <c r="Q396" s="205">
        <v>41927</v>
      </c>
      <c r="R396" s="204">
        <v>98.876000000000005</v>
      </c>
      <c r="T396" s="205">
        <v>41911</v>
      </c>
      <c r="U396" s="204">
        <v>24.44</v>
      </c>
      <c r="W396" s="205">
        <v>41911</v>
      </c>
      <c r="X396" s="204">
        <v>16.75</v>
      </c>
      <c r="Z396" s="205">
        <v>41911</v>
      </c>
      <c r="AA396" s="204">
        <v>14.5</v>
      </c>
      <c r="AC396" s="205">
        <v>41911</v>
      </c>
      <c r="AD396" s="204">
        <v>-0.81</v>
      </c>
      <c r="AF396" s="205">
        <v>41911</v>
      </c>
      <c r="AG396" s="204">
        <v>0.81979999999999997</v>
      </c>
      <c r="AI396" s="205">
        <v>41911</v>
      </c>
      <c r="AJ396" s="204">
        <v>1.927</v>
      </c>
      <c r="AL396" s="205">
        <v>41911</v>
      </c>
      <c r="AM396" s="204">
        <v>2.6225000000000001</v>
      </c>
      <c r="AO396" s="205">
        <v>41911</v>
      </c>
      <c r="AP396" s="204">
        <v>3.1564999999999999</v>
      </c>
      <c r="AR396" s="205">
        <v>41914</v>
      </c>
      <c r="AS396" s="204">
        <v>3.2845</v>
      </c>
      <c r="AU396" s="205">
        <v>41914</v>
      </c>
      <c r="AV396" s="204">
        <v>0.96360000000000001</v>
      </c>
    </row>
    <row r="397" spans="2:48" x14ac:dyDescent="0.25">
      <c r="B397" s="205">
        <v>41933</v>
      </c>
      <c r="C397" s="204">
        <v>78.89</v>
      </c>
      <c r="E397" s="205">
        <v>41918</v>
      </c>
      <c r="F397" s="204">
        <v>2.3246000000000002</v>
      </c>
      <c r="G397" s="209"/>
      <c r="H397" s="205">
        <v>41928</v>
      </c>
      <c r="I397" s="204">
        <v>99.805000000000007</v>
      </c>
      <c r="K397" s="205">
        <v>41928</v>
      </c>
      <c r="L397" s="204">
        <v>99.644999999999996</v>
      </c>
      <c r="N397" s="205">
        <v>41928</v>
      </c>
      <c r="O397" s="204">
        <v>99.287199999999999</v>
      </c>
      <c r="Q397" s="205">
        <v>41928</v>
      </c>
      <c r="R397" s="204">
        <v>98.855999999999995</v>
      </c>
      <c r="T397" s="205">
        <v>41912</v>
      </c>
      <c r="U397" s="204">
        <v>24.56</v>
      </c>
      <c r="W397" s="205">
        <v>41912</v>
      </c>
      <c r="X397" s="204">
        <v>17.38</v>
      </c>
      <c r="Z397" s="205">
        <v>41912</v>
      </c>
      <c r="AA397" s="204">
        <v>14.88</v>
      </c>
      <c r="AC397" s="205">
        <v>41912</v>
      </c>
      <c r="AD397" s="204">
        <v>-0.63</v>
      </c>
      <c r="AF397" s="205">
        <v>41912</v>
      </c>
      <c r="AG397" s="204">
        <v>0.81850000000000001</v>
      </c>
      <c r="AI397" s="205">
        <v>41912</v>
      </c>
      <c r="AJ397" s="204">
        <v>1.9329000000000001</v>
      </c>
      <c r="AL397" s="205">
        <v>41912</v>
      </c>
      <c r="AM397" s="204">
        <v>2.6390000000000002</v>
      </c>
      <c r="AO397" s="205">
        <v>41912</v>
      </c>
      <c r="AP397" s="204">
        <v>3.1894999999999998</v>
      </c>
      <c r="AR397" s="205">
        <v>41915</v>
      </c>
      <c r="AS397" s="204">
        <v>3.2515999999999998</v>
      </c>
      <c r="AU397" s="205">
        <v>41915</v>
      </c>
      <c r="AV397" s="204">
        <v>0.94820000000000004</v>
      </c>
    </row>
    <row r="398" spans="2:48" x14ac:dyDescent="0.25">
      <c r="B398" s="205">
        <v>41934</v>
      </c>
      <c r="C398" s="204">
        <v>77.25</v>
      </c>
      <c r="E398" s="205">
        <v>41919</v>
      </c>
      <c r="F398" s="204">
        <v>2.2810000000000001</v>
      </c>
      <c r="G398" s="209"/>
      <c r="H398" s="205">
        <v>41929</v>
      </c>
      <c r="I398" s="204">
        <v>99.805000000000007</v>
      </c>
      <c r="K398" s="205">
        <v>41929</v>
      </c>
      <c r="L398" s="204">
        <v>99.644999999999996</v>
      </c>
      <c r="N398" s="205">
        <v>41929</v>
      </c>
      <c r="O398" s="204">
        <v>99.287199999999999</v>
      </c>
      <c r="Q398" s="205">
        <v>41929</v>
      </c>
      <c r="R398" s="204">
        <v>98.855999999999995</v>
      </c>
      <c r="T398" s="205">
        <v>41913</v>
      </c>
      <c r="U398" s="204">
        <v>26.38</v>
      </c>
      <c r="W398" s="205">
        <v>41913</v>
      </c>
      <c r="X398" s="204">
        <v>18.25</v>
      </c>
      <c r="Z398" s="205">
        <v>41913</v>
      </c>
      <c r="AA398" s="204">
        <v>15.25</v>
      </c>
      <c r="AC398" s="205">
        <v>41913</v>
      </c>
      <c r="AD398" s="204">
        <v>-0.19</v>
      </c>
      <c r="AF398" s="205">
        <v>41913</v>
      </c>
      <c r="AG398" s="204">
        <v>0.78249999999999997</v>
      </c>
      <c r="AI398" s="205">
        <v>41913</v>
      </c>
      <c r="AJ398" s="204">
        <v>1.853</v>
      </c>
      <c r="AL398" s="205">
        <v>41913</v>
      </c>
      <c r="AM398" s="204">
        <v>2.5390000000000001</v>
      </c>
      <c r="AO398" s="205">
        <v>41913</v>
      </c>
      <c r="AP398" s="204">
        <v>3.0895000000000001</v>
      </c>
      <c r="AR398" s="205">
        <v>41918</v>
      </c>
      <c r="AS398" s="204">
        <v>3.2787999999999999</v>
      </c>
      <c r="AU398" s="205">
        <v>41918</v>
      </c>
      <c r="AV398" s="204">
        <v>0.95479999999999998</v>
      </c>
    </row>
    <row r="399" spans="2:48" x14ac:dyDescent="0.25">
      <c r="B399" s="205">
        <v>41935</v>
      </c>
      <c r="C399" s="204">
        <v>80.41</v>
      </c>
      <c r="E399" s="205">
        <v>41920</v>
      </c>
      <c r="F399" s="204">
        <v>2.3407999999999998</v>
      </c>
      <c r="G399" s="209"/>
      <c r="H399" s="205">
        <v>41932</v>
      </c>
      <c r="I399" s="204">
        <v>99.805000000000007</v>
      </c>
      <c r="K399" s="205">
        <v>41932</v>
      </c>
      <c r="L399" s="204">
        <v>99.644999999999996</v>
      </c>
      <c r="N399" s="205">
        <v>41932</v>
      </c>
      <c r="O399" s="204">
        <v>99.292100000000005</v>
      </c>
      <c r="Q399" s="205">
        <v>41932</v>
      </c>
      <c r="R399" s="204">
        <v>98.885999999999996</v>
      </c>
      <c r="T399" s="205">
        <v>41914</v>
      </c>
      <c r="U399" s="204">
        <v>26.94</v>
      </c>
      <c r="W399" s="205">
        <v>41914</v>
      </c>
      <c r="X399" s="204">
        <v>18.5</v>
      </c>
      <c r="Z399" s="205">
        <v>41914</v>
      </c>
      <c r="AA399" s="204">
        <v>14.94</v>
      </c>
      <c r="AC399" s="205">
        <v>41914</v>
      </c>
      <c r="AD399" s="204">
        <v>-0.25</v>
      </c>
      <c r="AF399" s="205">
        <v>41914</v>
      </c>
      <c r="AG399" s="204">
        <v>0.79749999999999999</v>
      </c>
      <c r="AI399" s="205">
        <v>41914</v>
      </c>
      <c r="AJ399" s="204">
        <v>1.8702999999999999</v>
      </c>
      <c r="AL399" s="205">
        <v>41914</v>
      </c>
      <c r="AM399" s="204">
        <v>2.5754999999999999</v>
      </c>
      <c r="AO399" s="205">
        <v>41914</v>
      </c>
      <c r="AP399" s="204">
        <v>3.1398999999999999</v>
      </c>
      <c r="AR399" s="205">
        <v>41919</v>
      </c>
      <c r="AS399" s="204">
        <v>3.1577000000000002</v>
      </c>
      <c r="AU399" s="205">
        <v>41919</v>
      </c>
      <c r="AV399" s="204">
        <v>0.87490000000000001</v>
      </c>
    </row>
    <row r="400" spans="2:48" x14ac:dyDescent="0.25">
      <c r="B400" s="205">
        <v>41936</v>
      </c>
      <c r="C400" s="204">
        <v>81.61</v>
      </c>
      <c r="E400" s="205">
        <v>41921</v>
      </c>
      <c r="F400" s="204">
        <v>2.3608000000000002</v>
      </c>
      <c r="G400" s="209"/>
      <c r="H400" s="205">
        <v>41933</v>
      </c>
      <c r="I400" s="204">
        <v>99.805000000000007</v>
      </c>
      <c r="K400" s="205">
        <v>41933</v>
      </c>
      <c r="L400" s="204">
        <v>99.644999999999996</v>
      </c>
      <c r="N400" s="205">
        <v>41933</v>
      </c>
      <c r="O400" s="204">
        <v>99.292100000000005</v>
      </c>
      <c r="Q400" s="205">
        <v>41933</v>
      </c>
      <c r="R400" s="204">
        <v>98.881</v>
      </c>
      <c r="T400" s="205">
        <v>41915</v>
      </c>
      <c r="U400" s="204">
        <v>26.25</v>
      </c>
      <c r="W400" s="205">
        <v>41915</v>
      </c>
      <c r="X400" s="204">
        <v>18.75</v>
      </c>
      <c r="Z400" s="205">
        <v>41915</v>
      </c>
      <c r="AA400" s="204">
        <v>15.75</v>
      </c>
      <c r="AC400" s="205">
        <v>41915</v>
      </c>
      <c r="AD400" s="204">
        <v>0.81</v>
      </c>
      <c r="AF400" s="205">
        <v>41915</v>
      </c>
      <c r="AG400" s="204">
        <v>0.82379999999999998</v>
      </c>
      <c r="AI400" s="205">
        <v>41915</v>
      </c>
      <c r="AJ400" s="204">
        <v>1.9100000000000001</v>
      </c>
      <c r="AL400" s="205">
        <v>41915</v>
      </c>
      <c r="AM400" s="204">
        <v>2.5914999999999999</v>
      </c>
      <c r="AO400" s="205">
        <v>41915</v>
      </c>
      <c r="AP400" s="204">
        <v>3.1315</v>
      </c>
      <c r="AR400" s="205">
        <v>41920</v>
      </c>
      <c r="AS400" s="204">
        <v>3.2046000000000001</v>
      </c>
      <c r="AU400" s="205">
        <v>41920</v>
      </c>
      <c r="AV400" s="204">
        <v>0.8649</v>
      </c>
    </row>
    <row r="401" spans="2:48" x14ac:dyDescent="0.25">
      <c r="B401" s="205">
        <v>41939</v>
      </c>
      <c r="C401" s="204">
        <v>77.56</v>
      </c>
      <c r="E401" s="205">
        <v>41922</v>
      </c>
      <c r="F401" s="204">
        <v>2.3540999999999999</v>
      </c>
      <c r="G401" s="209"/>
      <c r="H401" s="205">
        <v>41934</v>
      </c>
      <c r="I401" s="204">
        <v>99.805000000000007</v>
      </c>
      <c r="K401" s="205">
        <v>41934</v>
      </c>
      <c r="L401" s="204">
        <v>99.644999999999996</v>
      </c>
      <c r="N401" s="205">
        <v>41934</v>
      </c>
      <c r="O401" s="204">
        <v>99.292100000000005</v>
      </c>
      <c r="Q401" s="205">
        <v>41934</v>
      </c>
      <c r="R401" s="204">
        <v>98.881</v>
      </c>
      <c r="T401" s="205">
        <v>41918</v>
      </c>
      <c r="U401" s="204">
        <v>27.19</v>
      </c>
      <c r="W401" s="205">
        <v>41918</v>
      </c>
      <c r="X401" s="204">
        <v>19.13</v>
      </c>
      <c r="Z401" s="205">
        <v>41918</v>
      </c>
      <c r="AA401" s="204">
        <v>15.63</v>
      </c>
      <c r="AC401" s="205">
        <v>41918</v>
      </c>
      <c r="AD401" s="204">
        <v>0.5</v>
      </c>
      <c r="AF401" s="205">
        <v>41918</v>
      </c>
      <c r="AG401" s="204">
        <v>0.8075</v>
      </c>
      <c r="AI401" s="205">
        <v>41918</v>
      </c>
      <c r="AJ401" s="204">
        <v>1.8845000000000001</v>
      </c>
      <c r="AL401" s="205">
        <v>41918</v>
      </c>
      <c r="AM401" s="204">
        <v>2.5760000000000001</v>
      </c>
      <c r="AO401" s="205">
        <v>41918</v>
      </c>
      <c r="AP401" s="204">
        <v>3.1322999999999999</v>
      </c>
      <c r="AR401" s="205">
        <v>41921</v>
      </c>
      <c r="AS401" s="204">
        <v>3.1758000000000002</v>
      </c>
      <c r="AU401" s="205">
        <v>41921</v>
      </c>
      <c r="AV401" s="204">
        <v>0.8145</v>
      </c>
    </row>
    <row r="402" spans="2:48" x14ac:dyDescent="0.25">
      <c r="B402" s="205">
        <v>41940</v>
      </c>
      <c r="C402" s="204">
        <v>74.7</v>
      </c>
      <c r="E402" s="205">
        <v>41925</v>
      </c>
      <c r="F402" s="204">
        <v>2.3788</v>
      </c>
      <c r="G402" s="209"/>
      <c r="H402" s="205">
        <v>41935</v>
      </c>
      <c r="I402" s="204">
        <v>99.805000000000007</v>
      </c>
      <c r="K402" s="205">
        <v>41935</v>
      </c>
      <c r="L402" s="204">
        <v>99.644999999999996</v>
      </c>
      <c r="N402" s="205">
        <v>41935</v>
      </c>
      <c r="O402" s="204">
        <v>99.292100000000005</v>
      </c>
      <c r="Q402" s="205">
        <v>41935</v>
      </c>
      <c r="R402" s="204">
        <v>98.870999999999995</v>
      </c>
      <c r="T402" s="205">
        <v>41919</v>
      </c>
      <c r="U402" s="204">
        <v>26.44</v>
      </c>
      <c r="W402" s="205">
        <v>41919</v>
      </c>
      <c r="X402" s="204">
        <v>19.25</v>
      </c>
      <c r="Z402" s="205">
        <v>41919</v>
      </c>
      <c r="AA402" s="204">
        <v>16.13</v>
      </c>
      <c r="AC402" s="205">
        <v>41919</v>
      </c>
      <c r="AD402" s="204">
        <v>0.75</v>
      </c>
      <c r="AF402" s="205">
        <v>41919</v>
      </c>
      <c r="AG402" s="204">
        <v>0.76929999999999998</v>
      </c>
      <c r="AI402" s="205">
        <v>41919</v>
      </c>
      <c r="AJ402" s="204">
        <v>1.8165</v>
      </c>
      <c r="AL402" s="205">
        <v>41919</v>
      </c>
      <c r="AM402" s="204">
        <v>2.5003000000000002</v>
      </c>
      <c r="AO402" s="205">
        <v>41919</v>
      </c>
      <c r="AP402" s="204">
        <v>3.0565000000000002</v>
      </c>
      <c r="AR402" s="205">
        <v>41922</v>
      </c>
      <c r="AS402" s="204">
        <v>3.1356999999999999</v>
      </c>
      <c r="AU402" s="205">
        <v>41922</v>
      </c>
      <c r="AV402" s="204">
        <v>0.78510000000000002</v>
      </c>
    </row>
    <row r="403" spans="2:48" x14ac:dyDescent="0.25">
      <c r="B403" s="205">
        <v>41941</v>
      </c>
      <c r="C403" s="204">
        <v>72.989999999999995</v>
      </c>
      <c r="E403" s="205">
        <v>41926</v>
      </c>
      <c r="F403" s="204">
        <v>2.3706</v>
      </c>
      <c r="G403" s="209"/>
      <c r="H403" s="205">
        <v>41936</v>
      </c>
      <c r="I403" s="204">
        <v>99.805000000000007</v>
      </c>
      <c r="K403" s="205">
        <v>41936</v>
      </c>
      <c r="L403" s="204">
        <v>99.644999999999996</v>
      </c>
      <c r="N403" s="205">
        <v>41936</v>
      </c>
      <c r="O403" s="204">
        <v>99.292100000000005</v>
      </c>
      <c r="Q403" s="205">
        <v>41936</v>
      </c>
      <c r="R403" s="204">
        <v>98.870999999999995</v>
      </c>
      <c r="T403" s="205">
        <v>41920</v>
      </c>
      <c r="U403" s="204">
        <v>26.31</v>
      </c>
      <c r="W403" s="205">
        <v>41920</v>
      </c>
      <c r="X403" s="204">
        <v>18.75</v>
      </c>
      <c r="Z403" s="205">
        <v>41920</v>
      </c>
      <c r="AA403" s="204">
        <v>14.44</v>
      </c>
      <c r="AC403" s="205">
        <v>41920</v>
      </c>
      <c r="AD403" s="204">
        <v>-0.38</v>
      </c>
      <c r="AF403" s="205">
        <v>41920</v>
      </c>
      <c r="AG403" s="204">
        <v>0.71299999999999997</v>
      </c>
      <c r="AI403" s="205">
        <v>41920</v>
      </c>
      <c r="AJ403" s="204">
        <v>1.738</v>
      </c>
      <c r="AL403" s="205">
        <v>41920</v>
      </c>
      <c r="AM403" s="204">
        <v>2.4710000000000001</v>
      </c>
      <c r="AO403" s="205">
        <v>41920</v>
      </c>
      <c r="AP403" s="204">
        <v>3.0554999999999999</v>
      </c>
      <c r="AR403" s="205">
        <v>41925</v>
      </c>
      <c r="AS403" s="204">
        <v>3.1619000000000002</v>
      </c>
      <c r="AU403" s="205">
        <v>41925</v>
      </c>
      <c r="AV403" s="204">
        <v>0.78300000000000003</v>
      </c>
    </row>
    <row r="404" spans="2:48" x14ac:dyDescent="0.25">
      <c r="B404" s="205">
        <v>41942</v>
      </c>
      <c r="C404" s="204">
        <v>69.56</v>
      </c>
      <c r="E404" s="205">
        <v>41927</v>
      </c>
      <c r="F404" s="204">
        <v>2.3670999999999998</v>
      </c>
      <c r="G404" s="209"/>
      <c r="H404" s="205">
        <v>41939</v>
      </c>
      <c r="I404" s="204">
        <v>99.805000000000007</v>
      </c>
      <c r="K404" s="205">
        <v>41939</v>
      </c>
      <c r="L404" s="204">
        <v>99.644999999999996</v>
      </c>
      <c r="N404" s="205">
        <v>41939</v>
      </c>
      <c r="O404" s="204">
        <v>99.292100000000005</v>
      </c>
      <c r="Q404" s="205">
        <v>41939</v>
      </c>
      <c r="R404" s="204">
        <v>98.885999999999996</v>
      </c>
      <c r="T404" s="205">
        <v>41921</v>
      </c>
      <c r="U404" s="204">
        <v>26.75</v>
      </c>
      <c r="W404" s="205">
        <v>41921</v>
      </c>
      <c r="X404" s="204">
        <v>18.38</v>
      </c>
      <c r="Z404" s="205">
        <v>41921</v>
      </c>
      <c r="AA404" s="204">
        <v>13.63</v>
      </c>
      <c r="AC404" s="205">
        <v>41921</v>
      </c>
      <c r="AD404" s="204">
        <v>-1.63</v>
      </c>
      <c r="AF404" s="205">
        <v>41921</v>
      </c>
      <c r="AG404" s="204">
        <v>0.71160000000000001</v>
      </c>
      <c r="AI404" s="205">
        <v>41921</v>
      </c>
      <c r="AJ404" s="204">
        <v>1.7448000000000001</v>
      </c>
      <c r="AL404" s="205">
        <v>41921</v>
      </c>
      <c r="AM404" s="204">
        <v>2.4510000000000001</v>
      </c>
      <c r="AO404" s="205">
        <v>41921</v>
      </c>
      <c r="AP404" s="204">
        <v>3.0354999999999999</v>
      </c>
      <c r="AR404" s="205">
        <v>41926</v>
      </c>
      <c r="AS404" s="204">
        <v>3.0863</v>
      </c>
      <c r="AU404" s="205">
        <v>41926</v>
      </c>
      <c r="AV404" s="204">
        <v>0.71599999999999997</v>
      </c>
    </row>
    <row r="405" spans="2:48" x14ac:dyDescent="0.25">
      <c r="B405" s="205">
        <v>41943</v>
      </c>
      <c r="C405" s="204">
        <v>68.69</v>
      </c>
      <c r="E405" s="205">
        <v>41928</v>
      </c>
      <c r="F405" s="204">
        <v>2.3730000000000002</v>
      </c>
      <c r="G405" s="209"/>
      <c r="H405" s="205">
        <v>41940</v>
      </c>
      <c r="I405" s="204">
        <v>99.805000000000007</v>
      </c>
      <c r="K405" s="205">
        <v>41940</v>
      </c>
      <c r="L405" s="204">
        <v>99.644999999999996</v>
      </c>
      <c r="N405" s="205">
        <v>41940</v>
      </c>
      <c r="O405" s="204">
        <v>99.292100000000005</v>
      </c>
      <c r="Q405" s="205">
        <v>41940</v>
      </c>
      <c r="R405" s="204">
        <v>98.885999999999996</v>
      </c>
      <c r="T405" s="205">
        <v>41922</v>
      </c>
      <c r="U405" s="204">
        <v>26.88</v>
      </c>
      <c r="W405" s="205">
        <v>41922</v>
      </c>
      <c r="X405" s="204">
        <v>17.75</v>
      </c>
      <c r="Z405" s="205">
        <v>41922</v>
      </c>
      <c r="AA405" s="204">
        <v>13.63</v>
      </c>
      <c r="AC405" s="205">
        <v>41922</v>
      </c>
      <c r="AD405" s="204">
        <v>-1.69</v>
      </c>
      <c r="AF405" s="205">
        <v>41922</v>
      </c>
      <c r="AG405" s="204">
        <v>0.69099999999999995</v>
      </c>
      <c r="AI405" s="205">
        <v>41922</v>
      </c>
      <c r="AJ405" s="204">
        <v>1.7098</v>
      </c>
      <c r="AL405" s="205">
        <v>41922</v>
      </c>
      <c r="AM405" s="204">
        <v>2.4180000000000001</v>
      </c>
      <c r="AO405" s="205">
        <v>41922</v>
      </c>
      <c r="AP405" s="204">
        <v>2.9954999999999998</v>
      </c>
      <c r="AR405" s="205">
        <v>41927</v>
      </c>
      <c r="AS405" s="204">
        <v>3.0678000000000001</v>
      </c>
      <c r="AU405" s="205">
        <v>41927</v>
      </c>
      <c r="AV405" s="204">
        <v>0.70340000000000003</v>
      </c>
    </row>
    <row r="406" spans="2:48" x14ac:dyDescent="0.25">
      <c r="B406" s="205">
        <v>41946</v>
      </c>
      <c r="C406" s="204">
        <v>67.45</v>
      </c>
      <c r="E406" s="205">
        <v>41929</v>
      </c>
      <c r="F406" s="204">
        <v>2.3942000000000001</v>
      </c>
      <c r="G406" s="209"/>
      <c r="H406" s="205">
        <v>41941</v>
      </c>
      <c r="I406" s="204">
        <v>99.805000000000007</v>
      </c>
      <c r="K406" s="205">
        <v>41941</v>
      </c>
      <c r="L406" s="204">
        <v>99.63</v>
      </c>
      <c r="N406" s="205">
        <v>41941</v>
      </c>
      <c r="O406" s="204">
        <v>99.292100000000005</v>
      </c>
      <c r="Q406" s="205">
        <v>41941</v>
      </c>
      <c r="R406" s="204">
        <v>98.850999999999999</v>
      </c>
      <c r="T406" s="205">
        <v>41925</v>
      </c>
      <c r="U406" s="204">
        <v>26.75</v>
      </c>
      <c r="W406" s="205">
        <v>41925</v>
      </c>
      <c r="X406" s="204">
        <v>17.75</v>
      </c>
      <c r="Z406" s="205">
        <v>41925</v>
      </c>
      <c r="AA406" s="204">
        <v>13.5</v>
      </c>
      <c r="AC406" s="205">
        <v>41925</v>
      </c>
      <c r="AD406" s="204">
        <v>-1.75</v>
      </c>
      <c r="AF406" s="205">
        <v>41925</v>
      </c>
      <c r="AG406" s="204">
        <v>0.64649999999999996</v>
      </c>
      <c r="AI406" s="205">
        <v>41925</v>
      </c>
      <c r="AJ406" s="204">
        <v>1.7090000000000001</v>
      </c>
      <c r="AL406" s="205">
        <v>41925</v>
      </c>
      <c r="AM406" s="204">
        <v>2.411</v>
      </c>
      <c r="AO406" s="205">
        <v>41925</v>
      </c>
      <c r="AP406" s="204">
        <v>2.996</v>
      </c>
      <c r="AR406" s="205">
        <v>41928</v>
      </c>
      <c r="AS406" s="204">
        <v>3.0748000000000002</v>
      </c>
      <c r="AU406" s="205">
        <v>41928</v>
      </c>
      <c r="AV406" s="204">
        <v>0.69850000000000001</v>
      </c>
    </row>
    <row r="407" spans="2:48" x14ac:dyDescent="0.25">
      <c r="B407" s="205">
        <v>41947</v>
      </c>
      <c r="C407" s="204">
        <v>68.55</v>
      </c>
      <c r="E407" s="205">
        <v>41932</v>
      </c>
      <c r="F407" s="204">
        <v>2.3569</v>
      </c>
      <c r="G407" s="209"/>
      <c r="H407" s="205">
        <v>41942</v>
      </c>
      <c r="I407" s="204">
        <v>99.805000000000007</v>
      </c>
      <c r="K407" s="205">
        <v>41942</v>
      </c>
      <c r="L407" s="204">
        <v>99.63</v>
      </c>
      <c r="N407" s="205">
        <v>41942</v>
      </c>
      <c r="O407" s="204">
        <v>99.292100000000005</v>
      </c>
      <c r="Q407" s="205">
        <v>41942</v>
      </c>
      <c r="R407" s="204">
        <v>98.861000000000004</v>
      </c>
      <c r="T407" s="205">
        <v>41926</v>
      </c>
      <c r="U407" s="204">
        <v>27.25</v>
      </c>
      <c r="W407" s="205">
        <v>41926</v>
      </c>
      <c r="X407" s="204">
        <v>18.88</v>
      </c>
      <c r="Z407" s="205">
        <v>41926</v>
      </c>
      <c r="AA407" s="204">
        <v>14.75</v>
      </c>
      <c r="AC407" s="205">
        <v>41926</v>
      </c>
      <c r="AD407" s="204">
        <v>-0.69</v>
      </c>
      <c r="AF407" s="205">
        <v>41926</v>
      </c>
      <c r="AG407" s="204">
        <v>0.64149999999999996</v>
      </c>
      <c r="AI407" s="205">
        <v>41926</v>
      </c>
      <c r="AJ407" s="204">
        <v>1.6313</v>
      </c>
      <c r="AL407" s="205">
        <v>41926</v>
      </c>
      <c r="AM407" s="204">
        <v>2.3452999999999999</v>
      </c>
      <c r="AO407" s="205">
        <v>41926</v>
      </c>
      <c r="AP407" s="204">
        <v>2.9468000000000001</v>
      </c>
      <c r="AR407" s="205">
        <v>41929</v>
      </c>
      <c r="AS407" s="204">
        <v>3.1113</v>
      </c>
      <c r="AU407" s="205">
        <v>41929</v>
      </c>
      <c r="AV407" s="204">
        <v>0.71450000000000002</v>
      </c>
    </row>
    <row r="408" spans="2:48" x14ac:dyDescent="0.25">
      <c r="B408" s="205">
        <v>41948</v>
      </c>
      <c r="C408" s="204">
        <v>72.92</v>
      </c>
      <c r="E408" s="205">
        <v>41933</v>
      </c>
      <c r="F408" s="204">
        <v>2.3315000000000001</v>
      </c>
      <c r="G408" s="209"/>
      <c r="H408" s="205">
        <v>41943</v>
      </c>
      <c r="I408" s="204">
        <v>99.805000000000007</v>
      </c>
      <c r="K408" s="205">
        <v>41943</v>
      </c>
      <c r="L408" s="204">
        <v>99.63</v>
      </c>
      <c r="N408" s="205">
        <v>41943</v>
      </c>
      <c r="O408" s="204">
        <v>99.292100000000005</v>
      </c>
      <c r="Q408" s="205">
        <v>41943</v>
      </c>
      <c r="R408" s="204">
        <v>98.855999999999995</v>
      </c>
      <c r="T408" s="205">
        <v>41927</v>
      </c>
      <c r="U408" s="204">
        <v>26.75</v>
      </c>
      <c r="W408" s="205">
        <v>41927</v>
      </c>
      <c r="X408" s="204">
        <v>19.38</v>
      </c>
      <c r="Z408" s="205">
        <v>41927</v>
      </c>
      <c r="AA408" s="204">
        <v>15.63</v>
      </c>
      <c r="AC408" s="205">
        <v>41927</v>
      </c>
      <c r="AD408" s="204">
        <v>0.13</v>
      </c>
      <c r="AF408" s="205">
        <v>41927</v>
      </c>
      <c r="AG408" s="204">
        <v>0.58079999999999998</v>
      </c>
      <c r="AI408" s="205">
        <v>41927</v>
      </c>
      <c r="AJ408" s="204">
        <v>1.538</v>
      </c>
      <c r="AL408" s="205">
        <v>41927</v>
      </c>
      <c r="AM408" s="204">
        <v>2.2959999999999998</v>
      </c>
      <c r="AO408" s="205">
        <v>41927</v>
      </c>
      <c r="AP408" s="204">
        <v>2.92</v>
      </c>
      <c r="AR408" s="205">
        <v>41932</v>
      </c>
      <c r="AS408" s="204">
        <v>3.1126999999999998</v>
      </c>
      <c r="AU408" s="205">
        <v>41932</v>
      </c>
      <c r="AV408" s="204">
        <v>0.75460000000000005</v>
      </c>
    </row>
    <row r="409" spans="2:48" x14ac:dyDescent="0.25">
      <c r="B409" s="205">
        <v>41949</v>
      </c>
      <c r="C409" s="204">
        <v>69.150000000000006</v>
      </c>
      <c r="E409" s="205">
        <v>41934</v>
      </c>
      <c r="F409" s="204">
        <v>2.3292000000000002</v>
      </c>
      <c r="G409" s="209"/>
      <c r="H409" s="205">
        <v>41946</v>
      </c>
      <c r="I409" s="204">
        <v>99.805000000000007</v>
      </c>
      <c r="K409" s="205">
        <v>41946</v>
      </c>
      <c r="L409" s="204">
        <v>99.63</v>
      </c>
      <c r="N409" s="205">
        <v>41946</v>
      </c>
      <c r="O409" s="204">
        <v>99.292100000000005</v>
      </c>
      <c r="Q409" s="205">
        <v>41946</v>
      </c>
      <c r="R409" s="204">
        <v>98.850999999999999</v>
      </c>
      <c r="T409" s="205">
        <v>41928</v>
      </c>
      <c r="U409" s="204">
        <v>28</v>
      </c>
      <c r="W409" s="205">
        <v>41928</v>
      </c>
      <c r="X409" s="204">
        <v>20.63</v>
      </c>
      <c r="Z409" s="205">
        <v>41928</v>
      </c>
      <c r="AA409" s="204">
        <v>16.38</v>
      </c>
      <c r="AC409" s="205">
        <v>41928</v>
      </c>
      <c r="AD409" s="204">
        <v>0.38</v>
      </c>
      <c r="AF409" s="205">
        <v>41928</v>
      </c>
      <c r="AG409" s="204">
        <v>0.63029999999999997</v>
      </c>
      <c r="AI409" s="205">
        <v>41928</v>
      </c>
      <c r="AJ409" s="204">
        <v>1.5864</v>
      </c>
      <c r="AL409" s="205">
        <v>41928</v>
      </c>
      <c r="AM409" s="204">
        <v>2.3220000000000001</v>
      </c>
      <c r="AO409" s="205">
        <v>41928</v>
      </c>
      <c r="AP409" s="204">
        <v>2.9398</v>
      </c>
      <c r="AR409" s="205">
        <v>41933</v>
      </c>
      <c r="AS409" s="204">
        <v>3.1244999999999998</v>
      </c>
      <c r="AU409" s="205">
        <v>41933</v>
      </c>
      <c r="AV409" s="204">
        <v>0.79469999999999996</v>
      </c>
    </row>
    <row r="410" spans="2:48" x14ac:dyDescent="0.25">
      <c r="B410" s="205">
        <v>41950</v>
      </c>
      <c r="C410" s="204">
        <v>66.63</v>
      </c>
      <c r="E410" s="205">
        <v>41935</v>
      </c>
      <c r="F410" s="204">
        <v>2.3260999999999998</v>
      </c>
      <c r="G410" s="209"/>
      <c r="H410" s="205">
        <v>41947</v>
      </c>
      <c r="I410" s="204">
        <v>99.805000000000007</v>
      </c>
      <c r="K410" s="205">
        <v>41947</v>
      </c>
      <c r="L410" s="204">
        <v>99.63</v>
      </c>
      <c r="N410" s="205">
        <v>41947</v>
      </c>
      <c r="O410" s="204">
        <v>99.292100000000005</v>
      </c>
      <c r="Q410" s="205">
        <v>41947</v>
      </c>
      <c r="R410" s="204">
        <v>98.846000000000004</v>
      </c>
      <c r="T410" s="205">
        <v>41929</v>
      </c>
      <c r="U410" s="204">
        <v>26.19</v>
      </c>
      <c r="W410" s="205">
        <v>41929</v>
      </c>
      <c r="X410" s="204">
        <v>19.5</v>
      </c>
      <c r="Z410" s="205">
        <v>41929</v>
      </c>
      <c r="AA410" s="204">
        <v>15.63</v>
      </c>
      <c r="AC410" s="205">
        <v>41929</v>
      </c>
      <c r="AD410" s="204">
        <v>-0.5</v>
      </c>
      <c r="AF410" s="205">
        <v>41929</v>
      </c>
      <c r="AG410" s="204">
        <v>0.63600000000000001</v>
      </c>
      <c r="AI410" s="205">
        <v>41929</v>
      </c>
      <c r="AJ410" s="204">
        <v>1.6105</v>
      </c>
      <c r="AL410" s="205">
        <v>41929</v>
      </c>
      <c r="AM410" s="204">
        <v>2.3515000000000001</v>
      </c>
      <c r="AO410" s="205">
        <v>41929</v>
      </c>
      <c r="AP410" s="204">
        <v>2.9622999999999999</v>
      </c>
      <c r="AR410" s="205">
        <v>41934</v>
      </c>
      <c r="AS410" s="204">
        <v>3.1160999999999999</v>
      </c>
      <c r="AU410" s="205">
        <v>41934</v>
      </c>
      <c r="AV410" s="204">
        <v>0.80110000000000003</v>
      </c>
    </row>
    <row r="411" spans="2:48" x14ac:dyDescent="0.25">
      <c r="B411" s="205">
        <v>41953</v>
      </c>
      <c r="C411" s="204">
        <v>66.55</v>
      </c>
      <c r="E411" s="205">
        <v>41936</v>
      </c>
      <c r="F411" s="204">
        <v>2.3146</v>
      </c>
      <c r="G411" s="209"/>
      <c r="H411" s="205">
        <v>41948</v>
      </c>
      <c r="I411" s="204">
        <v>99.802499999999995</v>
      </c>
      <c r="K411" s="205">
        <v>41948</v>
      </c>
      <c r="L411" s="204">
        <v>99.63</v>
      </c>
      <c r="N411" s="205">
        <v>41948</v>
      </c>
      <c r="O411" s="204">
        <v>99.292100000000005</v>
      </c>
      <c r="Q411" s="205">
        <v>41948</v>
      </c>
      <c r="R411" s="204">
        <v>98.840999999999994</v>
      </c>
      <c r="T411" s="205">
        <v>41932</v>
      </c>
      <c r="U411" s="204">
        <v>26.5</v>
      </c>
      <c r="W411" s="205">
        <v>41932</v>
      </c>
      <c r="X411" s="204">
        <v>18.63</v>
      </c>
      <c r="Z411" s="205">
        <v>41932</v>
      </c>
      <c r="AA411" s="204">
        <v>14.25</v>
      </c>
      <c r="AC411" s="205">
        <v>41932</v>
      </c>
      <c r="AD411" s="204">
        <v>-1.25</v>
      </c>
      <c r="AF411" s="205">
        <v>41932</v>
      </c>
      <c r="AG411" s="204">
        <v>0.61750000000000005</v>
      </c>
      <c r="AI411" s="205">
        <v>41932</v>
      </c>
      <c r="AJ411" s="204">
        <v>1.5924</v>
      </c>
      <c r="AL411" s="205">
        <v>41932</v>
      </c>
      <c r="AM411" s="204">
        <v>2.3340000000000001</v>
      </c>
      <c r="AO411" s="205">
        <v>41932</v>
      </c>
      <c r="AP411" s="204">
        <v>2.9523000000000001</v>
      </c>
      <c r="AR411" s="205">
        <v>41935</v>
      </c>
      <c r="AS411" s="204">
        <v>3.1604000000000001</v>
      </c>
      <c r="AU411" s="205">
        <v>41935</v>
      </c>
      <c r="AV411" s="204">
        <v>0.83430000000000004</v>
      </c>
    </row>
    <row r="412" spans="2:48" x14ac:dyDescent="0.25">
      <c r="B412" s="205">
        <v>41955</v>
      </c>
      <c r="C412" s="204">
        <v>66.77</v>
      </c>
      <c r="E412" s="205">
        <v>41939</v>
      </c>
      <c r="F412" s="204">
        <v>2.3307000000000002</v>
      </c>
      <c r="G412" s="209"/>
      <c r="H412" s="205">
        <v>41949</v>
      </c>
      <c r="I412" s="204">
        <v>99.802499999999995</v>
      </c>
      <c r="K412" s="205">
        <v>41949</v>
      </c>
      <c r="L412" s="204">
        <v>99.63</v>
      </c>
      <c r="N412" s="205">
        <v>41949</v>
      </c>
      <c r="O412" s="204">
        <v>99.292100000000005</v>
      </c>
      <c r="Q412" s="205">
        <v>41949</v>
      </c>
      <c r="R412" s="204">
        <v>98.825999999999993</v>
      </c>
      <c r="T412" s="205">
        <v>41933</v>
      </c>
      <c r="U412" s="204">
        <v>25.81</v>
      </c>
      <c r="W412" s="205">
        <v>41933</v>
      </c>
      <c r="X412" s="204">
        <v>17.75</v>
      </c>
      <c r="Z412" s="205">
        <v>41933</v>
      </c>
      <c r="AA412" s="204">
        <v>14</v>
      </c>
      <c r="AC412" s="205">
        <v>41933</v>
      </c>
      <c r="AD412" s="204">
        <v>-1.63</v>
      </c>
      <c r="AF412" s="205">
        <v>41933</v>
      </c>
      <c r="AG412" s="204">
        <v>0.623</v>
      </c>
      <c r="AI412" s="205">
        <v>41933</v>
      </c>
      <c r="AJ412" s="204">
        <v>1.607</v>
      </c>
      <c r="AL412" s="205">
        <v>41933</v>
      </c>
      <c r="AM412" s="204">
        <v>2.3614999999999999</v>
      </c>
      <c r="AO412" s="205">
        <v>41933</v>
      </c>
      <c r="AP412" s="204">
        <v>2.9723000000000002</v>
      </c>
      <c r="AR412" s="205">
        <v>41936</v>
      </c>
      <c r="AS412" s="204">
        <v>3.1518999999999999</v>
      </c>
      <c r="AU412" s="205">
        <v>41936</v>
      </c>
      <c r="AV412" s="204">
        <v>0.8377</v>
      </c>
    </row>
    <row r="413" spans="2:48" x14ac:dyDescent="0.25">
      <c r="B413" s="205">
        <v>41956</v>
      </c>
      <c r="C413" s="204">
        <v>67</v>
      </c>
      <c r="E413" s="205">
        <v>41940</v>
      </c>
      <c r="F413" s="204">
        <v>2.3140000000000001</v>
      </c>
      <c r="G413" s="209"/>
      <c r="H413" s="205">
        <v>41950</v>
      </c>
      <c r="I413" s="204">
        <v>99.802499999999995</v>
      </c>
      <c r="K413" s="205">
        <v>41950</v>
      </c>
      <c r="L413" s="204">
        <v>99.63</v>
      </c>
      <c r="N413" s="205">
        <v>41950</v>
      </c>
      <c r="O413" s="204">
        <v>99.292100000000005</v>
      </c>
      <c r="Q413" s="205">
        <v>41950</v>
      </c>
      <c r="R413" s="204">
        <v>98.850999999999999</v>
      </c>
      <c r="T413" s="205">
        <v>41934</v>
      </c>
      <c r="U413" s="204">
        <v>25.13</v>
      </c>
      <c r="W413" s="205">
        <v>41934</v>
      </c>
      <c r="X413" s="204">
        <v>17.309999999999999</v>
      </c>
      <c r="Z413" s="205">
        <v>41934</v>
      </c>
      <c r="AA413" s="204">
        <v>13.44</v>
      </c>
      <c r="AC413" s="205">
        <v>41934</v>
      </c>
      <c r="AD413" s="204">
        <v>-2.25</v>
      </c>
      <c r="AF413" s="205">
        <v>41934</v>
      </c>
      <c r="AG413" s="204">
        <v>0.61199999999999999</v>
      </c>
      <c r="AI413" s="205">
        <v>41934</v>
      </c>
      <c r="AJ413" s="204">
        <v>1.5992</v>
      </c>
      <c r="AL413" s="205">
        <v>41934</v>
      </c>
      <c r="AM413" s="204">
        <v>2.3515000000000001</v>
      </c>
      <c r="AO413" s="205">
        <v>41934</v>
      </c>
      <c r="AP413" s="204">
        <v>2.9698000000000002</v>
      </c>
      <c r="AR413" s="205">
        <v>41939</v>
      </c>
      <c r="AS413" s="204">
        <v>3.1644999999999999</v>
      </c>
      <c r="AU413" s="205">
        <v>41939</v>
      </c>
      <c r="AV413" s="204">
        <v>0.83479999999999999</v>
      </c>
    </row>
    <row r="414" spans="2:48" x14ac:dyDescent="0.25">
      <c r="B414" s="205">
        <v>41957</v>
      </c>
      <c r="C414" s="204">
        <v>66.95</v>
      </c>
      <c r="E414" s="205">
        <v>41941</v>
      </c>
      <c r="F414" s="204">
        <v>2.3028</v>
      </c>
      <c r="G414" s="209"/>
      <c r="H414" s="205">
        <v>41953</v>
      </c>
      <c r="I414" s="204">
        <v>99.802499999999995</v>
      </c>
      <c r="K414" s="205">
        <v>41953</v>
      </c>
      <c r="L414" s="204">
        <v>99.63</v>
      </c>
      <c r="N414" s="205">
        <v>41953</v>
      </c>
      <c r="O414" s="204">
        <v>99.2971</v>
      </c>
      <c r="Q414" s="205">
        <v>41953</v>
      </c>
      <c r="R414" s="204">
        <v>98.846000000000004</v>
      </c>
      <c r="T414" s="205">
        <v>41935</v>
      </c>
      <c r="U414" s="204">
        <v>25.81</v>
      </c>
      <c r="W414" s="205">
        <v>41935</v>
      </c>
      <c r="X414" s="204">
        <v>17.88</v>
      </c>
      <c r="Z414" s="205">
        <v>41935</v>
      </c>
      <c r="AA414" s="204">
        <v>14.13</v>
      </c>
      <c r="AC414" s="205">
        <v>41935</v>
      </c>
      <c r="AD414" s="204">
        <v>-1.81</v>
      </c>
      <c r="AF414" s="205">
        <v>41935</v>
      </c>
      <c r="AG414" s="204">
        <v>0.64800000000000002</v>
      </c>
      <c r="AI414" s="205">
        <v>41935</v>
      </c>
      <c r="AJ414" s="204">
        <v>1.673</v>
      </c>
      <c r="AL414" s="205">
        <v>41935</v>
      </c>
      <c r="AM414" s="204">
        <v>2.4153000000000002</v>
      </c>
      <c r="AO414" s="205">
        <v>41935</v>
      </c>
      <c r="AP414" s="204">
        <v>3.0268000000000002</v>
      </c>
      <c r="AR414" s="205">
        <v>41940</v>
      </c>
      <c r="AS414" s="204">
        <v>3.1858</v>
      </c>
      <c r="AU414" s="205">
        <v>41940</v>
      </c>
      <c r="AV414" s="204">
        <v>0.87309999999999999</v>
      </c>
    </row>
    <row r="415" spans="2:48" x14ac:dyDescent="0.25">
      <c r="B415" s="205">
        <v>41960</v>
      </c>
      <c r="C415" s="204">
        <v>66.89</v>
      </c>
      <c r="E415" s="205">
        <v>41942</v>
      </c>
      <c r="F415" s="204">
        <v>2.286</v>
      </c>
      <c r="G415" s="209"/>
      <c r="H415" s="205">
        <v>41954</v>
      </c>
      <c r="I415" s="204">
        <v>99.802499999999995</v>
      </c>
      <c r="K415" s="205">
        <v>41954</v>
      </c>
      <c r="L415" s="204">
        <v>99.63</v>
      </c>
      <c r="N415" s="205">
        <v>41954</v>
      </c>
      <c r="O415" s="204">
        <v>99.292100000000005</v>
      </c>
      <c r="Q415" s="205">
        <v>41954</v>
      </c>
      <c r="R415" s="204">
        <v>98.835999999999999</v>
      </c>
      <c r="T415" s="205">
        <v>41936</v>
      </c>
      <c r="U415" s="204">
        <v>25.69</v>
      </c>
      <c r="W415" s="205">
        <v>41936</v>
      </c>
      <c r="X415" s="204">
        <v>17.809999999999999</v>
      </c>
      <c r="Z415" s="205">
        <v>41936</v>
      </c>
      <c r="AA415" s="204">
        <v>14.5</v>
      </c>
      <c r="AC415" s="205">
        <v>41936</v>
      </c>
      <c r="AD415" s="204">
        <v>-1.81</v>
      </c>
      <c r="AF415" s="205">
        <v>41936</v>
      </c>
      <c r="AG415" s="204">
        <v>0.64400000000000002</v>
      </c>
      <c r="AI415" s="205">
        <v>41936</v>
      </c>
      <c r="AJ415" s="204">
        <v>1.6739999999999999</v>
      </c>
      <c r="AL415" s="205">
        <v>41936</v>
      </c>
      <c r="AM415" s="204">
        <v>2.4129999999999998</v>
      </c>
      <c r="AO415" s="205">
        <v>41936</v>
      </c>
      <c r="AP415" s="204">
        <v>3.0263</v>
      </c>
      <c r="AR415" s="205">
        <v>41941</v>
      </c>
      <c r="AS415" s="204">
        <v>3.1549999999999998</v>
      </c>
      <c r="AU415" s="205">
        <v>41941</v>
      </c>
      <c r="AV415" s="204">
        <v>0.85699999999999998</v>
      </c>
    </row>
    <row r="416" spans="2:48" x14ac:dyDescent="0.25">
      <c r="B416" s="205">
        <v>41961</v>
      </c>
      <c r="C416" s="204">
        <v>69.23</v>
      </c>
      <c r="E416" s="205">
        <v>41943</v>
      </c>
      <c r="F416" s="204">
        <v>2.2883</v>
      </c>
      <c r="G416" s="209"/>
      <c r="H416" s="205">
        <v>41955</v>
      </c>
      <c r="I416" s="204">
        <v>99.802499999999995</v>
      </c>
      <c r="K416" s="205">
        <v>41955</v>
      </c>
      <c r="L416" s="204">
        <v>99.625</v>
      </c>
      <c r="N416" s="205">
        <v>41955</v>
      </c>
      <c r="O416" s="204">
        <v>99.292100000000005</v>
      </c>
      <c r="Q416" s="205">
        <v>41955</v>
      </c>
      <c r="R416" s="204">
        <v>98.846000000000004</v>
      </c>
      <c r="T416" s="205">
        <v>41939</v>
      </c>
      <c r="U416" s="204">
        <v>25.81</v>
      </c>
      <c r="W416" s="205">
        <v>41939</v>
      </c>
      <c r="X416" s="204">
        <v>17.63</v>
      </c>
      <c r="Z416" s="205">
        <v>41939</v>
      </c>
      <c r="AA416" s="204">
        <v>14.63</v>
      </c>
      <c r="AC416" s="205">
        <v>41939</v>
      </c>
      <c r="AD416" s="204">
        <v>-1.69</v>
      </c>
      <c r="AF416" s="205">
        <v>41939</v>
      </c>
      <c r="AG416" s="204">
        <v>0.64100000000000001</v>
      </c>
      <c r="AI416" s="205">
        <v>41939</v>
      </c>
      <c r="AJ416" s="204">
        <v>1.6644999999999999</v>
      </c>
      <c r="AL416" s="205">
        <v>41939</v>
      </c>
      <c r="AM416" s="204">
        <v>2.4064999999999999</v>
      </c>
      <c r="AO416" s="205">
        <v>41939</v>
      </c>
      <c r="AP416" s="204">
        <v>3.0215000000000001</v>
      </c>
      <c r="AR416" s="205">
        <v>41942</v>
      </c>
      <c r="AS416" s="204">
        <v>3.1436000000000002</v>
      </c>
      <c r="AU416" s="205">
        <v>41942</v>
      </c>
      <c r="AV416" s="204">
        <v>0.86129999999999995</v>
      </c>
    </row>
    <row r="417" spans="2:48" x14ac:dyDescent="0.25">
      <c r="B417" s="205">
        <v>41962</v>
      </c>
      <c r="C417" s="204">
        <v>70.02</v>
      </c>
      <c r="E417" s="205">
        <v>41946</v>
      </c>
      <c r="F417" s="204">
        <v>2.3346999999999998</v>
      </c>
      <c r="G417" s="209"/>
      <c r="H417" s="205">
        <v>41956</v>
      </c>
      <c r="I417" s="204">
        <v>99.802499999999995</v>
      </c>
      <c r="K417" s="205">
        <v>41956</v>
      </c>
      <c r="L417" s="204">
        <v>99.62</v>
      </c>
      <c r="N417" s="205">
        <v>41956</v>
      </c>
      <c r="O417" s="204">
        <v>99.292100000000005</v>
      </c>
      <c r="Q417" s="205">
        <v>41956</v>
      </c>
      <c r="R417" s="204">
        <v>98.855999999999995</v>
      </c>
      <c r="T417" s="205">
        <v>41940</v>
      </c>
      <c r="U417" s="204">
        <v>25.06</v>
      </c>
      <c r="W417" s="205">
        <v>41940</v>
      </c>
      <c r="X417" s="204">
        <v>17.190000000000001</v>
      </c>
      <c r="Z417" s="205">
        <v>41940</v>
      </c>
      <c r="AA417" s="204">
        <v>14.19</v>
      </c>
      <c r="AC417" s="205">
        <v>41940</v>
      </c>
      <c r="AD417" s="204">
        <v>-2.63</v>
      </c>
      <c r="AF417" s="205">
        <v>41940</v>
      </c>
      <c r="AG417" s="204">
        <v>0.64449999999999996</v>
      </c>
      <c r="AI417" s="205">
        <v>41940</v>
      </c>
      <c r="AJ417" s="204">
        <v>1.6879999999999999</v>
      </c>
      <c r="AL417" s="205">
        <v>41940</v>
      </c>
      <c r="AM417" s="204">
        <v>2.4382999999999999</v>
      </c>
      <c r="AO417" s="205">
        <v>41940</v>
      </c>
      <c r="AP417" s="204">
        <v>3.0430000000000001</v>
      </c>
      <c r="AR417" s="205">
        <v>41943</v>
      </c>
      <c r="AS417" s="204">
        <v>3.1684000000000001</v>
      </c>
      <c r="AU417" s="205">
        <v>41943</v>
      </c>
      <c r="AV417" s="204">
        <v>0.87909999999999999</v>
      </c>
    </row>
    <row r="418" spans="2:48" x14ac:dyDescent="0.25">
      <c r="B418" s="205">
        <v>41963</v>
      </c>
      <c r="C418" s="204">
        <v>69.16</v>
      </c>
      <c r="E418" s="205">
        <v>41947</v>
      </c>
      <c r="F418" s="204">
        <v>2.3296000000000001</v>
      </c>
      <c r="G418" s="209"/>
      <c r="H418" s="205">
        <v>41957</v>
      </c>
      <c r="I418" s="204">
        <v>99.802499999999995</v>
      </c>
      <c r="K418" s="205">
        <v>41957</v>
      </c>
      <c r="L418" s="204">
        <v>99.62</v>
      </c>
      <c r="N418" s="205">
        <v>41957</v>
      </c>
      <c r="O418" s="204">
        <v>99.292100000000005</v>
      </c>
      <c r="Q418" s="205">
        <v>41957</v>
      </c>
      <c r="R418" s="204">
        <v>98.855999999999995</v>
      </c>
      <c r="T418" s="205">
        <v>41941</v>
      </c>
      <c r="U418" s="204">
        <v>21.13</v>
      </c>
      <c r="W418" s="205">
        <v>41941</v>
      </c>
      <c r="X418" s="204">
        <v>16</v>
      </c>
      <c r="Z418" s="205">
        <v>41941</v>
      </c>
      <c r="AA418" s="204">
        <v>14.13</v>
      </c>
      <c r="AC418" s="205">
        <v>41941</v>
      </c>
      <c r="AD418" s="204">
        <v>-2.38</v>
      </c>
      <c r="AF418" s="205">
        <v>41941</v>
      </c>
      <c r="AG418" s="204">
        <v>0.69650000000000001</v>
      </c>
      <c r="AI418" s="205">
        <v>41941</v>
      </c>
      <c r="AJ418" s="204">
        <v>1.7455000000000001</v>
      </c>
      <c r="AL418" s="205">
        <v>41941</v>
      </c>
      <c r="AM418" s="204">
        <v>2.4569999999999999</v>
      </c>
      <c r="AO418" s="205">
        <v>41941</v>
      </c>
      <c r="AP418" s="204">
        <v>3.0255000000000001</v>
      </c>
      <c r="AR418" s="205">
        <v>41946</v>
      </c>
      <c r="AS418" s="204">
        <v>3.2137000000000002</v>
      </c>
      <c r="AU418" s="205">
        <v>41946</v>
      </c>
      <c r="AV418" s="204">
        <v>0.87929999999999997</v>
      </c>
    </row>
    <row r="419" spans="2:48" x14ac:dyDescent="0.25">
      <c r="B419" s="205">
        <v>41964</v>
      </c>
      <c r="C419" s="204">
        <v>66.959999999999994</v>
      </c>
      <c r="E419" s="205">
        <v>41948</v>
      </c>
      <c r="F419" s="204">
        <v>2.3176000000000001</v>
      </c>
      <c r="G419" s="209"/>
      <c r="H419" s="205">
        <v>41960</v>
      </c>
      <c r="I419" s="204">
        <v>99.802499999999995</v>
      </c>
      <c r="K419" s="205">
        <v>41960</v>
      </c>
      <c r="L419" s="204">
        <v>99.62</v>
      </c>
      <c r="N419" s="205">
        <v>41960</v>
      </c>
      <c r="O419" s="204">
        <v>99.294600000000003</v>
      </c>
      <c r="Q419" s="205">
        <v>41960</v>
      </c>
      <c r="R419" s="204">
        <v>98.866</v>
      </c>
      <c r="T419" s="205">
        <v>41942</v>
      </c>
      <c r="U419" s="204">
        <v>21.56</v>
      </c>
      <c r="W419" s="205">
        <v>41942</v>
      </c>
      <c r="X419" s="204">
        <v>15.06</v>
      </c>
      <c r="Z419" s="205">
        <v>41942</v>
      </c>
      <c r="AA419" s="204">
        <v>14.19</v>
      </c>
      <c r="AC419" s="205">
        <v>41942</v>
      </c>
      <c r="AD419" s="204">
        <v>-1.75</v>
      </c>
      <c r="AF419" s="205">
        <v>41942</v>
      </c>
      <c r="AG419" s="204">
        <v>0.6865</v>
      </c>
      <c r="AI419" s="205">
        <v>41942</v>
      </c>
      <c r="AJ419" s="204">
        <v>1.724</v>
      </c>
      <c r="AL419" s="205">
        <v>41942</v>
      </c>
      <c r="AM419" s="204">
        <v>2.448</v>
      </c>
      <c r="AO419" s="205">
        <v>41942</v>
      </c>
      <c r="AP419" s="204">
        <v>3.0295000000000001</v>
      </c>
      <c r="AR419" s="205">
        <v>41947</v>
      </c>
      <c r="AS419" s="204">
        <v>3.1970000000000001</v>
      </c>
      <c r="AU419" s="205">
        <v>41947</v>
      </c>
      <c r="AV419" s="204">
        <v>0.86860000000000004</v>
      </c>
    </row>
    <row r="420" spans="2:48" x14ac:dyDescent="0.25">
      <c r="B420" s="205">
        <v>41967</v>
      </c>
      <c r="C420" s="204">
        <v>64.39</v>
      </c>
      <c r="E420" s="205">
        <v>41949</v>
      </c>
      <c r="F420" s="204">
        <v>2.3222</v>
      </c>
      <c r="G420" s="209"/>
      <c r="H420" s="205">
        <v>41961</v>
      </c>
      <c r="I420" s="204">
        <v>99.802499999999995</v>
      </c>
      <c r="K420" s="205">
        <v>41961</v>
      </c>
      <c r="L420" s="204">
        <v>99.62</v>
      </c>
      <c r="N420" s="205">
        <v>41961</v>
      </c>
      <c r="O420" s="204">
        <v>99.294600000000003</v>
      </c>
      <c r="Q420" s="205">
        <v>41961</v>
      </c>
      <c r="R420" s="204">
        <v>98.866</v>
      </c>
      <c r="T420" s="205">
        <v>41943</v>
      </c>
      <c r="U420" s="204">
        <v>21.38</v>
      </c>
      <c r="W420" s="205">
        <v>41943</v>
      </c>
      <c r="X420" s="204">
        <v>14.63</v>
      </c>
      <c r="Z420" s="205">
        <v>41943</v>
      </c>
      <c r="AA420" s="204">
        <v>14.5</v>
      </c>
      <c r="AC420" s="205">
        <v>41943</v>
      </c>
      <c r="AD420" s="204">
        <v>-1.25</v>
      </c>
      <c r="AF420" s="205">
        <v>41943</v>
      </c>
      <c r="AG420" s="204">
        <v>0.70679999999999998</v>
      </c>
      <c r="AI420" s="205">
        <v>41943</v>
      </c>
      <c r="AJ420" s="204">
        <v>1.7565</v>
      </c>
      <c r="AL420" s="205">
        <v>41943</v>
      </c>
      <c r="AM420" s="204">
        <v>2.4809999999999999</v>
      </c>
      <c r="AO420" s="205">
        <v>41943</v>
      </c>
      <c r="AP420" s="204">
        <v>3.0554999999999999</v>
      </c>
      <c r="AR420" s="205">
        <v>41948</v>
      </c>
      <c r="AS420" s="204">
        <v>3.2090999999999998</v>
      </c>
      <c r="AU420" s="205">
        <v>41948</v>
      </c>
      <c r="AV420" s="204">
        <v>0.89149999999999996</v>
      </c>
    </row>
    <row r="421" spans="2:48" x14ac:dyDescent="0.25">
      <c r="B421" s="205">
        <v>41968</v>
      </c>
      <c r="C421" s="204">
        <v>64.650000000000006</v>
      </c>
      <c r="E421" s="205">
        <v>41950</v>
      </c>
      <c r="F421" s="204">
        <v>2.3077000000000001</v>
      </c>
      <c r="G421" s="209"/>
      <c r="H421" s="205">
        <v>41962</v>
      </c>
      <c r="I421" s="204">
        <v>99.8</v>
      </c>
      <c r="K421" s="205">
        <v>41962</v>
      </c>
      <c r="L421" s="204">
        <v>99.614999999999995</v>
      </c>
      <c r="N421" s="205">
        <v>41962</v>
      </c>
      <c r="O421" s="204">
        <v>99.294600000000003</v>
      </c>
      <c r="Q421" s="205">
        <v>41962</v>
      </c>
      <c r="R421" s="204">
        <v>98.861000000000004</v>
      </c>
      <c r="T421" s="205">
        <v>41946</v>
      </c>
      <c r="U421" s="204">
        <v>20.94</v>
      </c>
      <c r="W421" s="205">
        <v>41946</v>
      </c>
      <c r="X421" s="204">
        <v>13.81</v>
      </c>
      <c r="Z421" s="205">
        <v>41946</v>
      </c>
      <c r="AA421" s="204">
        <v>14</v>
      </c>
      <c r="AC421" s="205">
        <v>41946</v>
      </c>
      <c r="AD421" s="204">
        <v>-1.5</v>
      </c>
      <c r="AF421" s="205">
        <v>41946</v>
      </c>
      <c r="AG421" s="204">
        <v>0.7218</v>
      </c>
      <c r="AI421" s="205">
        <v>41946</v>
      </c>
      <c r="AJ421" s="204">
        <v>1.764</v>
      </c>
      <c r="AL421" s="205">
        <v>41946</v>
      </c>
      <c r="AM421" s="204">
        <v>2.4823</v>
      </c>
      <c r="AO421" s="205">
        <v>41946</v>
      </c>
      <c r="AP421" s="204">
        <v>3.0489999999999999</v>
      </c>
      <c r="AR421" s="205">
        <v>41949</v>
      </c>
      <c r="AS421" s="204">
        <v>3.2559</v>
      </c>
      <c r="AU421" s="205">
        <v>41949</v>
      </c>
      <c r="AV421" s="204">
        <v>0.92730000000000001</v>
      </c>
    </row>
    <row r="422" spans="2:48" x14ac:dyDescent="0.25">
      <c r="B422" s="205">
        <v>41969</v>
      </c>
      <c r="C422" s="204">
        <v>64.66</v>
      </c>
      <c r="E422" s="205">
        <v>41953</v>
      </c>
      <c r="F422" s="204">
        <v>2.2983000000000002</v>
      </c>
      <c r="G422" s="209"/>
      <c r="H422" s="205">
        <v>41963</v>
      </c>
      <c r="I422" s="204">
        <v>99.8</v>
      </c>
      <c r="K422" s="205">
        <v>41963</v>
      </c>
      <c r="L422" s="204">
        <v>99.614999999999995</v>
      </c>
      <c r="N422" s="205">
        <v>41963</v>
      </c>
      <c r="O422" s="204">
        <v>99.294600000000003</v>
      </c>
      <c r="Q422" s="205">
        <v>41963</v>
      </c>
      <c r="R422" s="204">
        <v>98.870999999999995</v>
      </c>
      <c r="T422" s="205">
        <v>41947</v>
      </c>
      <c r="U422" s="204">
        <v>20.69</v>
      </c>
      <c r="W422" s="205">
        <v>41947</v>
      </c>
      <c r="X422" s="204">
        <v>13.63</v>
      </c>
      <c r="Z422" s="205">
        <v>41947</v>
      </c>
      <c r="AA422" s="204">
        <v>14.13</v>
      </c>
      <c r="AC422" s="205">
        <v>41947</v>
      </c>
      <c r="AD422" s="204">
        <v>-1.25</v>
      </c>
      <c r="AF422" s="205">
        <v>41947</v>
      </c>
      <c r="AG422" s="204">
        <v>0.7198</v>
      </c>
      <c r="AI422" s="205">
        <v>41947</v>
      </c>
      <c r="AJ422" s="204">
        <v>1.7614999999999998</v>
      </c>
      <c r="AL422" s="205">
        <v>41947</v>
      </c>
      <c r="AM422" s="204">
        <v>2.4754999999999998</v>
      </c>
      <c r="AO422" s="205">
        <v>41947</v>
      </c>
      <c r="AP422" s="204">
        <v>3.0362999999999998</v>
      </c>
      <c r="AR422" s="205">
        <v>41950</v>
      </c>
      <c r="AS422" s="204">
        <v>3.1724999999999999</v>
      </c>
      <c r="AU422" s="205">
        <v>41950</v>
      </c>
      <c r="AV422" s="204">
        <v>0.86609999999999998</v>
      </c>
    </row>
    <row r="423" spans="2:48" x14ac:dyDescent="0.25">
      <c r="B423" s="205">
        <v>41971</v>
      </c>
      <c r="C423" s="204">
        <v>66.569999999999993</v>
      </c>
      <c r="E423" s="205">
        <v>41954</v>
      </c>
      <c r="F423" s="204">
        <v>2.2499000000000002</v>
      </c>
      <c r="G423" s="209"/>
      <c r="H423" s="205">
        <v>41964</v>
      </c>
      <c r="I423" s="204">
        <v>99.8</v>
      </c>
      <c r="K423" s="205">
        <v>41964</v>
      </c>
      <c r="L423" s="204">
        <v>99.614999999999995</v>
      </c>
      <c r="N423" s="205">
        <v>41964</v>
      </c>
      <c r="O423" s="204">
        <v>99.294600000000003</v>
      </c>
      <c r="Q423" s="205">
        <v>41964</v>
      </c>
      <c r="R423" s="204">
        <v>98.870999999999995</v>
      </c>
      <c r="T423" s="205">
        <v>41948</v>
      </c>
      <c r="U423" s="204">
        <v>21.38</v>
      </c>
      <c r="W423" s="205">
        <v>41948</v>
      </c>
      <c r="X423" s="204">
        <v>14.38</v>
      </c>
      <c r="Z423" s="205">
        <v>41948</v>
      </c>
      <c r="AA423" s="204">
        <v>14.63</v>
      </c>
      <c r="AC423" s="205">
        <v>41948</v>
      </c>
      <c r="AD423" s="204">
        <v>-1.25</v>
      </c>
      <c r="AF423" s="205">
        <v>41948</v>
      </c>
      <c r="AG423" s="204">
        <v>0.73750000000000004</v>
      </c>
      <c r="AI423" s="205">
        <v>41948</v>
      </c>
      <c r="AJ423" s="204">
        <v>1.776</v>
      </c>
      <c r="AL423" s="205">
        <v>41948</v>
      </c>
      <c r="AM423" s="204">
        <v>2.4893000000000001</v>
      </c>
      <c r="AO423" s="205">
        <v>41948</v>
      </c>
      <c r="AP423" s="204">
        <v>3.048</v>
      </c>
      <c r="AR423" s="205">
        <v>41953</v>
      </c>
      <c r="AS423" s="204">
        <v>3.2339000000000002</v>
      </c>
      <c r="AU423" s="205">
        <v>41953</v>
      </c>
      <c r="AV423" s="204">
        <v>0.93140000000000001</v>
      </c>
    </row>
    <row r="424" spans="2:48" x14ac:dyDescent="0.25">
      <c r="B424" s="205">
        <v>41974</v>
      </c>
      <c r="C424" s="204">
        <v>67.28</v>
      </c>
      <c r="E424" s="205">
        <v>41955</v>
      </c>
      <c r="F424" s="204">
        <v>2.2282999999999999</v>
      </c>
      <c r="G424" s="209"/>
      <c r="H424" s="205">
        <v>41967</v>
      </c>
      <c r="I424" s="204">
        <v>99.8</v>
      </c>
      <c r="K424" s="205">
        <v>41967</v>
      </c>
      <c r="L424" s="204">
        <v>99.614999999999995</v>
      </c>
      <c r="N424" s="205">
        <v>41967</v>
      </c>
      <c r="O424" s="204">
        <v>99.294600000000003</v>
      </c>
      <c r="Q424" s="205">
        <v>41967</v>
      </c>
      <c r="R424" s="204">
        <v>98.866</v>
      </c>
      <c r="T424" s="205">
        <v>41949</v>
      </c>
      <c r="U424" s="204">
        <v>20.88</v>
      </c>
      <c r="W424" s="205">
        <v>41949</v>
      </c>
      <c r="X424" s="204">
        <v>14.5</v>
      </c>
      <c r="Z424" s="205">
        <v>41949</v>
      </c>
      <c r="AA424" s="204">
        <v>14.25</v>
      </c>
      <c r="AC424" s="205">
        <v>41949</v>
      </c>
      <c r="AD424" s="204">
        <v>-1.75</v>
      </c>
      <c r="AF424" s="205">
        <v>41949</v>
      </c>
      <c r="AG424" s="204">
        <v>0.76080000000000003</v>
      </c>
      <c r="AI424" s="205">
        <v>41949</v>
      </c>
      <c r="AJ424" s="204">
        <v>1.8208</v>
      </c>
      <c r="AL424" s="205">
        <v>41949</v>
      </c>
      <c r="AM424" s="204">
        <v>2.5295000000000001</v>
      </c>
      <c r="AO424" s="205">
        <v>41949</v>
      </c>
      <c r="AP424" s="204">
        <v>3.0859999999999999</v>
      </c>
      <c r="AR424" s="205">
        <v>41954</v>
      </c>
      <c r="AS424" s="204">
        <v>3.1833</v>
      </c>
      <c r="AU424" s="205">
        <v>41954</v>
      </c>
      <c r="AV424" s="204">
        <v>0.93340000000000001</v>
      </c>
    </row>
    <row r="425" spans="2:48" x14ac:dyDescent="0.25">
      <c r="B425" s="205">
        <v>41975</v>
      </c>
      <c r="C425" s="204">
        <v>67.88</v>
      </c>
      <c r="E425" s="205">
        <v>41956</v>
      </c>
      <c r="F425" s="204">
        <v>2.2382</v>
      </c>
      <c r="G425" s="209"/>
      <c r="H425" s="205">
        <v>41968</v>
      </c>
      <c r="I425" s="204">
        <v>99.8</v>
      </c>
      <c r="K425" s="205">
        <v>41968</v>
      </c>
      <c r="L425" s="204">
        <v>99.614999999999995</v>
      </c>
      <c r="N425" s="205">
        <v>41968</v>
      </c>
      <c r="O425" s="204">
        <v>99.294600000000003</v>
      </c>
      <c r="Q425" s="205">
        <v>41968</v>
      </c>
      <c r="R425" s="204">
        <v>98.876000000000005</v>
      </c>
      <c r="T425" s="205">
        <v>41950</v>
      </c>
      <c r="U425" s="204">
        <v>21.5</v>
      </c>
      <c r="W425" s="205">
        <v>41950</v>
      </c>
      <c r="X425" s="204">
        <v>14.88</v>
      </c>
      <c r="Z425" s="205">
        <v>41950</v>
      </c>
      <c r="AA425" s="204">
        <v>14.31</v>
      </c>
      <c r="AC425" s="205">
        <v>41950</v>
      </c>
      <c r="AD425" s="204">
        <v>-2.38</v>
      </c>
      <c r="AF425" s="205">
        <v>41950</v>
      </c>
      <c r="AG425" s="204">
        <v>0.71650000000000003</v>
      </c>
      <c r="AI425" s="205">
        <v>41950</v>
      </c>
      <c r="AJ425" s="204">
        <v>1.7318</v>
      </c>
      <c r="AL425" s="205">
        <v>41950</v>
      </c>
      <c r="AM425" s="204">
        <v>2.4375</v>
      </c>
      <c r="AO425" s="205">
        <v>41950</v>
      </c>
      <c r="AP425" s="204">
        <v>3.0047999999999999</v>
      </c>
      <c r="AR425" s="205">
        <v>41955</v>
      </c>
      <c r="AS425" s="204">
        <v>3.2004999999999999</v>
      </c>
      <c r="AU425" s="205">
        <v>41955</v>
      </c>
      <c r="AV425" s="204">
        <v>0.97260000000000002</v>
      </c>
    </row>
    <row r="426" spans="2:48" x14ac:dyDescent="0.25">
      <c r="B426" s="205">
        <v>41976</v>
      </c>
      <c r="C426" s="204">
        <v>65.760000000000005</v>
      </c>
      <c r="E426" s="205">
        <v>41957</v>
      </c>
      <c r="F426" s="204">
        <v>2.2334999999999998</v>
      </c>
      <c r="G426" s="209"/>
      <c r="H426" s="205">
        <v>41969</v>
      </c>
      <c r="I426" s="204">
        <v>99.8</v>
      </c>
      <c r="K426" s="205">
        <v>41969</v>
      </c>
      <c r="L426" s="204">
        <v>99.614999999999995</v>
      </c>
      <c r="N426" s="205">
        <v>41969</v>
      </c>
      <c r="O426" s="204">
        <v>99.294600000000003</v>
      </c>
      <c r="Q426" s="205">
        <v>41969</v>
      </c>
      <c r="R426" s="204">
        <v>98.876000000000005</v>
      </c>
      <c r="T426" s="205">
        <v>41953</v>
      </c>
      <c r="U426" s="204">
        <v>21.38</v>
      </c>
      <c r="W426" s="205">
        <v>41953</v>
      </c>
      <c r="X426" s="204">
        <v>14.31</v>
      </c>
      <c r="Z426" s="205">
        <v>41953</v>
      </c>
      <c r="AA426" s="204">
        <v>13.31</v>
      </c>
      <c r="AC426" s="205">
        <v>41953</v>
      </c>
      <c r="AD426" s="204">
        <v>-3.19</v>
      </c>
      <c r="AF426" s="205">
        <v>41953</v>
      </c>
      <c r="AG426" s="204">
        <v>0.747</v>
      </c>
      <c r="AI426" s="205">
        <v>41953</v>
      </c>
      <c r="AJ426" s="204">
        <v>1.786</v>
      </c>
      <c r="AL426" s="205">
        <v>41953</v>
      </c>
      <c r="AM426" s="204">
        <v>2.4939999999999998</v>
      </c>
      <c r="AO426" s="205">
        <v>41953</v>
      </c>
      <c r="AP426" s="204">
        <v>3.0609999999999999</v>
      </c>
      <c r="AR426" s="205">
        <v>41956</v>
      </c>
      <c r="AS426" s="204">
        <v>3.1657999999999999</v>
      </c>
      <c r="AU426" s="205">
        <v>41956</v>
      </c>
      <c r="AV426" s="204">
        <v>0.93120000000000003</v>
      </c>
    </row>
    <row r="427" spans="2:48" x14ac:dyDescent="0.25">
      <c r="B427" s="205">
        <v>41977</v>
      </c>
      <c r="C427" s="204">
        <v>64.62</v>
      </c>
      <c r="E427" s="205">
        <v>41960</v>
      </c>
      <c r="F427" s="204">
        <v>2.1747999999999998</v>
      </c>
      <c r="G427" s="209"/>
      <c r="H427" s="205">
        <v>41971</v>
      </c>
      <c r="I427" s="204">
        <v>99.8</v>
      </c>
      <c r="K427" s="205">
        <v>41971</v>
      </c>
      <c r="L427" s="204">
        <v>99.614999999999995</v>
      </c>
      <c r="N427" s="205">
        <v>41971</v>
      </c>
      <c r="O427" s="204">
        <v>99.294600000000003</v>
      </c>
      <c r="Q427" s="205">
        <v>41971</v>
      </c>
      <c r="R427" s="204">
        <v>98.885999999999996</v>
      </c>
      <c r="T427" s="205">
        <v>41954</v>
      </c>
      <c r="U427" s="204">
        <v>21</v>
      </c>
      <c r="W427" s="205">
        <v>41954</v>
      </c>
      <c r="X427" s="204">
        <v>14.25</v>
      </c>
      <c r="Z427" s="205">
        <v>41954</v>
      </c>
      <c r="AA427" s="204">
        <v>13.88</v>
      </c>
      <c r="AC427" s="205">
        <v>41954</v>
      </c>
      <c r="AD427" s="204">
        <v>-3.25</v>
      </c>
      <c r="AF427" s="205">
        <v>41954</v>
      </c>
      <c r="AG427" s="204">
        <v>0.75600000000000001</v>
      </c>
      <c r="AI427" s="205">
        <v>41954</v>
      </c>
      <c r="AJ427" s="204">
        <v>1.7835000000000001</v>
      </c>
      <c r="AL427" s="205">
        <v>41954</v>
      </c>
      <c r="AM427" s="204">
        <v>2.5015000000000001</v>
      </c>
      <c r="AO427" s="205">
        <v>41954</v>
      </c>
      <c r="AP427" s="204">
        <v>3.0617000000000001</v>
      </c>
      <c r="AR427" s="205">
        <v>41957</v>
      </c>
      <c r="AS427" s="204">
        <v>3.1389</v>
      </c>
      <c r="AU427" s="205">
        <v>41957</v>
      </c>
      <c r="AV427" s="204">
        <v>0.90600000000000003</v>
      </c>
    </row>
    <row r="428" spans="2:48" x14ac:dyDescent="0.25">
      <c r="B428" s="205">
        <v>41978</v>
      </c>
      <c r="C428" s="204">
        <v>64.819999999999993</v>
      </c>
      <c r="E428" s="205">
        <v>41961</v>
      </c>
      <c r="F428" s="204">
        <v>2.1793</v>
      </c>
      <c r="G428" s="209"/>
      <c r="H428" s="205">
        <v>41974</v>
      </c>
      <c r="I428" s="204">
        <v>99.8</v>
      </c>
      <c r="K428" s="205">
        <v>41974</v>
      </c>
      <c r="L428" s="204">
        <v>99.614999999999995</v>
      </c>
      <c r="N428" s="205">
        <v>41974</v>
      </c>
      <c r="O428" s="204">
        <v>99.294600000000003</v>
      </c>
      <c r="Q428" s="205">
        <v>41974</v>
      </c>
      <c r="R428" s="204">
        <v>98.885999999999996</v>
      </c>
      <c r="T428" s="205">
        <v>41955</v>
      </c>
      <c r="U428" s="204">
        <v>21.56</v>
      </c>
      <c r="W428" s="205">
        <v>41955</v>
      </c>
      <c r="X428" s="204">
        <v>13.88</v>
      </c>
      <c r="Z428" s="205">
        <v>41955</v>
      </c>
      <c r="AA428" s="204">
        <v>12.88</v>
      </c>
      <c r="AC428" s="205">
        <v>41955</v>
      </c>
      <c r="AD428" s="204">
        <v>-3.75</v>
      </c>
      <c r="AF428" s="205">
        <v>41955</v>
      </c>
      <c r="AG428" s="204">
        <v>0.754</v>
      </c>
      <c r="AI428" s="205">
        <v>41955</v>
      </c>
      <c r="AJ428" s="204">
        <v>1.7913000000000001</v>
      </c>
      <c r="AL428" s="205">
        <v>41955</v>
      </c>
      <c r="AM428" s="204">
        <v>2.5004999999999997</v>
      </c>
      <c r="AO428" s="205">
        <v>41955</v>
      </c>
      <c r="AP428" s="204">
        <v>3.07</v>
      </c>
      <c r="AR428" s="205">
        <v>41960</v>
      </c>
      <c r="AS428" s="204">
        <v>3.1406999999999998</v>
      </c>
      <c r="AU428" s="205">
        <v>41960</v>
      </c>
      <c r="AV428" s="204">
        <v>0.96489999999999998</v>
      </c>
    </row>
    <row r="429" spans="2:48" x14ac:dyDescent="0.25">
      <c r="B429" s="205">
        <v>41981</v>
      </c>
      <c r="C429" s="204">
        <v>62.78</v>
      </c>
      <c r="E429" s="205">
        <v>41962</v>
      </c>
      <c r="F429" s="204">
        <v>2.1724000000000001</v>
      </c>
      <c r="G429" s="209"/>
      <c r="H429" s="205">
        <v>41975</v>
      </c>
      <c r="I429" s="204">
        <v>99.797499999999999</v>
      </c>
      <c r="K429" s="205">
        <v>41975</v>
      </c>
      <c r="L429" s="204">
        <v>99.614999999999995</v>
      </c>
      <c r="N429" s="205">
        <v>41975</v>
      </c>
      <c r="O429" s="204">
        <v>99.294600000000003</v>
      </c>
      <c r="Q429" s="205">
        <v>41975</v>
      </c>
      <c r="R429" s="204">
        <v>98.866</v>
      </c>
      <c r="T429" s="205">
        <v>41956</v>
      </c>
      <c r="U429" s="204">
        <v>21.94</v>
      </c>
      <c r="W429" s="205">
        <v>41956</v>
      </c>
      <c r="X429" s="204">
        <v>13.75</v>
      </c>
      <c r="Z429" s="205">
        <v>41956</v>
      </c>
      <c r="AA429" s="204">
        <v>12</v>
      </c>
      <c r="AC429" s="205">
        <v>41956</v>
      </c>
      <c r="AD429" s="204">
        <v>-3.75</v>
      </c>
      <c r="AF429" s="205">
        <v>41956</v>
      </c>
      <c r="AG429" s="204">
        <v>0.73629999999999995</v>
      </c>
      <c r="AI429" s="205">
        <v>41956</v>
      </c>
      <c r="AJ429" s="204">
        <v>1.758</v>
      </c>
      <c r="AL429" s="205">
        <v>41956</v>
      </c>
      <c r="AM429" s="204">
        <v>2.4622999999999999</v>
      </c>
      <c r="AO429" s="205">
        <v>41956</v>
      </c>
      <c r="AP429" s="204">
        <v>3.0348000000000002</v>
      </c>
      <c r="AR429" s="205">
        <v>41961</v>
      </c>
      <c r="AS429" s="204">
        <v>3.1282999999999999</v>
      </c>
      <c r="AU429" s="205">
        <v>41961</v>
      </c>
      <c r="AV429" s="204">
        <v>0.9577</v>
      </c>
    </row>
    <row r="430" spans="2:48" x14ac:dyDescent="0.25">
      <c r="B430" s="205">
        <v>41982</v>
      </c>
      <c r="C430" s="204">
        <v>66.569999999999993</v>
      </c>
      <c r="E430" s="205">
        <v>41963</v>
      </c>
      <c r="F430" s="204">
        <v>2.1863999999999999</v>
      </c>
      <c r="G430" s="209"/>
      <c r="H430" s="205">
        <v>41976</v>
      </c>
      <c r="I430" s="204">
        <v>99.797499999999999</v>
      </c>
      <c r="K430" s="205">
        <v>41976</v>
      </c>
      <c r="L430" s="204">
        <v>99.614999999999995</v>
      </c>
      <c r="N430" s="205">
        <v>41976</v>
      </c>
      <c r="O430" s="204">
        <v>99.294600000000003</v>
      </c>
      <c r="Q430" s="205">
        <v>41976</v>
      </c>
      <c r="R430" s="204">
        <v>98.855999999999995</v>
      </c>
      <c r="T430" s="205">
        <v>41957</v>
      </c>
      <c r="U430" s="204">
        <v>21.56</v>
      </c>
      <c r="W430" s="205">
        <v>41957</v>
      </c>
      <c r="X430" s="204">
        <v>13.63</v>
      </c>
      <c r="Z430" s="205">
        <v>41957</v>
      </c>
      <c r="AA430" s="204">
        <v>12.63</v>
      </c>
      <c r="AC430" s="205">
        <v>41957</v>
      </c>
      <c r="AD430" s="204">
        <v>-2.75</v>
      </c>
      <c r="AF430" s="205">
        <v>41957</v>
      </c>
      <c r="AG430" s="204">
        <v>0.72950000000000004</v>
      </c>
      <c r="AI430" s="205">
        <v>41957</v>
      </c>
      <c r="AJ430" s="204">
        <v>1.7433000000000001</v>
      </c>
      <c r="AL430" s="205">
        <v>41957</v>
      </c>
      <c r="AM430" s="204">
        <v>2.448</v>
      </c>
      <c r="AO430" s="205">
        <v>41957</v>
      </c>
      <c r="AP430" s="204">
        <v>3.0215999999999998</v>
      </c>
      <c r="AR430" s="205">
        <v>41962</v>
      </c>
      <c r="AS430" s="204">
        <v>3.1814999999999998</v>
      </c>
      <c r="AU430" s="205">
        <v>41962</v>
      </c>
      <c r="AV430" s="204">
        <v>1.0089999999999999</v>
      </c>
    </row>
    <row r="431" spans="2:48" x14ac:dyDescent="0.25">
      <c r="B431" s="205">
        <v>41983</v>
      </c>
      <c r="C431" s="204">
        <v>68.19</v>
      </c>
      <c r="E431" s="205">
        <v>41964</v>
      </c>
      <c r="F431" s="204">
        <v>2.1957</v>
      </c>
      <c r="G431" s="209"/>
      <c r="H431" s="205">
        <v>41977</v>
      </c>
      <c r="I431" s="204">
        <v>99.797499999999999</v>
      </c>
      <c r="K431" s="205">
        <v>41977</v>
      </c>
      <c r="L431" s="204">
        <v>99.614999999999995</v>
      </c>
      <c r="N431" s="205">
        <v>41977</v>
      </c>
      <c r="O431" s="204">
        <v>99.294600000000003</v>
      </c>
      <c r="Q431" s="205">
        <v>41977</v>
      </c>
      <c r="R431" s="204">
        <v>98.870999999999995</v>
      </c>
      <c r="T431" s="205">
        <v>41960</v>
      </c>
      <c r="U431" s="204">
        <v>21.25</v>
      </c>
      <c r="W431" s="205">
        <v>41960</v>
      </c>
      <c r="X431" s="204">
        <v>13.13</v>
      </c>
      <c r="Z431" s="205">
        <v>41960</v>
      </c>
      <c r="AA431" s="204">
        <v>12.38</v>
      </c>
      <c r="AC431" s="205">
        <v>41960</v>
      </c>
      <c r="AD431" s="204">
        <v>-3.44</v>
      </c>
      <c r="AF431" s="205">
        <v>41960</v>
      </c>
      <c r="AG431" s="204">
        <v>0.72130000000000005</v>
      </c>
      <c r="AI431" s="205">
        <v>41960</v>
      </c>
      <c r="AJ431" s="204">
        <v>1.7570000000000001</v>
      </c>
      <c r="AL431" s="205">
        <v>41960</v>
      </c>
      <c r="AM431" s="204">
        <v>2.4649999999999999</v>
      </c>
      <c r="AO431" s="205">
        <v>41960</v>
      </c>
      <c r="AP431" s="204">
        <v>3.03</v>
      </c>
      <c r="AR431" s="205">
        <v>41963</v>
      </c>
      <c r="AS431" s="204">
        <v>3.1505999999999998</v>
      </c>
      <c r="AU431" s="205">
        <v>41963</v>
      </c>
      <c r="AV431" s="204">
        <v>0.96099999999999997</v>
      </c>
    </row>
    <row r="432" spans="2:48" x14ac:dyDescent="0.25">
      <c r="B432" s="205">
        <v>41984</v>
      </c>
      <c r="C432" s="204">
        <v>79.040000000000006</v>
      </c>
      <c r="E432" s="205">
        <v>41967</v>
      </c>
      <c r="F432" s="204">
        <v>2.1875</v>
      </c>
      <c r="G432" s="209"/>
      <c r="H432" s="205">
        <v>41978</v>
      </c>
      <c r="I432" s="204">
        <v>99.797499999999999</v>
      </c>
      <c r="K432" s="205">
        <v>41978</v>
      </c>
      <c r="L432" s="204">
        <v>99.61</v>
      </c>
      <c r="N432" s="205">
        <v>41978</v>
      </c>
      <c r="O432" s="204">
        <v>99.294600000000003</v>
      </c>
      <c r="Q432" s="205">
        <v>41978</v>
      </c>
      <c r="R432" s="204">
        <v>98.801000000000002</v>
      </c>
      <c r="T432" s="205">
        <v>41961</v>
      </c>
      <c r="U432" s="204">
        <v>21.88</v>
      </c>
      <c r="W432" s="205">
        <v>41961</v>
      </c>
      <c r="X432" s="204">
        <v>13</v>
      </c>
      <c r="Z432" s="205">
        <v>41961</v>
      </c>
      <c r="AA432" s="204">
        <v>12</v>
      </c>
      <c r="AC432" s="205">
        <v>41961</v>
      </c>
      <c r="AD432" s="204">
        <v>-3.5</v>
      </c>
      <c r="AF432" s="205">
        <v>41961</v>
      </c>
      <c r="AG432" s="204">
        <v>0.7157</v>
      </c>
      <c r="AI432" s="205">
        <v>41961</v>
      </c>
      <c r="AJ432" s="204">
        <v>1.736</v>
      </c>
      <c r="AL432" s="205">
        <v>41961</v>
      </c>
      <c r="AM432" s="204">
        <v>2.4369999999999998</v>
      </c>
      <c r="AO432" s="205">
        <v>41961</v>
      </c>
      <c r="AP432" s="204">
        <v>3.0023</v>
      </c>
      <c r="AR432" s="205">
        <v>41964</v>
      </c>
      <c r="AS432" s="204">
        <v>3.1156000000000001</v>
      </c>
      <c r="AU432" s="205">
        <v>41964</v>
      </c>
      <c r="AV432" s="204">
        <v>0.9224</v>
      </c>
    </row>
    <row r="433" spans="2:48" x14ac:dyDescent="0.25">
      <c r="B433" s="205">
        <v>41985</v>
      </c>
      <c r="C433" s="204">
        <v>55.42</v>
      </c>
      <c r="E433" s="205">
        <v>41968</v>
      </c>
      <c r="F433" s="204">
        <v>2.1871</v>
      </c>
      <c r="G433" s="209"/>
      <c r="H433" s="205">
        <v>41981</v>
      </c>
      <c r="I433" s="204">
        <v>99.797499999999999</v>
      </c>
      <c r="K433" s="205">
        <v>41981</v>
      </c>
      <c r="L433" s="204">
        <v>99.61</v>
      </c>
      <c r="N433" s="205">
        <v>41981</v>
      </c>
      <c r="O433" s="204">
        <v>99.294600000000003</v>
      </c>
      <c r="Q433" s="205">
        <v>41981</v>
      </c>
      <c r="R433" s="204">
        <v>98.796000000000006</v>
      </c>
      <c r="T433" s="205">
        <v>41962</v>
      </c>
      <c r="U433" s="204">
        <v>20.88</v>
      </c>
      <c r="W433" s="205">
        <v>41962</v>
      </c>
      <c r="X433" s="204">
        <v>12.88</v>
      </c>
      <c r="Z433" s="205">
        <v>41962</v>
      </c>
      <c r="AA433" s="204">
        <v>11.88</v>
      </c>
      <c r="AC433" s="205">
        <v>41962</v>
      </c>
      <c r="AD433" s="204">
        <v>-3.5</v>
      </c>
      <c r="AF433" s="205">
        <v>41962</v>
      </c>
      <c r="AG433" s="204">
        <v>0.73350000000000004</v>
      </c>
      <c r="AI433" s="205">
        <v>41962</v>
      </c>
      <c r="AJ433" s="204">
        <v>1.7726999999999999</v>
      </c>
      <c r="AL433" s="205">
        <v>41962</v>
      </c>
      <c r="AM433" s="204">
        <v>2.4803000000000002</v>
      </c>
      <c r="AO433" s="205">
        <v>41962</v>
      </c>
      <c r="AP433" s="204">
        <v>3.0428000000000002</v>
      </c>
      <c r="AR433" s="205">
        <v>41967</v>
      </c>
      <c r="AS433" s="204">
        <v>3.0941999999999998</v>
      </c>
      <c r="AU433" s="205">
        <v>41967</v>
      </c>
      <c r="AV433" s="204">
        <v>0.90280000000000005</v>
      </c>
    </row>
    <row r="434" spans="2:48" x14ac:dyDescent="0.25">
      <c r="B434" s="205">
        <v>41988</v>
      </c>
      <c r="C434" s="204">
        <v>77.64</v>
      </c>
      <c r="E434" s="205">
        <v>41969</v>
      </c>
      <c r="F434" s="204">
        <v>2.1709999999999998</v>
      </c>
      <c r="G434" s="209"/>
      <c r="H434" s="205">
        <v>41982</v>
      </c>
      <c r="I434" s="204">
        <v>99.8</v>
      </c>
      <c r="K434" s="205">
        <v>41982</v>
      </c>
      <c r="L434" s="204">
        <v>99.61</v>
      </c>
      <c r="N434" s="205">
        <v>41982</v>
      </c>
      <c r="O434" s="204">
        <v>99.294600000000003</v>
      </c>
      <c r="Q434" s="205">
        <v>41982</v>
      </c>
      <c r="R434" s="204">
        <v>98.796000000000006</v>
      </c>
      <c r="T434" s="205">
        <v>41963</v>
      </c>
      <c r="U434" s="204">
        <v>21.63</v>
      </c>
      <c r="W434" s="205">
        <v>41963</v>
      </c>
      <c r="X434" s="204">
        <v>13.13</v>
      </c>
      <c r="Z434" s="205">
        <v>41963</v>
      </c>
      <c r="AA434" s="204">
        <v>12.25</v>
      </c>
      <c r="AC434" s="205">
        <v>41963</v>
      </c>
      <c r="AD434" s="204">
        <v>-3.5</v>
      </c>
      <c r="AF434" s="205">
        <v>41963</v>
      </c>
      <c r="AG434" s="204">
        <v>0.72550000000000003</v>
      </c>
      <c r="AI434" s="205">
        <v>41963</v>
      </c>
      <c r="AJ434" s="204">
        <v>1.76</v>
      </c>
      <c r="AL434" s="205">
        <v>41963</v>
      </c>
      <c r="AM434" s="204">
        <v>2.46</v>
      </c>
      <c r="AO434" s="205">
        <v>41963</v>
      </c>
      <c r="AP434" s="204">
        <v>3.0207999999999999</v>
      </c>
      <c r="AR434" s="205">
        <v>41968</v>
      </c>
      <c r="AS434" s="204">
        <v>3.0448</v>
      </c>
      <c r="AU434" s="205">
        <v>41968</v>
      </c>
      <c r="AV434" s="204">
        <v>0.85019999999999996</v>
      </c>
    </row>
    <row r="435" spans="2:48" x14ac:dyDescent="0.25">
      <c r="B435" s="205">
        <v>41989</v>
      </c>
      <c r="C435" s="204">
        <v>80.72</v>
      </c>
      <c r="E435" s="205">
        <v>41970</v>
      </c>
      <c r="F435" s="204">
        <v>2.1713</v>
      </c>
      <c r="G435" s="209"/>
      <c r="H435" s="205">
        <v>41983</v>
      </c>
      <c r="I435" s="204">
        <v>99.8</v>
      </c>
      <c r="K435" s="205">
        <v>41983</v>
      </c>
      <c r="L435" s="204">
        <v>99.61</v>
      </c>
      <c r="N435" s="205">
        <v>41983</v>
      </c>
      <c r="O435" s="204">
        <v>99.292100000000005</v>
      </c>
      <c r="Q435" s="205">
        <v>41983</v>
      </c>
      <c r="R435" s="204">
        <v>98.816000000000003</v>
      </c>
      <c r="T435" s="205">
        <v>41964</v>
      </c>
      <c r="U435" s="204">
        <v>21.63</v>
      </c>
      <c r="W435" s="205">
        <v>41964</v>
      </c>
      <c r="X435" s="204">
        <v>13</v>
      </c>
      <c r="Z435" s="205">
        <v>41964</v>
      </c>
      <c r="AA435" s="204">
        <v>12.13</v>
      </c>
      <c r="AC435" s="205">
        <v>41964</v>
      </c>
      <c r="AD435" s="204">
        <v>-3.25</v>
      </c>
      <c r="AF435" s="205">
        <v>41964</v>
      </c>
      <c r="AG435" s="204">
        <v>0.71699999999999997</v>
      </c>
      <c r="AI435" s="205">
        <v>41964</v>
      </c>
      <c r="AJ435" s="204">
        <v>1.7387000000000001</v>
      </c>
      <c r="AL435" s="205">
        <v>41964</v>
      </c>
      <c r="AM435" s="204">
        <v>2.4319999999999999</v>
      </c>
      <c r="AO435" s="205">
        <v>41964</v>
      </c>
      <c r="AP435" s="204">
        <v>2.9853000000000001</v>
      </c>
      <c r="AR435" s="205">
        <v>41969</v>
      </c>
      <c r="AS435" s="204">
        <v>3.0276000000000001</v>
      </c>
      <c r="AU435" s="205">
        <v>41969</v>
      </c>
      <c r="AV435" s="204">
        <v>0.85350000000000004</v>
      </c>
    </row>
    <row r="436" spans="2:48" x14ac:dyDescent="0.25">
      <c r="B436" s="205">
        <v>41990</v>
      </c>
      <c r="C436" s="204">
        <v>72.42</v>
      </c>
      <c r="E436" s="205">
        <v>41971</v>
      </c>
      <c r="F436" s="204">
        <v>2.1682999999999999</v>
      </c>
      <c r="G436" s="209"/>
      <c r="H436" s="205">
        <v>41984</v>
      </c>
      <c r="I436" s="204">
        <v>99.8</v>
      </c>
      <c r="K436" s="205">
        <v>41984</v>
      </c>
      <c r="L436" s="204">
        <v>99.61</v>
      </c>
      <c r="N436" s="205">
        <v>41984</v>
      </c>
      <c r="O436" s="204">
        <v>99.292100000000005</v>
      </c>
      <c r="Q436" s="205">
        <v>41984</v>
      </c>
      <c r="R436" s="204">
        <v>98.801000000000002</v>
      </c>
      <c r="T436" s="205">
        <v>41967</v>
      </c>
      <c r="U436" s="204">
        <v>22.81</v>
      </c>
      <c r="W436" s="205">
        <v>41967</v>
      </c>
      <c r="X436" s="204">
        <v>13.25</v>
      </c>
      <c r="Z436" s="205">
        <v>41967</v>
      </c>
      <c r="AA436" s="204">
        <v>12.38</v>
      </c>
      <c r="AC436" s="205">
        <v>41967</v>
      </c>
      <c r="AD436" s="204">
        <v>-2.88</v>
      </c>
      <c r="AF436" s="205">
        <v>41967</v>
      </c>
      <c r="AG436" s="204">
        <v>0.72250000000000003</v>
      </c>
      <c r="AI436" s="205">
        <v>41967</v>
      </c>
      <c r="AJ436" s="204">
        <v>1.7343</v>
      </c>
      <c r="AL436" s="205">
        <v>41967</v>
      </c>
      <c r="AM436" s="204">
        <v>2.4304999999999999</v>
      </c>
      <c r="AO436" s="205">
        <v>41967</v>
      </c>
      <c r="AP436" s="204">
        <v>2.9925000000000002</v>
      </c>
      <c r="AR436" s="205">
        <v>41970</v>
      </c>
      <c r="AS436" s="204">
        <v>3.0278999999999998</v>
      </c>
      <c r="AU436" s="205">
        <v>41970</v>
      </c>
      <c r="AV436" s="204">
        <v>0.85660000000000003</v>
      </c>
    </row>
    <row r="437" spans="2:48" x14ac:dyDescent="0.25">
      <c r="B437" s="205">
        <v>41991</v>
      </c>
      <c r="C437" s="204">
        <v>71.17</v>
      </c>
      <c r="E437" s="205">
        <v>41974</v>
      </c>
      <c r="F437" s="204">
        <v>2.1785999999999999</v>
      </c>
      <c r="G437" s="209"/>
      <c r="H437" s="205">
        <v>41985</v>
      </c>
      <c r="I437" s="204">
        <v>99.8</v>
      </c>
      <c r="K437" s="205">
        <v>41985</v>
      </c>
      <c r="L437" s="204">
        <v>99.61</v>
      </c>
      <c r="N437" s="205">
        <v>41985</v>
      </c>
      <c r="O437" s="204">
        <v>99.289699999999996</v>
      </c>
      <c r="Q437" s="205">
        <v>41985</v>
      </c>
      <c r="R437" s="204">
        <v>98.825999999999993</v>
      </c>
      <c r="T437" s="205">
        <v>41968</v>
      </c>
      <c r="U437" s="204">
        <v>19.13</v>
      </c>
      <c r="W437" s="205">
        <v>41968</v>
      </c>
      <c r="X437" s="204">
        <v>13.5</v>
      </c>
      <c r="Z437" s="205">
        <v>41968</v>
      </c>
      <c r="AA437" s="204">
        <v>12.5</v>
      </c>
      <c r="AC437" s="205">
        <v>41968</v>
      </c>
      <c r="AD437" s="204">
        <v>-2.5</v>
      </c>
      <c r="AF437" s="205">
        <v>41968</v>
      </c>
      <c r="AG437" s="204">
        <v>0.71</v>
      </c>
      <c r="AI437" s="205">
        <v>41968</v>
      </c>
      <c r="AJ437" s="204">
        <v>1.7029999999999998</v>
      </c>
      <c r="AL437" s="205">
        <v>41968</v>
      </c>
      <c r="AM437" s="204">
        <v>2.3818000000000001</v>
      </c>
      <c r="AO437" s="205">
        <v>41968</v>
      </c>
      <c r="AP437" s="204">
        <v>2.9359999999999999</v>
      </c>
      <c r="AR437" s="205">
        <v>41971</v>
      </c>
      <c r="AS437" s="204">
        <v>2.9411</v>
      </c>
      <c r="AU437" s="205">
        <v>41971</v>
      </c>
      <c r="AV437" s="204">
        <v>0.77280000000000004</v>
      </c>
    </row>
    <row r="438" spans="2:48" x14ac:dyDescent="0.25">
      <c r="B438" s="205">
        <v>41992</v>
      </c>
      <c r="C438" s="204">
        <v>70.7</v>
      </c>
      <c r="E438" s="205">
        <v>41975</v>
      </c>
      <c r="F438" s="204">
        <v>2.1604999999999999</v>
      </c>
      <c r="G438" s="209"/>
      <c r="H438" s="205">
        <v>41988</v>
      </c>
      <c r="I438" s="204">
        <v>99.8</v>
      </c>
      <c r="K438" s="205">
        <v>41988</v>
      </c>
      <c r="L438" s="204">
        <v>99.614999999999995</v>
      </c>
      <c r="N438" s="205">
        <v>41988</v>
      </c>
      <c r="O438" s="204">
        <v>99.289599999999993</v>
      </c>
      <c r="Q438" s="205">
        <v>41988</v>
      </c>
      <c r="R438" s="204">
        <v>98.811000000000007</v>
      </c>
      <c r="T438" s="205">
        <v>41969</v>
      </c>
      <c r="U438" s="204">
        <v>19.38</v>
      </c>
      <c r="W438" s="205">
        <v>41969</v>
      </c>
      <c r="X438" s="204">
        <v>13.25</v>
      </c>
      <c r="Z438" s="205">
        <v>41969</v>
      </c>
      <c r="AA438" s="204">
        <v>12.75</v>
      </c>
      <c r="AC438" s="205">
        <v>41969</v>
      </c>
      <c r="AD438" s="204">
        <v>-1.94</v>
      </c>
      <c r="AF438" s="205">
        <v>41969</v>
      </c>
      <c r="AG438" s="204">
        <v>0.71289999999999998</v>
      </c>
      <c r="AI438" s="205">
        <v>41969</v>
      </c>
      <c r="AJ438" s="204">
        <v>1.6919999999999999</v>
      </c>
      <c r="AL438" s="205">
        <v>41969</v>
      </c>
      <c r="AM438" s="204">
        <v>2.3733</v>
      </c>
      <c r="AO438" s="205">
        <v>41969</v>
      </c>
      <c r="AP438" s="204">
        <v>2.9346999999999999</v>
      </c>
      <c r="AR438" s="205">
        <v>41974</v>
      </c>
      <c r="AS438" s="204">
        <v>3.0427</v>
      </c>
      <c r="AU438" s="205">
        <v>41974</v>
      </c>
      <c r="AV438" s="204">
        <v>0.86670000000000003</v>
      </c>
    </row>
    <row r="439" spans="2:48" x14ac:dyDescent="0.25">
      <c r="B439" s="205">
        <v>41995</v>
      </c>
      <c r="C439" s="204">
        <v>70.08</v>
      </c>
      <c r="E439" s="205">
        <v>41976</v>
      </c>
      <c r="F439" s="204">
        <v>2.1654</v>
      </c>
      <c r="G439" s="209"/>
      <c r="H439" s="205">
        <v>41989</v>
      </c>
      <c r="I439" s="204">
        <v>99.8</v>
      </c>
      <c r="K439" s="205">
        <v>41989</v>
      </c>
      <c r="L439" s="204">
        <v>99.614999999999995</v>
      </c>
      <c r="N439" s="205">
        <v>41989</v>
      </c>
      <c r="O439" s="204">
        <v>99.289599999999993</v>
      </c>
      <c r="Q439" s="205">
        <v>41989</v>
      </c>
      <c r="R439" s="204">
        <v>98.850999999999999</v>
      </c>
      <c r="T439" s="205">
        <v>41970</v>
      </c>
      <c r="U439" s="204">
        <v>19.5</v>
      </c>
      <c r="W439" s="205">
        <v>41970</v>
      </c>
      <c r="X439" s="204">
        <v>13.5</v>
      </c>
      <c r="Z439" s="205">
        <v>41970</v>
      </c>
      <c r="AA439" s="204">
        <v>12.75</v>
      </c>
      <c r="AC439" s="205">
        <v>41970</v>
      </c>
      <c r="AD439" s="204">
        <v>-2</v>
      </c>
      <c r="AF439" s="205">
        <v>41970</v>
      </c>
      <c r="AG439" s="204">
        <v>0.69750000000000001</v>
      </c>
      <c r="AI439" s="205">
        <v>41970</v>
      </c>
      <c r="AJ439" s="204">
        <v>1.6919999999999999</v>
      </c>
      <c r="AL439" s="205">
        <v>41970</v>
      </c>
      <c r="AM439" s="204">
        <v>2.3731</v>
      </c>
      <c r="AO439" s="205">
        <v>41970</v>
      </c>
      <c r="AP439" s="204">
        <v>2.9340000000000002</v>
      </c>
      <c r="AR439" s="205">
        <v>41975</v>
      </c>
      <c r="AS439" s="204">
        <v>3.0895000000000001</v>
      </c>
      <c r="AU439" s="205">
        <v>41975</v>
      </c>
      <c r="AV439" s="204">
        <v>0.93220000000000003</v>
      </c>
    </row>
    <row r="440" spans="2:48" x14ac:dyDescent="0.25">
      <c r="B440" s="205">
        <v>41996</v>
      </c>
      <c r="C440" s="204">
        <v>68.760000000000005</v>
      </c>
      <c r="E440" s="205">
        <v>41977</v>
      </c>
      <c r="F440" s="204">
        <v>2.1432000000000002</v>
      </c>
      <c r="G440" s="209"/>
      <c r="H440" s="205">
        <v>41990</v>
      </c>
      <c r="I440" s="204">
        <v>99.795000000000002</v>
      </c>
      <c r="K440" s="205">
        <v>41990</v>
      </c>
      <c r="L440" s="204">
        <v>99.605000000000004</v>
      </c>
      <c r="N440" s="205">
        <v>41990</v>
      </c>
      <c r="O440" s="204">
        <v>99.289599999999993</v>
      </c>
      <c r="Q440" s="205">
        <v>41990</v>
      </c>
      <c r="R440" s="204">
        <v>98.835999999999999</v>
      </c>
      <c r="T440" s="205">
        <v>41971</v>
      </c>
      <c r="U440" s="204">
        <v>22.25</v>
      </c>
      <c r="W440" s="205">
        <v>41971</v>
      </c>
      <c r="X440" s="204">
        <v>14.13</v>
      </c>
      <c r="Z440" s="205">
        <v>41971</v>
      </c>
      <c r="AA440" s="204">
        <v>13.25</v>
      </c>
      <c r="AC440" s="205">
        <v>41971</v>
      </c>
      <c r="AD440" s="204">
        <v>-1.88</v>
      </c>
      <c r="AF440" s="205">
        <v>41971</v>
      </c>
      <c r="AG440" s="204">
        <v>0.6915</v>
      </c>
      <c r="AI440" s="205">
        <v>41971</v>
      </c>
      <c r="AJ440" s="204">
        <v>1.6215000000000002</v>
      </c>
      <c r="AL440" s="205">
        <v>41971</v>
      </c>
      <c r="AM440" s="204">
        <v>2.3025000000000002</v>
      </c>
      <c r="AO440" s="205">
        <v>41971</v>
      </c>
      <c r="AP440" s="204">
        <v>2.875</v>
      </c>
      <c r="AR440" s="205">
        <v>41976</v>
      </c>
      <c r="AS440" s="204">
        <v>3.0541</v>
      </c>
      <c r="AU440" s="205">
        <v>41976</v>
      </c>
      <c r="AV440" s="204">
        <v>0.88819999999999999</v>
      </c>
    </row>
    <row r="441" spans="2:48" x14ac:dyDescent="0.25">
      <c r="B441" s="205">
        <v>41997</v>
      </c>
      <c r="C441" s="204">
        <v>68.86</v>
      </c>
      <c r="E441" s="205">
        <v>41978</v>
      </c>
      <c r="F441" s="204">
        <v>2.1368999999999998</v>
      </c>
      <c r="G441" s="209"/>
      <c r="H441" s="205">
        <v>41991</v>
      </c>
      <c r="I441" s="204">
        <v>99.79</v>
      </c>
      <c r="K441" s="205">
        <v>41991</v>
      </c>
      <c r="L441" s="204">
        <v>99.605000000000004</v>
      </c>
      <c r="N441" s="205">
        <v>41991</v>
      </c>
      <c r="O441" s="204">
        <v>99.289599999999993</v>
      </c>
      <c r="Q441" s="205">
        <v>41991</v>
      </c>
      <c r="R441" s="204">
        <v>98.811000000000007</v>
      </c>
      <c r="T441" s="205">
        <v>41974</v>
      </c>
      <c r="U441" s="204">
        <v>21</v>
      </c>
      <c r="W441" s="205">
        <v>41974</v>
      </c>
      <c r="X441" s="204">
        <v>14.13</v>
      </c>
      <c r="Z441" s="205">
        <v>41974</v>
      </c>
      <c r="AA441" s="204">
        <v>13.13</v>
      </c>
      <c r="AC441" s="205">
        <v>41974</v>
      </c>
      <c r="AD441" s="204">
        <v>-2.38</v>
      </c>
      <c r="AF441" s="205">
        <v>41974</v>
      </c>
      <c r="AG441" s="204">
        <v>0.70599999999999996</v>
      </c>
      <c r="AI441" s="205">
        <v>41974</v>
      </c>
      <c r="AJ441" s="204">
        <v>1.6795</v>
      </c>
      <c r="AL441" s="205">
        <v>41974</v>
      </c>
      <c r="AM441" s="204">
        <v>2.3673000000000002</v>
      </c>
      <c r="AO441" s="205">
        <v>41974</v>
      </c>
      <c r="AP441" s="204">
        <v>2.9393000000000002</v>
      </c>
      <c r="AR441" s="205">
        <v>41977</v>
      </c>
      <c r="AS441" s="204">
        <v>2.9920999999999998</v>
      </c>
      <c r="AU441" s="205">
        <v>41977</v>
      </c>
      <c r="AV441" s="204">
        <v>0.84730000000000005</v>
      </c>
    </row>
    <row r="442" spans="2:48" x14ac:dyDescent="0.25">
      <c r="B442" s="205">
        <v>41999</v>
      </c>
      <c r="C442" s="204">
        <v>55.42</v>
      </c>
      <c r="E442" s="205">
        <v>41981</v>
      </c>
      <c r="F442" s="204">
        <v>2.1097000000000001</v>
      </c>
      <c r="G442" s="209"/>
      <c r="H442" s="205">
        <v>41992</v>
      </c>
      <c r="I442" s="204">
        <v>99.79</v>
      </c>
      <c r="K442" s="205">
        <v>41992</v>
      </c>
      <c r="L442" s="204">
        <v>99.605000000000004</v>
      </c>
      <c r="N442" s="205">
        <v>41992</v>
      </c>
      <c r="O442" s="204">
        <v>99.289599999999993</v>
      </c>
      <c r="Q442" s="205">
        <v>41992</v>
      </c>
      <c r="R442" s="204">
        <v>98.786000000000001</v>
      </c>
      <c r="T442" s="205">
        <v>41975</v>
      </c>
      <c r="U442" s="204">
        <v>20.440000000000001</v>
      </c>
      <c r="W442" s="205">
        <v>41975</v>
      </c>
      <c r="X442" s="204">
        <v>13.94</v>
      </c>
      <c r="Z442" s="205">
        <v>41975</v>
      </c>
      <c r="AA442" s="204">
        <v>12.75</v>
      </c>
      <c r="AC442" s="205">
        <v>41975</v>
      </c>
      <c r="AD442" s="204">
        <v>-2.75</v>
      </c>
      <c r="AF442" s="205">
        <v>41975</v>
      </c>
      <c r="AG442" s="204">
        <v>0.74080000000000001</v>
      </c>
      <c r="AI442" s="205">
        <v>41975</v>
      </c>
      <c r="AJ442" s="204">
        <v>1.7347000000000001</v>
      </c>
      <c r="AL442" s="205">
        <v>41975</v>
      </c>
      <c r="AM442" s="204">
        <v>2.4201000000000001</v>
      </c>
      <c r="AO442" s="205">
        <v>41975</v>
      </c>
      <c r="AP442" s="204">
        <v>2.9840999999999998</v>
      </c>
      <c r="AR442" s="205">
        <v>41978</v>
      </c>
      <c r="AS442" s="204">
        <v>3.0192999999999999</v>
      </c>
      <c r="AU442" s="205">
        <v>41978</v>
      </c>
      <c r="AV442" s="204">
        <v>0.88900000000000001</v>
      </c>
    </row>
    <row r="443" spans="2:48" x14ac:dyDescent="0.25">
      <c r="B443" s="205">
        <v>42002</v>
      </c>
      <c r="C443" s="204">
        <v>69.17</v>
      </c>
      <c r="E443" s="205">
        <v>41982</v>
      </c>
      <c r="F443" s="204">
        <v>2.1339000000000001</v>
      </c>
      <c r="G443" s="209"/>
      <c r="H443" s="205">
        <v>41995</v>
      </c>
      <c r="I443" s="204">
        <v>99.79</v>
      </c>
      <c r="K443" s="205">
        <v>41995</v>
      </c>
      <c r="L443" s="204">
        <v>99.605000000000004</v>
      </c>
      <c r="N443" s="205">
        <v>41995</v>
      </c>
      <c r="O443" s="204">
        <v>99.294499999999999</v>
      </c>
      <c r="Q443" s="205">
        <v>41995</v>
      </c>
      <c r="R443" s="204">
        <v>98.771000000000001</v>
      </c>
      <c r="T443" s="205">
        <v>41976</v>
      </c>
      <c r="U443" s="204">
        <v>20.75</v>
      </c>
      <c r="W443" s="205">
        <v>41976</v>
      </c>
      <c r="X443" s="204">
        <v>13.88</v>
      </c>
      <c r="Z443" s="205">
        <v>41976</v>
      </c>
      <c r="AA443" s="204">
        <v>12.88</v>
      </c>
      <c r="AC443" s="205">
        <v>41976</v>
      </c>
      <c r="AD443" s="204">
        <v>-3.06</v>
      </c>
      <c r="AF443" s="205">
        <v>41976</v>
      </c>
      <c r="AG443" s="204">
        <v>0.7661</v>
      </c>
      <c r="AI443" s="205">
        <v>41976</v>
      </c>
      <c r="AJ443" s="204">
        <v>1.7433999999999998</v>
      </c>
      <c r="AL443" s="205">
        <v>41976</v>
      </c>
      <c r="AM443" s="204">
        <v>2.4093</v>
      </c>
      <c r="AO443" s="205">
        <v>41976</v>
      </c>
      <c r="AP443" s="204">
        <v>2.9548000000000001</v>
      </c>
      <c r="AR443" s="205">
        <v>41981</v>
      </c>
      <c r="AS443" s="204">
        <v>2.9420000000000002</v>
      </c>
      <c r="AU443" s="205">
        <v>41981</v>
      </c>
      <c r="AV443" s="204">
        <v>0.83220000000000005</v>
      </c>
    </row>
    <row r="444" spans="2:48" x14ac:dyDescent="0.25">
      <c r="B444" s="205">
        <v>42003</v>
      </c>
      <c r="C444" s="204">
        <v>69</v>
      </c>
      <c r="E444" s="205">
        <v>41983</v>
      </c>
      <c r="F444" s="204">
        <v>2.1223999999999998</v>
      </c>
      <c r="G444" s="209"/>
      <c r="H444" s="205">
        <v>41996</v>
      </c>
      <c r="I444" s="204">
        <v>99.787499999999994</v>
      </c>
      <c r="K444" s="205">
        <v>41996</v>
      </c>
      <c r="L444" s="204">
        <v>99.605000000000004</v>
      </c>
      <c r="N444" s="205">
        <v>41996</v>
      </c>
      <c r="O444" s="204">
        <v>99.299499999999995</v>
      </c>
      <c r="Q444" s="205">
        <v>41996</v>
      </c>
      <c r="R444" s="204">
        <v>98.766000000000005</v>
      </c>
      <c r="T444" s="205">
        <v>41977</v>
      </c>
      <c r="U444" s="204">
        <v>21</v>
      </c>
      <c r="W444" s="205">
        <v>41977</v>
      </c>
      <c r="X444" s="204">
        <v>13.53</v>
      </c>
      <c r="Z444" s="205">
        <v>41977</v>
      </c>
      <c r="AA444" s="204">
        <v>11.94</v>
      </c>
      <c r="AC444" s="205">
        <v>41977</v>
      </c>
      <c r="AD444" s="204">
        <v>-3.63</v>
      </c>
      <c r="AF444" s="205">
        <v>41977</v>
      </c>
      <c r="AG444" s="204">
        <v>0.75049999999999994</v>
      </c>
      <c r="AI444" s="205">
        <v>41977</v>
      </c>
      <c r="AJ444" s="204">
        <v>1.7098</v>
      </c>
      <c r="AL444" s="205">
        <v>41977</v>
      </c>
      <c r="AM444" s="204">
        <v>2.3528000000000002</v>
      </c>
      <c r="AO444" s="205">
        <v>41977</v>
      </c>
      <c r="AP444" s="204">
        <v>2.8994999999999997</v>
      </c>
      <c r="AR444" s="205">
        <v>41982</v>
      </c>
      <c r="AS444" s="204">
        <v>2.8879000000000001</v>
      </c>
      <c r="AU444" s="205">
        <v>41982</v>
      </c>
      <c r="AV444" s="204">
        <v>0.75409999999999999</v>
      </c>
    </row>
    <row r="445" spans="2:48" x14ac:dyDescent="0.25">
      <c r="B445" s="205">
        <v>42004</v>
      </c>
      <c r="C445" s="204">
        <v>68.94</v>
      </c>
      <c r="E445" s="205">
        <v>41984</v>
      </c>
      <c r="F445" s="204">
        <v>2.1387</v>
      </c>
      <c r="G445" s="209"/>
      <c r="H445" s="205">
        <v>41997</v>
      </c>
      <c r="I445" s="204">
        <v>99.787499999999994</v>
      </c>
      <c r="K445" s="205">
        <v>41997</v>
      </c>
      <c r="L445" s="204">
        <v>99.605000000000004</v>
      </c>
      <c r="N445" s="205">
        <v>41997</v>
      </c>
      <c r="O445" s="204">
        <v>99.294499999999999</v>
      </c>
      <c r="Q445" s="205">
        <v>41997</v>
      </c>
      <c r="R445" s="204">
        <v>98.760999999999996</v>
      </c>
      <c r="T445" s="205">
        <v>41978</v>
      </c>
      <c r="U445" s="204">
        <v>21.13</v>
      </c>
      <c r="W445" s="205">
        <v>41978</v>
      </c>
      <c r="X445" s="204">
        <v>13.13</v>
      </c>
      <c r="Z445" s="205">
        <v>41978</v>
      </c>
      <c r="AA445" s="204">
        <v>11.38</v>
      </c>
      <c r="AC445" s="205">
        <v>41978</v>
      </c>
      <c r="AD445" s="204">
        <v>-3.88</v>
      </c>
      <c r="AF445" s="205">
        <v>41978</v>
      </c>
      <c r="AG445" s="204">
        <v>0.85680000000000001</v>
      </c>
      <c r="AI445" s="205">
        <v>41978</v>
      </c>
      <c r="AJ445" s="204">
        <v>1.8155000000000001</v>
      </c>
      <c r="AL445" s="205">
        <v>41978</v>
      </c>
      <c r="AM445" s="204">
        <v>2.42</v>
      </c>
      <c r="AO445" s="205">
        <v>41978</v>
      </c>
      <c r="AP445" s="204">
        <v>2.9279999999999999</v>
      </c>
      <c r="AR445" s="205">
        <v>41983</v>
      </c>
      <c r="AS445" s="204">
        <v>2.8502999999999998</v>
      </c>
      <c r="AU445" s="205">
        <v>41983</v>
      </c>
      <c r="AV445" s="204">
        <v>0.73180000000000001</v>
      </c>
    </row>
    <row r="446" spans="2:48" x14ac:dyDescent="0.25">
      <c r="B446" s="205">
        <v>42006</v>
      </c>
      <c r="C446" s="204">
        <v>70</v>
      </c>
      <c r="E446" s="205">
        <v>41985</v>
      </c>
      <c r="F446" s="204">
        <v>2.0920999999999998</v>
      </c>
      <c r="G446" s="209"/>
      <c r="H446" s="205">
        <v>41999</v>
      </c>
      <c r="I446" s="204">
        <v>99.787499999999994</v>
      </c>
      <c r="K446" s="205">
        <v>41999</v>
      </c>
      <c r="L446" s="204">
        <v>99.605000000000004</v>
      </c>
      <c r="N446" s="205">
        <v>41999</v>
      </c>
      <c r="O446" s="204">
        <v>99.294499999999999</v>
      </c>
      <c r="Q446" s="205">
        <v>41999</v>
      </c>
      <c r="R446" s="204">
        <v>98.760999999999996</v>
      </c>
      <c r="T446" s="205">
        <v>41981</v>
      </c>
      <c r="U446" s="204">
        <v>22.13</v>
      </c>
      <c r="W446" s="205">
        <v>41981</v>
      </c>
      <c r="X446" s="204">
        <v>13.63</v>
      </c>
      <c r="Z446" s="205">
        <v>41981</v>
      </c>
      <c r="AA446" s="204">
        <v>11.88</v>
      </c>
      <c r="AC446" s="205">
        <v>41981</v>
      </c>
      <c r="AD446" s="204">
        <v>-3.06</v>
      </c>
      <c r="AF446" s="205">
        <v>41981</v>
      </c>
      <c r="AG446" s="204">
        <v>0.84950000000000003</v>
      </c>
      <c r="AI446" s="205">
        <v>41981</v>
      </c>
      <c r="AJ446" s="204">
        <v>1.8004</v>
      </c>
      <c r="AL446" s="205">
        <v>41981</v>
      </c>
      <c r="AM446" s="204">
        <v>2.375</v>
      </c>
      <c r="AO446" s="205">
        <v>41981</v>
      </c>
      <c r="AP446" s="204">
        <v>2.8738000000000001</v>
      </c>
      <c r="AR446" s="205">
        <v>41984</v>
      </c>
      <c r="AS446" s="204">
        <v>2.8054000000000001</v>
      </c>
      <c r="AU446" s="205">
        <v>41984</v>
      </c>
      <c r="AV446" s="204">
        <v>0.67030000000000001</v>
      </c>
    </row>
    <row r="447" spans="2:48" x14ac:dyDescent="0.25">
      <c r="B447" s="205">
        <v>42009</v>
      </c>
      <c r="C447" s="204">
        <v>71.540000000000006</v>
      </c>
      <c r="E447" s="205">
        <v>41988</v>
      </c>
      <c r="F447" s="204">
        <v>2.1110000000000002</v>
      </c>
      <c r="G447" s="209"/>
      <c r="H447" s="205">
        <v>42002</v>
      </c>
      <c r="I447" s="204">
        <v>99.787499999999994</v>
      </c>
      <c r="K447" s="205">
        <v>42002</v>
      </c>
      <c r="L447" s="204">
        <v>99.605000000000004</v>
      </c>
      <c r="N447" s="205">
        <v>42002</v>
      </c>
      <c r="O447" s="204">
        <v>99.294499999999999</v>
      </c>
      <c r="Q447" s="205">
        <v>42002</v>
      </c>
      <c r="R447" s="204">
        <v>98.771000000000001</v>
      </c>
      <c r="T447" s="205">
        <v>41982</v>
      </c>
      <c r="U447" s="204">
        <v>22.31</v>
      </c>
      <c r="W447" s="205">
        <v>41982</v>
      </c>
      <c r="X447" s="204">
        <v>13.75</v>
      </c>
      <c r="Z447" s="205">
        <v>41982</v>
      </c>
      <c r="AA447" s="204">
        <v>11.75</v>
      </c>
      <c r="AC447" s="205">
        <v>41982</v>
      </c>
      <c r="AD447" s="204">
        <v>-3.19</v>
      </c>
      <c r="AF447" s="205">
        <v>41982</v>
      </c>
      <c r="AG447" s="204">
        <v>0.83650000000000002</v>
      </c>
      <c r="AI447" s="205">
        <v>41982</v>
      </c>
      <c r="AJ447" s="204">
        <v>1.7572000000000001</v>
      </c>
      <c r="AL447" s="205">
        <v>41982</v>
      </c>
      <c r="AM447" s="204">
        <v>2.3313000000000001</v>
      </c>
      <c r="AO447" s="205">
        <v>41982</v>
      </c>
      <c r="AP447" s="204">
        <v>2.8388</v>
      </c>
      <c r="AR447" s="205">
        <v>41985</v>
      </c>
      <c r="AS447" s="204">
        <v>2.7271000000000001</v>
      </c>
      <c r="AU447" s="205">
        <v>41985</v>
      </c>
      <c r="AV447" s="204">
        <v>0.63500000000000001</v>
      </c>
    </row>
    <row r="448" spans="2:48" x14ac:dyDescent="0.25">
      <c r="B448" s="205">
        <v>42010</v>
      </c>
      <c r="C448" s="204">
        <v>84.87</v>
      </c>
      <c r="E448" s="205">
        <v>41989</v>
      </c>
      <c r="F448" s="204">
        <v>2.1288</v>
      </c>
      <c r="G448" s="209"/>
      <c r="H448" s="205">
        <v>42003</v>
      </c>
      <c r="I448" s="204">
        <v>99.787499999999994</v>
      </c>
      <c r="K448" s="205">
        <v>42003</v>
      </c>
      <c r="L448" s="204">
        <v>99.605000000000004</v>
      </c>
      <c r="N448" s="205">
        <v>42003</v>
      </c>
      <c r="O448" s="204">
        <v>99.294499999999999</v>
      </c>
      <c r="Q448" s="205">
        <v>42003</v>
      </c>
      <c r="R448" s="204">
        <v>98.790999999999997</v>
      </c>
      <c r="T448" s="205">
        <v>41983</v>
      </c>
      <c r="U448" s="204">
        <v>22.63</v>
      </c>
      <c r="W448" s="205">
        <v>41983</v>
      </c>
      <c r="X448" s="204">
        <v>13.75</v>
      </c>
      <c r="Z448" s="205">
        <v>41983</v>
      </c>
      <c r="AA448" s="204">
        <v>11.63</v>
      </c>
      <c r="AC448" s="205">
        <v>41983</v>
      </c>
      <c r="AD448" s="204">
        <v>-3.88</v>
      </c>
      <c r="AF448" s="205">
        <v>41983</v>
      </c>
      <c r="AG448" s="204">
        <v>0.79749999999999999</v>
      </c>
      <c r="AI448" s="205">
        <v>41983</v>
      </c>
      <c r="AJ448" s="204">
        <v>1.696</v>
      </c>
      <c r="AL448" s="205">
        <v>41983</v>
      </c>
      <c r="AM448" s="204">
        <v>2.2805</v>
      </c>
      <c r="AO448" s="205">
        <v>41983</v>
      </c>
      <c r="AP448" s="204">
        <v>2.7930000000000001</v>
      </c>
      <c r="AR448" s="205">
        <v>41988</v>
      </c>
      <c r="AS448" s="204">
        <v>2.7450999999999999</v>
      </c>
      <c r="AU448" s="205">
        <v>41988</v>
      </c>
      <c r="AV448" s="204">
        <v>0.6371</v>
      </c>
    </row>
    <row r="449" spans="2:48" x14ac:dyDescent="0.25">
      <c r="B449" s="205">
        <v>42011</v>
      </c>
      <c r="C449" s="204">
        <v>85.2</v>
      </c>
      <c r="E449" s="205">
        <v>41990</v>
      </c>
      <c r="F449" s="204">
        <v>2.1267999999999998</v>
      </c>
      <c r="G449" s="209"/>
      <c r="H449" s="205">
        <v>42004</v>
      </c>
      <c r="I449" s="204">
        <v>99.787499999999994</v>
      </c>
      <c r="K449" s="205">
        <v>42004</v>
      </c>
      <c r="L449" s="204">
        <v>99.605000000000004</v>
      </c>
      <c r="N449" s="205">
        <v>42004</v>
      </c>
      <c r="O449" s="204">
        <v>99.299499999999995</v>
      </c>
      <c r="Q449" s="205">
        <v>42004</v>
      </c>
      <c r="R449" s="204">
        <v>98.796000000000006</v>
      </c>
      <c r="T449" s="205">
        <v>41984</v>
      </c>
      <c r="U449" s="204">
        <v>22.88</v>
      </c>
      <c r="W449" s="205">
        <v>41984</v>
      </c>
      <c r="X449" s="204">
        <v>14.25</v>
      </c>
      <c r="Z449" s="205">
        <v>41984</v>
      </c>
      <c r="AA449" s="204">
        <v>12.63</v>
      </c>
      <c r="AC449" s="205">
        <v>41984</v>
      </c>
      <c r="AD449" s="204">
        <v>-3.13</v>
      </c>
      <c r="AF449" s="205">
        <v>41984</v>
      </c>
      <c r="AG449" s="204">
        <v>0.83</v>
      </c>
      <c r="AI449" s="205">
        <v>41984</v>
      </c>
      <c r="AJ449" s="204">
        <v>1.7389999999999999</v>
      </c>
      <c r="AL449" s="205">
        <v>41984</v>
      </c>
      <c r="AM449" s="204">
        <v>2.2909999999999999</v>
      </c>
      <c r="AO449" s="205">
        <v>41984</v>
      </c>
      <c r="AP449" s="204">
        <v>2.7772999999999999</v>
      </c>
      <c r="AR449" s="205">
        <v>41989</v>
      </c>
      <c r="AS449" s="204">
        <v>2.6726999999999999</v>
      </c>
      <c r="AU449" s="205">
        <v>41989</v>
      </c>
      <c r="AV449" s="204">
        <v>0.54630000000000001</v>
      </c>
    </row>
    <row r="450" spans="2:48" x14ac:dyDescent="0.25">
      <c r="B450" s="205">
        <v>42012</v>
      </c>
      <c r="C450" s="204">
        <v>85.15</v>
      </c>
      <c r="E450" s="205">
        <v>41991</v>
      </c>
      <c r="F450" s="204">
        <v>2.1234999999999999</v>
      </c>
      <c r="G450" s="209"/>
      <c r="H450" s="205">
        <v>42006</v>
      </c>
      <c r="I450" s="204">
        <v>99.787499999999994</v>
      </c>
      <c r="K450" s="205">
        <v>42006</v>
      </c>
      <c r="L450" s="204">
        <v>99.605000000000004</v>
      </c>
      <c r="N450" s="205">
        <v>42006</v>
      </c>
      <c r="O450" s="204">
        <v>99.299499999999995</v>
      </c>
      <c r="Q450" s="205">
        <v>42006</v>
      </c>
      <c r="R450" s="204">
        <v>98.781000000000006</v>
      </c>
      <c r="T450" s="205">
        <v>41985</v>
      </c>
      <c r="U450" s="204">
        <v>23.63</v>
      </c>
      <c r="W450" s="205">
        <v>41985</v>
      </c>
      <c r="X450" s="204">
        <v>14.38</v>
      </c>
      <c r="Z450" s="205">
        <v>41985</v>
      </c>
      <c r="AA450" s="204">
        <v>12.75</v>
      </c>
      <c r="AC450" s="205">
        <v>41985</v>
      </c>
      <c r="AD450" s="204">
        <v>-3.63</v>
      </c>
      <c r="AF450" s="205">
        <v>41985</v>
      </c>
      <c r="AG450" s="204">
        <v>0.77729999999999999</v>
      </c>
      <c r="AI450" s="205">
        <v>41985</v>
      </c>
      <c r="AJ450" s="204">
        <v>1.6573</v>
      </c>
      <c r="AL450" s="205">
        <v>41985</v>
      </c>
      <c r="AM450" s="204">
        <v>2.2086999999999999</v>
      </c>
      <c r="AO450" s="205">
        <v>41985</v>
      </c>
      <c r="AP450" s="204">
        <v>2.7025000000000001</v>
      </c>
      <c r="AR450" s="205">
        <v>41990</v>
      </c>
      <c r="AS450" s="204">
        <v>2.7321</v>
      </c>
      <c r="AU450" s="205">
        <v>41990</v>
      </c>
      <c r="AV450" s="204">
        <v>0.60250000000000004</v>
      </c>
    </row>
    <row r="451" spans="2:48" x14ac:dyDescent="0.25">
      <c r="B451" s="205">
        <v>42013</v>
      </c>
      <c r="C451" s="204">
        <v>80.62</v>
      </c>
      <c r="E451" s="205">
        <v>41992</v>
      </c>
      <c r="F451" s="204">
        <v>2.1625999999999999</v>
      </c>
      <c r="G451" s="209"/>
      <c r="H451" s="205">
        <v>42009</v>
      </c>
      <c r="I451" s="204">
        <v>99.79</v>
      </c>
      <c r="K451" s="205">
        <v>42009</v>
      </c>
      <c r="L451" s="204">
        <v>99.605000000000004</v>
      </c>
      <c r="N451" s="205">
        <v>42009</v>
      </c>
      <c r="O451" s="204">
        <v>99.299499999999995</v>
      </c>
      <c r="Q451" s="205">
        <v>42009</v>
      </c>
      <c r="R451" s="204">
        <v>98.786000000000001</v>
      </c>
      <c r="T451" s="205">
        <v>41988</v>
      </c>
      <c r="U451" s="204">
        <v>23.5</v>
      </c>
      <c r="W451" s="205">
        <v>41988</v>
      </c>
      <c r="X451" s="204">
        <v>14.38</v>
      </c>
      <c r="Z451" s="205">
        <v>41988</v>
      </c>
      <c r="AA451" s="204">
        <v>12.88</v>
      </c>
      <c r="AC451" s="205">
        <v>41988</v>
      </c>
      <c r="AD451" s="204">
        <v>-3.5</v>
      </c>
      <c r="AF451" s="205">
        <v>41988</v>
      </c>
      <c r="AG451" s="204">
        <v>0.8145</v>
      </c>
      <c r="AI451" s="205">
        <v>41988</v>
      </c>
      <c r="AJ451" s="204">
        <v>1.7130000000000001</v>
      </c>
      <c r="AL451" s="205">
        <v>41988</v>
      </c>
      <c r="AM451" s="204">
        <v>2.2463000000000002</v>
      </c>
      <c r="AO451" s="205">
        <v>41988</v>
      </c>
      <c r="AP451" s="204">
        <v>2.7105000000000001</v>
      </c>
      <c r="AR451" s="205">
        <v>41991</v>
      </c>
      <c r="AS451" s="204">
        <v>2.8294000000000001</v>
      </c>
      <c r="AU451" s="205">
        <v>41991</v>
      </c>
      <c r="AV451" s="204">
        <v>0.70299999999999996</v>
      </c>
    </row>
    <row r="452" spans="2:48" x14ac:dyDescent="0.25">
      <c r="B452" s="205">
        <v>42016</v>
      </c>
      <c r="C452" s="204">
        <v>81.89</v>
      </c>
      <c r="E452" s="205">
        <v>41995</v>
      </c>
      <c r="F452" s="204">
        <v>2.1654</v>
      </c>
      <c r="G452" s="209"/>
      <c r="H452" s="205">
        <v>42010</v>
      </c>
      <c r="I452" s="204">
        <v>99.79</v>
      </c>
      <c r="K452" s="205">
        <v>42010</v>
      </c>
      <c r="L452" s="204">
        <v>99.605000000000004</v>
      </c>
      <c r="N452" s="205">
        <v>42010</v>
      </c>
      <c r="O452" s="204">
        <v>99.304500000000004</v>
      </c>
      <c r="Q452" s="205">
        <v>42010</v>
      </c>
      <c r="R452" s="204">
        <v>98.811000000000007</v>
      </c>
      <c r="T452" s="205">
        <v>41989</v>
      </c>
      <c r="U452" s="204">
        <v>23</v>
      </c>
      <c r="W452" s="205">
        <v>41989</v>
      </c>
      <c r="X452" s="204">
        <v>14.63</v>
      </c>
      <c r="Z452" s="205">
        <v>41989</v>
      </c>
      <c r="AA452" s="204">
        <v>12.88</v>
      </c>
      <c r="AC452" s="205">
        <v>41989</v>
      </c>
      <c r="AD452" s="204">
        <v>-3.88</v>
      </c>
      <c r="AF452" s="205">
        <v>41989</v>
      </c>
      <c r="AG452" s="204">
        <v>0.7833</v>
      </c>
      <c r="AI452" s="205">
        <v>41989</v>
      </c>
      <c r="AJ452" s="204">
        <v>1.6646000000000001</v>
      </c>
      <c r="AL452" s="205">
        <v>41989</v>
      </c>
      <c r="AM452" s="204">
        <v>2.1880000000000002</v>
      </c>
      <c r="AO452" s="205">
        <v>41989</v>
      </c>
      <c r="AP452" s="204">
        <v>2.6515</v>
      </c>
      <c r="AR452" s="205">
        <v>41992</v>
      </c>
      <c r="AS452" s="204">
        <v>2.7479</v>
      </c>
      <c r="AU452" s="205">
        <v>41992</v>
      </c>
      <c r="AV452" s="204">
        <v>0.58520000000000005</v>
      </c>
    </row>
    <row r="453" spans="2:48" x14ac:dyDescent="0.25">
      <c r="B453" s="205">
        <v>42017</v>
      </c>
      <c r="C453" s="204">
        <v>83</v>
      </c>
      <c r="E453" s="205">
        <v>41996</v>
      </c>
      <c r="F453" s="204">
        <v>2.1770999999999998</v>
      </c>
      <c r="G453" s="209"/>
      <c r="H453" s="205">
        <v>42011</v>
      </c>
      <c r="I453" s="204">
        <v>99.79</v>
      </c>
      <c r="K453" s="205">
        <v>42011</v>
      </c>
      <c r="L453" s="204">
        <v>99.605000000000004</v>
      </c>
      <c r="N453" s="205">
        <v>42011</v>
      </c>
      <c r="O453" s="204">
        <v>99.3095</v>
      </c>
      <c r="Q453" s="205">
        <v>42011</v>
      </c>
      <c r="R453" s="204">
        <v>98.825999999999993</v>
      </c>
      <c r="T453" s="205">
        <v>41990</v>
      </c>
      <c r="U453" s="204">
        <v>20.69</v>
      </c>
      <c r="W453" s="205">
        <v>41990</v>
      </c>
      <c r="X453" s="204">
        <v>13.13</v>
      </c>
      <c r="Z453" s="205">
        <v>41990</v>
      </c>
      <c r="AA453" s="204">
        <v>12.38</v>
      </c>
      <c r="AC453" s="205">
        <v>41990</v>
      </c>
      <c r="AD453" s="204">
        <v>-4.63</v>
      </c>
      <c r="AF453" s="205">
        <v>41990</v>
      </c>
      <c r="AG453" s="204">
        <v>0.82699999999999996</v>
      </c>
      <c r="AI453" s="205">
        <v>41990</v>
      </c>
      <c r="AJ453" s="204">
        <v>1.7448999999999999</v>
      </c>
      <c r="AL453" s="205">
        <v>41990</v>
      </c>
      <c r="AM453" s="204">
        <v>2.2612000000000001</v>
      </c>
      <c r="AO453" s="205">
        <v>41990</v>
      </c>
      <c r="AP453" s="204">
        <v>2.6813000000000002</v>
      </c>
      <c r="AR453" s="205">
        <v>41995</v>
      </c>
      <c r="AS453" s="204">
        <v>2.7271000000000001</v>
      </c>
      <c r="AU453" s="205">
        <v>41995</v>
      </c>
      <c r="AV453" s="204">
        <v>0.56269999999999998</v>
      </c>
    </row>
    <row r="454" spans="2:48" x14ac:dyDescent="0.25">
      <c r="B454" s="205">
        <v>42018</v>
      </c>
      <c r="C454" s="204">
        <v>85.28</v>
      </c>
      <c r="E454" s="205">
        <v>41997</v>
      </c>
      <c r="F454" s="204">
        <v>2.1337000000000002</v>
      </c>
      <c r="G454" s="209"/>
      <c r="H454" s="205">
        <v>42012</v>
      </c>
      <c r="I454" s="204">
        <v>99.79</v>
      </c>
      <c r="K454" s="205">
        <v>42012</v>
      </c>
      <c r="L454" s="204">
        <v>99.605000000000004</v>
      </c>
      <c r="N454" s="205">
        <v>42012</v>
      </c>
      <c r="O454" s="204">
        <v>99.3095</v>
      </c>
      <c r="Q454" s="205">
        <v>42012</v>
      </c>
      <c r="R454" s="204">
        <v>98.835999999999999</v>
      </c>
      <c r="T454" s="205">
        <v>41991</v>
      </c>
      <c r="U454" s="204">
        <v>22</v>
      </c>
      <c r="W454" s="205">
        <v>41991</v>
      </c>
      <c r="X454" s="204">
        <v>12.75</v>
      </c>
      <c r="Z454" s="205">
        <v>41991</v>
      </c>
      <c r="AA454" s="204">
        <v>12.63</v>
      </c>
      <c r="AC454" s="205">
        <v>41991</v>
      </c>
      <c r="AD454" s="204">
        <v>-4.63</v>
      </c>
      <c r="AF454" s="205">
        <v>41991</v>
      </c>
      <c r="AG454" s="204">
        <v>0.85450000000000004</v>
      </c>
      <c r="AI454" s="205">
        <v>41991</v>
      </c>
      <c r="AJ454" s="204">
        <v>1.7905</v>
      </c>
      <c r="AL454" s="205">
        <v>41991</v>
      </c>
      <c r="AM454" s="204">
        <v>2.335</v>
      </c>
      <c r="AO454" s="205">
        <v>41991</v>
      </c>
      <c r="AP454" s="204">
        <v>2.7743000000000002</v>
      </c>
      <c r="AR454" s="205">
        <v>41996</v>
      </c>
      <c r="AS454" s="204">
        <v>2.8656000000000001</v>
      </c>
      <c r="AU454" s="205">
        <v>41996</v>
      </c>
      <c r="AV454" s="204">
        <v>0.68520000000000003</v>
      </c>
    </row>
    <row r="455" spans="2:48" x14ac:dyDescent="0.25">
      <c r="B455" s="205">
        <v>42019</v>
      </c>
      <c r="C455" s="204">
        <v>85.28</v>
      </c>
      <c r="E455" s="205">
        <v>41998</v>
      </c>
      <c r="F455" s="204">
        <v>2.1337000000000002</v>
      </c>
      <c r="G455" s="209"/>
      <c r="H455" s="205">
        <v>42013</v>
      </c>
      <c r="I455" s="204">
        <v>99.787499999999994</v>
      </c>
      <c r="K455" s="205">
        <v>42013</v>
      </c>
      <c r="L455" s="204">
        <v>99.605000000000004</v>
      </c>
      <c r="N455" s="205">
        <v>42013</v>
      </c>
      <c r="O455" s="204">
        <v>99.3095</v>
      </c>
      <c r="Q455" s="205">
        <v>42013</v>
      </c>
      <c r="R455" s="204">
        <v>98.876000000000005</v>
      </c>
      <c r="T455" s="205">
        <v>41992</v>
      </c>
      <c r="U455" s="204">
        <v>23</v>
      </c>
      <c r="W455" s="205">
        <v>41992</v>
      </c>
      <c r="X455" s="204">
        <v>13.25</v>
      </c>
      <c r="Z455" s="205">
        <v>41992</v>
      </c>
      <c r="AA455" s="204">
        <v>13</v>
      </c>
      <c r="AC455" s="205">
        <v>41992</v>
      </c>
      <c r="AD455" s="204">
        <v>-4.38</v>
      </c>
      <c r="AF455" s="205">
        <v>41992</v>
      </c>
      <c r="AG455" s="204">
        <v>0.87250000000000005</v>
      </c>
      <c r="AI455" s="205">
        <v>41992</v>
      </c>
      <c r="AJ455" s="204">
        <v>1.7785</v>
      </c>
      <c r="AL455" s="205">
        <v>41992</v>
      </c>
      <c r="AM455" s="204">
        <v>2.2915000000000001</v>
      </c>
      <c r="AO455" s="205">
        <v>41992</v>
      </c>
      <c r="AP455" s="204">
        <v>2.7130999999999998</v>
      </c>
      <c r="AR455" s="205">
        <v>41997</v>
      </c>
      <c r="AS455" s="204">
        <v>2.8361999999999998</v>
      </c>
      <c r="AU455" s="205">
        <v>41997</v>
      </c>
      <c r="AV455" s="204">
        <v>0.70250000000000001</v>
      </c>
    </row>
    <row r="456" spans="2:48" x14ac:dyDescent="0.25">
      <c r="B456" s="205">
        <v>42020</v>
      </c>
      <c r="C456" s="204">
        <v>92.62</v>
      </c>
      <c r="E456" s="205">
        <v>41999</v>
      </c>
      <c r="F456" s="204">
        <v>2.1412</v>
      </c>
      <c r="G456" s="209"/>
      <c r="H456" s="205">
        <v>42016</v>
      </c>
      <c r="I456" s="204">
        <v>99.787499999999994</v>
      </c>
      <c r="K456" s="205">
        <v>42016</v>
      </c>
      <c r="L456" s="204">
        <v>99.605000000000004</v>
      </c>
      <c r="N456" s="205">
        <v>42016</v>
      </c>
      <c r="O456" s="204">
        <v>99.3095</v>
      </c>
      <c r="Q456" s="205">
        <v>42016</v>
      </c>
      <c r="R456" s="204">
        <v>98.896000000000001</v>
      </c>
      <c r="T456" s="205">
        <v>41995</v>
      </c>
      <c r="U456" s="204">
        <v>23.88</v>
      </c>
      <c r="W456" s="205">
        <v>41995</v>
      </c>
      <c r="X456" s="204">
        <v>13.13</v>
      </c>
      <c r="Z456" s="205">
        <v>41995</v>
      </c>
      <c r="AA456" s="204">
        <v>12.88</v>
      </c>
      <c r="AC456" s="205">
        <v>41995</v>
      </c>
      <c r="AD456" s="204">
        <v>-4.88</v>
      </c>
      <c r="AF456" s="205">
        <v>41995</v>
      </c>
      <c r="AG456" s="204">
        <v>0.9</v>
      </c>
      <c r="AI456" s="205">
        <v>41995</v>
      </c>
      <c r="AJ456" s="204">
        <v>1.7898000000000001</v>
      </c>
      <c r="AL456" s="205">
        <v>41995</v>
      </c>
      <c r="AM456" s="204">
        <v>2.2885</v>
      </c>
      <c r="AO456" s="205">
        <v>41995</v>
      </c>
      <c r="AP456" s="204">
        <v>2.6945000000000001</v>
      </c>
      <c r="AR456" s="205">
        <v>41998</v>
      </c>
      <c r="AS456" s="204">
        <v>2.8361999999999998</v>
      </c>
      <c r="AU456" s="205">
        <v>41998</v>
      </c>
      <c r="AV456" s="204">
        <v>0.70250000000000001</v>
      </c>
    </row>
    <row r="457" spans="2:48" x14ac:dyDescent="0.25">
      <c r="B457" s="205">
        <v>42024</v>
      </c>
      <c r="C457" s="204">
        <v>90.55</v>
      </c>
      <c r="E457" s="205">
        <v>42002</v>
      </c>
      <c r="F457" s="204">
        <v>2.1282999999999999</v>
      </c>
      <c r="G457" s="209"/>
      <c r="H457" s="205">
        <v>42017</v>
      </c>
      <c r="I457" s="204">
        <v>99.784999999999997</v>
      </c>
      <c r="K457" s="205">
        <v>42017</v>
      </c>
      <c r="L457" s="204">
        <v>99.605000000000004</v>
      </c>
      <c r="N457" s="205">
        <v>42017</v>
      </c>
      <c r="O457" s="204">
        <v>99.314499999999995</v>
      </c>
      <c r="Q457" s="205">
        <v>42017</v>
      </c>
      <c r="R457" s="204">
        <v>98.911000000000001</v>
      </c>
      <c r="T457" s="205">
        <v>41996</v>
      </c>
      <c r="U457" s="204">
        <v>18.809999999999999</v>
      </c>
      <c r="W457" s="205">
        <v>41996</v>
      </c>
      <c r="X457" s="204">
        <v>12.5</v>
      </c>
      <c r="Z457" s="205">
        <v>41996</v>
      </c>
      <c r="AA457" s="204">
        <v>12.5</v>
      </c>
      <c r="AC457" s="205">
        <v>41996</v>
      </c>
      <c r="AD457" s="204">
        <v>-4.75</v>
      </c>
      <c r="AF457" s="205">
        <v>41996</v>
      </c>
      <c r="AG457" s="204">
        <v>0.92800000000000005</v>
      </c>
      <c r="AI457" s="205">
        <v>41996</v>
      </c>
      <c r="AJ457" s="204">
        <v>1.8618000000000001</v>
      </c>
      <c r="AL457" s="205">
        <v>41996</v>
      </c>
      <c r="AM457" s="204">
        <v>2.3885000000000001</v>
      </c>
      <c r="AO457" s="205">
        <v>41996</v>
      </c>
      <c r="AP457" s="204">
        <v>2.8050000000000002</v>
      </c>
      <c r="AR457" s="205">
        <v>41999</v>
      </c>
      <c r="AS457" s="204">
        <v>2.8082000000000003</v>
      </c>
      <c r="AU457" s="205">
        <v>41999</v>
      </c>
      <c r="AV457" s="204">
        <v>0.67149999999999999</v>
      </c>
    </row>
    <row r="458" spans="2:48" x14ac:dyDescent="0.25">
      <c r="B458" s="205">
        <v>42025</v>
      </c>
      <c r="C458" s="204">
        <v>88.25</v>
      </c>
      <c r="E458" s="205">
        <v>42003</v>
      </c>
      <c r="F458" s="204">
        <v>2.0800999999999998</v>
      </c>
      <c r="G458" s="209"/>
      <c r="H458" s="205">
        <v>42018</v>
      </c>
      <c r="I458" s="204">
        <v>99.784999999999997</v>
      </c>
      <c r="K458" s="205">
        <v>42018</v>
      </c>
      <c r="L458" s="204">
        <v>99.605000000000004</v>
      </c>
      <c r="N458" s="205">
        <v>42018</v>
      </c>
      <c r="O458" s="204">
        <v>99.319400000000002</v>
      </c>
      <c r="Q458" s="205">
        <v>42018</v>
      </c>
      <c r="R458" s="204">
        <v>98.944999999999993</v>
      </c>
      <c r="T458" s="205">
        <v>41997</v>
      </c>
      <c r="U458" s="204">
        <v>19</v>
      </c>
      <c r="W458" s="205">
        <v>41997</v>
      </c>
      <c r="X458" s="204">
        <v>10</v>
      </c>
      <c r="Z458" s="205">
        <v>41997</v>
      </c>
      <c r="AA458" s="204">
        <v>12.38</v>
      </c>
      <c r="AC458" s="205">
        <v>41997</v>
      </c>
      <c r="AD458" s="204">
        <v>-4.25</v>
      </c>
      <c r="AF458" s="205">
        <v>41997</v>
      </c>
      <c r="AG458" s="204">
        <v>0.92449999999999999</v>
      </c>
      <c r="AI458" s="205">
        <v>41997</v>
      </c>
      <c r="AJ458" s="204">
        <v>1.85</v>
      </c>
      <c r="AL458" s="205">
        <v>41997</v>
      </c>
      <c r="AM458" s="204">
        <v>2.39</v>
      </c>
      <c r="AO458" s="205">
        <v>41997</v>
      </c>
      <c r="AP458" s="204">
        <v>2.7955000000000001</v>
      </c>
      <c r="AR458" s="205">
        <v>42002</v>
      </c>
      <c r="AS458" s="204">
        <v>2.7854999999999999</v>
      </c>
      <c r="AU458" s="205">
        <v>42002</v>
      </c>
      <c r="AV458" s="204">
        <v>0.6583</v>
      </c>
    </row>
    <row r="459" spans="2:48" x14ac:dyDescent="0.25">
      <c r="B459" s="205">
        <v>42026</v>
      </c>
      <c r="C459" s="204">
        <v>85.15</v>
      </c>
      <c r="E459" s="205">
        <v>42004</v>
      </c>
      <c r="F459" s="204">
        <v>2.1419000000000001</v>
      </c>
      <c r="G459" s="209"/>
      <c r="H459" s="205">
        <v>42019</v>
      </c>
      <c r="I459" s="204">
        <v>99.784999999999997</v>
      </c>
      <c r="K459" s="205">
        <v>42019</v>
      </c>
      <c r="L459" s="204">
        <v>99.605000000000004</v>
      </c>
      <c r="N459" s="205">
        <v>42019</v>
      </c>
      <c r="O459" s="204">
        <v>99.319400000000002</v>
      </c>
      <c r="Q459" s="205">
        <v>42019</v>
      </c>
      <c r="R459" s="204">
        <v>98.974999999999994</v>
      </c>
      <c r="T459" s="205">
        <v>41998</v>
      </c>
      <c r="U459" s="204">
        <v>18.5</v>
      </c>
      <c r="W459" s="205">
        <v>41998</v>
      </c>
      <c r="X459" s="204">
        <v>10.25</v>
      </c>
      <c r="Z459" s="205">
        <v>41998</v>
      </c>
      <c r="AA459" s="204">
        <v>12.5</v>
      </c>
      <c r="AC459" s="205">
        <v>41998</v>
      </c>
      <c r="AD459" s="204">
        <v>-4.5</v>
      </c>
      <c r="AF459" s="205">
        <v>41998</v>
      </c>
      <c r="AG459" s="204">
        <v>0.92300000000000004</v>
      </c>
      <c r="AI459" s="205">
        <v>41998</v>
      </c>
      <c r="AJ459" s="204">
        <v>1.861</v>
      </c>
      <c r="AL459" s="205">
        <v>41998</v>
      </c>
      <c r="AM459" s="204">
        <v>2.3855</v>
      </c>
      <c r="AO459" s="205">
        <v>41998</v>
      </c>
      <c r="AP459" s="204">
        <v>2.7955000000000001</v>
      </c>
      <c r="AR459" s="205">
        <v>42003</v>
      </c>
      <c r="AS459" s="204">
        <v>2.7633999999999999</v>
      </c>
      <c r="AU459" s="205">
        <v>42003</v>
      </c>
      <c r="AV459" s="204">
        <v>0.68940000000000001</v>
      </c>
    </row>
    <row r="460" spans="2:48" x14ac:dyDescent="0.25">
      <c r="B460" s="205">
        <v>42027</v>
      </c>
      <c r="C460" s="204">
        <v>89.94</v>
      </c>
      <c r="E460" s="205">
        <v>42005</v>
      </c>
      <c r="F460" s="204">
        <v>2.1531000000000002</v>
      </c>
      <c r="G460" s="209"/>
      <c r="H460" s="205">
        <v>42020</v>
      </c>
      <c r="I460" s="204">
        <v>99.784999999999997</v>
      </c>
      <c r="K460" s="205">
        <v>42020</v>
      </c>
      <c r="L460" s="204">
        <v>99.605000000000004</v>
      </c>
      <c r="N460" s="205">
        <v>42020</v>
      </c>
      <c r="O460" s="204">
        <v>99.319400000000002</v>
      </c>
      <c r="Q460" s="205">
        <v>42020</v>
      </c>
      <c r="R460" s="204">
        <v>98.944999999999993</v>
      </c>
      <c r="T460" s="205">
        <v>41999</v>
      </c>
      <c r="U460" s="204">
        <v>18.25</v>
      </c>
      <c r="W460" s="205">
        <v>41999</v>
      </c>
      <c r="X460" s="204">
        <v>9.5</v>
      </c>
      <c r="Z460" s="205">
        <v>41999</v>
      </c>
      <c r="AA460" s="204">
        <v>11.75</v>
      </c>
      <c r="AC460" s="205">
        <v>41999</v>
      </c>
      <c r="AD460" s="204">
        <v>-4.75</v>
      </c>
      <c r="AF460" s="205">
        <v>41999</v>
      </c>
      <c r="AG460" s="204">
        <v>0.92449999999999999</v>
      </c>
      <c r="AI460" s="205">
        <v>41999</v>
      </c>
      <c r="AJ460" s="204">
        <v>1.8540000000000001</v>
      </c>
      <c r="AL460" s="205">
        <v>41999</v>
      </c>
      <c r="AM460" s="204">
        <v>2.3677999999999999</v>
      </c>
      <c r="AO460" s="205">
        <v>41999</v>
      </c>
      <c r="AP460" s="204">
        <v>2.7694999999999999</v>
      </c>
      <c r="AR460" s="205">
        <v>42004</v>
      </c>
      <c r="AS460" s="204">
        <v>2.7593999999999999</v>
      </c>
      <c r="AU460" s="205">
        <v>42004</v>
      </c>
      <c r="AV460" s="204">
        <v>0.61929999999999996</v>
      </c>
    </row>
    <row r="461" spans="2:48" x14ac:dyDescent="0.25">
      <c r="B461" s="205">
        <v>42030</v>
      </c>
      <c r="C461" s="204">
        <v>85.33</v>
      </c>
      <c r="E461" s="205">
        <v>42006</v>
      </c>
      <c r="F461" s="204">
        <v>2.1432000000000002</v>
      </c>
      <c r="G461" s="209"/>
      <c r="H461" s="205">
        <v>42024</v>
      </c>
      <c r="I461" s="204">
        <v>99.782499999999999</v>
      </c>
      <c r="K461" s="205">
        <v>42024</v>
      </c>
      <c r="L461" s="204">
        <v>99.6</v>
      </c>
      <c r="N461" s="205">
        <v>42024</v>
      </c>
      <c r="O461" s="204">
        <v>99.319400000000002</v>
      </c>
      <c r="Q461" s="205">
        <v>42024</v>
      </c>
      <c r="R461" s="204">
        <v>98.94</v>
      </c>
      <c r="T461" s="205">
        <v>42002</v>
      </c>
      <c r="U461" s="204">
        <v>19.440000000000001</v>
      </c>
      <c r="W461" s="205">
        <v>42002</v>
      </c>
      <c r="X461" s="204">
        <v>9.6300000000000008</v>
      </c>
      <c r="Z461" s="205">
        <v>42002</v>
      </c>
      <c r="AA461" s="204">
        <v>11.25</v>
      </c>
      <c r="AC461" s="205">
        <v>42002</v>
      </c>
      <c r="AD461" s="204">
        <v>-4.63</v>
      </c>
      <c r="AF461" s="205">
        <v>42002</v>
      </c>
      <c r="AG461" s="204">
        <v>0.90300000000000002</v>
      </c>
      <c r="AI461" s="205">
        <v>42002</v>
      </c>
      <c r="AJ461" s="204">
        <v>1.804</v>
      </c>
      <c r="AL461" s="205">
        <v>42002</v>
      </c>
      <c r="AM461" s="204">
        <v>2.3155000000000001</v>
      </c>
      <c r="AO461" s="205">
        <v>42002</v>
      </c>
      <c r="AP461" s="204">
        <v>2.7250999999999999</v>
      </c>
      <c r="AR461" s="205">
        <v>42005</v>
      </c>
      <c r="AS461" s="204">
        <v>2.7593999999999999</v>
      </c>
      <c r="AU461" s="205">
        <v>42005</v>
      </c>
      <c r="AV461" s="204">
        <v>0.61929999999999996</v>
      </c>
    </row>
    <row r="462" spans="2:48" x14ac:dyDescent="0.25">
      <c r="B462" s="205">
        <v>42031</v>
      </c>
      <c r="C462" s="204">
        <v>86.18</v>
      </c>
      <c r="E462" s="205">
        <v>42009</v>
      </c>
      <c r="F462" s="204">
        <v>2.1074999999999999</v>
      </c>
      <c r="G462" s="209"/>
      <c r="H462" s="205">
        <v>42025</v>
      </c>
      <c r="I462" s="204">
        <v>99.782499999999999</v>
      </c>
      <c r="K462" s="205">
        <v>42025</v>
      </c>
      <c r="L462" s="204">
        <v>99.6</v>
      </c>
      <c r="N462" s="205">
        <v>42025</v>
      </c>
      <c r="O462" s="204">
        <v>99.314499999999995</v>
      </c>
      <c r="Q462" s="205">
        <v>42025</v>
      </c>
      <c r="R462" s="204">
        <v>98.936000000000007</v>
      </c>
      <c r="T462" s="205">
        <v>42003</v>
      </c>
      <c r="U462" s="204">
        <v>20.75</v>
      </c>
      <c r="W462" s="205">
        <v>42003</v>
      </c>
      <c r="X462" s="204">
        <v>10.63</v>
      </c>
      <c r="Z462" s="205">
        <v>42003</v>
      </c>
      <c r="AA462" s="204">
        <v>11.13</v>
      </c>
      <c r="AC462" s="205">
        <v>42003</v>
      </c>
      <c r="AD462" s="204">
        <v>-4.6899999999999995</v>
      </c>
      <c r="AF462" s="205">
        <v>42003</v>
      </c>
      <c r="AG462" s="204">
        <v>0.89300000000000002</v>
      </c>
      <c r="AI462" s="205">
        <v>42003</v>
      </c>
      <c r="AJ462" s="204">
        <v>1.7867999999999999</v>
      </c>
      <c r="AL462" s="205">
        <v>42003</v>
      </c>
      <c r="AM462" s="204">
        <v>2.298</v>
      </c>
      <c r="AO462" s="205">
        <v>42003</v>
      </c>
      <c r="AP462" s="204">
        <v>2.7095000000000002</v>
      </c>
      <c r="AR462" s="205">
        <v>42006</v>
      </c>
      <c r="AS462" s="204">
        <v>2.6814</v>
      </c>
      <c r="AU462" s="205">
        <v>42006</v>
      </c>
      <c r="AV462" s="204">
        <v>0.54320000000000002</v>
      </c>
    </row>
    <row r="463" spans="2:48" x14ac:dyDescent="0.25">
      <c r="B463" s="205">
        <v>42032</v>
      </c>
      <c r="C463" s="204">
        <v>86.38</v>
      </c>
      <c r="E463" s="205">
        <v>42010</v>
      </c>
      <c r="F463" s="204">
        <v>2.0089999999999999</v>
      </c>
      <c r="G463" s="209"/>
      <c r="H463" s="205">
        <v>42026</v>
      </c>
      <c r="I463" s="204">
        <v>99.782499999999999</v>
      </c>
      <c r="K463" s="205">
        <v>42026</v>
      </c>
      <c r="L463" s="204">
        <v>99.6</v>
      </c>
      <c r="N463" s="205">
        <v>42026</v>
      </c>
      <c r="O463" s="204">
        <v>99.314499999999995</v>
      </c>
      <c r="Q463" s="205">
        <v>42026</v>
      </c>
      <c r="R463" s="204">
        <v>98.921000000000006</v>
      </c>
      <c r="T463" s="205">
        <v>42004</v>
      </c>
      <c r="U463" s="204">
        <v>22.94</v>
      </c>
      <c r="W463" s="205">
        <v>42004</v>
      </c>
      <c r="X463" s="204">
        <v>11.88</v>
      </c>
      <c r="Z463" s="205">
        <v>42004</v>
      </c>
      <c r="AA463" s="204">
        <v>11.38</v>
      </c>
      <c r="AC463" s="205">
        <v>42004</v>
      </c>
      <c r="AD463" s="204">
        <v>-4.75</v>
      </c>
      <c r="AF463" s="205">
        <v>42004</v>
      </c>
      <c r="AG463" s="204">
        <v>0.9</v>
      </c>
      <c r="AI463" s="205">
        <v>42004</v>
      </c>
      <c r="AJ463" s="204">
        <v>1.7715000000000001</v>
      </c>
      <c r="AL463" s="205">
        <v>42004</v>
      </c>
      <c r="AM463" s="204">
        <v>2.2824999999999998</v>
      </c>
      <c r="AO463" s="205">
        <v>42004</v>
      </c>
      <c r="AP463" s="204">
        <v>2.7</v>
      </c>
      <c r="AR463" s="205">
        <v>42009</v>
      </c>
      <c r="AS463" s="204">
        <v>2.5819000000000001</v>
      </c>
      <c r="AU463" s="205">
        <v>42009</v>
      </c>
      <c r="AV463" s="204">
        <v>0.4748</v>
      </c>
    </row>
    <row r="464" spans="2:48" x14ac:dyDescent="0.25">
      <c r="B464" s="205">
        <v>42033</v>
      </c>
      <c r="C464" s="204">
        <v>86.62</v>
      </c>
      <c r="E464" s="205">
        <v>42011</v>
      </c>
      <c r="F464" s="204">
        <v>2.0045000000000002</v>
      </c>
      <c r="G464" s="209"/>
      <c r="H464" s="205">
        <v>42027</v>
      </c>
      <c r="I464" s="204">
        <v>99.782499999999999</v>
      </c>
      <c r="K464" s="205">
        <v>42027</v>
      </c>
      <c r="L464" s="204">
        <v>99.6</v>
      </c>
      <c r="N464" s="205">
        <v>42027</v>
      </c>
      <c r="O464" s="204">
        <v>99.314499999999995</v>
      </c>
      <c r="Q464" s="205">
        <v>42027</v>
      </c>
      <c r="R464" s="204">
        <v>98.930999999999997</v>
      </c>
      <c r="T464" s="205">
        <v>42005</v>
      </c>
      <c r="U464" s="204">
        <v>21.75</v>
      </c>
      <c r="W464" s="205">
        <v>42005</v>
      </c>
      <c r="X464" s="204">
        <v>11.75</v>
      </c>
      <c r="Z464" s="205">
        <v>42005</v>
      </c>
      <c r="AA464" s="204">
        <v>11.5</v>
      </c>
      <c r="AC464" s="205">
        <v>42005</v>
      </c>
      <c r="AD464" s="204">
        <v>-4.75</v>
      </c>
      <c r="AF464" s="205">
        <v>42005</v>
      </c>
      <c r="AG464" s="204">
        <v>0.9</v>
      </c>
      <c r="AI464" s="205">
        <v>42005</v>
      </c>
      <c r="AJ464" s="204">
        <v>1.7715000000000001</v>
      </c>
      <c r="AL464" s="205">
        <v>42005</v>
      </c>
      <c r="AM464" s="204">
        <v>2.2824999999999998</v>
      </c>
      <c r="AO464" s="205">
        <v>42005</v>
      </c>
      <c r="AP464" s="204">
        <v>2.6989999999999998</v>
      </c>
      <c r="AR464" s="205">
        <v>42010</v>
      </c>
      <c r="AS464" s="204">
        <v>2.4575</v>
      </c>
      <c r="AU464" s="205">
        <v>42010</v>
      </c>
      <c r="AV464" s="204">
        <v>0.44750000000000001</v>
      </c>
    </row>
    <row r="465" spans="2:48" x14ac:dyDescent="0.25">
      <c r="B465" s="205">
        <v>42034</v>
      </c>
      <c r="C465" s="204">
        <v>88.27</v>
      </c>
      <c r="E465" s="205">
        <v>42012</v>
      </c>
      <c r="F465" s="204">
        <v>2.0262000000000002</v>
      </c>
      <c r="G465" s="209"/>
      <c r="H465" s="205">
        <v>42030</v>
      </c>
      <c r="I465" s="204">
        <v>99.782499999999999</v>
      </c>
      <c r="K465" s="205">
        <v>42030</v>
      </c>
      <c r="L465" s="204">
        <v>99.6</v>
      </c>
      <c r="N465" s="205">
        <v>42030</v>
      </c>
      <c r="O465" s="204">
        <v>99.314499999999995</v>
      </c>
      <c r="Q465" s="205">
        <v>42030</v>
      </c>
      <c r="R465" s="204">
        <v>98.921000000000006</v>
      </c>
      <c r="T465" s="205">
        <v>42006</v>
      </c>
      <c r="U465" s="204">
        <v>22.69</v>
      </c>
      <c r="W465" s="205">
        <v>42006</v>
      </c>
      <c r="X465" s="204">
        <v>12.63</v>
      </c>
      <c r="Z465" s="205">
        <v>42006</v>
      </c>
      <c r="AA465" s="204">
        <v>11.25</v>
      </c>
      <c r="AC465" s="205">
        <v>42006</v>
      </c>
      <c r="AD465" s="204">
        <v>-5</v>
      </c>
      <c r="AF465" s="205">
        <v>42006</v>
      </c>
      <c r="AG465" s="204">
        <v>0.89200000000000002</v>
      </c>
      <c r="AI465" s="205">
        <v>42006</v>
      </c>
      <c r="AJ465" s="204">
        <v>1.7343</v>
      </c>
      <c r="AL465" s="205">
        <v>42006</v>
      </c>
      <c r="AM465" s="204">
        <v>2.2240000000000002</v>
      </c>
      <c r="AO465" s="205">
        <v>42006</v>
      </c>
      <c r="AP465" s="204">
        <v>2.6402999999999999</v>
      </c>
      <c r="AR465" s="205">
        <v>42011</v>
      </c>
      <c r="AS465" s="204">
        <v>2.5178000000000003</v>
      </c>
      <c r="AU465" s="205">
        <v>42011</v>
      </c>
      <c r="AV465" s="204">
        <v>0.51480000000000004</v>
      </c>
    </row>
    <row r="466" spans="2:48" x14ac:dyDescent="0.25">
      <c r="B466" s="205">
        <v>42037</v>
      </c>
      <c r="C466" s="204">
        <v>88.14</v>
      </c>
      <c r="E466" s="205">
        <v>42013</v>
      </c>
      <c r="F466" s="204">
        <v>2.0091000000000001</v>
      </c>
      <c r="G466" s="209"/>
      <c r="H466" s="205">
        <v>42031</v>
      </c>
      <c r="I466" s="204">
        <v>99.782499999999999</v>
      </c>
      <c r="K466" s="205">
        <v>42031</v>
      </c>
      <c r="L466" s="204">
        <v>99.6</v>
      </c>
      <c r="N466" s="205">
        <v>42031</v>
      </c>
      <c r="O466" s="204">
        <v>99.314499999999995</v>
      </c>
      <c r="Q466" s="205">
        <v>42031</v>
      </c>
      <c r="R466" s="204">
        <v>98.930999999999997</v>
      </c>
      <c r="T466" s="205">
        <v>42009</v>
      </c>
      <c r="U466" s="204">
        <v>22.63</v>
      </c>
      <c r="W466" s="205">
        <v>42009</v>
      </c>
      <c r="X466" s="204">
        <v>12.88</v>
      </c>
      <c r="Z466" s="205">
        <v>42009</v>
      </c>
      <c r="AA466" s="204">
        <v>11.13</v>
      </c>
      <c r="AC466" s="205">
        <v>42009</v>
      </c>
      <c r="AD466" s="204">
        <v>-5.38</v>
      </c>
      <c r="AF466" s="205">
        <v>42009</v>
      </c>
      <c r="AG466" s="204">
        <v>0.88549999999999995</v>
      </c>
      <c r="AI466" s="205">
        <v>42009</v>
      </c>
      <c r="AJ466" s="204">
        <v>1.6933</v>
      </c>
      <c r="AL466" s="205">
        <v>42009</v>
      </c>
      <c r="AM466" s="204">
        <v>2.1423999999999999</v>
      </c>
      <c r="AO466" s="205">
        <v>42009</v>
      </c>
      <c r="AP466" s="204">
        <v>2.5467</v>
      </c>
      <c r="AR466" s="205">
        <v>42012</v>
      </c>
      <c r="AS466" s="204">
        <v>2.6109999999999998</v>
      </c>
      <c r="AU466" s="205">
        <v>42012</v>
      </c>
      <c r="AV466" s="204">
        <v>0.58430000000000004</v>
      </c>
    </row>
    <row r="467" spans="2:48" x14ac:dyDescent="0.25">
      <c r="B467" s="205">
        <v>42038</v>
      </c>
      <c r="C467" s="204">
        <v>92.74</v>
      </c>
      <c r="E467" s="205">
        <v>42016</v>
      </c>
      <c r="F467" s="204">
        <v>2.0028000000000001</v>
      </c>
      <c r="G467" s="209"/>
      <c r="H467" s="205">
        <v>42032</v>
      </c>
      <c r="I467" s="204">
        <v>99.782499999999999</v>
      </c>
      <c r="K467" s="205">
        <v>42032</v>
      </c>
      <c r="L467" s="204">
        <v>99.6</v>
      </c>
      <c r="N467" s="205">
        <v>42032</v>
      </c>
      <c r="O467" s="204">
        <v>99.314499999999995</v>
      </c>
      <c r="Q467" s="205">
        <v>42032</v>
      </c>
      <c r="R467" s="204">
        <v>98.944999999999993</v>
      </c>
      <c r="T467" s="205">
        <v>42010</v>
      </c>
      <c r="U467" s="204">
        <v>22.13</v>
      </c>
      <c r="W467" s="205">
        <v>42010</v>
      </c>
      <c r="X467" s="204">
        <v>12.88</v>
      </c>
      <c r="Z467" s="205">
        <v>42010</v>
      </c>
      <c r="AA467" s="204">
        <v>10.5</v>
      </c>
      <c r="AC467" s="205">
        <v>42010</v>
      </c>
      <c r="AD467" s="204">
        <v>-6.63</v>
      </c>
      <c r="AF467" s="205">
        <v>42010</v>
      </c>
      <c r="AG467" s="204">
        <v>0.85199999999999998</v>
      </c>
      <c r="AI467" s="205">
        <v>42010</v>
      </c>
      <c r="AJ467" s="204">
        <v>1.6071</v>
      </c>
      <c r="AL467" s="205">
        <v>42010</v>
      </c>
      <c r="AM467" s="204">
        <v>2.0455000000000001</v>
      </c>
      <c r="AO467" s="205">
        <v>42010</v>
      </c>
      <c r="AP467" s="204">
        <v>2.4371</v>
      </c>
      <c r="AR467" s="205">
        <v>42013</v>
      </c>
      <c r="AS467" s="204">
        <v>2.5375999999999999</v>
      </c>
      <c r="AU467" s="205">
        <v>42013</v>
      </c>
      <c r="AV467" s="204">
        <v>0.52429999999999999</v>
      </c>
    </row>
    <row r="468" spans="2:48" x14ac:dyDescent="0.25">
      <c r="B468" s="205">
        <v>42039</v>
      </c>
      <c r="C468" s="204">
        <v>92.27</v>
      </c>
      <c r="E468" s="205">
        <v>42017</v>
      </c>
      <c r="F468" s="204">
        <v>1.9396</v>
      </c>
      <c r="G468" s="209"/>
      <c r="H468" s="205">
        <v>42033</v>
      </c>
      <c r="I468" s="204">
        <v>99.782499999999999</v>
      </c>
      <c r="K468" s="205">
        <v>42033</v>
      </c>
      <c r="L468" s="204">
        <v>99.6</v>
      </c>
      <c r="N468" s="205">
        <v>42033</v>
      </c>
      <c r="O468" s="204">
        <v>99.314499999999995</v>
      </c>
      <c r="Q468" s="205">
        <v>42033</v>
      </c>
      <c r="R468" s="204">
        <v>98.94</v>
      </c>
      <c r="T468" s="205">
        <v>42011</v>
      </c>
      <c r="U468" s="204">
        <v>23.06</v>
      </c>
      <c r="W468" s="205">
        <v>42011</v>
      </c>
      <c r="X468" s="204">
        <v>14.13</v>
      </c>
      <c r="Z468" s="205">
        <v>42011</v>
      </c>
      <c r="AA468" s="204">
        <v>11.63</v>
      </c>
      <c r="AC468" s="205">
        <v>42011</v>
      </c>
      <c r="AD468" s="204">
        <v>-5.5600000000000005</v>
      </c>
      <c r="AF468" s="205">
        <v>42011</v>
      </c>
      <c r="AG468" s="204">
        <v>0.84250000000000003</v>
      </c>
      <c r="AI468" s="205">
        <v>42011</v>
      </c>
      <c r="AJ468" s="204">
        <v>1.6187</v>
      </c>
      <c r="AL468" s="205">
        <v>42011</v>
      </c>
      <c r="AM468" s="204">
        <v>2.0838000000000001</v>
      </c>
      <c r="AO468" s="205">
        <v>42011</v>
      </c>
      <c r="AP468" s="204">
        <v>2.4740000000000002</v>
      </c>
      <c r="AR468" s="205">
        <v>42016</v>
      </c>
      <c r="AS468" s="204">
        <v>2.5263999999999998</v>
      </c>
      <c r="AU468" s="205">
        <v>42016</v>
      </c>
      <c r="AV468" s="204">
        <v>0.52210000000000001</v>
      </c>
    </row>
    <row r="469" spans="2:48" x14ac:dyDescent="0.25">
      <c r="B469" s="205">
        <v>42040</v>
      </c>
      <c r="C469" s="204">
        <v>92.95</v>
      </c>
      <c r="E469" s="205">
        <v>42018</v>
      </c>
      <c r="F469" s="204">
        <v>1.9677</v>
      </c>
      <c r="G469" s="209"/>
      <c r="H469" s="205">
        <v>42034</v>
      </c>
      <c r="I469" s="204">
        <v>99.784999999999997</v>
      </c>
      <c r="K469" s="205">
        <v>42034</v>
      </c>
      <c r="L469" s="204">
        <v>99.6</v>
      </c>
      <c r="N469" s="205">
        <v>42034</v>
      </c>
      <c r="O469" s="204">
        <v>99.314499999999995</v>
      </c>
      <c r="Q469" s="205">
        <v>42034</v>
      </c>
      <c r="R469" s="204">
        <v>98.95</v>
      </c>
      <c r="T469" s="205">
        <v>42012</v>
      </c>
      <c r="U469" s="204">
        <v>23.25</v>
      </c>
      <c r="W469" s="205">
        <v>42012</v>
      </c>
      <c r="X469" s="204">
        <v>14.63</v>
      </c>
      <c r="Z469" s="205">
        <v>42012</v>
      </c>
      <c r="AA469" s="204">
        <v>11.88</v>
      </c>
      <c r="AC469" s="205">
        <v>42012</v>
      </c>
      <c r="AD469" s="204">
        <v>-5.13</v>
      </c>
      <c r="AF469" s="205">
        <v>42012</v>
      </c>
      <c r="AG469" s="204">
        <v>0.84050000000000002</v>
      </c>
      <c r="AI469" s="205">
        <v>42012</v>
      </c>
      <c r="AJ469" s="204">
        <v>1.6373</v>
      </c>
      <c r="AL469" s="205">
        <v>42012</v>
      </c>
      <c r="AM469" s="204">
        <v>2.1379999999999999</v>
      </c>
      <c r="AO469" s="205">
        <v>42012</v>
      </c>
      <c r="AP469" s="204">
        <v>2.5484999999999998</v>
      </c>
      <c r="AR469" s="205">
        <v>42017</v>
      </c>
      <c r="AS469" s="204">
        <v>2.492</v>
      </c>
      <c r="AU469" s="205">
        <v>42017</v>
      </c>
      <c r="AV469" s="204">
        <v>0.56779999999999997</v>
      </c>
    </row>
    <row r="470" spans="2:48" x14ac:dyDescent="0.25">
      <c r="B470" s="205">
        <v>42041</v>
      </c>
      <c r="C470" s="204">
        <v>93.7</v>
      </c>
      <c r="E470" s="205">
        <v>42019</v>
      </c>
      <c r="F470" s="204">
        <v>1.9540999999999999</v>
      </c>
      <c r="G470" s="209"/>
      <c r="H470" s="205">
        <v>42037</v>
      </c>
      <c r="I470" s="204">
        <v>99.784999999999997</v>
      </c>
      <c r="K470" s="205">
        <v>42037</v>
      </c>
      <c r="L470" s="204">
        <v>99.605000000000004</v>
      </c>
      <c r="N470" s="205">
        <v>42037</v>
      </c>
      <c r="O470" s="204">
        <v>99.314499999999995</v>
      </c>
      <c r="Q470" s="205">
        <v>42037</v>
      </c>
      <c r="R470" s="204">
        <v>98.954999999999998</v>
      </c>
      <c r="T470" s="205">
        <v>42013</v>
      </c>
      <c r="U470" s="204">
        <v>22.56</v>
      </c>
      <c r="W470" s="205">
        <v>42013</v>
      </c>
      <c r="X470" s="204">
        <v>14.63</v>
      </c>
      <c r="Z470" s="205">
        <v>42013</v>
      </c>
      <c r="AA470" s="204">
        <v>11.88</v>
      </c>
      <c r="AC470" s="205">
        <v>42013</v>
      </c>
      <c r="AD470" s="204">
        <v>-5.88</v>
      </c>
      <c r="AF470" s="205">
        <v>42013</v>
      </c>
      <c r="AG470" s="204">
        <v>0.7893</v>
      </c>
      <c r="AI470" s="205">
        <v>42013</v>
      </c>
      <c r="AJ470" s="204">
        <v>1.5663</v>
      </c>
      <c r="AL470" s="205">
        <v>42013</v>
      </c>
      <c r="AM470" s="204">
        <v>2.0665</v>
      </c>
      <c r="AO470" s="205">
        <v>42013</v>
      </c>
      <c r="AP470" s="204">
        <v>2.4698000000000002</v>
      </c>
      <c r="AR470" s="205">
        <v>42018</v>
      </c>
      <c r="AS470" s="204">
        <v>2.4809999999999999</v>
      </c>
      <c r="AU470" s="205">
        <v>42018</v>
      </c>
      <c r="AV470" s="204">
        <v>0.49530000000000002</v>
      </c>
    </row>
    <row r="471" spans="2:48" x14ac:dyDescent="0.25">
      <c r="B471" s="205">
        <v>42044</v>
      </c>
      <c r="C471" s="204">
        <v>95.08</v>
      </c>
      <c r="E471" s="205">
        <v>42020</v>
      </c>
      <c r="F471" s="204">
        <v>1.9492</v>
      </c>
      <c r="G471" s="209"/>
      <c r="H471" s="205">
        <v>42038</v>
      </c>
      <c r="I471" s="204">
        <v>99.784999999999997</v>
      </c>
      <c r="K471" s="205">
        <v>42038</v>
      </c>
      <c r="L471" s="204">
        <v>99.605000000000004</v>
      </c>
      <c r="N471" s="205">
        <v>42038</v>
      </c>
      <c r="O471" s="204">
        <v>99.314499999999995</v>
      </c>
      <c r="Q471" s="205">
        <v>42038</v>
      </c>
      <c r="R471" s="204">
        <v>98.926000000000002</v>
      </c>
      <c r="T471" s="205">
        <v>42016</v>
      </c>
      <c r="U471" s="204">
        <v>22.69</v>
      </c>
      <c r="W471" s="205">
        <v>42016</v>
      </c>
      <c r="X471" s="204">
        <v>14.38</v>
      </c>
      <c r="Z471" s="205">
        <v>42016</v>
      </c>
      <c r="AA471" s="204">
        <v>11.63</v>
      </c>
      <c r="AC471" s="205">
        <v>42016</v>
      </c>
      <c r="AD471" s="204">
        <v>-6.25</v>
      </c>
      <c r="AF471" s="205">
        <v>42016</v>
      </c>
      <c r="AG471" s="204">
        <v>0.77580000000000005</v>
      </c>
      <c r="AI471" s="205">
        <v>42016</v>
      </c>
      <c r="AJ471" s="204">
        <v>1.524</v>
      </c>
      <c r="AL471" s="205">
        <v>42016</v>
      </c>
      <c r="AM471" s="204">
        <v>2.0253000000000001</v>
      </c>
      <c r="AO471" s="205">
        <v>42016</v>
      </c>
      <c r="AP471" s="204">
        <v>2.4325000000000001</v>
      </c>
      <c r="AR471" s="205">
        <v>42019</v>
      </c>
      <c r="AS471" s="204">
        <v>2.3597999999999999</v>
      </c>
      <c r="AU471" s="205">
        <v>42019</v>
      </c>
      <c r="AV471" s="204">
        <v>0.40310000000000001</v>
      </c>
    </row>
    <row r="472" spans="2:48" x14ac:dyDescent="0.25">
      <c r="B472" s="205">
        <v>42045</v>
      </c>
      <c r="C472" s="204">
        <v>95.35</v>
      </c>
      <c r="E472" s="205">
        <v>42023</v>
      </c>
      <c r="F472" s="204">
        <v>1.9752999999999998</v>
      </c>
      <c r="G472" s="209"/>
      <c r="H472" s="205">
        <v>42039</v>
      </c>
      <c r="I472" s="204">
        <v>99.784999999999997</v>
      </c>
      <c r="K472" s="205">
        <v>42039</v>
      </c>
      <c r="L472" s="204">
        <v>99.605000000000004</v>
      </c>
      <c r="N472" s="205">
        <v>42039</v>
      </c>
      <c r="O472" s="204">
        <v>99.314499999999995</v>
      </c>
      <c r="Q472" s="205">
        <v>42039</v>
      </c>
      <c r="R472" s="204">
        <v>98.915999999999997</v>
      </c>
      <c r="T472" s="205">
        <v>42017</v>
      </c>
      <c r="U472" s="204">
        <v>22.06</v>
      </c>
      <c r="W472" s="205">
        <v>42017</v>
      </c>
      <c r="X472" s="204">
        <v>14.13</v>
      </c>
      <c r="Z472" s="205">
        <v>42017</v>
      </c>
      <c r="AA472" s="204">
        <v>11.25</v>
      </c>
      <c r="AC472" s="205">
        <v>42017</v>
      </c>
      <c r="AD472" s="204">
        <v>-7.25</v>
      </c>
      <c r="AF472" s="205">
        <v>42017</v>
      </c>
      <c r="AG472" s="204">
        <v>0.76229999999999998</v>
      </c>
      <c r="AI472" s="205">
        <v>42017</v>
      </c>
      <c r="AJ472" s="204">
        <v>1.5105</v>
      </c>
      <c r="AL472" s="205">
        <v>42017</v>
      </c>
      <c r="AM472" s="204">
        <v>2.0133000000000001</v>
      </c>
      <c r="AO472" s="205">
        <v>42017</v>
      </c>
      <c r="AP472" s="204">
        <v>2.4283000000000001</v>
      </c>
      <c r="AR472" s="205">
        <v>42020</v>
      </c>
      <c r="AS472" s="204">
        <v>2.4308000000000001</v>
      </c>
      <c r="AU472" s="205">
        <v>42020</v>
      </c>
      <c r="AV472" s="204">
        <v>0.48209999999999997</v>
      </c>
    </row>
    <row r="473" spans="2:48" x14ac:dyDescent="0.25">
      <c r="B473" s="205">
        <v>42046</v>
      </c>
      <c r="C473" s="204">
        <v>94.21</v>
      </c>
      <c r="E473" s="205">
        <v>42024</v>
      </c>
      <c r="F473" s="204">
        <v>1.9805999999999999</v>
      </c>
      <c r="G473" s="209"/>
      <c r="H473" s="205">
        <v>42040</v>
      </c>
      <c r="I473" s="204">
        <v>99.787499999999994</v>
      </c>
      <c r="K473" s="205">
        <v>42040</v>
      </c>
      <c r="L473" s="204">
        <v>99.605000000000004</v>
      </c>
      <c r="N473" s="205">
        <v>42040</v>
      </c>
      <c r="O473" s="204">
        <v>99.3095</v>
      </c>
      <c r="Q473" s="205">
        <v>42040</v>
      </c>
      <c r="R473" s="204">
        <v>98.911000000000001</v>
      </c>
      <c r="T473" s="205">
        <v>42018</v>
      </c>
      <c r="U473" s="204">
        <v>21.94</v>
      </c>
      <c r="W473" s="205">
        <v>42018</v>
      </c>
      <c r="X473" s="204">
        <v>14.13</v>
      </c>
      <c r="Z473" s="205">
        <v>42018</v>
      </c>
      <c r="AA473" s="204">
        <v>11.25</v>
      </c>
      <c r="AC473" s="205">
        <v>42018</v>
      </c>
      <c r="AD473" s="204">
        <v>-7.63</v>
      </c>
      <c r="AF473" s="205">
        <v>42018</v>
      </c>
      <c r="AG473" s="204">
        <v>0.72299999999999998</v>
      </c>
      <c r="AI473" s="205">
        <v>42018</v>
      </c>
      <c r="AJ473" s="204">
        <v>1.4613</v>
      </c>
      <c r="AL473" s="205">
        <v>42018</v>
      </c>
      <c r="AM473" s="204">
        <v>1.9689999999999999</v>
      </c>
      <c r="AO473" s="205">
        <v>42018</v>
      </c>
      <c r="AP473" s="204">
        <v>2.3927999999999998</v>
      </c>
      <c r="AR473" s="205">
        <v>42023</v>
      </c>
      <c r="AS473" s="204">
        <v>2.4596999999999998</v>
      </c>
      <c r="AU473" s="205">
        <v>42023</v>
      </c>
      <c r="AV473" s="204">
        <v>0.48380000000000001</v>
      </c>
    </row>
    <row r="474" spans="2:48" x14ac:dyDescent="0.25">
      <c r="B474" s="205">
        <v>42047</v>
      </c>
      <c r="C474" s="204">
        <v>91.65</v>
      </c>
      <c r="E474" s="205">
        <v>42025</v>
      </c>
      <c r="F474" s="204">
        <v>1.9856</v>
      </c>
      <c r="G474" s="209"/>
      <c r="H474" s="205">
        <v>42041</v>
      </c>
      <c r="I474" s="204">
        <v>99.787499999999994</v>
      </c>
      <c r="K474" s="205">
        <v>42041</v>
      </c>
      <c r="L474" s="204">
        <v>99.605000000000004</v>
      </c>
      <c r="N474" s="205">
        <v>42041</v>
      </c>
      <c r="O474" s="204">
        <v>99.304500000000004</v>
      </c>
      <c r="Q474" s="205">
        <v>42041</v>
      </c>
      <c r="R474" s="204">
        <v>98.816000000000003</v>
      </c>
      <c r="T474" s="205">
        <v>42019</v>
      </c>
      <c r="U474" s="204">
        <v>23.19</v>
      </c>
      <c r="W474" s="205">
        <v>42019</v>
      </c>
      <c r="X474" s="204">
        <v>15.13</v>
      </c>
      <c r="Z474" s="205">
        <v>42019</v>
      </c>
      <c r="AA474" s="204">
        <v>11.69</v>
      </c>
      <c r="AC474" s="205">
        <v>42019</v>
      </c>
      <c r="AD474" s="204">
        <v>-7.44</v>
      </c>
      <c r="AF474" s="205">
        <v>42019</v>
      </c>
      <c r="AG474" s="204">
        <v>0.64529999999999998</v>
      </c>
      <c r="AI474" s="205">
        <v>42019</v>
      </c>
      <c r="AJ474" s="204">
        <v>1.3125</v>
      </c>
      <c r="AL474" s="205">
        <v>42019</v>
      </c>
      <c r="AM474" s="204">
        <v>1.8332999999999999</v>
      </c>
      <c r="AO474" s="205">
        <v>42019</v>
      </c>
      <c r="AP474" s="204">
        <v>2.2917999999999998</v>
      </c>
      <c r="AR474" s="205">
        <v>42024</v>
      </c>
      <c r="AS474" s="204">
        <v>2.3734999999999999</v>
      </c>
      <c r="AU474" s="205">
        <v>42024</v>
      </c>
      <c r="AV474" s="204">
        <v>0.39589999999999997</v>
      </c>
    </row>
    <row r="475" spans="2:48" x14ac:dyDescent="0.25">
      <c r="B475" s="205">
        <v>42048</v>
      </c>
      <c r="C475" s="204">
        <v>91.37</v>
      </c>
      <c r="E475" s="205">
        <v>42026</v>
      </c>
      <c r="F475" s="204">
        <v>1.9939</v>
      </c>
      <c r="G475" s="209"/>
      <c r="H475" s="205">
        <v>42044</v>
      </c>
      <c r="I475" s="204">
        <v>99.79</v>
      </c>
      <c r="K475" s="205">
        <v>42044</v>
      </c>
      <c r="L475" s="204">
        <v>99.605000000000004</v>
      </c>
      <c r="N475" s="205">
        <v>42044</v>
      </c>
      <c r="O475" s="204">
        <v>99.304500000000004</v>
      </c>
      <c r="Q475" s="205">
        <v>42044</v>
      </c>
      <c r="R475" s="204">
        <v>98.820999999999998</v>
      </c>
      <c r="T475" s="205">
        <v>42020</v>
      </c>
      <c r="U475" s="204">
        <v>23.25</v>
      </c>
      <c r="W475" s="205">
        <v>42020</v>
      </c>
      <c r="X475" s="204">
        <v>15.13</v>
      </c>
      <c r="Z475" s="205">
        <v>42020</v>
      </c>
      <c r="AA475" s="204">
        <v>11.63</v>
      </c>
      <c r="AC475" s="205">
        <v>42020</v>
      </c>
      <c r="AD475" s="204">
        <v>-7.75</v>
      </c>
      <c r="AF475" s="205">
        <v>42020</v>
      </c>
      <c r="AG475" s="204">
        <v>0.72299999999999998</v>
      </c>
      <c r="AI475" s="205">
        <v>42020</v>
      </c>
      <c r="AJ475" s="204">
        <v>1.4556</v>
      </c>
      <c r="AL475" s="205">
        <v>42020</v>
      </c>
      <c r="AM475" s="204">
        <v>1.9560999999999999</v>
      </c>
      <c r="AO475" s="205">
        <v>42020</v>
      </c>
      <c r="AP475" s="204">
        <v>2.3761000000000001</v>
      </c>
      <c r="AR475" s="205">
        <v>42025</v>
      </c>
      <c r="AS475" s="204">
        <v>2.4792999999999998</v>
      </c>
      <c r="AU475" s="205">
        <v>42025</v>
      </c>
      <c r="AV475" s="204">
        <v>0.49130000000000001</v>
      </c>
    </row>
    <row r="476" spans="2:48" x14ac:dyDescent="0.25">
      <c r="B476" s="205">
        <v>42052</v>
      </c>
      <c r="C476" s="204">
        <v>91.82</v>
      </c>
      <c r="E476" s="205">
        <v>42027</v>
      </c>
      <c r="F476" s="204">
        <v>1.8757000000000001</v>
      </c>
      <c r="G476" s="209"/>
      <c r="H476" s="205">
        <v>42045</v>
      </c>
      <c r="I476" s="204">
        <v>99.79</v>
      </c>
      <c r="K476" s="205">
        <v>42045</v>
      </c>
      <c r="L476" s="204">
        <v>99.605000000000004</v>
      </c>
      <c r="N476" s="205">
        <v>42045</v>
      </c>
      <c r="O476" s="204">
        <v>99.304500000000004</v>
      </c>
      <c r="Q476" s="205">
        <v>42045</v>
      </c>
      <c r="R476" s="204">
        <v>98.811000000000007</v>
      </c>
      <c r="T476" s="205">
        <v>42023</v>
      </c>
      <c r="U476" s="204">
        <v>23.75</v>
      </c>
      <c r="W476" s="205">
        <v>42023</v>
      </c>
      <c r="X476" s="204">
        <v>15.25</v>
      </c>
      <c r="Z476" s="205">
        <v>42023</v>
      </c>
      <c r="AA476" s="204">
        <v>11.5</v>
      </c>
      <c r="AC476" s="205">
        <v>42023</v>
      </c>
      <c r="AD476" s="204">
        <v>-7.75</v>
      </c>
      <c r="AF476" s="205">
        <v>42023</v>
      </c>
      <c r="AG476" s="204">
        <v>0.72</v>
      </c>
      <c r="AI476" s="205">
        <v>42023</v>
      </c>
      <c r="AJ476" s="204">
        <v>1.4562999999999999</v>
      </c>
      <c r="AL476" s="205">
        <v>42023</v>
      </c>
      <c r="AM476" s="204">
        <v>1.9534</v>
      </c>
      <c r="AO476" s="205">
        <v>42023</v>
      </c>
      <c r="AP476" s="204">
        <v>2.3719999999999999</v>
      </c>
      <c r="AR476" s="205">
        <v>42026</v>
      </c>
      <c r="AS476" s="204">
        <v>2.4196</v>
      </c>
      <c r="AU476" s="205">
        <v>42026</v>
      </c>
      <c r="AV476" s="204">
        <v>0.42670000000000002</v>
      </c>
    </row>
    <row r="477" spans="2:48" x14ac:dyDescent="0.25">
      <c r="B477" s="205">
        <v>42053</v>
      </c>
      <c r="C477" s="204">
        <v>91.38</v>
      </c>
      <c r="E477" s="205">
        <v>42030</v>
      </c>
      <c r="F477" s="204">
        <v>1.8754999999999999</v>
      </c>
      <c r="G477" s="209"/>
      <c r="H477" s="205">
        <v>42046</v>
      </c>
      <c r="I477" s="204">
        <v>99.79</v>
      </c>
      <c r="K477" s="205">
        <v>42046</v>
      </c>
      <c r="L477" s="204">
        <v>99.605000000000004</v>
      </c>
      <c r="N477" s="205">
        <v>42046</v>
      </c>
      <c r="O477" s="204">
        <v>99.304500000000004</v>
      </c>
      <c r="Q477" s="205">
        <v>42046</v>
      </c>
      <c r="R477" s="204">
        <v>98.811000000000007</v>
      </c>
      <c r="T477" s="205">
        <v>42024</v>
      </c>
      <c r="U477" s="204">
        <v>24.25</v>
      </c>
      <c r="W477" s="205">
        <v>42024</v>
      </c>
      <c r="X477" s="204">
        <v>15.63</v>
      </c>
      <c r="Z477" s="205">
        <v>42024</v>
      </c>
      <c r="AA477" s="204">
        <v>12.75</v>
      </c>
      <c r="AC477" s="205">
        <v>42024</v>
      </c>
      <c r="AD477" s="204">
        <v>-7</v>
      </c>
      <c r="AF477" s="205">
        <v>42024</v>
      </c>
      <c r="AG477" s="204">
        <v>0.73850000000000005</v>
      </c>
      <c r="AI477" s="205">
        <v>42024</v>
      </c>
      <c r="AJ477" s="204">
        <v>1.4363000000000001</v>
      </c>
      <c r="AL477" s="205">
        <v>42024</v>
      </c>
      <c r="AM477" s="204">
        <v>1.9155</v>
      </c>
      <c r="AO477" s="205">
        <v>42024</v>
      </c>
      <c r="AP477" s="204">
        <v>2.3094999999999999</v>
      </c>
      <c r="AR477" s="205">
        <v>42027</v>
      </c>
      <c r="AS477" s="204">
        <v>2.3393999999999999</v>
      </c>
      <c r="AU477" s="205">
        <v>42027</v>
      </c>
      <c r="AV477" s="204">
        <v>0.47470000000000001</v>
      </c>
    </row>
    <row r="478" spans="2:48" x14ac:dyDescent="0.25">
      <c r="B478" s="205">
        <v>42054</v>
      </c>
      <c r="C478" s="204">
        <v>98.47</v>
      </c>
      <c r="E478" s="205">
        <v>42031</v>
      </c>
      <c r="F478" s="204">
        <v>1.8653</v>
      </c>
      <c r="G478" s="209"/>
      <c r="H478" s="205">
        <v>42047</v>
      </c>
      <c r="I478" s="204">
        <v>99.79</v>
      </c>
      <c r="K478" s="205">
        <v>42047</v>
      </c>
      <c r="L478" s="204">
        <v>99.605000000000004</v>
      </c>
      <c r="N478" s="205">
        <v>42047</v>
      </c>
      <c r="O478" s="204">
        <v>99.304500000000004</v>
      </c>
      <c r="Q478" s="205">
        <v>42047</v>
      </c>
      <c r="R478" s="204">
        <v>98.835999999999999</v>
      </c>
      <c r="T478" s="205">
        <v>42025</v>
      </c>
      <c r="U478" s="204">
        <v>23.94</v>
      </c>
      <c r="W478" s="205">
        <v>42025</v>
      </c>
      <c r="X478" s="204">
        <v>15.38</v>
      </c>
      <c r="Z478" s="205">
        <v>42025</v>
      </c>
      <c r="AA478" s="204">
        <v>13.38</v>
      </c>
      <c r="AC478" s="205">
        <v>42025</v>
      </c>
      <c r="AD478" s="204">
        <v>-7.5</v>
      </c>
      <c r="AF478" s="205">
        <v>42025</v>
      </c>
      <c r="AG478" s="204">
        <v>0.74929999999999997</v>
      </c>
      <c r="AI478" s="205">
        <v>42025</v>
      </c>
      <c r="AJ478" s="204">
        <v>1.5045999999999999</v>
      </c>
      <c r="AL478" s="205">
        <v>42025</v>
      </c>
      <c r="AM478" s="204">
        <v>2.0059999999999998</v>
      </c>
      <c r="AO478" s="205">
        <v>42025</v>
      </c>
      <c r="AP478" s="204">
        <v>2.3885000000000001</v>
      </c>
      <c r="AR478" s="205">
        <v>42030</v>
      </c>
      <c r="AS478" s="204">
        <v>2.3862000000000001</v>
      </c>
      <c r="AU478" s="205">
        <v>42030</v>
      </c>
      <c r="AV478" s="204">
        <v>0.50580000000000003</v>
      </c>
    </row>
    <row r="479" spans="2:48" x14ac:dyDescent="0.25">
      <c r="B479" s="205">
        <v>42055</v>
      </c>
      <c r="C479" s="204">
        <v>98.34</v>
      </c>
      <c r="E479" s="205">
        <v>42032</v>
      </c>
      <c r="F479" s="204">
        <v>1.8209</v>
      </c>
      <c r="G479" s="209"/>
      <c r="H479" s="205">
        <v>42048</v>
      </c>
      <c r="I479" s="204">
        <v>99.79</v>
      </c>
      <c r="K479" s="205">
        <v>42048</v>
      </c>
      <c r="L479" s="204">
        <v>99.605000000000004</v>
      </c>
      <c r="N479" s="205">
        <v>42048</v>
      </c>
      <c r="O479" s="204">
        <v>99.304500000000004</v>
      </c>
      <c r="Q479" s="205">
        <v>42048</v>
      </c>
      <c r="R479" s="204">
        <v>98.835999999999999</v>
      </c>
      <c r="T479" s="205">
        <v>42026</v>
      </c>
      <c r="U479" s="204">
        <v>25</v>
      </c>
      <c r="W479" s="205">
        <v>42026</v>
      </c>
      <c r="X479" s="204">
        <v>15.75</v>
      </c>
      <c r="Z479" s="205">
        <v>42026</v>
      </c>
      <c r="AA479" s="204">
        <v>13.5</v>
      </c>
      <c r="AC479" s="205">
        <v>42026</v>
      </c>
      <c r="AD479" s="204">
        <v>-7.88</v>
      </c>
      <c r="AF479" s="205">
        <v>42026</v>
      </c>
      <c r="AG479" s="204">
        <v>0.76949999999999996</v>
      </c>
      <c r="AI479" s="205">
        <v>42026</v>
      </c>
      <c r="AJ479" s="204">
        <v>1.5225</v>
      </c>
      <c r="AL479" s="205">
        <v>42026</v>
      </c>
      <c r="AM479" s="204">
        <v>2.0005000000000002</v>
      </c>
      <c r="AO479" s="205">
        <v>42026</v>
      </c>
      <c r="AP479" s="204">
        <v>2.3609999999999998</v>
      </c>
      <c r="AR479" s="205">
        <v>42031</v>
      </c>
      <c r="AS479" s="204">
        <v>2.3649</v>
      </c>
      <c r="AU479" s="205">
        <v>42031</v>
      </c>
      <c r="AV479" s="204">
        <v>0.50280000000000002</v>
      </c>
    </row>
    <row r="480" spans="2:48" x14ac:dyDescent="0.25">
      <c r="B480" s="205">
        <v>42058</v>
      </c>
      <c r="C480" s="204">
        <v>97.74</v>
      </c>
      <c r="E480" s="205">
        <v>42033</v>
      </c>
      <c r="F480" s="204">
        <v>1.829</v>
      </c>
      <c r="G480" s="209"/>
      <c r="H480" s="205">
        <v>42052</v>
      </c>
      <c r="I480" s="204">
        <v>99.79</v>
      </c>
      <c r="K480" s="205">
        <v>42052</v>
      </c>
      <c r="L480" s="204">
        <v>99.605000000000004</v>
      </c>
      <c r="N480" s="205">
        <v>42052</v>
      </c>
      <c r="O480" s="204">
        <v>99.304500000000004</v>
      </c>
      <c r="Q480" s="205">
        <v>42052</v>
      </c>
      <c r="R480" s="204">
        <v>98.811000000000007</v>
      </c>
      <c r="T480" s="205">
        <v>42027</v>
      </c>
      <c r="U480" s="204">
        <v>25.69</v>
      </c>
      <c r="W480" s="205">
        <v>42027</v>
      </c>
      <c r="X480" s="204">
        <v>16.38</v>
      </c>
      <c r="Z480" s="205">
        <v>42027</v>
      </c>
      <c r="AA480" s="204">
        <v>14.25</v>
      </c>
      <c r="AC480" s="205">
        <v>42027</v>
      </c>
      <c r="AD480" s="204">
        <v>-7.5600000000000005</v>
      </c>
      <c r="AF480" s="205">
        <v>42027</v>
      </c>
      <c r="AG480" s="204">
        <v>0.746</v>
      </c>
      <c r="AI480" s="205">
        <v>42027</v>
      </c>
      <c r="AJ480" s="204">
        <v>1.4710000000000001</v>
      </c>
      <c r="AL480" s="205">
        <v>42027</v>
      </c>
      <c r="AM480" s="204">
        <v>1.9403000000000001</v>
      </c>
      <c r="AO480" s="205">
        <v>42027</v>
      </c>
      <c r="AP480" s="204">
        <v>2.2972000000000001</v>
      </c>
      <c r="AR480" s="205">
        <v>42032</v>
      </c>
      <c r="AS480" s="204">
        <v>2.2509999999999999</v>
      </c>
      <c r="AU480" s="205">
        <v>42032</v>
      </c>
      <c r="AV480" s="204">
        <v>0.43380000000000002</v>
      </c>
    </row>
    <row r="481" spans="2:48" x14ac:dyDescent="0.25">
      <c r="B481" s="205">
        <v>42059</v>
      </c>
      <c r="C481" s="204">
        <v>94.13</v>
      </c>
      <c r="E481" s="205">
        <v>42034</v>
      </c>
      <c r="F481" s="204">
        <v>1.8362000000000001</v>
      </c>
      <c r="G481" s="209"/>
      <c r="H481" s="205">
        <v>42053</v>
      </c>
      <c r="I481" s="204">
        <v>99.79</v>
      </c>
      <c r="K481" s="205">
        <v>42053</v>
      </c>
      <c r="L481" s="204">
        <v>99.605000000000004</v>
      </c>
      <c r="N481" s="205">
        <v>42053</v>
      </c>
      <c r="O481" s="204">
        <v>99.307000000000002</v>
      </c>
      <c r="Q481" s="205">
        <v>42053</v>
      </c>
      <c r="R481" s="204">
        <v>98.866</v>
      </c>
      <c r="T481" s="205">
        <v>42030</v>
      </c>
      <c r="U481" s="204">
        <v>25.75</v>
      </c>
      <c r="W481" s="205">
        <v>42030</v>
      </c>
      <c r="X481" s="204">
        <v>16.38</v>
      </c>
      <c r="Z481" s="205">
        <v>42030</v>
      </c>
      <c r="AA481" s="204">
        <v>14.38</v>
      </c>
      <c r="AC481" s="205">
        <v>42030</v>
      </c>
      <c r="AD481" s="204">
        <v>-7.25</v>
      </c>
      <c r="AF481" s="205">
        <v>42030</v>
      </c>
      <c r="AG481" s="204">
        <v>0.77049999999999996</v>
      </c>
      <c r="AI481" s="205">
        <v>42030</v>
      </c>
      <c r="AJ481" s="204">
        <v>1.5028000000000001</v>
      </c>
      <c r="AL481" s="205">
        <v>42030</v>
      </c>
      <c r="AM481" s="204">
        <v>1.9695</v>
      </c>
      <c r="AO481" s="205">
        <v>42030</v>
      </c>
      <c r="AP481" s="204">
        <v>2.3243</v>
      </c>
      <c r="AR481" s="205">
        <v>42033</v>
      </c>
      <c r="AS481" s="204">
        <v>2.2861000000000002</v>
      </c>
      <c r="AU481" s="205">
        <v>42033</v>
      </c>
      <c r="AV481" s="204">
        <v>0.45710000000000001</v>
      </c>
    </row>
    <row r="482" spans="2:48" x14ac:dyDescent="0.25">
      <c r="B482" s="205">
        <v>42060</v>
      </c>
      <c r="C482" s="204">
        <v>91.48</v>
      </c>
      <c r="E482" s="205">
        <v>42037</v>
      </c>
      <c r="F482" s="204">
        <v>1.8483000000000001</v>
      </c>
      <c r="G482" s="209"/>
      <c r="H482" s="205">
        <v>42054</v>
      </c>
      <c r="I482" s="204">
        <v>99.79</v>
      </c>
      <c r="K482" s="205">
        <v>42054</v>
      </c>
      <c r="L482" s="204">
        <v>99.605000000000004</v>
      </c>
      <c r="N482" s="205">
        <v>42054</v>
      </c>
      <c r="O482" s="204">
        <v>99.307000000000002</v>
      </c>
      <c r="Q482" s="205">
        <v>42054</v>
      </c>
      <c r="R482" s="204">
        <v>98.855999999999995</v>
      </c>
      <c r="T482" s="205">
        <v>42031</v>
      </c>
      <c r="U482" s="204">
        <v>24.75</v>
      </c>
      <c r="W482" s="205">
        <v>42031</v>
      </c>
      <c r="X482" s="204">
        <v>16.690000000000001</v>
      </c>
      <c r="Z482" s="205">
        <v>42031</v>
      </c>
      <c r="AA482" s="204">
        <v>14.56</v>
      </c>
      <c r="AC482" s="205">
        <v>42031</v>
      </c>
      <c r="AD482" s="204">
        <v>-6.88</v>
      </c>
      <c r="AF482" s="205">
        <v>42031</v>
      </c>
      <c r="AG482" s="204">
        <v>0.76349999999999996</v>
      </c>
      <c r="AI482" s="205">
        <v>42031</v>
      </c>
      <c r="AJ482" s="204">
        <v>1.5024999999999999</v>
      </c>
      <c r="AL482" s="205">
        <v>42031</v>
      </c>
      <c r="AM482" s="204">
        <v>1.9704999999999999</v>
      </c>
      <c r="AO482" s="205">
        <v>42031</v>
      </c>
      <c r="AP482" s="204">
        <v>2.3313000000000001</v>
      </c>
      <c r="AR482" s="205">
        <v>42034</v>
      </c>
      <c r="AS482" s="204">
        <v>2.1775000000000002</v>
      </c>
      <c r="AU482" s="205">
        <v>42034</v>
      </c>
      <c r="AV482" s="204">
        <v>0.33529999999999999</v>
      </c>
    </row>
    <row r="483" spans="2:48" x14ac:dyDescent="0.25">
      <c r="B483" s="205">
        <v>42061</v>
      </c>
      <c r="C483" s="204">
        <v>90.53</v>
      </c>
      <c r="E483" s="205">
        <v>42038</v>
      </c>
      <c r="F483" s="204">
        <v>1.8216000000000001</v>
      </c>
      <c r="G483" s="209"/>
      <c r="H483" s="205">
        <v>42055</v>
      </c>
      <c r="I483" s="204">
        <v>99.792500000000004</v>
      </c>
      <c r="K483" s="205">
        <v>42055</v>
      </c>
      <c r="L483" s="204">
        <v>99.605000000000004</v>
      </c>
      <c r="N483" s="205">
        <v>42055</v>
      </c>
      <c r="O483" s="204">
        <v>99.304500000000004</v>
      </c>
      <c r="Q483" s="205">
        <v>42055</v>
      </c>
      <c r="R483" s="204">
        <v>98.846000000000004</v>
      </c>
      <c r="T483" s="205">
        <v>42032</v>
      </c>
      <c r="U483" s="204">
        <v>25.31</v>
      </c>
      <c r="W483" s="205">
        <v>42032</v>
      </c>
      <c r="X483" s="204">
        <v>16.75</v>
      </c>
      <c r="Z483" s="205">
        <v>42032</v>
      </c>
      <c r="AA483" s="204">
        <v>14</v>
      </c>
      <c r="AC483" s="205">
        <v>42032</v>
      </c>
      <c r="AD483" s="204">
        <v>-7.5</v>
      </c>
      <c r="AF483" s="205">
        <v>42032</v>
      </c>
      <c r="AG483" s="204">
        <v>0.72130000000000005</v>
      </c>
      <c r="AI483" s="205">
        <v>42032</v>
      </c>
      <c r="AJ483" s="204">
        <v>1.4075</v>
      </c>
      <c r="AL483" s="205">
        <v>42032</v>
      </c>
      <c r="AM483" s="204">
        <v>1.8620000000000001</v>
      </c>
      <c r="AO483" s="205">
        <v>42032</v>
      </c>
      <c r="AP483" s="204">
        <v>2.2170000000000001</v>
      </c>
      <c r="AR483" s="205">
        <v>42037</v>
      </c>
      <c r="AS483" s="204">
        <v>2.2530000000000001</v>
      </c>
      <c r="AU483" s="205">
        <v>42037</v>
      </c>
      <c r="AV483" s="204">
        <v>0.4047</v>
      </c>
    </row>
    <row r="484" spans="2:48" x14ac:dyDescent="0.25">
      <c r="B484" s="205">
        <v>42062</v>
      </c>
      <c r="C484" s="204">
        <v>91.39</v>
      </c>
      <c r="E484" s="205">
        <v>42039</v>
      </c>
      <c r="F484" s="204">
        <v>1.8643000000000001</v>
      </c>
      <c r="G484" s="209"/>
      <c r="H484" s="205">
        <v>42058</v>
      </c>
      <c r="I484" s="204">
        <v>99.792500000000004</v>
      </c>
      <c r="K484" s="205">
        <v>42058</v>
      </c>
      <c r="L484" s="204">
        <v>99.605000000000004</v>
      </c>
      <c r="N484" s="205">
        <v>42058</v>
      </c>
      <c r="O484" s="204">
        <v>99.307000000000002</v>
      </c>
      <c r="Q484" s="205">
        <v>42058</v>
      </c>
      <c r="R484" s="204">
        <v>98.866</v>
      </c>
      <c r="T484" s="205">
        <v>42033</v>
      </c>
      <c r="U484" s="204">
        <v>22.69</v>
      </c>
      <c r="W484" s="205">
        <v>42033</v>
      </c>
      <c r="X484" s="204">
        <v>16.38</v>
      </c>
      <c r="Z484" s="205">
        <v>42033</v>
      </c>
      <c r="AA484" s="204">
        <v>13.63</v>
      </c>
      <c r="AC484" s="205">
        <v>42033</v>
      </c>
      <c r="AD484" s="204">
        <v>-7.63</v>
      </c>
      <c r="AF484" s="205">
        <v>42033</v>
      </c>
      <c r="AG484" s="204">
        <v>0.74550000000000005</v>
      </c>
      <c r="AI484" s="205">
        <v>42033</v>
      </c>
      <c r="AJ484" s="204">
        <v>1.4344999999999999</v>
      </c>
      <c r="AL484" s="205">
        <v>42033</v>
      </c>
      <c r="AM484" s="204">
        <v>1.8883000000000001</v>
      </c>
      <c r="AO484" s="205">
        <v>42033</v>
      </c>
      <c r="AP484" s="204">
        <v>2.2391999999999999</v>
      </c>
      <c r="AR484" s="205">
        <v>42038</v>
      </c>
      <c r="AS484" s="204">
        <v>2.3509000000000002</v>
      </c>
      <c r="AU484" s="205">
        <v>42038</v>
      </c>
      <c r="AV484" s="204">
        <v>0.5323</v>
      </c>
    </row>
    <row r="485" spans="2:48" x14ac:dyDescent="0.25">
      <c r="B485" s="205">
        <v>42065</v>
      </c>
      <c r="C485" s="204">
        <v>90.2</v>
      </c>
      <c r="E485" s="205">
        <v>42040</v>
      </c>
      <c r="F485" s="204">
        <v>1.8359999999999999</v>
      </c>
      <c r="G485" s="209"/>
      <c r="H485" s="205">
        <v>42059</v>
      </c>
      <c r="I485" s="204">
        <v>99.795000000000002</v>
      </c>
      <c r="K485" s="205">
        <v>42059</v>
      </c>
      <c r="L485" s="204">
        <v>99.605000000000004</v>
      </c>
      <c r="N485" s="205">
        <v>42059</v>
      </c>
      <c r="O485" s="204">
        <v>99.316999999999993</v>
      </c>
      <c r="Q485" s="205">
        <v>42059</v>
      </c>
      <c r="R485" s="204">
        <v>98.906000000000006</v>
      </c>
      <c r="T485" s="205">
        <v>42034</v>
      </c>
      <c r="U485" s="204">
        <v>24</v>
      </c>
      <c r="W485" s="205">
        <v>42034</v>
      </c>
      <c r="X485" s="204">
        <v>17.5</v>
      </c>
      <c r="Z485" s="205">
        <v>42034</v>
      </c>
      <c r="AA485" s="204">
        <v>14.38</v>
      </c>
      <c r="AC485" s="205">
        <v>42034</v>
      </c>
      <c r="AD485" s="204">
        <v>-7.38</v>
      </c>
      <c r="AF485" s="205">
        <v>42034</v>
      </c>
      <c r="AG485" s="204">
        <v>0.6915</v>
      </c>
      <c r="AI485" s="205">
        <v>42034</v>
      </c>
      <c r="AJ485" s="204">
        <v>1.3312999999999999</v>
      </c>
      <c r="AL485" s="205">
        <v>42034</v>
      </c>
      <c r="AM485" s="204">
        <v>1.7873000000000001</v>
      </c>
      <c r="AO485" s="205">
        <v>42034</v>
      </c>
      <c r="AP485" s="204">
        <v>2.1493000000000002</v>
      </c>
      <c r="AR485" s="205">
        <v>42039</v>
      </c>
      <c r="AS485" s="204">
        <v>2.3086000000000002</v>
      </c>
      <c r="AU485" s="205">
        <v>42039</v>
      </c>
      <c r="AV485" s="204">
        <v>0.44490000000000002</v>
      </c>
    </row>
    <row r="486" spans="2:48" x14ac:dyDescent="0.25">
      <c r="B486" s="205">
        <v>42066</v>
      </c>
      <c r="C486" s="204">
        <v>91.75</v>
      </c>
      <c r="E486" s="205">
        <v>42041</v>
      </c>
      <c r="F486" s="204">
        <v>1.8837999999999999</v>
      </c>
      <c r="G486" s="209"/>
      <c r="H486" s="205">
        <v>42060</v>
      </c>
      <c r="I486" s="204">
        <v>99.795000000000002</v>
      </c>
      <c r="K486" s="205">
        <v>42060</v>
      </c>
      <c r="L486" s="204">
        <v>99.605000000000004</v>
      </c>
      <c r="N486" s="205">
        <v>42060</v>
      </c>
      <c r="O486" s="204">
        <v>99.319400000000002</v>
      </c>
      <c r="Q486" s="205">
        <v>42060</v>
      </c>
      <c r="R486" s="204">
        <v>98.900999999999996</v>
      </c>
      <c r="T486" s="205">
        <v>42037</v>
      </c>
      <c r="U486" s="204">
        <v>24.25</v>
      </c>
      <c r="W486" s="205">
        <v>42037</v>
      </c>
      <c r="X486" s="204">
        <v>16.88</v>
      </c>
      <c r="Z486" s="205">
        <v>42037</v>
      </c>
      <c r="AA486" s="204">
        <v>13.38</v>
      </c>
      <c r="AC486" s="205">
        <v>42037</v>
      </c>
      <c r="AD486" s="204">
        <v>-8.31</v>
      </c>
      <c r="AF486" s="205">
        <v>42037</v>
      </c>
      <c r="AG486" s="204">
        <v>0.70350000000000001</v>
      </c>
      <c r="AI486" s="205">
        <v>42037</v>
      </c>
      <c r="AJ486" s="204">
        <v>1.349</v>
      </c>
      <c r="AL486" s="205">
        <v>42037</v>
      </c>
      <c r="AM486" s="204">
        <v>1.7997999999999998</v>
      </c>
      <c r="AO486" s="205">
        <v>42037</v>
      </c>
      <c r="AP486" s="204">
        <v>2.1678000000000002</v>
      </c>
      <c r="AR486" s="205">
        <v>42040</v>
      </c>
      <c r="AS486" s="204">
        <v>2.3974000000000002</v>
      </c>
      <c r="AU486" s="205">
        <v>42040</v>
      </c>
      <c r="AV486" s="204">
        <v>0.55530000000000002</v>
      </c>
    </row>
    <row r="487" spans="2:48" x14ac:dyDescent="0.25">
      <c r="B487" s="205">
        <v>42067</v>
      </c>
      <c r="C487" s="204">
        <v>90.66</v>
      </c>
      <c r="E487" s="205">
        <v>42044</v>
      </c>
      <c r="F487" s="204">
        <v>1.9121999999999999</v>
      </c>
      <c r="G487" s="209"/>
      <c r="H487" s="205">
        <v>42061</v>
      </c>
      <c r="I487" s="204">
        <v>99.795000000000002</v>
      </c>
      <c r="K487" s="205">
        <v>42061</v>
      </c>
      <c r="L487" s="204">
        <v>99.605000000000004</v>
      </c>
      <c r="N487" s="205">
        <v>42061</v>
      </c>
      <c r="O487" s="204">
        <v>99.319400000000002</v>
      </c>
      <c r="Q487" s="205">
        <v>42061</v>
      </c>
      <c r="R487" s="204">
        <v>98.876000000000005</v>
      </c>
      <c r="T487" s="205">
        <v>42038</v>
      </c>
      <c r="U487" s="204">
        <v>24.88</v>
      </c>
      <c r="W487" s="205">
        <v>42038</v>
      </c>
      <c r="X487" s="204">
        <v>17.260000000000002</v>
      </c>
      <c r="Z487" s="205">
        <v>42038</v>
      </c>
      <c r="AA487" s="204">
        <v>14.01</v>
      </c>
      <c r="AC487" s="205">
        <v>42038</v>
      </c>
      <c r="AD487" s="204">
        <v>-8</v>
      </c>
      <c r="AF487" s="205">
        <v>42038</v>
      </c>
      <c r="AG487" s="204">
        <v>0.75749999999999995</v>
      </c>
      <c r="AI487" s="205">
        <v>42038</v>
      </c>
      <c r="AJ487" s="204">
        <v>1.4595</v>
      </c>
      <c r="AL487" s="205">
        <v>42038</v>
      </c>
      <c r="AM487" s="204">
        <v>1.931</v>
      </c>
      <c r="AO487" s="205">
        <v>42038</v>
      </c>
      <c r="AP487" s="204">
        <v>2.2987000000000002</v>
      </c>
      <c r="AR487" s="205">
        <v>42041</v>
      </c>
      <c r="AS487" s="204">
        <v>2.4984000000000002</v>
      </c>
      <c r="AU487" s="205">
        <v>42041</v>
      </c>
      <c r="AV487" s="204">
        <v>0.61550000000000005</v>
      </c>
    </row>
    <row r="488" spans="2:48" x14ac:dyDescent="0.25">
      <c r="B488" s="205">
        <v>42068</v>
      </c>
      <c r="C488" s="204">
        <v>89.32</v>
      </c>
      <c r="E488" s="205">
        <v>42045</v>
      </c>
      <c r="F488" s="204">
        <v>1.8984999999999999</v>
      </c>
      <c r="G488" s="209"/>
      <c r="H488" s="205">
        <v>42062</v>
      </c>
      <c r="I488" s="204">
        <v>99.797499999999999</v>
      </c>
      <c r="K488" s="205">
        <v>42062</v>
      </c>
      <c r="L488" s="204">
        <v>99.605000000000004</v>
      </c>
      <c r="N488" s="205">
        <v>42062</v>
      </c>
      <c r="O488" s="204">
        <v>99.319400000000002</v>
      </c>
      <c r="Q488" s="205">
        <v>42062</v>
      </c>
      <c r="R488" s="204">
        <v>98.891000000000005</v>
      </c>
      <c r="T488" s="205">
        <v>42039</v>
      </c>
      <c r="U488" s="204">
        <v>24.88</v>
      </c>
      <c r="W488" s="205">
        <v>42039</v>
      </c>
      <c r="X488" s="204">
        <v>17.25</v>
      </c>
      <c r="Z488" s="205">
        <v>42039</v>
      </c>
      <c r="AA488" s="204">
        <v>13.88</v>
      </c>
      <c r="AC488" s="205">
        <v>42039</v>
      </c>
      <c r="AD488" s="204">
        <v>-8</v>
      </c>
      <c r="AF488" s="205">
        <v>42039</v>
      </c>
      <c r="AG488" s="204">
        <v>0.73650000000000004</v>
      </c>
      <c r="AI488" s="205">
        <v>42039</v>
      </c>
      <c r="AJ488" s="204">
        <v>1.421</v>
      </c>
      <c r="AL488" s="205">
        <v>42039</v>
      </c>
      <c r="AM488" s="204">
        <v>1.8908</v>
      </c>
      <c r="AO488" s="205">
        <v>42039</v>
      </c>
      <c r="AP488" s="204">
        <v>2.2692999999999999</v>
      </c>
      <c r="AR488" s="205">
        <v>42044</v>
      </c>
      <c r="AS488" s="204">
        <v>2.5451000000000001</v>
      </c>
      <c r="AU488" s="205">
        <v>42044</v>
      </c>
      <c r="AV488" s="204">
        <v>0.63039999999999996</v>
      </c>
    </row>
    <row r="489" spans="2:48" x14ac:dyDescent="0.25">
      <c r="B489" s="205">
        <v>42069</v>
      </c>
      <c r="C489" s="204">
        <v>86.59</v>
      </c>
      <c r="E489" s="205">
        <v>42046</v>
      </c>
      <c r="F489" s="204">
        <v>1.8778999999999999</v>
      </c>
      <c r="G489" s="209"/>
      <c r="H489" s="205">
        <v>42065</v>
      </c>
      <c r="I489" s="204">
        <v>99.8</v>
      </c>
      <c r="K489" s="205">
        <v>42065</v>
      </c>
      <c r="L489" s="204">
        <v>99.605000000000004</v>
      </c>
      <c r="N489" s="205">
        <v>42065</v>
      </c>
      <c r="O489" s="204">
        <v>99.319400000000002</v>
      </c>
      <c r="Q489" s="205">
        <v>42065</v>
      </c>
      <c r="R489" s="204">
        <v>98.876000000000005</v>
      </c>
      <c r="T489" s="205">
        <v>42040</v>
      </c>
      <c r="U489" s="204">
        <v>24.88</v>
      </c>
      <c r="W489" s="205">
        <v>42040</v>
      </c>
      <c r="X489" s="204">
        <v>17.25</v>
      </c>
      <c r="Z489" s="205">
        <v>42040</v>
      </c>
      <c r="AA489" s="204">
        <v>13.63</v>
      </c>
      <c r="AC489" s="205">
        <v>42040</v>
      </c>
      <c r="AD489" s="204">
        <v>-8.75</v>
      </c>
      <c r="AF489" s="205">
        <v>42040</v>
      </c>
      <c r="AG489" s="204">
        <v>0.77339999999999998</v>
      </c>
      <c r="AI489" s="205">
        <v>42040</v>
      </c>
      <c r="AJ489" s="204">
        <v>1.4767999999999999</v>
      </c>
      <c r="AL489" s="205">
        <v>42040</v>
      </c>
      <c r="AM489" s="204">
        <v>1.9569999999999999</v>
      </c>
      <c r="AO489" s="205">
        <v>42040</v>
      </c>
      <c r="AP489" s="204">
        <v>2.3435999999999999</v>
      </c>
      <c r="AR489" s="205">
        <v>42045</v>
      </c>
      <c r="AS489" s="204">
        <v>2.5377999999999998</v>
      </c>
      <c r="AU489" s="205">
        <v>42045</v>
      </c>
      <c r="AV489" s="204">
        <v>0.64980000000000004</v>
      </c>
    </row>
    <row r="490" spans="2:48" x14ac:dyDescent="0.25">
      <c r="B490" s="205">
        <v>42072</v>
      </c>
      <c r="C490" s="204">
        <v>84.02</v>
      </c>
      <c r="E490" s="205">
        <v>42047</v>
      </c>
      <c r="F490" s="204">
        <v>1.8319999999999999</v>
      </c>
      <c r="G490" s="209"/>
      <c r="H490" s="205">
        <v>42066</v>
      </c>
      <c r="I490" s="204">
        <v>99.8</v>
      </c>
      <c r="K490" s="205">
        <v>42066</v>
      </c>
      <c r="L490" s="204">
        <v>99.605000000000004</v>
      </c>
      <c r="N490" s="205">
        <v>42066</v>
      </c>
      <c r="O490" s="204">
        <v>99.316999999999993</v>
      </c>
      <c r="Q490" s="205">
        <v>42066</v>
      </c>
      <c r="R490" s="204">
        <v>98.866</v>
      </c>
      <c r="T490" s="205">
        <v>42041</v>
      </c>
      <c r="U490" s="204">
        <v>25.5</v>
      </c>
      <c r="W490" s="205">
        <v>42041</v>
      </c>
      <c r="X490" s="204">
        <v>16.88</v>
      </c>
      <c r="Z490" s="205">
        <v>42041</v>
      </c>
      <c r="AA490" s="204">
        <v>13.88</v>
      </c>
      <c r="AC490" s="205">
        <v>42041</v>
      </c>
      <c r="AD490" s="204">
        <v>-8.69</v>
      </c>
      <c r="AF490" s="205">
        <v>42041</v>
      </c>
      <c r="AG490" s="204">
        <v>0.89980000000000004</v>
      </c>
      <c r="AI490" s="205">
        <v>42041</v>
      </c>
      <c r="AJ490" s="204">
        <v>1.6475</v>
      </c>
      <c r="AL490" s="205">
        <v>42041</v>
      </c>
      <c r="AM490" s="204">
        <v>2.0964999999999998</v>
      </c>
      <c r="AO490" s="205">
        <v>42041</v>
      </c>
      <c r="AP490" s="204">
        <v>2.4420000000000002</v>
      </c>
      <c r="AR490" s="205">
        <v>42046</v>
      </c>
      <c r="AS490" s="204">
        <v>2.5472000000000001</v>
      </c>
      <c r="AU490" s="205">
        <v>42046</v>
      </c>
      <c r="AV490" s="204">
        <v>0.67430000000000001</v>
      </c>
    </row>
    <row r="491" spans="2:48" x14ac:dyDescent="0.25">
      <c r="B491" s="205">
        <v>42073</v>
      </c>
      <c r="C491" s="204">
        <v>84.39</v>
      </c>
      <c r="E491" s="205">
        <v>42048</v>
      </c>
      <c r="F491" s="204">
        <v>1.8525</v>
      </c>
      <c r="G491" s="209"/>
      <c r="H491" s="205">
        <v>42067</v>
      </c>
      <c r="I491" s="204">
        <v>99.8</v>
      </c>
      <c r="K491" s="205">
        <v>42067</v>
      </c>
      <c r="L491" s="204">
        <v>99.605000000000004</v>
      </c>
      <c r="N491" s="205">
        <v>42067</v>
      </c>
      <c r="O491" s="204">
        <v>99.316999999999993</v>
      </c>
      <c r="Q491" s="205">
        <v>42067</v>
      </c>
      <c r="R491" s="204">
        <v>98.881</v>
      </c>
      <c r="T491" s="205">
        <v>42044</v>
      </c>
      <c r="U491" s="204">
        <v>26.44</v>
      </c>
      <c r="W491" s="205">
        <v>42044</v>
      </c>
      <c r="X491" s="204">
        <v>16.63</v>
      </c>
      <c r="Z491" s="205">
        <v>42044</v>
      </c>
      <c r="AA491" s="204">
        <v>13.88</v>
      </c>
      <c r="AC491" s="205">
        <v>42044</v>
      </c>
      <c r="AD491" s="204">
        <v>-8.75</v>
      </c>
      <c r="AF491" s="205">
        <v>42044</v>
      </c>
      <c r="AG491" s="204">
        <v>0.91749999999999998</v>
      </c>
      <c r="AI491" s="205">
        <v>42044</v>
      </c>
      <c r="AJ491" s="204">
        <v>1.6739999999999999</v>
      </c>
      <c r="AL491" s="205">
        <v>42044</v>
      </c>
      <c r="AM491" s="204">
        <v>2.1164999999999998</v>
      </c>
      <c r="AO491" s="205">
        <v>42044</v>
      </c>
      <c r="AP491" s="204">
        <v>2.4655</v>
      </c>
      <c r="AR491" s="205">
        <v>42047</v>
      </c>
      <c r="AS491" s="204">
        <v>2.5409000000000002</v>
      </c>
      <c r="AU491" s="205">
        <v>42047</v>
      </c>
      <c r="AV491" s="204">
        <v>0.70830000000000004</v>
      </c>
    </row>
    <row r="492" spans="2:48" x14ac:dyDescent="0.25">
      <c r="B492" s="205">
        <v>42074</v>
      </c>
      <c r="C492" s="204">
        <v>84.96</v>
      </c>
      <c r="E492" s="205">
        <v>42051</v>
      </c>
      <c r="F492" s="204">
        <v>1.8384</v>
      </c>
      <c r="G492" s="209"/>
      <c r="H492" s="205">
        <v>42068</v>
      </c>
      <c r="I492" s="204">
        <v>99.8</v>
      </c>
      <c r="K492" s="205">
        <v>42068</v>
      </c>
      <c r="L492" s="204">
        <v>99.605000000000004</v>
      </c>
      <c r="N492" s="205">
        <v>42068</v>
      </c>
      <c r="O492" s="204">
        <v>99.319400000000002</v>
      </c>
      <c r="Q492" s="205">
        <v>42068</v>
      </c>
      <c r="R492" s="204">
        <v>98.891000000000005</v>
      </c>
      <c r="T492" s="205">
        <v>42045</v>
      </c>
      <c r="U492" s="204">
        <v>26.43</v>
      </c>
      <c r="W492" s="205">
        <v>42045</v>
      </c>
      <c r="X492" s="204">
        <v>16.38</v>
      </c>
      <c r="Z492" s="205">
        <v>42045</v>
      </c>
      <c r="AA492" s="204">
        <v>13.75</v>
      </c>
      <c r="AC492" s="205">
        <v>42045</v>
      </c>
      <c r="AD492" s="204">
        <v>-9.1300000000000008</v>
      </c>
      <c r="AF492" s="205">
        <v>42045</v>
      </c>
      <c r="AG492" s="204">
        <v>0.91600000000000004</v>
      </c>
      <c r="AI492" s="205">
        <v>42045</v>
      </c>
      <c r="AJ492" s="204">
        <v>1.6774</v>
      </c>
      <c r="AL492" s="205">
        <v>42045</v>
      </c>
      <c r="AM492" s="204">
        <v>2.1343000000000001</v>
      </c>
      <c r="AO492" s="205">
        <v>42045</v>
      </c>
      <c r="AP492" s="204">
        <v>2.4859999999999998</v>
      </c>
      <c r="AR492" s="205">
        <v>42048</v>
      </c>
      <c r="AS492" s="204">
        <v>2.6294</v>
      </c>
      <c r="AU492" s="205">
        <v>42048</v>
      </c>
      <c r="AV492" s="204">
        <v>0.76819999999999999</v>
      </c>
    </row>
    <row r="493" spans="2:48" x14ac:dyDescent="0.25">
      <c r="B493" s="205">
        <v>42075</v>
      </c>
      <c r="C493" s="204">
        <v>85.6</v>
      </c>
      <c r="E493" s="205">
        <v>42052</v>
      </c>
      <c r="F493" s="204">
        <v>1.8792</v>
      </c>
      <c r="G493" s="209"/>
      <c r="H493" s="205">
        <v>42069</v>
      </c>
      <c r="I493" s="204">
        <v>99.8</v>
      </c>
      <c r="K493" s="205">
        <v>42069</v>
      </c>
      <c r="L493" s="204">
        <v>99.605000000000004</v>
      </c>
      <c r="N493" s="205">
        <v>42069</v>
      </c>
      <c r="O493" s="204">
        <v>99.319400000000002</v>
      </c>
      <c r="Q493" s="205">
        <v>42069</v>
      </c>
      <c r="R493" s="204">
        <v>98.825999999999993</v>
      </c>
      <c r="T493" s="205">
        <v>42046</v>
      </c>
      <c r="U493" s="204">
        <v>26.25</v>
      </c>
      <c r="W493" s="205">
        <v>42046</v>
      </c>
      <c r="X493" s="204">
        <v>16</v>
      </c>
      <c r="Z493" s="205">
        <v>42046</v>
      </c>
      <c r="AA493" s="204">
        <v>13.13</v>
      </c>
      <c r="AC493" s="205">
        <v>42046</v>
      </c>
      <c r="AD493" s="204">
        <v>-9.75</v>
      </c>
      <c r="AF493" s="205">
        <v>42046</v>
      </c>
      <c r="AG493" s="204">
        <v>0.92830000000000001</v>
      </c>
      <c r="AI493" s="205">
        <v>42046</v>
      </c>
      <c r="AJ493" s="204">
        <v>1.7018</v>
      </c>
      <c r="AL493" s="205">
        <v>42046</v>
      </c>
      <c r="AM493" s="204">
        <v>2.1488</v>
      </c>
      <c r="AO493" s="205">
        <v>42046</v>
      </c>
      <c r="AP493" s="204">
        <v>2.4834999999999998</v>
      </c>
      <c r="AR493" s="205">
        <v>42051</v>
      </c>
      <c r="AS493" s="204">
        <v>2.6164000000000001</v>
      </c>
      <c r="AU493" s="205">
        <v>42051</v>
      </c>
      <c r="AV493" s="204">
        <v>0.77800000000000002</v>
      </c>
    </row>
    <row r="494" spans="2:48" x14ac:dyDescent="0.25">
      <c r="B494" s="205">
        <v>42076</v>
      </c>
      <c r="C494" s="204">
        <v>86.1</v>
      </c>
      <c r="E494" s="205">
        <v>42053</v>
      </c>
      <c r="F494" s="204">
        <v>1.8974</v>
      </c>
      <c r="G494" s="209"/>
      <c r="H494" s="205">
        <v>42072</v>
      </c>
      <c r="I494" s="204">
        <v>99.8</v>
      </c>
      <c r="K494" s="205">
        <v>42072</v>
      </c>
      <c r="L494" s="204">
        <v>99.605000000000004</v>
      </c>
      <c r="N494" s="205">
        <v>42072</v>
      </c>
      <c r="O494" s="204">
        <v>99.316999999999993</v>
      </c>
      <c r="Q494" s="205">
        <v>42072</v>
      </c>
      <c r="R494" s="204">
        <v>98.835999999999999</v>
      </c>
      <c r="T494" s="205">
        <v>42047</v>
      </c>
      <c r="U494" s="204">
        <v>26.69</v>
      </c>
      <c r="W494" s="205">
        <v>42047</v>
      </c>
      <c r="X494" s="204">
        <v>16.13</v>
      </c>
      <c r="Z494" s="205">
        <v>42047</v>
      </c>
      <c r="AA494" s="204">
        <v>13.13</v>
      </c>
      <c r="AC494" s="205">
        <v>42047</v>
      </c>
      <c r="AD494" s="204">
        <v>-9.8800000000000008</v>
      </c>
      <c r="AF494" s="205">
        <v>42047</v>
      </c>
      <c r="AG494" s="204">
        <v>0.89300000000000002</v>
      </c>
      <c r="AI494" s="205">
        <v>42047</v>
      </c>
      <c r="AJ494" s="204">
        <v>1.6495</v>
      </c>
      <c r="AL494" s="205">
        <v>42047</v>
      </c>
      <c r="AM494" s="204">
        <v>2.1175000000000002</v>
      </c>
      <c r="AO494" s="205">
        <v>42047</v>
      </c>
      <c r="AP494" s="204">
        <v>2.4779999999999998</v>
      </c>
      <c r="AR494" s="205">
        <v>42052</v>
      </c>
      <c r="AS494" s="204">
        <v>2.7269999999999999</v>
      </c>
      <c r="AU494" s="205">
        <v>42052</v>
      </c>
      <c r="AV494" s="204">
        <v>0.84989999999999999</v>
      </c>
    </row>
    <row r="495" spans="2:48" x14ac:dyDescent="0.25">
      <c r="B495" s="205">
        <v>42079</v>
      </c>
      <c r="C495" s="204">
        <v>84.76</v>
      </c>
      <c r="E495" s="205">
        <v>42054</v>
      </c>
      <c r="F495" s="204">
        <v>1.9433</v>
      </c>
      <c r="G495" s="209"/>
      <c r="H495" s="205">
        <v>42073</v>
      </c>
      <c r="I495" s="204">
        <v>99.797499999999999</v>
      </c>
      <c r="K495" s="205">
        <v>42073</v>
      </c>
      <c r="L495" s="204">
        <v>99.605000000000004</v>
      </c>
      <c r="N495" s="205">
        <v>42073</v>
      </c>
      <c r="O495" s="204">
        <v>99.316999999999993</v>
      </c>
      <c r="Q495" s="205">
        <v>42073</v>
      </c>
      <c r="R495" s="204">
        <v>98.846000000000004</v>
      </c>
      <c r="T495" s="205">
        <v>42048</v>
      </c>
      <c r="U495" s="204">
        <v>25.88</v>
      </c>
      <c r="W495" s="205">
        <v>42048</v>
      </c>
      <c r="X495" s="204">
        <v>16</v>
      </c>
      <c r="Z495" s="205">
        <v>42048</v>
      </c>
      <c r="AA495" s="204">
        <v>12.63</v>
      </c>
      <c r="AC495" s="205">
        <v>42048</v>
      </c>
      <c r="AD495" s="204">
        <v>-10.5</v>
      </c>
      <c r="AF495" s="205">
        <v>42048</v>
      </c>
      <c r="AG495" s="204">
        <v>0.90429999999999999</v>
      </c>
      <c r="AI495" s="205">
        <v>42048</v>
      </c>
      <c r="AJ495" s="204">
        <v>1.6971000000000001</v>
      </c>
      <c r="AL495" s="205">
        <v>42048</v>
      </c>
      <c r="AM495" s="204">
        <v>2.1764999999999999</v>
      </c>
      <c r="AO495" s="205">
        <v>42048</v>
      </c>
      <c r="AP495" s="204">
        <v>2.5465999999999998</v>
      </c>
      <c r="AR495" s="205">
        <v>42053</v>
      </c>
      <c r="AS495" s="204">
        <v>2.7020999999999997</v>
      </c>
      <c r="AU495" s="205">
        <v>42053</v>
      </c>
      <c r="AV495" s="204">
        <v>0.81010000000000004</v>
      </c>
    </row>
    <row r="496" spans="2:48" x14ac:dyDescent="0.25">
      <c r="B496" s="205">
        <v>42080</v>
      </c>
      <c r="C496" s="204">
        <v>86.33</v>
      </c>
      <c r="E496" s="205">
        <v>42055</v>
      </c>
      <c r="F496" s="204">
        <v>1.9361000000000002</v>
      </c>
      <c r="G496" s="209"/>
      <c r="H496" s="205">
        <v>42074</v>
      </c>
      <c r="I496" s="204">
        <v>99.797499999999999</v>
      </c>
      <c r="K496" s="205">
        <v>42074</v>
      </c>
      <c r="L496" s="204">
        <v>99.605000000000004</v>
      </c>
      <c r="N496" s="205">
        <v>42074</v>
      </c>
      <c r="O496" s="204">
        <v>99.314499999999995</v>
      </c>
      <c r="Q496" s="205">
        <v>42074</v>
      </c>
      <c r="R496" s="204">
        <v>98.846000000000004</v>
      </c>
      <c r="T496" s="205">
        <v>42051</v>
      </c>
      <c r="U496" s="204">
        <v>26.25</v>
      </c>
      <c r="W496" s="205">
        <v>42051</v>
      </c>
      <c r="X496" s="204">
        <v>16</v>
      </c>
      <c r="Z496" s="205">
        <v>42051</v>
      </c>
      <c r="AA496" s="204">
        <v>12.5</v>
      </c>
      <c r="AC496" s="205">
        <v>42051</v>
      </c>
      <c r="AD496" s="204">
        <v>-10.25</v>
      </c>
      <c r="AF496" s="205">
        <v>42051</v>
      </c>
      <c r="AG496" s="204">
        <v>0.89700000000000002</v>
      </c>
      <c r="AI496" s="205">
        <v>42051</v>
      </c>
      <c r="AJ496" s="204">
        <v>1.698</v>
      </c>
      <c r="AL496" s="205">
        <v>42051</v>
      </c>
      <c r="AM496" s="204">
        <v>2.1739999999999999</v>
      </c>
      <c r="AO496" s="205">
        <v>42051</v>
      </c>
      <c r="AP496" s="204">
        <v>2.5430000000000001</v>
      </c>
      <c r="AR496" s="205">
        <v>42054</v>
      </c>
      <c r="AS496" s="204">
        <v>2.7115999999999998</v>
      </c>
      <c r="AU496" s="205">
        <v>42054</v>
      </c>
      <c r="AV496" s="204">
        <v>0.77610000000000001</v>
      </c>
    </row>
    <row r="497" spans="2:48" x14ac:dyDescent="0.25">
      <c r="B497" s="205">
        <v>42081</v>
      </c>
      <c r="C497" s="204">
        <v>85.69</v>
      </c>
      <c r="E497" s="205">
        <v>42058</v>
      </c>
      <c r="F497" s="204">
        <v>1.9180999999999999</v>
      </c>
      <c r="G497" s="209"/>
      <c r="H497" s="205">
        <v>42075</v>
      </c>
      <c r="I497" s="204">
        <v>99.797499999999999</v>
      </c>
      <c r="K497" s="205">
        <v>42075</v>
      </c>
      <c r="L497" s="204">
        <v>99.605000000000004</v>
      </c>
      <c r="N497" s="205">
        <v>42075</v>
      </c>
      <c r="O497" s="204">
        <v>99.314499999999995</v>
      </c>
      <c r="Q497" s="205">
        <v>42075</v>
      </c>
      <c r="R497" s="204">
        <v>98.870999999999995</v>
      </c>
      <c r="T497" s="205">
        <v>42052</v>
      </c>
      <c r="U497" s="204">
        <v>27.25</v>
      </c>
      <c r="W497" s="205">
        <v>42052</v>
      </c>
      <c r="X497" s="204">
        <v>15.75</v>
      </c>
      <c r="Z497" s="205">
        <v>42052</v>
      </c>
      <c r="AA497" s="204">
        <v>12.63</v>
      </c>
      <c r="AC497" s="205">
        <v>42052</v>
      </c>
      <c r="AD497" s="204">
        <v>-10.25</v>
      </c>
      <c r="AF497" s="205">
        <v>42052</v>
      </c>
      <c r="AG497" s="204">
        <v>0.9355</v>
      </c>
      <c r="AI497" s="205">
        <v>42052</v>
      </c>
      <c r="AJ497" s="204">
        <v>1.7652999999999999</v>
      </c>
      <c r="AL497" s="205">
        <v>42052</v>
      </c>
      <c r="AM497" s="204">
        <v>2.2648000000000001</v>
      </c>
      <c r="AO497" s="205">
        <v>42052</v>
      </c>
      <c r="AP497" s="204">
        <v>2.6265000000000001</v>
      </c>
      <c r="AR497" s="205">
        <v>42055</v>
      </c>
      <c r="AS497" s="204">
        <v>2.6941000000000002</v>
      </c>
      <c r="AU497" s="205">
        <v>42055</v>
      </c>
      <c r="AV497" s="204">
        <v>0.75860000000000005</v>
      </c>
    </row>
    <row r="498" spans="2:48" x14ac:dyDescent="0.25">
      <c r="B498" s="205">
        <v>42082</v>
      </c>
      <c r="C498" s="204">
        <v>87.78</v>
      </c>
      <c r="E498" s="205">
        <v>42059</v>
      </c>
      <c r="F498" s="204">
        <v>1.9357</v>
      </c>
      <c r="G498" s="209"/>
      <c r="H498" s="205">
        <v>42076</v>
      </c>
      <c r="I498" s="204">
        <v>99.797499999999999</v>
      </c>
      <c r="K498" s="205">
        <v>42076</v>
      </c>
      <c r="L498" s="204">
        <v>99.605000000000004</v>
      </c>
      <c r="N498" s="205">
        <v>42076</v>
      </c>
      <c r="O498" s="204">
        <v>99.314499999999995</v>
      </c>
      <c r="Q498" s="205">
        <v>42076</v>
      </c>
      <c r="R498" s="204">
        <v>98.870999999999995</v>
      </c>
      <c r="T498" s="205">
        <v>42053</v>
      </c>
      <c r="U498" s="204">
        <v>27.67</v>
      </c>
      <c r="W498" s="205">
        <v>42053</v>
      </c>
      <c r="X498" s="204">
        <v>16.38</v>
      </c>
      <c r="Z498" s="205">
        <v>42053</v>
      </c>
      <c r="AA498" s="204">
        <v>13</v>
      </c>
      <c r="AC498" s="205">
        <v>42053</v>
      </c>
      <c r="AD498" s="204">
        <v>-10.25</v>
      </c>
      <c r="AF498" s="205">
        <v>42053</v>
      </c>
      <c r="AG498" s="204">
        <v>0.87549999999999994</v>
      </c>
      <c r="AI498" s="205">
        <v>42053</v>
      </c>
      <c r="AJ498" s="204">
        <v>1.6825000000000001</v>
      </c>
      <c r="AL498" s="205">
        <v>42053</v>
      </c>
      <c r="AM498" s="204">
        <v>2.2098</v>
      </c>
      <c r="AO498" s="205">
        <v>42053</v>
      </c>
      <c r="AP498" s="204">
        <v>2.609</v>
      </c>
      <c r="AR498" s="205">
        <v>42058</v>
      </c>
      <c r="AS498" s="204">
        <v>2.6261000000000001</v>
      </c>
      <c r="AU498" s="205">
        <v>42058</v>
      </c>
      <c r="AV498" s="204">
        <v>0.70950000000000002</v>
      </c>
    </row>
    <row r="499" spans="2:48" x14ac:dyDescent="0.25">
      <c r="B499" s="205">
        <v>42083</v>
      </c>
      <c r="C499" s="204">
        <v>86.52</v>
      </c>
      <c r="E499" s="205">
        <v>42060</v>
      </c>
      <c r="F499" s="204">
        <v>1.9131</v>
      </c>
      <c r="G499" s="209"/>
      <c r="H499" s="205">
        <v>42079</v>
      </c>
      <c r="I499" s="204">
        <v>99.797499999999999</v>
      </c>
      <c r="K499" s="205">
        <v>42079</v>
      </c>
      <c r="L499" s="204">
        <v>99.605000000000004</v>
      </c>
      <c r="N499" s="205">
        <v>42079</v>
      </c>
      <c r="O499" s="204">
        <v>99.314300000000003</v>
      </c>
      <c r="Q499" s="205">
        <v>42079</v>
      </c>
      <c r="R499" s="204">
        <v>98.870999999999995</v>
      </c>
      <c r="T499" s="205">
        <v>42054</v>
      </c>
      <c r="U499" s="204">
        <v>28.84</v>
      </c>
      <c r="W499" s="205">
        <v>42054</v>
      </c>
      <c r="X499" s="204">
        <v>16.38</v>
      </c>
      <c r="Z499" s="205">
        <v>42054</v>
      </c>
      <c r="AA499" s="204">
        <v>13.13</v>
      </c>
      <c r="AC499" s="205">
        <v>42054</v>
      </c>
      <c r="AD499" s="204">
        <v>-9.75</v>
      </c>
      <c r="AF499" s="205">
        <v>42054</v>
      </c>
      <c r="AG499" s="204">
        <v>0.90749999999999997</v>
      </c>
      <c r="AI499" s="205">
        <v>42054</v>
      </c>
      <c r="AJ499" s="204">
        <v>1.7404999999999999</v>
      </c>
      <c r="AL499" s="205">
        <v>42054</v>
      </c>
      <c r="AM499" s="204">
        <v>2.2469999999999999</v>
      </c>
      <c r="AO499" s="205">
        <v>42054</v>
      </c>
      <c r="AP499" s="204">
        <v>2.6374</v>
      </c>
      <c r="AR499" s="205">
        <v>42059</v>
      </c>
      <c r="AS499" s="204">
        <v>2.5707</v>
      </c>
      <c r="AU499" s="205">
        <v>42059</v>
      </c>
      <c r="AV499" s="204">
        <v>0.63390000000000002</v>
      </c>
    </row>
    <row r="500" spans="2:48" x14ac:dyDescent="0.25">
      <c r="B500" s="205">
        <v>42086</v>
      </c>
      <c r="C500" s="204">
        <v>84.92</v>
      </c>
      <c r="E500" s="205">
        <v>42061</v>
      </c>
      <c r="F500" s="204">
        <v>1.9584000000000001</v>
      </c>
      <c r="G500" s="209"/>
      <c r="H500" s="205">
        <v>42080</v>
      </c>
      <c r="I500" s="204">
        <v>99.797499999999999</v>
      </c>
      <c r="K500" s="205">
        <v>42080</v>
      </c>
      <c r="L500" s="204">
        <v>99.605000000000004</v>
      </c>
      <c r="N500" s="205">
        <v>42080</v>
      </c>
      <c r="O500" s="204">
        <v>99.314300000000003</v>
      </c>
      <c r="Q500" s="205">
        <v>42080</v>
      </c>
      <c r="R500" s="204">
        <v>98.855999999999995</v>
      </c>
      <c r="T500" s="205">
        <v>42055</v>
      </c>
      <c r="U500" s="204">
        <v>28.5</v>
      </c>
      <c r="W500" s="205">
        <v>42055</v>
      </c>
      <c r="X500" s="204">
        <v>15.88</v>
      </c>
      <c r="Z500" s="205">
        <v>42055</v>
      </c>
      <c r="AA500" s="204">
        <v>12.88</v>
      </c>
      <c r="AC500" s="205">
        <v>42055</v>
      </c>
      <c r="AD500" s="204">
        <v>-10.130000000000001</v>
      </c>
      <c r="AF500" s="205">
        <v>42055</v>
      </c>
      <c r="AG500" s="204">
        <v>0.91700000000000004</v>
      </c>
      <c r="AI500" s="205">
        <v>42055</v>
      </c>
      <c r="AJ500" s="204">
        <v>1.7455000000000001</v>
      </c>
      <c r="AL500" s="205">
        <v>42055</v>
      </c>
      <c r="AM500" s="204">
        <v>2.2422</v>
      </c>
      <c r="AO500" s="205">
        <v>42055</v>
      </c>
      <c r="AP500" s="204">
        <v>2.613</v>
      </c>
      <c r="AR500" s="205">
        <v>42060</v>
      </c>
      <c r="AS500" s="204">
        <v>2.5449000000000002</v>
      </c>
      <c r="AU500" s="205">
        <v>42060</v>
      </c>
      <c r="AV500" s="204">
        <v>0.6371</v>
      </c>
    </row>
    <row r="501" spans="2:48" x14ac:dyDescent="0.25">
      <c r="B501" s="205">
        <v>42087</v>
      </c>
      <c r="C501" s="204">
        <v>83.69</v>
      </c>
      <c r="E501" s="205">
        <v>42062</v>
      </c>
      <c r="F501" s="204">
        <v>1.9449000000000001</v>
      </c>
      <c r="G501" s="209"/>
      <c r="H501" s="205">
        <v>42081</v>
      </c>
      <c r="I501" s="204">
        <v>99.8</v>
      </c>
      <c r="K501" s="205">
        <v>42081</v>
      </c>
      <c r="L501" s="204">
        <v>99.61</v>
      </c>
      <c r="N501" s="205">
        <v>42081</v>
      </c>
      <c r="O501" s="204">
        <v>99.354100000000003</v>
      </c>
      <c r="Q501" s="205">
        <v>42081</v>
      </c>
      <c r="R501" s="204">
        <v>98.960999999999999</v>
      </c>
      <c r="T501" s="205">
        <v>42058</v>
      </c>
      <c r="U501" s="204">
        <v>29.25</v>
      </c>
      <c r="W501" s="205">
        <v>42058</v>
      </c>
      <c r="X501" s="204">
        <v>16.13</v>
      </c>
      <c r="Z501" s="205">
        <v>42058</v>
      </c>
      <c r="AA501" s="204">
        <v>13.38</v>
      </c>
      <c r="AC501" s="205">
        <v>42058</v>
      </c>
      <c r="AD501" s="204">
        <v>-9.3800000000000008</v>
      </c>
      <c r="AF501" s="205">
        <v>42058</v>
      </c>
      <c r="AG501" s="204">
        <v>0.89600000000000002</v>
      </c>
      <c r="AI501" s="205">
        <v>42058</v>
      </c>
      <c r="AJ501" s="204">
        <v>1.7023999999999999</v>
      </c>
      <c r="AL501" s="205">
        <v>42058</v>
      </c>
      <c r="AM501" s="204">
        <v>2.1928000000000001</v>
      </c>
      <c r="AO501" s="205">
        <v>42058</v>
      </c>
      <c r="AP501" s="204">
        <v>2.5653999999999999</v>
      </c>
      <c r="AR501" s="205">
        <v>42061</v>
      </c>
      <c r="AS501" s="204">
        <v>2.5832999999999999</v>
      </c>
      <c r="AU501" s="205">
        <v>42061</v>
      </c>
      <c r="AV501" s="204">
        <v>0.62549999999999994</v>
      </c>
    </row>
    <row r="502" spans="2:48" x14ac:dyDescent="0.25">
      <c r="B502" s="205">
        <v>42088</v>
      </c>
      <c r="C502" s="204">
        <v>84.18</v>
      </c>
      <c r="E502" s="205">
        <v>42065</v>
      </c>
      <c r="F502" s="204">
        <v>1.9643999999999999</v>
      </c>
      <c r="G502" s="209"/>
      <c r="H502" s="205">
        <v>42082</v>
      </c>
      <c r="I502" s="204">
        <v>99.8</v>
      </c>
      <c r="K502" s="205">
        <v>42082</v>
      </c>
      <c r="L502" s="204">
        <v>99.61</v>
      </c>
      <c r="N502" s="205">
        <v>42082</v>
      </c>
      <c r="O502" s="204">
        <v>99.334199999999996</v>
      </c>
      <c r="Q502" s="205">
        <v>42082</v>
      </c>
      <c r="R502" s="204">
        <v>98.911000000000001</v>
      </c>
      <c r="T502" s="205">
        <v>42059</v>
      </c>
      <c r="U502" s="204">
        <v>29.02</v>
      </c>
      <c r="W502" s="205">
        <v>42059</v>
      </c>
      <c r="X502" s="204">
        <v>16.38</v>
      </c>
      <c r="Z502" s="205">
        <v>42059</v>
      </c>
      <c r="AA502" s="204">
        <v>13.38</v>
      </c>
      <c r="AC502" s="205">
        <v>42059</v>
      </c>
      <c r="AD502" s="204">
        <v>-9.1300000000000008</v>
      </c>
      <c r="AF502" s="205">
        <v>42059</v>
      </c>
      <c r="AG502" s="204">
        <v>0.84450000000000003</v>
      </c>
      <c r="AI502" s="205">
        <v>42059</v>
      </c>
      <c r="AJ502" s="204">
        <v>1.6198000000000001</v>
      </c>
      <c r="AL502" s="205">
        <v>42059</v>
      </c>
      <c r="AM502" s="204">
        <v>2.1150000000000002</v>
      </c>
      <c r="AO502" s="205">
        <v>42059</v>
      </c>
      <c r="AP502" s="204">
        <v>2.4998</v>
      </c>
      <c r="AR502" s="205">
        <v>42062</v>
      </c>
      <c r="AS502" s="204">
        <v>2.5550000000000002</v>
      </c>
      <c r="AU502" s="205">
        <v>42062</v>
      </c>
      <c r="AV502" s="204">
        <v>0.60850000000000004</v>
      </c>
    </row>
    <row r="503" spans="2:48" x14ac:dyDescent="0.25">
      <c r="B503" s="205">
        <v>42089</v>
      </c>
      <c r="C503" s="204">
        <v>86.2</v>
      </c>
      <c r="E503" s="205">
        <v>42066</v>
      </c>
      <c r="F503" s="204">
        <v>1.9952000000000001</v>
      </c>
      <c r="G503" s="209"/>
      <c r="H503" s="205">
        <v>42083</v>
      </c>
      <c r="I503" s="204">
        <v>99.8</v>
      </c>
      <c r="K503" s="205">
        <v>42083</v>
      </c>
      <c r="L503" s="204">
        <v>99.61</v>
      </c>
      <c r="N503" s="205">
        <v>42083</v>
      </c>
      <c r="O503" s="204">
        <v>99.344200000000001</v>
      </c>
      <c r="Q503" s="205">
        <v>42083</v>
      </c>
      <c r="R503" s="204">
        <v>98.926000000000002</v>
      </c>
      <c r="T503" s="205">
        <v>42060</v>
      </c>
      <c r="U503" s="204">
        <v>24.38</v>
      </c>
      <c r="W503" s="205">
        <v>42060</v>
      </c>
      <c r="X503" s="204">
        <v>15.88</v>
      </c>
      <c r="Z503" s="205">
        <v>42060</v>
      </c>
      <c r="AA503" s="204">
        <v>13.13</v>
      </c>
      <c r="AC503" s="205">
        <v>42060</v>
      </c>
      <c r="AD503" s="204">
        <v>-9.81</v>
      </c>
      <c r="AF503" s="205">
        <v>42060</v>
      </c>
      <c r="AG503" s="204">
        <v>0.84830000000000005</v>
      </c>
      <c r="AI503" s="205">
        <v>42060</v>
      </c>
      <c r="AJ503" s="204">
        <v>1.613</v>
      </c>
      <c r="AL503" s="205">
        <v>42060</v>
      </c>
      <c r="AM503" s="204">
        <v>2.0998000000000001</v>
      </c>
      <c r="AO503" s="205">
        <v>42060</v>
      </c>
      <c r="AP503" s="204">
        <v>2.4735</v>
      </c>
      <c r="AR503" s="205">
        <v>42065</v>
      </c>
      <c r="AS503" s="204">
        <v>2.6593999999999998</v>
      </c>
      <c r="AU503" s="205">
        <v>42065</v>
      </c>
      <c r="AV503" s="204">
        <v>0.6966</v>
      </c>
    </row>
    <row r="504" spans="2:48" x14ac:dyDescent="0.25">
      <c r="B504" s="205">
        <v>42090</v>
      </c>
      <c r="C504" s="204">
        <v>86.2</v>
      </c>
      <c r="E504" s="205">
        <v>42067</v>
      </c>
      <c r="F504" s="204">
        <v>2.0055999999999998</v>
      </c>
      <c r="G504" s="209"/>
      <c r="H504" s="205">
        <v>42086</v>
      </c>
      <c r="I504" s="204">
        <v>99.802499999999995</v>
      </c>
      <c r="K504" s="205">
        <v>42086</v>
      </c>
      <c r="L504" s="204">
        <v>99.61</v>
      </c>
      <c r="N504" s="205">
        <v>42086</v>
      </c>
      <c r="O504" s="204">
        <v>99.344200000000001</v>
      </c>
      <c r="Q504" s="205">
        <v>42086</v>
      </c>
      <c r="R504" s="204">
        <v>98.926000000000002</v>
      </c>
      <c r="T504" s="205">
        <v>42061</v>
      </c>
      <c r="U504" s="204">
        <v>24.53</v>
      </c>
      <c r="W504" s="205">
        <v>42061</v>
      </c>
      <c r="X504" s="204">
        <v>14.88</v>
      </c>
      <c r="Z504" s="205">
        <v>42061</v>
      </c>
      <c r="AA504" s="204">
        <v>12.63</v>
      </c>
      <c r="AC504" s="205">
        <v>42061</v>
      </c>
      <c r="AD504" s="204">
        <v>-10.25</v>
      </c>
      <c r="AF504" s="205">
        <v>42061</v>
      </c>
      <c r="AG504" s="204">
        <v>0.89229999999999998</v>
      </c>
      <c r="AI504" s="205">
        <v>42061</v>
      </c>
      <c r="AJ504" s="204">
        <v>1.6863000000000001</v>
      </c>
      <c r="AL504" s="205">
        <v>42061</v>
      </c>
      <c r="AM504" s="204">
        <v>2.1573000000000002</v>
      </c>
      <c r="AO504" s="205">
        <v>42061</v>
      </c>
      <c r="AP504" s="204">
        <v>2.5272999999999999</v>
      </c>
      <c r="AR504" s="205">
        <v>42066</v>
      </c>
      <c r="AS504" s="204">
        <v>2.6987000000000001</v>
      </c>
      <c r="AU504" s="205">
        <v>42066</v>
      </c>
      <c r="AV504" s="204">
        <v>0.70320000000000005</v>
      </c>
    </row>
    <row r="505" spans="2:48" x14ac:dyDescent="0.25">
      <c r="B505" s="205">
        <v>42093</v>
      </c>
      <c r="C505" s="204">
        <v>86.44</v>
      </c>
      <c r="E505" s="205">
        <v>42068</v>
      </c>
      <c r="F505" s="204">
        <v>1.9912999999999998</v>
      </c>
      <c r="G505" s="209"/>
      <c r="H505" s="205">
        <v>42087</v>
      </c>
      <c r="I505" s="204">
        <v>99.802499999999995</v>
      </c>
      <c r="K505" s="205">
        <v>42087</v>
      </c>
      <c r="L505" s="204">
        <v>99.61</v>
      </c>
      <c r="N505" s="205">
        <v>42087</v>
      </c>
      <c r="O505" s="204">
        <v>99.354100000000003</v>
      </c>
      <c r="Q505" s="205">
        <v>42087</v>
      </c>
      <c r="R505" s="204">
        <v>98.950999999999993</v>
      </c>
      <c r="T505" s="205">
        <v>42062</v>
      </c>
      <c r="U505" s="204">
        <v>25.31</v>
      </c>
      <c r="W505" s="205">
        <v>42062</v>
      </c>
      <c r="X505" s="204">
        <v>15</v>
      </c>
      <c r="Z505" s="205">
        <v>42062</v>
      </c>
      <c r="AA505" s="204">
        <v>12.63</v>
      </c>
      <c r="AC505" s="205">
        <v>42062</v>
      </c>
      <c r="AD505" s="204">
        <v>-10.75</v>
      </c>
      <c r="AF505" s="205">
        <v>42062</v>
      </c>
      <c r="AG505" s="204">
        <v>0.87549999999999994</v>
      </c>
      <c r="AI505" s="205">
        <v>42062</v>
      </c>
      <c r="AJ505" s="204">
        <v>1.6496</v>
      </c>
      <c r="AL505" s="205">
        <v>42062</v>
      </c>
      <c r="AM505" s="204">
        <v>2.1202999999999999</v>
      </c>
      <c r="AO505" s="205">
        <v>42062</v>
      </c>
      <c r="AP505" s="204">
        <v>2.484</v>
      </c>
      <c r="AR505" s="205">
        <v>42067</v>
      </c>
      <c r="AS505" s="204">
        <v>2.7170999999999998</v>
      </c>
      <c r="AU505" s="205">
        <v>42067</v>
      </c>
      <c r="AV505" s="204">
        <v>0.71250000000000002</v>
      </c>
    </row>
    <row r="506" spans="2:48" x14ac:dyDescent="0.25">
      <c r="B506" s="205">
        <v>42094</v>
      </c>
      <c r="C506" s="204">
        <v>86.1</v>
      </c>
      <c r="E506" s="205">
        <v>42069</v>
      </c>
      <c r="F506" s="204">
        <v>1.9489999999999998</v>
      </c>
      <c r="G506" s="209"/>
      <c r="H506" s="205">
        <v>42088</v>
      </c>
      <c r="I506" s="204">
        <v>99.802499999999995</v>
      </c>
      <c r="K506" s="205">
        <v>42088</v>
      </c>
      <c r="L506" s="204">
        <v>99.614999999999995</v>
      </c>
      <c r="N506" s="205">
        <v>42088</v>
      </c>
      <c r="O506" s="204">
        <v>99.359099999999998</v>
      </c>
      <c r="Q506" s="205">
        <v>42088</v>
      </c>
      <c r="R506" s="204">
        <v>98.956000000000003</v>
      </c>
      <c r="T506" s="205">
        <v>42065</v>
      </c>
      <c r="U506" s="204">
        <v>25.13</v>
      </c>
      <c r="W506" s="205">
        <v>42065</v>
      </c>
      <c r="X506" s="204">
        <v>14.75</v>
      </c>
      <c r="Z506" s="205">
        <v>42065</v>
      </c>
      <c r="AA506" s="204">
        <v>12.38</v>
      </c>
      <c r="AC506" s="205">
        <v>42065</v>
      </c>
      <c r="AD506" s="204">
        <v>-11.13</v>
      </c>
      <c r="AF506" s="205">
        <v>42065</v>
      </c>
      <c r="AG506" s="204">
        <v>0.91300000000000003</v>
      </c>
      <c r="AI506" s="205">
        <v>42065</v>
      </c>
      <c r="AJ506" s="204">
        <v>1.7214</v>
      </c>
      <c r="AL506" s="205">
        <v>42065</v>
      </c>
      <c r="AM506" s="204">
        <v>2.206</v>
      </c>
      <c r="AO506" s="205">
        <v>42065</v>
      </c>
      <c r="AP506" s="204">
        <v>2.5733000000000001</v>
      </c>
      <c r="AR506" s="205">
        <v>42068</v>
      </c>
      <c r="AS506" s="204">
        <v>2.7296</v>
      </c>
      <c r="AU506" s="205">
        <v>42068</v>
      </c>
      <c r="AV506" s="204">
        <v>0.73670000000000002</v>
      </c>
    </row>
    <row r="507" spans="2:48" x14ac:dyDescent="0.25">
      <c r="B507" s="205">
        <v>42095</v>
      </c>
      <c r="C507" s="204">
        <v>85.62</v>
      </c>
      <c r="E507" s="205">
        <v>42072</v>
      </c>
      <c r="F507" s="204">
        <v>1.8635000000000002</v>
      </c>
      <c r="G507" s="209"/>
      <c r="H507" s="205">
        <v>42089</v>
      </c>
      <c r="I507" s="204">
        <v>99.802499999999995</v>
      </c>
      <c r="K507" s="205">
        <v>42089</v>
      </c>
      <c r="L507" s="204">
        <v>99.614999999999995</v>
      </c>
      <c r="N507" s="205">
        <v>42089</v>
      </c>
      <c r="O507" s="204">
        <v>99.359099999999998</v>
      </c>
      <c r="Q507" s="205">
        <v>42089</v>
      </c>
      <c r="R507" s="204">
        <v>98.945999999999998</v>
      </c>
      <c r="T507" s="205">
        <v>42066</v>
      </c>
      <c r="U507" s="204">
        <v>24.31</v>
      </c>
      <c r="W507" s="205">
        <v>42066</v>
      </c>
      <c r="X507" s="204">
        <v>14.63</v>
      </c>
      <c r="Z507" s="205">
        <v>42066</v>
      </c>
      <c r="AA507" s="204">
        <v>12.13</v>
      </c>
      <c r="AC507" s="205">
        <v>42066</v>
      </c>
      <c r="AD507" s="204">
        <v>-11.13</v>
      </c>
      <c r="AF507" s="205">
        <v>42066</v>
      </c>
      <c r="AG507" s="204">
        <v>0.92800000000000005</v>
      </c>
      <c r="AI507" s="205">
        <v>42066</v>
      </c>
      <c r="AJ507" s="204">
        <v>1.7545999999999999</v>
      </c>
      <c r="AL507" s="205">
        <v>42066</v>
      </c>
      <c r="AM507" s="204">
        <v>2.2399</v>
      </c>
      <c r="AO507" s="205">
        <v>42066</v>
      </c>
      <c r="AP507" s="204">
        <v>2.6040000000000001</v>
      </c>
      <c r="AR507" s="205">
        <v>42069</v>
      </c>
      <c r="AS507" s="204">
        <v>2.8688000000000002</v>
      </c>
      <c r="AU507" s="205">
        <v>42069</v>
      </c>
      <c r="AV507" s="204">
        <v>0.92079999999999995</v>
      </c>
    </row>
    <row r="508" spans="2:48" x14ac:dyDescent="0.25">
      <c r="B508" s="205">
        <v>42096</v>
      </c>
      <c r="C508" s="204">
        <v>84.28</v>
      </c>
      <c r="E508" s="205">
        <v>42073</v>
      </c>
      <c r="F508" s="204">
        <v>1.8696999999999999</v>
      </c>
      <c r="G508" s="209"/>
      <c r="H508" s="205">
        <v>42090</v>
      </c>
      <c r="I508" s="204">
        <v>99.802499999999995</v>
      </c>
      <c r="K508" s="205">
        <v>42090</v>
      </c>
      <c r="L508" s="204">
        <v>99.614999999999995</v>
      </c>
      <c r="N508" s="205">
        <v>42090</v>
      </c>
      <c r="O508" s="204">
        <v>99.364099999999993</v>
      </c>
      <c r="Q508" s="205">
        <v>42090</v>
      </c>
      <c r="R508" s="204">
        <v>98.98</v>
      </c>
      <c r="T508" s="205">
        <v>42067</v>
      </c>
      <c r="U508" s="204">
        <v>24.5</v>
      </c>
      <c r="W508" s="205">
        <v>42067</v>
      </c>
      <c r="X508" s="204">
        <v>14.75</v>
      </c>
      <c r="Z508" s="205">
        <v>42067</v>
      </c>
      <c r="AA508" s="204">
        <v>12</v>
      </c>
      <c r="AC508" s="205">
        <v>42067</v>
      </c>
      <c r="AD508" s="204">
        <v>-11</v>
      </c>
      <c r="AF508" s="205">
        <v>42067</v>
      </c>
      <c r="AG508" s="204">
        <v>0.90249999999999997</v>
      </c>
      <c r="AI508" s="205">
        <v>42067</v>
      </c>
      <c r="AJ508" s="204">
        <v>1.736</v>
      </c>
      <c r="AL508" s="205">
        <v>42067</v>
      </c>
      <c r="AM508" s="204">
        <v>2.2395</v>
      </c>
      <c r="AO508" s="205">
        <v>42067</v>
      </c>
      <c r="AP508" s="204">
        <v>2.6105</v>
      </c>
      <c r="AR508" s="205">
        <v>42072</v>
      </c>
      <c r="AS508" s="204">
        <v>2.8045999999999998</v>
      </c>
      <c r="AU508" s="205">
        <v>42072</v>
      </c>
      <c r="AV508" s="204">
        <v>0.93540000000000001</v>
      </c>
    </row>
    <row r="509" spans="2:48" x14ac:dyDescent="0.25">
      <c r="B509" s="205">
        <v>42097</v>
      </c>
      <c r="C509" s="204">
        <v>79.27</v>
      </c>
      <c r="E509" s="205">
        <v>42074</v>
      </c>
      <c r="F509" s="204">
        <v>1.8506</v>
      </c>
      <c r="G509" s="209"/>
      <c r="H509" s="205">
        <v>42093</v>
      </c>
      <c r="I509" s="204">
        <v>99.802499999999995</v>
      </c>
      <c r="K509" s="205">
        <v>42093</v>
      </c>
      <c r="L509" s="204">
        <v>99.614999999999995</v>
      </c>
      <c r="N509" s="205">
        <v>42093</v>
      </c>
      <c r="O509" s="204">
        <v>99.364099999999993</v>
      </c>
      <c r="Q509" s="205">
        <v>42093</v>
      </c>
      <c r="R509" s="204">
        <v>98.98</v>
      </c>
      <c r="T509" s="205">
        <v>42068</v>
      </c>
      <c r="U509" s="204">
        <v>25.5</v>
      </c>
      <c r="W509" s="205">
        <v>42068</v>
      </c>
      <c r="X509" s="204">
        <v>15.63</v>
      </c>
      <c r="Z509" s="205">
        <v>42068</v>
      </c>
      <c r="AA509" s="204">
        <v>12.38</v>
      </c>
      <c r="AC509" s="205">
        <v>42068</v>
      </c>
      <c r="AD509" s="204">
        <v>-11.06</v>
      </c>
      <c r="AF509" s="205">
        <v>42068</v>
      </c>
      <c r="AG509" s="204">
        <v>0.8972</v>
      </c>
      <c r="AI509" s="205">
        <v>42068</v>
      </c>
      <c r="AJ509" s="204">
        <v>1.7292999999999998</v>
      </c>
      <c r="AL509" s="205">
        <v>42068</v>
      </c>
      <c r="AM509" s="204">
        <v>2.2389999999999999</v>
      </c>
      <c r="AO509" s="205">
        <v>42068</v>
      </c>
      <c r="AP509" s="204">
        <v>2.6183999999999998</v>
      </c>
      <c r="AR509" s="205">
        <v>42073</v>
      </c>
      <c r="AS509" s="204">
        <v>2.7213000000000003</v>
      </c>
      <c r="AU509" s="205">
        <v>42073</v>
      </c>
      <c r="AV509" s="204">
        <v>0.85270000000000001</v>
      </c>
    </row>
    <row r="510" spans="2:48" x14ac:dyDescent="0.25">
      <c r="B510" s="205">
        <v>42100</v>
      </c>
      <c r="C510" s="204">
        <v>78.97</v>
      </c>
      <c r="E510" s="205">
        <v>42075</v>
      </c>
      <c r="F510" s="204">
        <v>1.8447</v>
      </c>
      <c r="G510" s="209"/>
      <c r="H510" s="205">
        <v>42094</v>
      </c>
      <c r="I510" s="204">
        <v>99.802499999999995</v>
      </c>
      <c r="K510" s="205">
        <v>42094</v>
      </c>
      <c r="L510" s="204">
        <v>99.614999999999995</v>
      </c>
      <c r="N510" s="205">
        <v>42094</v>
      </c>
      <c r="O510" s="204">
        <v>99.369100000000003</v>
      </c>
      <c r="Q510" s="205">
        <v>42094</v>
      </c>
      <c r="R510" s="204">
        <v>98.995000000000005</v>
      </c>
      <c r="T510" s="205">
        <v>42069</v>
      </c>
      <c r="U510" s="204">
        <v>25.63</v>
      </c>
      <c r="W510" s="205">
        <v>42069</v>
      </c>
      <c r="X510" s="204">
        <v>15.44</v>
      </c>
      <c r="Z510" s="205">
        <v>42069</v>
      </c>
      <c r="AA510" s="204">
        <v>11.38</v>
      </c>
      <c r="AC510" s="205">
        <v>42069</v>
      </c>
      <c r="AD510" s="204">
        <v>-12</v>
      </c>
      <c r="AF510" s="205">
        <v>42069</v>
      </c>
      <c r="AG510" s="204">
        <v>0.98250000000000004</v>
      </c>
      <c r="AI510" s="205">
        <v>42069</v>
      </c>
      <c r="AJ510" s="204">
        <v>1.8485</v>
      </c>
      <c r="AL510" s="205">
        <v>42069</v>
      </c>
      <c r="AM510" s="204">
        <v>2.3578000000000001</v>
      </c>
      <c r="AO510" s="205">
        <v>42069</v>
      </c>
      <c r="AP510" s="204">
        <v>2.7233000000000001</v>
      </c>
      <c r="AR510" s="205">
        <v>42074</v>
      </c>
      <c r="AS510" s="204">
        <v>2.6781000000000001</v>
      </c>
      <c r="AU510" s="205">
        <v>42074</v>
      </c>
      <c r="AV510" s="204">
        <v>0.82899999999999996</v>
      </c>
    </row>
    <row r="511" spans="2:48" x14ac:dyDescent="0.25">
      <c r="B511" s="205">
        <v>42101</v>
      </c>
      <c r="C511" s="204">
        <v>77.78</v>
      </c>
      <c r="E511" s="205">
        <v>42076</v>
      </c>
      <c r="F511" s="204">
        <v>1.8591</v>
      </c>
      <c r="G511" s="209"/>
      <c r="H511" s="205">
        <v>42095</v>
      </c>
      <c r="I511" s="204">
        <v>99.802499999999995</v>
      </c>
      <c r="K511" s="205">
        <v>42095</v>
      </c>
      <c r="L511" s="204">
        <v>99.614999999999995</v>
      </c>
      <c r="N511" s="205">
        <v>42095</v>
      </c>
      <c r="O511" s="204">
        <v>99.369100000000003</v>
      </c>
      <c r="Q511" s="205">
        <v>42095</v>
      </c>
      <c r="R511" s="204">
        <v>99.01</v>
      </c>
      <c r="T511" s="205">
        <v>42072</v>
      </c>
      <c r="U511" s="204">
        <v>26.8</v>
      </c>
      <c r="W511" s="205">
        <v>42072</v>
      </c>
      <c r="X511" s="204">
        <v>15.13</v>
      </c>
      <c r="Z511" s="205">
        <v>42072</v>
      </c>
      <c r="AA511" s="204">
        <v>10.63</v>
      </c>
      <c r="AC511" s="205">
        <v>42072</v>
      </c>
      <c r="AD511" s="204">
        <v>-12.5</v>
      </c>
      <c r="AF511" s="205">
        <v>42072</v>
      </c>
      <c r="AG511" s="204">
        <v>0.96</v>
      </c>
      <c r="AI511" s="205">
        <v>42072</v>
      </c>
      <c r="AJ511" s="204">
        <v>1.8008</v>
      </c>
      <c r="AL511" s="205">
        <v>42072</v>
      </c>
      <c r="AM511" s="204">
        <v>2.2984999999999998</v>
      </c>
      <c r="AO511" s="205">
        <v>42072</v>
      </c>
      <c r="AP511" s="204">
        <v>2.6741000000000001</v>
      </c>
      <c r="AR511" s="205">
        <v>42075</v>
      </c>
      <c r="AS511" s="204">
        <v>2.7023000000000001</v>
      </c>
      <c r="AU511" s="205">
        <v>42075</v>
      </c>
      <c r="AV511" s="204">
        <v>0.85870000000000002</v>
      </c>
    </row>
    <row r="512" spans="2:48" x14ac:dyDescent="0.25">
      <c r="B512" s="205">
        <v>42102</v>
      </c>
      <c r="C512" s="204">
        <v>80.03</v>
      </c>
      <c r="E512" s="205">
        <v>42079</v>
      </c>
      <c r="F512" s="204">
        <v>1.8115999999999999</v>
      </c>
      <c r="G512" s="209"/>
      <c r="H512" s="205">
        <v>42096</v>
      </c>
      <c r="I512" s="204">
        <v>99.802499999999995</v>
      </c>
      <c r="K512" s="205">
        <v>42096</v>
      </c>
      <c r="L512" s="204">
        <v>99.614999999999995</v>
      </c>
      <c r="N512" s="205">
        <v>42096</v>
      </c>
      <c r="O512" s="204">
        <v>99.374099999999999</v>
      </c>
      <c r="Q512" s="205">
        <v>42096</v>
      </c>
      <c r="R512" s="204">
        <v>99.004999999999995</v>
      </c>
      <c r="T512" s="205">
        <v>42073</v>
      </c>
      <c r="U512" s="204">
        <v>26.75</v>
      </c>
      <c r="W512" s="205">
        <v>42073</v>
      </c>
      <c r="X512" s="204">
        <v>15.75</v>
      </c>
      <c r="Z512" s="205">
        <v>42073</v>
      </c>
      <c r="AA512" s="204">
        <v>11.63</v>
      </c>
      <c r="AC512" s="205">
        <v>42073</v>
      </c>
      <c r="AD512" s="204">
        <v>-12.75</v>
      </c>
      <c r="AF512" s="205">
        <v>42073</v>
      </c>
      <c r="AG512" s="204">
        <v>0.94799999999999995</v>
      </c>
      <c r="AI512" s="205">
        <v>42073</v>
      </c>
      <c r="AJ512" s="204">
        <v>1.7678</v>
      </c>
      <c r="AL512" s="205">
        <v>42073</v>
      </c>
      <c r="AM512" s="204">
        <v>2.2450000000000001</v>
      </c>
      <c r="AO512" s="205">
        <v>42073</v>
      </c>
      <c r="AP512" s="204">
        <v>2.5964999999999998</v>
      </c>
      <c r="AR512" s="205">
        <v>42076</v>
      </c>
      <c r="AS512" s="204">
        <v>2.7147999999999999</v>
      </c>
      <c r="AU512" s="205">
        <v>42076</v>
      </c>
      <c r="AV512" s="204">
        <v>0.85529999999999995</v>
      </c>
    </row>
    <row r="513" spans="2:48" x14ac:dyDescent="0.25">
      <c r="B513" s="205">
        <v>42103</v>
      </c>
      <c r="C513" s="204">
        <v>78.77</v>
      </c>
      <c r="E513" s="205">
        <v>42080</v>
      </c>
      <c r="F513" s="204">
        <v>1.8418000000000001</v>
      </c>
      <c r="G513" s="209"/>
      <c r="H513" s="205">
        <v>42097</v>
      </c>
      <c r="I513" s="204">
        <v>99.802499999999995</v>
      </c>
      <c r="K513" s="205">
        <v>42097</v>
      </c>
      <c r="L513" s="204">
        <v>99.62</v>
      </c>
      <c r="N513" s="205">
        <v>42097</v>
      </c>
      <c r="O513" s="204">
        <v>99.388999999999996</v>
      </c>
      <c r="Q513" s="205">
        <v>42097</v>
      </c>
      <c r="R513" s="204">
        <v>99.055000000000007</v>
      </c>
      <c r="T513" s="205">
        <v>42074</v>
      </c>
      <c r="U513" s="204">
        <v>26.88</v>
      </c>
      <c r="W513" s="205">
        <v>42074</v>
      </c>
      <c r="X513" s="204">
        <v>15.88</v>
      </c>
      <c r="Z513" s="205">
        <v>42074</v>
      </c>
      <c r="AA513" s="204">
        <v>11.75</v>
      </c>
      <c r="AC513" s="205">
        <v>42074</v>
      </c>
      <c r="AD513" s="204">
        <v>-12.94</v>
      </c>
      <c r="AF513" s="205">
        <v>42074</v>
      </c>
      <c r="AG513" s="204">
        <v>0.94950000000000001</v>
      </c>
      <c r="AI513" s="205">
        <v>42074</v>
      </c>
      <c r="AJ513" s="204">
        <v>1.7635000000000001</v>
      </c>
      <c r="AL513" s="205">
        <v>42074</v>
      </c>
      <c r="AM513" s="204">
        <v>2.226</v>
      </c>
      <c r="AO513" s="205">
        <v>42074</v>
      </c>
      <c r="AP513" s="204">
        <v>2.5550000000000002</v>
      </c>
      <c r="AR513" s="205">
        <v>42079</v>
      </c>
      <c r="AS513" s="204">
        <v>2.6572</v>
      </c>
      <c r="AU513" s="205">
        <v>42079</v>
      </c>
      <c r="AV513" s="204">
        <v>0.84399999999999997</v>
      </c>
    </row>
    <row r="514" spans="2:48" x14ac:dyDescent="0.25">
      <c r="B514" s="205">
        <v>42104</v>
      </c>
      <c r="C514" s="204">
        <v>77.83</v>
      </c>
      <c r="E514" s="205">
        <v>42081</v>
      </c>
      <c r="F514" s="204">
        <v>1.8754</v>
      </c>
      <c r="G514" s="209"/>
      <c r="H514" s="205">
        <v>42100</v>
      </c>
      <c r="I514" s="204">
        <v>99.805000000000007</v>
      </c>
      <c r="K514" s="205">
        <v>42100</v>
      </c>
      <c r="L514" s="204">
        <v>99.62</v>
      </c>
      <c r="N514" s="205">
        <v>42100</v>
      </c>
      <c r="O514" s="204">
        <v>99.388999999999996</v>
      </c>
      <c r="Q514" s="205">
        <v>42100</v>
      </c>
      <c r="R514" s="204">
        <v>99.045000000000002</v>
      </c>
      <c r="T514" s="205">
        <v>42075</v>
      </c>
      <c r="U514" s="204">
        <v>27.38</v>
      </c>
      <c r="W514" s="205">
        <v>42075</v>
      </c>
      <c r="X514" s="204">
        <v>16</v>
      </c>
      <c r="Z514" s="205">
        <v>42075</v>
      </c>
      <c r="AA514" s="204">
        <v>11.38</v>
      </c>
      <c r="AC514" s="205">
        <v>42075</v>
      </c>
      <c r="AD514" s="204">
        <v>-13.06</v>
      </c>
      <c r="AF514" s="205">
        <v>42075</v>
      </c>
      <c r="AG514" s="204">
        <v>0.93799999999999994</v>
      </c>
      <c r="AI514" s="205">
        <v>42075</v>
      </c>
      <c r="AJ514" s="204">
        <v>1.7574999999999998</v>
      </c>
      <c r="AL514" s="205">
        <v>42075</v>
      </c>
      <c r="AM514" s="204">
        <v>2.2292999999999998</v>
      </c>
      <c r="AO514" s="205">
        <v>42075</v>
      </c>
      <c r="AP514" s="204">
        <v>2.5695000000000001</v>
      </c>
      <c r="AR514" s="205">
        <v>42080</v>
      </c>
      <c r="AS514" s="204">
        <v>2.6132999999999997</v>
      </c>
      <c r="AU514" s="205">
        <v>42080</v>
      </c>
      <c r="AV514" s="204">
        <v>0.77039999999999997</v>
      </c>
    </row>
    <row r="515" spans="2:48" x14ac:dyDescent="0.25">
      <c r="B515" s="205">
        <v>42107</v>
      </c>
      <c r="C515" s="204">
        <v>75.760000000000005</v>
      </c>
      <c r="E515" s="205">
        <v>42082</v>
      </c>
      <c r="F515" s="204">
        <v>1.9849999999999999</v>
      </c>
      <c r="G515" s="209"/>
      <c r="H515" s="205">
        <v>42101</v>
      </c>
      <c r="I515" s="204">
        <v>99.805000000000007</v>
      </c>
      <c r="K515" s="205">
        <v>42101</v>
      </c>
      <c r="L515" s="204">
        <v>99.62</v>
      </c>
      <c r="N515" s="205">
        <v>42101</v>
      </c>
      <c r="O515" s="204">
        <v>99.384100000000004</v>
      </c>
      <c r="Q515" s="205">
        <v>42101</v>
      </c>
      <c r="R515" s="204">
        <v>99.03</v>
      </c>
      <c r="T515" s="205">
        <v>42076</v>
      </c>
      <c r="U515" s="204">
        <v>27.42</v>
      </c>
      <c r="W515" s="205">
        <v>42076</v>
      </c>
      <c r="X515" s="204">
        <v>16.38</v>
      </c>
      <c r="Z515" s="205">
        <v>42076</v>
      </c>
      <c r="AA515" s="204">
        <v>11.35</v>
      </c>
      <c r="AC515" s="205">
        <v>42076</v>
      </c>
      <c r="AD515" s="204">
        <v>-12.88</v>
      </c>
      <c r="AF515" s="205">
        <v>42076</v>
      </c>
      <c r="AG515" s="204">
        <v>0.93149999999999999</v>
      </c>
      <c r="AI515" s="205">
        <v>42076</v>
      </c>
      <c r="AJ515" s="204">
        <v>1.7490000000000001</v>
      </c>
      <c r="AL515" s="205">
        <v>42076</v>
      </c>
      <c r="AM515" s="204">
        <v>2.2280000000000002</v>
      </c>
      <c r="AO515" s="205">
        <v>42076</v>
      </c>
      <c r="AP515" s="204">
        <v>2.5708000000000002</v>
      </c>
      <c r="AR515" s="205">
        <v>42081</v>
      </c>
      <c r="AS515" s="204">
        <v>2.5129999999999999</v>
      </c>
      <c r="AU515" s="205">
        <v>42081</v>
      </c>
      <c r="AV515" s="204">
        <v>0.63929999999999998</v>
      </c>
    </row>
    <row r="516" spans="2:48" x14ac:dyDescent="0.25">
      <c r="B516" s="205">
        <v>42108</v>
      </c>
      <c r="C516" s="204">
        <v>74.790000000000006</v>
      </c>
      <c r="E516" s="205">
        <v>42083</v>
      </c>
      <c r="F516" s="204">
        <v>1.923</v>
      </c>
      <c r="G516" s="209"/>
      <c r="H516" s="205">
        <v>42102</v>
      </c>
      <c r="I516" s="204">
        <v>99.805000000000007</v>
      </c>
      <c r="K516" s="205">
        <v>42102</v>
      </c>
      <c r="L516" s="204">
        <v>99.62</v>
      </c>
      <c r="N516" s="205">
        <v>42102</v>
      </c>
      <c r="O516" s="204">
        <v>99.384100000000004</v>
      </c>
      <c r="Q516" s="205">
        <v>42102</v>
      </c>
      <c r="R516" s="204">
        <v>99.03</v>
      </c>
      <c r="T516" s="205">
        <v>42079</v>
      </c>
      <c r="U516" s="204">
        <v>27.06</v>
      </c>
      <c r="W516" s="205">
        <v>42079</v>
      </c>
      <c r="X516" s="204">
        <v>15.75</v>
      </c>
      <c r="Z516" s="205">
        <v>42079</v>
      </c>
      <c r="AA516" s="204">
        <v>10.75</v>
      </c>
      <c r="AC516" s="205">
        <v>42079</v>
      </c>
      <c r="AD516" s="204">
        <v>-13.25</v>
      </c>
      <c r="AF516" s="205">
        <v>42079</v>
      </c>
      <c r="AG516" s="204">
        <v>0.92</v>
      </c>
      <c r="AI516" s="205">
        <v>42079</v>
      </c>
      <c r="AJ516" s="204">
        <v>1.7105000000000001</v>
      </c>
      <c r="AL516" s="205">
        <v>42079</v>
      </c>
      <c r="AM516" s="204">
        <v>2.1808000000000001</v>
      </c>
      <c r="AO516" s="205">
        <v>42079</v>
      </c>
      <c r="AP516" s="204">
        <v>2.5127999999999999</v>
      </c>
      <c r="AR516" s="205">
        <v>42082</v>
      </c>
      <c r="AS516" s="204">
        <v>2.5301</v>
      </c>
      <c r="AU516" s="205">
        <v>42082</v>
      </c>
      <c r="AV516" s="204">
        <v>0.54720000000000002</v>
      </c>
    </row>
    <row r="517" spans="2:48" x14ac:dyDescent="0.25">
      <c r="B517" s="205">
        <v>42109</v>
      </c>
      <c r="C517" s="204">
        <v>73</v>
      </c>
      <c r="E517" s="205">
        <v>42086</v>
      </c>
      <c r="F517" s="204">
        <v>1.9125000000000001</v>
      </c>
      <c r="G517" s="209"/>
      <c r="H517" s="205">
        <v>42103</v>
      </c>
      <c r="I517" s="204">
        <v>99.805000000000007</v>
      </c>
      <c r="K517" s="205">
        <v>42103</v>
      </c>
      <c r="L517" s="204">
        <v>99.62</v>
      </c>
      <c r="N517" s="205">
        <v>42103</v>
      </c>
      <c r="O517" s="204">
        <v>99.384100000000004</v>
      </c>
      <c r="Q517" s="205">
        <v>42103</v>
      </c>
      <c r="R517" s="204">
        <v>99.015000000000001</v>
      </c>
      <c r="T517" s="205">
        <v>42080</v>
      </c>
      <c r="U517" s="204">
        <v>27.06</v>
      </c>
      <c r="W517" s="205">
        <v>42080</v>
      </c>
      <c r="X517" s="204">
        <v>15.63</v>
      </c>
      <c r="Z517" s="205">
        <v>42080</v>
      </c>
      <c r="AA517" s="204">
        <v>10.38</v>
      </c>
      <c r="AC517" s="205">
        <v>42080</v>
      </c>
      <c r="AD517" s="204">
        <v>-13.75</v>
      </c>
      <c r="AF517" s="205">
        <v>42080</v>
      </c>
      <c r="AG517" s="204">
        <v>0.94030000000000002</v>
      </c>
      <c r="AI517" s="205">
        <v>42080</v>
      </c>
      <c r="AJ517" s="204">
        <v>1.7098</v>
      </c>
      <c r="AL517" s="205">
        <v>42080</v>
      </c>
      <c r="AM517" s="204">
        <v>2.1547000000000001</v>
      </c>
      <c r="AO517" s="205">
        <v>42080</v>
      </c>
      <c r="AP517" s="204">
        <v>2.4660000000000002</v>
      </c>
      <c r="AR517" s="205">
        <v>42083</v>
      </c>
      <c r="AS517" s="204">
        <v>2.5076000000000001</v>
      </c>
      <c r="AU517" s="205">
        <v>42083</v>
      </c>
      <c r="AV517" s="204">
        <v>0.5827</v>
      </c>
    </row>
    <row r="518" spans="2:48" x14ac:dyDescent="0.25">
      <c r="B518" s="205">
        <v>42110</v>
      </c>
      <c r="C518" s="204">
        <v>72.400000000000006</v>
      </c>
      <c r="E518" s="205">
        <v>42087</v>
      </c>
      <c r="F518" s="204">
        <v>1.8944000000000001</v>
      </c>
      <c r="G518" s="209"/>
      <c r="H518" s="205">
        <v>42104</v>
      </c>
      <c r="I518" s="204">
        <v>99.805000000000007</v>
      </c>
      <c r="K518" s="205">
        <v>42104</v>
      </c>
      <c r="L518" s="204">
        <v>99.62</v>
      </c>
      <c r="N518" s="205">
        <v>42104</v>
      </c>
      <c r="O518" s="204">
        <v>99.384100000000004</v>
      </c>
      <c r="Q518" s="205">
        <v>42104</v>
      </c>
      <c r="R518" s="204">
        <v>99.01</v>
      </c>
      <c r="T518" s="205">
        <v>42081</v>
      </c>
      <c r="U518" s="204">
        <v>26.31</v>
      </c>
      <c r="W518" s="205">
        <v>42081</v>
      </c>
      <c r="X518" s="204">
        <v>14.75</v>
      </c>
      <c r="Z518" s="205">
        <v>42081</v>
      </c>
      <c r="AA518" s="204">
        <v>8.6300000000000008</v>
      </c>
      <c r="AC518" s="205">
        <v>42081</v>
      </c>
      <c r="AD518" s="204">
        <v>-17</v>
      </c>
      <c r="AF518" s="205">
        <v>42081</v>
      </c>
      <c r="AG518" s="204">
        <v>0.81720000000000004</v>
      </c>
      <c r="AI518" s="205">
        <v>42081</v>
      </c>
      <c r="AJ518" s="204">
        <v>1.5377999999999998</v>
      </c>
      <c r="AL518" s="205">
        <v>42081</v>
      </c>
      <c r="AM518" s="204">
        <v>2.0072999999999999</v>
      </c>
      <c r="AO518" s="205">
        <v>42081</v>
      </c>
      <c r="AP518" s="204">
        <v>2.3555000000000001</v>
      </c>
      <c r="AR518" s="205">
        <v>42086</v>
      </c>
      <c r="AS518" s="204">
        <v>2.4950000000000001</v>
      </c>
      <c r="AU518" s="205">
        <v>42086</v>
      </c>
      <c r="AV518" s="204">
        <v>0.58460000000000001</v>
      </c>
    </row>
    <row r="519" spans="2:48" x14ac:dyDescent="0.25">
      <c r="B519" s="205">
        <v>42111</v>
      </c>
      <c r="C519" s="204">
        <v>74.37</v>
      </c>
      <c r="E519" s="205">
        <v>42088</v>
      </c>
      <c r="F519" s="204">
        <v>1.8917999999999999</v>
      </c>
      <c r="G519" s="209"/>
      <c r="H519" s="205">
        <v>42107</v>
      </c>
      <c r="I519" s="204">
        <v>99.807500000000005</v>
      </c>
      <c r="K519" s="205">
        <v>42107</v>
      </c>
      <c r="L519" s="204">
        <v>99.614999999999995</v>
      </c>
      <c r="N519" s="205">
        <v>42107</v>
      </c>
      <c r="O519" s="204">
        <v>99.384100000000004</v>
      </c>
      <c r="Q519" s="205">
        <v>42107</v>
      </c>
      <c r="R519" s="204">
        <v>99.03</v>
      </c>
      <c r="T519" s="205">
        <v>42082</v>
      </c>
      <c r="U519" s="204">
        <v>26.13</v>
      </c>
      <c r="W519" s="205">
        <v>42082</v>
      </c>
      <c r="X519" s="204">
        <v>14.38</v>
      </c>
      <c r="Z519" s="205">
        <v>42082</v>
      </c>
      <c r="AA519" s="204">
        <v>8.24</v>
      </c>
      <c r="AC519" s="205">
        <v>42082</v>
      </c>
      <c r="AD519" s="204">
        <v>-17.5</v>
      </c>
      <c r="AF519" s="205">
        <v>42082</v>
      </c>
      <c r="AG519" s="204">
        <v>0.87209999999999999</v>
      </c>
      <c r="AI519" s="205">
        <v>42082</v>
      </c>
      <c r="AJ519" s="204">
        <v>1.6125</v>
      </c>
      <c r="AL519" s="205">
        <v>42082</v>
      </c>
      <c r="AM519" s="204">
        <v>2.0503</v>
      </c>
      <c r="AO519" s="205">
        <v>42082</v>
      </c>
      <c r="AP519" s="204">
        <v>2.3538000000000001</v>
      </c>
      <c r="AR519" s="205">
        <v>42087</v>
      </c>
      <c r="AS519" s="204">
        <v>2.4453</v>
      </c>
      <c r="AU519" s="205">
        <v>42087</v>
      </c>
      <c r="AV519" s="204">
        <v>0.5514</v>
      </c>
    </row>
    <row r="520" spans="2:48" x14ac:dyDescent="0.25">
      <c r="B520" s="205">
        <v>42114</v>
      </c>
      <c r="C520" s="204">
        <v>73.55</v>
      </c>
      <c r="E520" s="205">
        <v>42089</v>
      </c>
      <c r="F520" s="204">
        <v>1.8754</v>
      </c>
      <c r="G520" s="209"/>
      <c r="H520" s="205">
        <v>42108</v>
      </c>
      <c r="I520" s="204">
        <v>99.807500000000005</v>
      </c>
      <c r="K520" s="205">
        <v>42108</v>
      </c>
      <c r="L520" s="204">
        <v>99.62</v>
      </c>
      <c r="N520" s="205">
        <v>42108</v>
      </c>
      <c r="O520" s="204">
        <v>99.388999999999996</v>
      </c>
      <c r="Q520" s="205">
        <v>42108</v>
      </c>
      <c r="R520" s="204">
        <v>99.045000000000002</v>
      </c>
      <c r="T520" s="205">
        <v>42083</v>
      </c>
      <c r="U520" s="204">
        <v>26.25</v>
      </c>
      <c r="W520" s="205">
        <v>42083</v>
      </c>
      <c r="X520" s="204">
        <v>15.5</v>
      </c>
      <c r="Z520" s="205">
        <v>42083</v>
      </c>
      <c r="AA520" s="204">
        <v>9.94</v>
      </c>
      <c r="AC520" s="205">
        <v>42083</v>
      </c>
      <c r="AD520" s="204">
        <v>-15.81</v>
      </c>
      <c r="AF520" s="205">
        <v>42083</v>
      </c>
      <c r="AG520" s="204">
        <v>0.84499999999999997</v>
      </c>
      <c r="AI520" s="205">
        <v>42083</v>
      </c>
      <c r="AJ520" s="204">
        <v>1.569</v>
      </c>
      <c r="AL520" s="205">
        <v>42083</v>
      </c>
      <c r="AM520" s="204">
        <v>2.0278</v>
      </c>
      <c r="AO520" s="205">
        <v>42083</v>
      </c>
      <c r="AP520" s="204">
        <v>2.3487999999999998</v>
      </c>
      <c r="AR520" s="205">
        <v>42088</v>
      </c>
      <c r="AS520" s="204">
        <v>2.4988000000000001</v>
      </c>
      <c r="AU520" s="205">
        <v>42088</v>
      </c>
      <c r="AV520" s="204">
        <v>0.60860000000000003</v>
      </c>
    </row>
    <row r="521" spans="2:48" x14ac:dyDescent="0.25">
      <c r="B521" s="205">
        <v>42115</v>
      </c>
      <c r="C521" s="204">
        <v>72.95</v>
      </c>
      <c r="E521" s="205">
        <v>42090</v>
      </c>
      <c r="F521" s="204">
        <v>1.8647</v>
      </c>
      <c r="G521" s="209"/>
      <c r="H521" s="205">
        <v>42109</v>
      </c>
      <c r="I521" s="204">
        <v>99.805000000000007</v>
      </c>
      <c r="K521" s="205">
        <v>42109</v>
      </c>
      <c r="L521" s="204">
        <v>99.62</v>
      </c>
      <c r="N521" s="205">
        <v>42109</v>
      </c>
      <c r="O521" s="204">
        <v>99.394000000000005</v>
      </c>
      <c r="Q521" s="205">
        <v>42109</v>
      </c>
      <c r="R521" s="204">
        <v>99.06</v>
      </c>
      <c r="T521" s="205">
        <v>42086</v>
      </c>
      <c r="U521" s="204">
        <v>26.56</v>
      </c>
      <c r="W521" s="205">
        <v>42086</v>
      </c>
      <c r="X521" s="204">
        <v>15.63</v>
      </c>
      <c r="Z521" s="205">
        <v>42086</v>
      </c>
      <c r="AA521" s="204">
        <v>9.3800000000000008</v>
      </c>
      <c r="AC521" s="205">
        <v>42086</v>
      </c>
      <c r="AD521" s="204">
        <v>-16.559999999999999</v>
      </c>
      <c r="AF521" s="205">
        <v>42086</v>
      </c>
      <c r="AG521" s="204">
        <v>0.83750000000000002</v>
      </c>
      <c r="AI521" s="205">
        <v>42086</v>
      </c>
      <c r="AJ521" s="204">
        <v>1.546</v>
      </c>
      <c r="AL521" s="205">
        <v>42086</v>
      </c>
      <c r="AM521" s="204">
        <v>2.0053000000000001</v>
      </c>
      <c r="AO521" s="205">
        <v>42086</v>
      </c>
      <c r="AP521" s="204">
        <v>2.3481999999999998</v>
      </c>
      <c r="AR521" s="205">
        <v>42089</v>
      </c>
      <c r="AS521" s="204">
        <v>2.5897000000000001</v>
      </c>
      <c r="AU521" s="205">
        <v>42089</v>
      </c>
      <c r="AV521" s="204">
        <v>0.71160000000000001</v>
      </c>
    </row>
    <row r="522" spans="2:48" x14ac:dyDescent="0.25">
      <c r="B522" s="205">
        <v>42116</v>
      </c>
      <c r="C522" s="204">
        <v>72.95</v>
      </c>
      <c r="E522" s="205">
        <v>42093</v>
      </c>
      <c r="F522" s="204">
        <v>1.8505</v>
      </c>
      <c r="G522" s="209"/>
      <c r="H522" s="205">
        <v>42110</v>
      </c>
      <c r="I522" s="204">
        <v>99.805000000000007</v>
      </c>
      <c r="K522" s="205">
        <v>42110</v>
      </c>
      <c r="L522" s="204">
        <v>99.62</v>
      </c>
      <c r="N522" s="205">
        <v>42110</v>
      </c>
      <c r="O522" s="204">
        <v>99.394000000000005</v>
      </c>
      <c r="Q522" s="205">
        <v>42110</v>
      </c>
      <c r="R522" s="204">
        <v>99.08</v>
      </c>
      <c r="T522" s="205">
        <v>42087</v>
      </c>
      <c r="U522" s="204">
        <v>26.25</v>
      </c>
      <c r="W522" s="205">
        <v>42087</v>
      </c>
      <c r="X522" s="204">
        <v>15.14</v>
      </c>
      <c r="Z522" s="205">
        <v>42087</v>
      </c>
      <c r="AA522" s="204">
        <v>9.3800000000000008</v>
      </c>
      <c r="AC522" s="205">
        <v>42087</v>
      </c>
      <c r="AD522" s="204">
        <v>-16.309999999999999</v>
      </c>
      <c r="AF522" s="205">
        <v>42087</v>
      </c>
      <c r="AG522" s="204">
        <v>0.82150000000000001</v>
      </c>
      <c r="AI522" s="205">
        <v>42087</v>
      </c>
      <c r="AJ522" s="204">
        <v>1.5110000000000001</v>
      </c>
      <c r="AL522" s="205">
        <v>42087</v>
      </c>
      <c r="AM522" s="204">
        <v>1.9673</v>
      </c>
      <c r="AO522" s="205">
        <v>42087</v>
      </c>
      <c r="AP522" s="204">
        <v>2.3014999999999999</v>
      </c>
      <c r="AR522" s="205">
        <v>42090</v>
      </c>
      <c r="AS522" s="204">
        <v>2.5510999999999999</v>
      </c>
      <c r="AU522" s="205">
        <v>42090</v>
      </c>
      <c r="AV522" s="204">
        <v>0.69510000000000005</v>
      </c>
    </row>
    <row r="523" spans="2:48" x14ac:dyDescent="0.25">
      <c r="B523" s="205">
        <v>42117</v>
      </c>
      <c r="C523" s="204">
        <v>73.16</v>
      </c>
      <c r="E523" s="205">
        <v>42094</v>
      </c>
      <c r="F523" s="204">
        <v>1.8696999999999999</v>
      </c>
      <c r="G523" s="209"/>
      <c r="H523" s="205">
        <v>42111</v>
      </c>
      <c r="I523" s="204">
        <v>99.805000000000007</v>
      </c>
      <c r="K523" s="205">
        <v>42111</v>
      </c>
      <c r="L523" s="204">
        <v>99.62</v>
      </c>
      <c r="N523" s="205">
        <v>42111</v>
      </c>
      <c r="O523" s="204">
        <v>99.394000000000005</v>
      </c>
      <c r="Q523" s="205">
        <v>42111</v>
      </c>
      <c r="R523" s="204">
        <v>99.055000000000007</v>
      </c>
      <c r="T523" s="205">
        <v>42088</v>
      </c>
      <c r="U523" s="204">
        <v>23.31</v>
      </c>
      <c r="W523" s="205">
        <v>42088</v>
      </c>
      <c r="X523" s="204">
        <v>14.63</v>
      </c>
      <c r="Z523" s="205">
        <v>42088</v>
      </c>
      <c r="AA523" s="204">
        <v>9.25</v>
      </c>
      <c r="AC523" s="205">
        <v>42088</v>
      </c>
      <c r="AD523" s="204">
        <v>-16.059999999999999</v>
      </c>
      <c r="AF523" s="205">
        <v>42088</v>
      </c>
      <c r="AG523" s="204">
        <v>0.83899999999999997</v>
      </c>
      <c r="AI523" s="205">
        <v>42088</v>
      </c>
      <c r="AJ523" s="204">
        <v>1.5615000000000001</v>
      </c>
      <c r="AL523" s="205">
        <v>42088</v>
      </c>
      <c r="AM523" s="204">
        <v>2.0192999999999999</v>
      </c>
      <c r="AO523" s="205">
        <v>42088</v>
      </c>
      <c r="AP523" s="204">
        <v>2.3460000000000001</v>
      </c>
      <c r="AR523" s="205">
        <v>42093</v>
      </c>
      <c r="AS523" s="204">
        <v>2.5787</v>
      </c>
      <c r="AU523" s="205">
        <v>42093</v>
      </c>
      <c r="AV523" s="204">
        <v>0.72509999999999997</v>
      </c>
    </row>
    <row r="524" spans="2:48" x14ac:dyDescent="0.25">
      <c r="B524" s="205">
        <v>42118</v>
      </c>
      <c r="C524" s="204">
        <v>71.599999999999994</v>
      </c>
      <c r="E524" s="205">
        <v>42095</v>
      </c>
      <c r="F524" s="204">
        <v>1.8769</v>
      </c>
      <c r="G524" s="209"/>
      <c r="H524" s="205">
        <v>42114</v>
      </c>
      <c r="I524" s="204">
        <v>99.805000000000007</v>
      </c>
      <c r="K524" s="205">
        <v>42114</v>
      </c>
      <c r="L524" s="204">
        <v>99.62</v>
      </c>
      <c r="N524" s="205">
        <v>42114</v>
      </c>
      <c r="O524" s="204">
        <v>99.394000000000005</v>
      </c>
      <c r="Q524" s="205">
        <v>42114</v>
      </c>
      <c r="R524" s="204">
        <v>99.034999999999997</v>
      </c>
      <c r="T524" s="205">
        <v>42089</v>
      </c>
      <c r="U524" s="204">
        <v>24.13</v>
      </c>
      <c r="W524" s="205">
        <v>42089</v>
      </c>
      <c r="X524" s="204">
        <v>14.63</v>
      </c>
      <c r="Z524" s="205">
        <v>42089</v>
      </c>
      <c r="AA524" s="204">
        <v>9.5</v>
      </c>
      <c r="AC524" s="205">
        <v>42089</v>
      </c>
      <c r="AD524" s="204">
        <v>-15.5</v>
      </c>
      <c r="AF524" s="205">
        <v>42089</v>
      </c>
      <c r="AG524" s="204">
        <v>0.85240000000000005</v>
      </c>
      <c r="AI524" s="205">
        <v>42089</v>
      </c>
      <c r="AJ524" s="204">
        <v>1.6040000000000001</v>
      </c>
      <c r="AL524" s="205">
        <v>42089</v>
      </c>
      <c r="AM524" s="204">
        <v>2.0853000000000002</v>
      </c>
      <c r="AO524" s="205">
        <v>42089</v>
      </c>
      <c r="AP524" s="204">
        <v>2.4243999999999999</v>
      </c>
      <c r="AR524" s="205">
        <v>42094</v>
      </c>
      <c r="AS524" s="204">
        <v>2.5417999999999998</v>
      </c>
      <c r="AU524" s="205">
        <v>42094</v>
      </c>
      <c r="AV524" s="204">
        <v>0.67159999999999997</v>
      </c>
    </row>
    <row r="525" spans="2:48" x14ac:dyDescent="0.25">
      <c r="B525" s="205">
        <v>42121</v>
      </c>
      <c r="C525" s="204">
        <v>70.989999999999995</v>
      </c>
      <c r="E525" s="205">
        <v>42096</v>
      </c>
      <c r="F525" s="204">
        <v>1.9072</v>
      </c>
      <c r="G525" s="209"/>
      <c r="H525" s="205">
        <v>42115</v>
      </c>
      <c r="I525" s="204">
        <v>99.805000000000007</v>
      </c>
      <c r="K525" s="205">
        <v>42115</v>
      </c>
      <c r="L525" s="204">
        <v>99.62</v>
      </c>
      <c r="N525" s="205">
        <v>42115</v>
      </c>
      <c r="O525" s="204">
        <v>99.394000000000005</v>
      </c>
      <c r="Q525" s="205">
        <v>42115</v>
      </c>
      <c r="R525" s="204">
        <v>99.034999999999997</v>
      </c>
      <c r="T525" s="205">
        <v>42090</v>
      </c>
      <c r="U525" s="204">
        <v>23.95</v>
      </c>
      <c r="W525" s="205">
        <v>42090</v>
      </c>
      <c r="X525" s="204">
        <v>14.49</v>
      </c>
      <c r="Z525" s="205">
        <v>42090</v>
      </c>
      <c r="AA525" s="204">
        <v>9.02</v>
      </c>
      <c r="AC525" s="205">
        <v>42090</v>
      </c>
      <c r="AD525" s="204">
        <v>-16.059999999999999</v>
      </c>
      <c r="AF525" s="205">
        <v>42090</v>
      </c>
      <c r="AG525" s="204">
        <v>0.83450000000000002</v>
      </c>
      <c r="AI525" s="205">
        <v>42090</v>
      </c>
      <c r="AJ525" s="204">
        <v>1.5803</v>
      </c>
      <c r="AL525" s="205">
        <v>42090</v>
      </c>
      <c r="AM525" s="204">
        <v>2.0525000000000002</v>
      </c>
      <c r="AO525" s="205">
        <v>42090</v>
      </c>
      <c r="AP525" s="204">
        <v>2.379</v>
      </c>
      <c r="AR525" s="205">
        <v>42095</v>
      </c>
      <c r="AS525" s="204">
        <v>2.4577999999999998</v>
      </c>
      <c r="AU525" s="205">
        <v>42095</v>
      </c>
      <c r="AV525" s="204">
        <v>0.57940000000000003</v>
      </c>
    </row>
    <row r="526" spans="2:48" x14ac:dyDescent="0.25">
      <c r="B526" s="205">
        <v>42122</v>
      </c>
      <c r="C526" s="204">
        <v>72.87</v>
      </c>
      <c r="E526" s="205">
        <v>42097</v>
      </c>
      <c r="F526" s="204">
        <v>1.9418</v>
      </c>
      <c r="G526" s="209"/>
      <c r="H526" s="205">
        <v>42116</v>
      </c>
      <c r="I526" s="204">
        <v>99.805000000000007</v>
      </c>
      <c r="K526" s="205">
        <v>42116</v>
      </c>
      <c r="L526" s="204">
        <v>99.62</v>
      </c>
      <c r="N526" s="205">
        <v>42116</v>
      </c>
      <c r="O526" s="204">
        <v>99.394000000000005</v>
      </c>
      <c r="Q526" s="205">
        <v>42116</v>
      </c>
      <c r="R526" s="204">
        <v>99.025000000000006</v>
      </c>
      <c r="T526" s="205">
        <v>42093</v>
      </c>
      <c r="U526" s="204">
        <v>24.31</v>
      </c>
      <c r="W526" s="205">
        <v>42093</v>
      </c>
      <c r="X526" s="204">
        <v>15.26</v>
      </c>
      <c r="Z526" s="205">
        <v>42093</v>
      </c>
      <c r="AA526" s="204">
        <v>9.25</v>
      </c>
      <c r="AC526" s="205">
        <v>42093</v>
      </c>
      <c r="AD526" s="204">
        <v>-15.56</v>
      </c>
      <c r="AF526" s="205">
        <v>42093</v>
      </c>
      <c r="AG526" s="204">
        <v>0.82250000000000001</v>
      </c>
      <c r="AI526" s="205">
        <v>42093</v>
      </c>
      <c r="AJ526" s="204">
        <v>1.5569999999999999</v>
      </c>
      <c r="AL526" s="205">
        <v>42093</v>
      </c>
      <c r="AM526" s="204">
        <v>2.0415000000000001</v>
      </c>
      <c r="AO526" s="205">
        <v>42093</v>
      </c>
      <c r="AP526" s="204">
        <v>2.3919999999999999</v>
      </c>
      <c r="AR526" s="205">
        <v>42096</v>
      </c>
      <c r="AS526" s="204">
        <v>2.5427</v>
      </c>
      <c r="AU526" s="205">
        <v>42096</v>
      </c>
      <c r="AV526" s="204">
        <v>0.63229999999999997</v>
      </c>
    </row>
    <row r="527" spans="2:48" x14ac:dyDescent="0.25">
      <c r="B527" s="205">
        <v>42123</v>
      </c>
      <c r="C527" s="204">
        <v>73.900000000000006</v>
      </c>
      <c r="E527" s="205">
        <v>42100</v>
      </c>
      <c r="F527" s="204">
        <v>1.9350000000000001</v>
      </c>
      <c r="G527" s="209"/>
      <c r="H527" s="205">
        <v>42117</v>
      </c>
      <c r="I527" s="204">
        <v>99.805000000000007</v>
      </c>
      <c r="K527" s="205">
        <v>42117</v>
      </c>
      <c r="L527" s="204">
        <v>99.62</v>
      </c>
      <c r="N527" s="205">
        <v>42117</v>
      </c>
      <c r="O527" s="204">
        <v>99.394000000000005</v>
      </c>
      <c r="Q527" s="205">
        <v>42117</v>
      </c>
      <c r="R527" s="204">
        <v>99.045000000000002</v>
      </c>
      <c r="T527" s="205">
        <v>42094</v>
      </c>
      <c r="U527" s="204">
        <v>25.13</v>
      </c>
      <c r="W527" s="205">
        <v>42094</v>
      </c>
      <c r="X527" s="204">
        <v>16</v>
      </c>
      <c r="Z527" s="205">
        <v>42094</v>
      </c>
      <c r="AA527" s="204">
        <v>10.06</v>
      </c>
      <c r="AC527" s="205">
        <v>42094</v>
      </c>
      <c r="AD527" s="204">
        <v>-14.81</v>
      </c>
      <c r="AF527" s="205">
        <v>42094</v>
      </c>
      <c r="AG527" s="204">
        <v>0.80800000000000005</v>
      </c>
      <c r="AI527" s="205">
        <v>42094</v>
      </c>
      <c r="AJ527" s="204">
        <v>1.5325</v>
      </c>
      <c r="AL527" s="205">
        <v>42094</v>
      </c>
      <c r="AM527" s="204">
        <v>2.0243000000000002</v>
      </c>
      <c r="AO527" s="205">
        <v>42094</v>
      </c>
      <c r="AP527" s="204">
        <v>2.3885000000000001</v>
      </c>
      <c r="AR527" s="205">
        <v>42097</v>
      </c>
      <c r="AS527" s="204">
        <v>2.4904999999999999</v>
      </c>
      <c r="AU527" s="205">
        <v>42097</v>
      </c>
      <c r="AV527" s="204">
        <v>0.54979999999999996</v>
      </c>
    </row>
    <row r="528" spans="2:48" x14ac:dyDescent="0.25">
      <c r="B528" s="205">
        <v>42124</v>
      </c>
      <c r="C528" s="204">
        <v>75.290000000000006</v>
      </c>
      <c r="E528" s="205">
        <v>42101</v>
      </c>
      <c r="F528" s="204">
        <v>1.9431</v>
      </c>
      <c r="G528" s="209"/>
      <c r="H528" s="205">
        <v>42118</v>
      </c>
      <c r="I528" s="204">
        <v>99.805000000000007</v>
      </c>
      <c r="K528" s="205">
        <v>42118</v>
      </c>
      <c r="L528" s="204">
        <v>99.62</v>
      </c>
      <c r="N528" s="205">
        <v>42118</v>
      </c>
      <c r="O528" s="204">
        <v>99.394000000000005</v>
      </c>
      <c r="Q528" s="205">
        <v>42118</v>
      </c>
      <c r="R528" s="204">
        <v>99.064999999999998</v>
      </c>
      <c r="T528" s="205">
        <v>42095</v>
      </c>
      <c r="U528" s="204">
        <v>25.44</v>
      </c>
      <c r="W528" s="205">
        <v>42095</v>
      </c>
      <c r="X528" s="204">
        <v>17</v>
      </c>
      <c r="Z528" s="205">
        <v>42095</v>
      </c>
      <c r="AA528" s="204">
        <v>10.56</v>
      </c>
      <c r="AC528" s="205">
        <v>42095</v>
      </c>
      <c r="AD528" s="204">
        <v>-14.5</v>
      </c>
      <c r="AF528" s="205">
        <v>42095</v>
      </c>
      <c r="AG528" s="204">
        <v>0.79179999999999995</v>
      </c>
      <c r="AI528" s="205">
        <v>42095</v>
      </c>
      <c r="AJ528" s="204">
        <v>1.4889999999999999</v>
      </c>
      <c r="AL528" s="205">
        <v>42095</v>
      </c>
      <c r="AM528" s="204">
        <v>1.9639</v>
      </c>
      <c r="AO528" s="205">
        <v>42095</v>
      </c>
      <c r="AP528" s="204">
        <v>2.3199999999999998</v>
      </c>
      <c r="AR528" s="205">
        <v>42100</v>
      </c>
      <c r="AS528" s="204">
        <v>2.5802</v>
      </c>
      <c r="AU528" s="205">
        <v>42100</v>
      </c>
      <c r="AV528" s="204">
        <v>0.64470000000000005</v>
      </c>
    </row>
    <row r="529" spans="2:48" x14ac:dyDescent="0.25">
      <c r="B529" s="205">
        <v>42125</v>
      </c>
      <c r="C529" s="204">
        <v>78.88</v>
      </c>
      <c r="E529" s="205">
        <v>42102</v>
      </c>
      <c r="F529" s="204">
        <v>1.9460999999999999</v>
      </c>
      <c r="G529" s="209"/>
      <c r="H529" s="205">
        <v>42121</v>
      </c>
      <c r="I529" s="204">
        <v>99.805000000000007</v>
      </c>
      <c r="K529" s="205">
        <v>42121</v>
      </c>
      <c r="L529" s="204">
        <v>99.62</v>
      </c>
      <c r="N529" s="205">
        <v>42121</v>
      </c>
      <c r="O529" s="204">
        <v>99.394000000000005</v>
      </c>
      <c r="Q529" s="205">
        <v>42121</v>
      </c>
      <c r="R529" s="204">
        <v>99.06</v>
      </c>
      <c r="T529" s="205">
        <v>42096</v>
      </c>
      <c r="U529" s="204">
        <v>25.88</v>
      </c>
      <c r="W529" s="205">
        <v>42096</v>
      </c>
      <c r="X529" s="204">
        <v>16.88</v>
      </c>
      <c r="Z529" s="205">
        <v>42096</v>
      </c>
      <c r="AA529" s="204">
        <v>10.38</v>
      </c>
      <c r="AC529" s="205">
        <v>42096</v>
      </c>
      <c r="AD529" s="204">
        <v>-14.19</v>
      </c>
      <c r="AF529" s="205">
        <v>42096</v>
      </c>
      <c r="AG529" s="204">
        <v>0.79949999999999999</v>
      </c>
      <c r="AI529" s="205">
        <v>42096</v>
      </c>
      <c r="AJ529" s="204">
        <v>1.5198</v>
      </c>
      <c r="AL529" s="205">
        <v>42096</v>
      </c>
      <c r="AM529" s="204">
        <v>2.0154999999999998</v>
      </c>
      <c r="AO529" s="205">
        <v>42096</v>
      </c>
      <c r="AP529" s="204">
        <v>2.3904999999999998</v>
      </c>
      <c r="AR529" s="205">
        <v>42101</v>
      </c>
      <c r="AS529" s="204">
        <v>2.5146999999999999</v>
      </c>
      <c r="AU529" s="205">
        <v>42101</v>
      </c>
      <c r="AV529" s="204">
        <v>0.57210000000000005</v>
      </c>
    </row>
    <row r="530" spans="2:48" x14ac:dyDescent="0.25">
      <c r="B530" s="205">
        <v>42128</v>
      </c>
      <c r="C530" s="204">
        <v>81.12</v>
      </c>
      <c r="E530" s="205">
        <v>42103</v>
      </c>
      <c r="F530" s="204">
        <v>1.9325000000000001</v>
      </c>
      <c r="G530" s="209"/>
      <c r="H530" s="205">
        <v>42122</v>
      </c>
      <c r="I530" s="204">
        <v>99.805000000000007</v>
      </c>
      <c r="K530" s="205">
        <v>42122</v>
      </c>
      <c r="L530" s="204">
        <v>99.62</v>
      </c>
      <c r="N530" s="205">
        <v>42122</v>
      </c>
      <c r="O530" s="204">
        <v>99.394000000000005</v>
      </c>
      <c r="Q530" s="205">
        <v>42122</v>
      </c>
      <c r="R530" s="204">
        <v>99.055000000000007</v>
      </c>
      <c r="T530" s="205">
        <v>42097</v>
      </c>
      <c r="U530" s="204">
        <v>25.75</v>
      </c>
      <c r="W530" s="205">
        <v>42097</v>
      </c>
      <c r="X530" s="204">
        <v>17.75</v>
      </c>
      <c r="Z530" s="205">
        <v>42097</v>
      </c>
      <c r="AA530" s="204">
        <v>11.25</v>
      </c>
      <c r="AC530" s="205">
        <v>42097</v>
      </c>
      <c r="AD530" s="204">
        <v>-13.75</v>
      </c>
      <c r="AF530" s="205">
        <v>42097</v>
      </c>
      <c r="AG530" s="204">
        <v>0.74150000000000005</v>
      </c>
      <c r="AI530" s="205">
        <v>42097</v>
      </c>
      <c r="AJ530" s="204">
        <v>1.4339999999999999</v>
      </c>
      <c r="AL530" s="205">
        <v>42097</v>
      </c>
      <c r="AM530" s="204">
        <v>1.9495</v>
      </c>
      <c r="AO530" s="205">
        <v>42097</v>
      </c>
      <c r="AP530" s="204">
        <v>2.3504999999999998</v>
      </c>
      <c r="AR530" s="205">
        <v>42102</v>
      </c>
      <c r="AS530" s="204">
        <v>2.5285000000000002</v>
      </c>
      <c r="AU530" s="205">
        <v>42102</v>
      </c>
      <c r="AV530" s="204">
        <v>0.59289999999999998</v>
      </c>
    </row>
    <row r="531" spans="2:48" x14ac:dyDescent="0.25">
      <c r="B531" s="205">
        <v>42129</v>
      </c>
      <c r="C531" s="204">
        <v>87.66</v>
      </c>
      <c r="E531" s="205">
        <v>42104</v>
      </c>
      <c r="F531" s="204">
        <v>1.9182999999999999</v>
      </c>
      <c r="G531" s="209"/>
      <c r="H531" s="205">
        <v>42123</v>
      </c>
      <c r="I531" s="204">
        <v>99.805000000000007</v>
      </c>
      <c r="K531" s="205">
        <v>42123</v>
      </c>
      <c r="L531" s="204">
        <v>99.62</v>
      </c>
      <c r="N531" s="205">
        <v>42123</v>
      </c>
      <c r="O531" s="204">
        <v>99.394000000000005</v>
      </c>
      <c r="Q531" s="205">
        <v>42123</v>
      </c>
      <c r="R531" s="204">
        <v>99.055000000000007</v>
      </c>
      <c r="T531" s="205">
        <v>42100</v>
      </c>
      <c r="U531" s="204">
        <v>26</v>
      </c>
      <c r="W531" s="205">
        <v>42100</v>
      </c>
      <c r="X531" s="204">
        <v>17.5</v>
      </c>
      <c r="Z531" s="205">
        <v>42100</v>
      </c>
      <c r="AA531" s="204">
        <v>11.13</v>
      </c>
      <c r="AC531" s="205">
        <v>42100</v>
      </c>
      <c r="AD531" s="204">
        <v>-14</v>
      </c>
      <c r="AF531" s="205">
        <v>42100</v>
      </c>
      <c r="AG531" s="204">
        <v>0.75639999999999996</v>
      </c>
      <c r="AI531" s="205">
        <v>42100</v>
      </c>
      <c r="AJ531" s="204">
        <v>1.4807000000000001</v>
      </c>
      <c r="AL531" s="205">
        <v>42100</v>
      </c>
      <c r="AM531" s="204">
        <v>2.0089000000000001</v>
      </c>
      <c r="AO531" s="205">
        <v>42100</v>
      </c>
      <c r="AP531" s="204">
        <v>2.4159999999999999</v>
      </c>
      <c r="AR531" s="205">
        <v>42103</v>
      </c>
      <c r="AS531" s="204">
        <v>2.5922000000000001</v>
      </c>
      <c r="AU531" s="205">
        <v>42103</v>
      </c>
      <c r="AV531" s="204">
        <v>0.65959999999999996</v>
      </c>
    </row>
    <row r="532" spans="2:48" x14ac:dyDescent="0.25">
      <c r="B532" s="205">
        <v>42130</v>
      </c>
      <c r="C532" s="204">
        <v>90.99</v>
      </c>
      <c r="E532" s="205">
        <v>42107</v>
      </c>
      <c r="F532" s="204">
        <v>1.921</v>
      </c>
      <c r="G532" s="209"/>
      <c r="H532" s="205">
        <v>42124</v>
      </c>
      <c r="I532" s="204">
        <v>99.805000000000007</v>
      </c>
      <c r="K532" s="205">
        <v>42124</v>
      </c>
      <c r="L532" s="204">
        <v>99.614999999999995</v>
      </c>
      <c r="N532" s="205">
        <v>42124</v>
      </c>
      <c r="O532" s="204">
        <v>99.388999999999996</v>
      </c>
      <c r="Q532" s="205">
        <v>42124</v>
      </c>
      <c r="R532" s="204">
        <v>99.04</v>
      </c>
      <c r="T532" s="205">
        <v>42101</v>
      </c>
      <c r="U532" s="204">
        <v>25.38</v>
      </c>
      <c r="W532" s="205">
        <v>42101</v>
      </c>
      <c r="X532" s="204">
        <v>16.64</v>
      </c>
      <c r="Z532" s="205">
        <v>42101</v>
      </c>
      <c r="AA532" s="204">
        <v>10.25</v>
      </c>
      <c r="AC532" s="205">
        <v>42101</v>
      </c>
      <c r="AD532" s="204">
        <v>-15</v>
      </c>
      <c r="AF532" s="205">
        <v>42101</v>
      </c>
      <c r="AG532" s="204">
        <v>0.77400000000000002</v>
      </c>
      <c r="AI532" s="205">
        <v>42101</v>
      </c>
      <c r="AJ532" s="204">
        <v>1.4884999999999999</v>
      </c>
      <c r="AL532" s="205">
        <v>42101</v>
      </c>
      <c r="AM532" s="204">
        <v>1.9878</v>
      </c>
      <c r="AO532" s="205">
        <v>42101</v>
      </c>
      <c r="AP532" s="204">
        <v>2.3677999999999999</v>
      </c>
      <c r="AR532" s="205">
        <v>42104</v>
      </c>
      <c r="AS532" s="204">
        <v>2.5666000000000002</v>
      </c>
      <c r="AU532" s="205">
        <v>42104</v>
      </c>
      <c r="AV532" s="204">
        <v>0.64419999999999999</v>
      </c>
    </row>
    <row r="533" spans="2:48" x14ac:dyDescent="0.25">
      <c r="B533" s="205">
        <v>42131</v>
      </c>
      <c r="C533" s="204">
        <v>89.59</v>
      </c>
      <c r="E533" s="205">
        <v>42108</v>
      </c>
      <c r="F533" s="204">
        <v>1.8959000000000001</v>
      </c>
      <c r="G533" s="209"/>
      <c r="H533" s="205">
        <v>42125</v>
      </c>
      <c r="I533" s="204">
        <v>99.805000000000007</v>
      </c>
      <c r="K533" s="205">
        <v>42125</v>
      </c>
      <c r="L533" s="204">
        <v>99.614999999999995</v>
      </c>
      <c r="N533" s="205">
        <v>42125</v>
      </c>
      <c r="O533" s="204">
        <v>99.388999999999996</v>
      </c>
      <c r="Q533" s="205">
        <v>42125</v>
      </c>
      <c r="R533" s="204">
        <v>99.02</v>
      </c>
      <c r="T533" s="205">
        <v>42102</v>
      </c>
      <c r="U533" s="204">
        <v>24.88</v>
      </c>
      <c r="W533" s="205">
        <v>42102</v>
      </c>
      <c r="X533" s="204">
        <v>15.75</v>
      </c>
      <c r="Z533" s="205">
        <v>42102</v>
      </c>
      <c r="AA533" s="204">
        <v>9.3800000000000008</v>
      </c>
      <c r="AC533" s="205">
        <v>42102</v>
      </c>
      <c r="AD533" s="204">
        <v>-16.190000000000001</v>
      </c>
      <c r="AF533" s="205">
        <v>42102</v>
      </c>
      <c r="AG533" s="204">
        <v>0.78380000000000005</v>
      </c>
      <c r="AI533" s="205">
        <v>42102</v>
      </c>
      <c r="AJ533" s="204">
        <v>1.508</v>
      </c>
      <c r="AL533" s="205">
        <v>42102</v>
      </c>
      <c r="AM533" s="204">
        <v>1.9983</v>
      </c>
      <c r="AO533" s="205">
        <v>42102</v>
      </c>
      <c r="AP533" s="204">
        <v>2.3677999999999999</v>
      </c>
      <c r="AR533" s="205">
        <v>42107</v>
      </c>
      <c r="AS533" s="204">
        <v>2.5754999999999999</v>
      </c>
      <c r="AU533" s="205">
        <v>42107</v>
      </c>
      <c r="AV533" s="204">
        <v>0.65249999999999997</v>
      </c>
    </row>
    <row r="534" spans="2:48" x14ac:dyDescent="0.25">
      <c r="B534" s="205">
        <v>42132</v>
      </c>
      <c r="C534" s="204">
        <v>80.91</v>
      </c>
      <c r="E534" s="205">
        <v>42109</v>
      </c>
      <c r="F534" s="204">
        <v>1.9171</v>
      </c>
      <c r="G534" s="209"/>
      <c r="H534" s="205">
        <v>42128</v>
      </c>
      <c r="I534" s="204">
        <v>99.805000000000007</v>
      </c>
      <c r="K534" s="205">
        <v>42128</v>
      </c>
      <c r="L534" s="204">
        <v>99.614999999999995</v>
      </c>
      <c r="N534" s="205">
        <v>42128</v>
      </c>
      <c r="O534" s="204">
        <v>99.388999999999996</v>
      </c>
      <c r="Q534" s="205">
        <v>42128</v>
      </c>
      <c r="R534" s="204">
        <v>99.025000000000006</v>
      </c>
      <c r="T534" s="205">
        <v>42103</v>
      </c>
      <c r="U534" s="204">
        <v>26</v>
      </c>
      <c r="W534" s="205">
        <v>42103</v>
      </c>
      <c r="X534" s="204">
        <v>15.88</v>
      </c>
      <c r="Z534" s="205">
        <v>42103</v>
      </c>
      <c r="AA534" s="204">
        <v>9.44</v>
      </c>
      <c r="AC534" s="205">
        <v>42103</v>
      </c>
      <c r="AD534" s="204">
        <v>-16.309999999999999</v>
      </c>
      <c r="AF534" s="205">
        <v>42103</v>
      </c>
      <c r="AG534" s="204">
        <v>0.8095</v>
      </c>
      <c r="AI534" s="205">
        <v>42103</v>
      </c>
      <c r="AJ534" s="204">
        <v>1.5580000000000001</v>
      </c>
      <c r="AL534" s="205">
        <v>42103</v>
      </c>
      <c r="AM534" s="204">
        <v>2.056</v>
      </c>
      <c r="AO534" s="205">
        <v>42103</v>
      </c>
      <c r="AP534" s="204">
        <v>2.4363000000000001</v>
      </c>
      <c r="AR534" s="205">
        <v>42108</v>
      </c>
      <c r="AS534" s="204">
        <v>2.5247000000000002</v>
      </c>
      <c r="AU534" s="205">
        <v>42108</v>
      </c>
      <c r="AV534" s="204">
        <v>0.62990000000000002</v>
      </c>
    </row>
    <row r="535" spans="2:48" x14ac:dyDescent="0.25">
      <c r="B535" s="205">
        <v>42135</v>
      </c>
      <c r="C535" s="204">
        <v>84.15</v>
      </c>
      <c r="E535" s="205">
        <v>42110</v>
      </c>
      <c r="F535" s="204">
        <v>1.9407999999999999</v>
      </c>
      <c r="G535" s="209"/>
      <c r="H535" s="205">
        <v>42129</v>
      </c>
      <c r="I535" s="204">
        <v>99.805000000000007</v>
      </c>
      <c r="K535" s="205">
        <v>42129</v>
      </c>
      <c r="L535" s="204">
        <v>99.614999999999995</v>
      </c>
      <c r="N535" s="205">
        <v>42129</v>
      </c>
      <c r="O535" s="204">
        <v>99.388999999999996</v>
      </c>
      <c r="Q535" s="205">
        <v>42129</v>
      </c>
      <c r="R535" s="204">
        <v>99.015000000000001</v>
      </c>
      <c r="T535" s="205">
        <v>42104</v>
      </c>
      <c r="U535" s="204">
        <v>26</v>
      </c>
      <c r="W535" s="205">
        <v>42104</v>
      </c>
      <c r="X535" s="204">
        <v>15.75</v>
      </c>
      <c r="Z535" s="205">
        <v>42104</v>
      </c>
      <c r="AA535" s="204">
        <v>9.3800000000000008</v>
      </c>
      <c r="AC535" s="205">
        <v>42104</v>
      </c>
      <c r="AD535" s="204">
        <v>-16.309999999999999</v>
      </c>
      <c r="AF535" s="205">
        <v>42104</v>
      </c>
      <c r="AG535" s="204">
        <v>0.81589999999999996</v>
      </c>
      <c r="AI535" s="205">
        <v>42104</v>
      </c>
      <c r="AJ535" s="204">
        <v>1.5516999999999999</v>
      </c>
      <c r="AL535" s="205">
        <v>42104</v>
      </c>
      <c r="AM535" s="204">
        <v>2.0415000000000001</v>
      </c>
      <c r="AO535" s="205">
        <v>42104</v>
      </c>
      <c r="AP535" s="204">
        <v>2.4188000000000001</v>
      </c>
      <c r="AR535" s="205">
        <v>42109</v>
      </c>
      <c r="AS535" s="204">
        <v>2.5266000000000002</v>
      </c>
      <c r="AU535" s="205">
        <v>42109</v>
      </c>
      <c r="AV535" s="204">
        <v>0.61260000000000003</v>
      </c>
    </row>
    <row r="536" spans="2:48" x14ac:dyDescent="0.25">
      <c r="B536" s="205">
        <v>42136</v>
      </c>
      <c r="C536" s="204">
        <v>87.36</v>
      </c>
      <c r="E536" s="205">
        <v>42111</v>
      </c>
      <c r="F536" s="204">
        <v>1.9823</v>
      </c>
      <c r="G536" s="209"/>
      <c r="H536" s="205">
        <v>42130</v>
      </c>
      <c r="I536" s="204">
        <v>99.807500000000005</v>
      </c>
      <c r="K536" s="205">
        <v>42130</v>
      </c>
      <c r="L536" s="204">
        <v>99.62</v>
      </c>
      <c r="N536" s="205">
        <v>42130</v>
      </c>
      <c r="O536" s="204">
        <v>99.394000000000005</v>
      </c>
      <c r="Q536" s="205">
        <v>42130</v>
      </c>
      <c r="R536" s="204">
        <v>99.025000000000006</v>
      </c>
      <c r="T536" s="205">
        <v>42107</v>
      </c>
      <c r="U536" s="204">
        <v>26.06</v>
      </c>
      <c r="W536" s="205">
        <v>42107</v>
      </c>
      <c r="X536" s="204">
        <v>15</v>
      </c>
      <c r="Z536" s="205">
        <v>42107</v>
      </c>
      <c r="AA536" s="204">
        <v>8.5</v>
      </c>
      <c r="AC536" s="205">
        <v>42107</v>
      </c>
      <c r="AD536" s="204">
        <v>-16.75</v>
      </c>
      <c r="AF536" s="205">
        <v>42107</v>
      </c>
      <c r="AG536" s="204">
        <v>0.79300000000000004</v>
      </c>
      <c r="AI536" s="205">
        <v>42107</v>
      </c>
      <c r="AJ536" s="204">
        <v>1.5154999999999998</v>
      </c>
      <c r="AL536" s="205">
        <v>42107</v>
      </c>
      <c r="AM536" s="204">
        <v>2.0129999999999999</v>
      </c>
      <c r="AO536" s="205">
        <v>42107</v>
      </c>
      <c r="AP536" s="204">
        <v>2.4058000000000002</v>
      </c>
      <c r="AR536" s="205">
        <v>42110</v>
      </c>
      <c r="AS536" s="204">
        <v>2.5488</v>
      </c>
      <c r="AU536" s="205">
        <v>42110</v>
      </c>
      <c r="AV536" s="204">
        <v>0.61150000000000004</v>
      </c>
    </row>
    <row r="537" spans="2:48" x14ac:dyDescent="0.25">
      <c r="B537" s="205">
        <v>42137</v>
      </c>
      <c r="C537" s="204">
        <v>85.58</v>
      </c>
      <c r="E537" s="205">
        <v>42114</v>
      </c>
      <c r="F537" s="204">
        <v>2.0076999999999998</v>
      </c>
      <c r="G537" s="209"/>
      <c r="H537" s="205">
        <v>42131</v>
      </c>
      <c r="I537" s="204">
        <v>99.807500000000005</v>
      </c>
      <c r="K537" s="205">
        <v>42131</v>
      </c>
      <c r="L537" s="204">
        <v>99.62</v>
      </c>
      <c r="N537" s="205">
        <v>42131</v>
      </c>
      <c r="O537" s="204">
        <v>99.399000000000001</v>
      </c>
      <c r="Q537" s="205">
        <v>42131</v>
      </c>
      <c r="R537" s="204">
        <v>99.03</v>
      </c>
      <c r="T537" s="205">
        <v>42108</v>
      </c>
      <c r="U537" s="204">
        <v>26.69</v>
      </c>
      <c r="W537" s="205">
        <v>42108</v>
      </c>
      <c r="X537" s="204">
        <v>15</v>
      </c>
      <c r="Z537" s="205">
        <v>42108</v>
      </c>
      <c r="AA537" s="204">
        <v>8.25</v>
      </c>
      <c r="AC537" s="205">
        <v>42108</v>
      </c>
      <c r="AD537" s="204">
        <v>-17.059999999999999</v>
      </c>
      <c r="AF537" s="205">
        <v>42108</v>
      </c>
      <c r="AG537" s="204">
        <v>0.77529999999999999</v>
      </c>
      <c r="AI537" s="205">
        <v>42108</v>
      </c>
      <c r="AJ537" s="204">
        <v>1.4910000000000001</v>
      </c>
      <c r="AL537" s="205">
        <v>42108</v>
      </c>
      <c r="AM537" s="204">
        <v>1.9815</v>
      </c>
      <c r="AO537" s="205">
        <v>42108</v>
      </c>
      <c r="AP537" s="204">
        <v>2.3730000000000002</v>
      </c>
      <c r="AR537" s="205">
        <v>42111</v>
      </c>
      <c r="AS537" s="204">
        <v>2.4906000000000001</v>
      </c>
      <c r="AU537" s="205">
        <v>42111</v>
      </c>
      <c r="AV537" s="204">
        <v>0.50619999999999998</v>
      </c>
    </row>
    <row r="538" spans="2:48" x14ac:dyDescent="0.25">
      <c r="B538" s="205">
        <v>42138</v>
      </c>
      <c r="C538" s="204">
        <v>83.24</v>
      </c>
      <c r="E538" s="205">
        <v>42115</v>
      </c>
      <c r="F538" s="204">
        <v>1.9708000000000001</v>
      </c>
      <c r="G538" s="209"/>
      <c r="H538" s="205">
        <v>42132</v>
      </c>
      <c r="I538" s="204">
        <v>99.807500000000005</v>
      </c>
      <c r="K538" s="205">
        <v>42132</v>
      </c>
      <c r="L538" s="204">
        <v>99.62</v>
      </c>
      <c r="N538" s="205">
        <v>42132</v>
      </c>
      <c r="O538" s="204">
        <v>99.403999999999996</v>
      </c>
      <c r="Q538" s="205">
        <v>42132</v>
      </c>
      <c r="R538" s="204">
        <v>99.07</v>
      </c>
      <c r="T538" s="205">
        <v>42109</v>
      </c>
      <c r="U538" s="204">
        <v>26.5</v>
      </c>
      <c r="W538" s="205">
        <v>42109</v>
      </c>
      <c r="X538" s="204">
        <v>15.5</v>
      </c>
      <c r="Z538" s="205">
        <v>42109</v>
      </c>
      <c r="AA538" s="204">
        <v>8.56</v>
      </c>
      <c r="AC538" s="205">
        <v>42109</v>
      </c>
      <c r="AD538" s="204">
        <v>-16.75</v>
      </c>
      <c r="AF538" s="205">
        <v>42109</v>
      </c>
      <c r="AG538" s="204">
        <v>0.76349999999999996</v>
      </c>
      <c r="AI538" s="205">
        <v>42109</v>
      </c>
      <c r="AJ538" s="204">
        <v>1.4710000000000001</v>
      </c>
      <c r="AL538" s="205">
        <v>42109</v>
      </c>
      <c r="AM538" s="204">
        <v>1.9744999999999999</v>
      </c>
      <c r="AO538" s="205">
        <v>42109</v>
      </c>
      <c r="AP538" s="204">
        <v>2.3725000000000001</v>
      </c>
      <c r="AR538" s="205">
        <v>42114</v>
      </c>
      <c r="AS538" s="204">
        <v>2.5478000000000001</v>
      </c>
      <c r="AU538" s="205">
        <v>42114</v>
      </c>
      <c r="AV538" s="204">
        <v>0.54010000000000002</v>
      </c>
    </row>
    <row r="539" spans="2:48" x14ac:dyDescent="0.25">
      <c r="B539" s="205">
        <v>42139</v>
      </c>
      <c r="C539" s="204">
        <v>84.5</v>
      </c>
      <c r="E539" s="205">
        <v>42116</v>
      </c>
      <c r="F539" s="204">
        <v>1.9603000000000002</v>
      </c>
      <c r="G539" s="209"/>
      <c r="H539" s="205">
        <v>42135</v>
      </c>
      <c r="I539" s="204">
        <v>99.807500000000005</v>
      </c>
      <c r="K539" s="205">
        <v>42135</v>
      </c>
      <c r="L539" s="204">
        <v>99.62</v>
      </c>
      <c r="N539" s="205">
        <v>42135</v>
      </c>
      <c r="O539" s="204">
        <v>99.403999999999996</v>
      </c>
      <c r="Q539" s="205">
        <v>42135</v>
      </c>
      <c r="R539" s="204">
        <v>99.045000000000002</v>
      </c>
      <c r="T539" s="205">
        <v>42110</v>
      </c>
      <c r="U539" s="204">
        <v>26.31</v>
      </c>
      <c r="W539" s="205">
        <v>42110</v>
      </c>
      <c r="X539" s="204">
        <v>16</v>
      </c>
      <c r="Z539" s="205">
        <v>42110</v>
      </c>
      <c r="AA539" s="204">
        <v>8.75</v>
      </c>
      <c r="AC539" s="205">
        <v>42110</v>
      </c>
      <c r="AD539" s="204">
        <v>-17.75</v>
      </c>
      <c r="AF539" s="205">
        <v>42110</v>
      </c>
      <c r="AG539" s="204">
        <v>0.748</v>
      </c>
      <c r="AI539" s="205">
        <v>42110</v>
      </c>
      <c r="AJ539" s="204">
        <v>1.4593</v>
      </c>
      <c r="AL539" s="205">
        <v>42110</v>
      </c>
      <c r="AM539" s="204">
        <v>1.9778</v>
      </c>
      <c r="AO539" s="205">
        <v>42110</v>
      </c>
      <c r="AP539" s="204">
        <v>2.3984000000000001</v>
      </c>
      <c r="AR539" s="205">
        <v>42115</v>
      </c>
      <c r="AS539" s="204">
        <v>2.5506000000000002</v>
      </c>
      <c r="AU539" s="205">
        <v>42115</v>
      </c>
      <c r="AV539" s="204">
        <v>0.58209999999999995</v>
      </c>
    </row>
    <row r="540" spans="2:48" x14ac:dyDescent="0.25">
      <c r="B540" s="205">
        <v>42142</v>
      </c>
      <c r="C540" s="204">
        <v>88.24</v>
      </c>
      <c r="E540" s="205">
        <v>42117</v>
      </c>
      <c r="F540" s="204">
        <v>1.9618</v>
      </c>
      <c r="G540" s="209"/>
      <c r="H540" s="205">
        <v>42136</v>
      </c>
      <c r="I540" s="204">
        <v>99.807500000000005</v>
      </c>
      <c r="K540" s="205">
        <v>42136</v>
      </c>
      <c r="L540" s="204">
        <v>99.62</v>
      </c>
      <c r="N540" s="205">
        <v>42136</v>
      </c>
      <c r="O540" s="204">
        <v>99.403999999999996</v>
      </c>
      <c r="Q540" s="205">
        <v>42136</v>
      </c>
      <c r="R540" s="204">
        <v>99.055000000000007</v>
      </c>
      <c r="T540" s="205">
        <v>42111</v>
      </c>
      <c r="U540" s="204">
        <v>26.13</v>
      </c>
      <c r="W540" s="205">
        <v>42111</v>
      </c>
      <c r="X540" s="204">
        <v>16.13</v>
      </c>
      <c r="Z540" s="205">
        <v>42111</v>
      </c>
      <c r="AA540" s="204">
        <v>8.8800000000000008</v>
      </c>
      <c r="AC540" s="205">
        <v>42111</v>
      </c>
      <c r="AD540" s="204">
        <v>-18.63</v>
      </c>
      <c r="AF540" s="205">
        <v>42111</v>
      </c>
      <c r="AG540" s="204">
        <v>0.77100000000000002</v>
      </c>
      <c r="AI540" s="205">
        <v>42111</v>
      </c>
      <c r="AJ540" s="204">
        <v>1.4689999999999999</v>
      </c>
      <c r="AL540" s="205">
        <v>42111</v>
      </c>
      <c r="AM540" s="204">
        <v>1.9553</v>
      </c>
      <c r="AO540" s="205">
        <v>42111</v>
      </c>
      <c r="AP540" s="204">
        <v>2.3332999999999999</v>
      </c>
      <c r="AR540" s="205">
        <v>42116</v>
      </c>
      <c r="AS540" s="204">
        <v>2.6367000000000003</v>
      </c>
      <c r="AU540" s="205">
        <v>42116</v>
      </c>
      <c r="AV540" s="204">
        <v>0.67589999999999995</v>
      </c>
    </row>
    <row r="541" spans="2:48" x14ac:dyDescent="0.25">
      <c r="B541" s="205">
        <v>42143</v>
      </c>
      <c r="C541" s="204">
        <v>87.67</v>
      </c>
      <c r="E541" s="205">
        <v>42118</v>
      </c>
      <c r="F541" s="204">
        <v>2.1534</v>
      </c>
      <c r="G541" s="209"/>
      <c r="H541" s="205">
        <v>42137</v>
      </c>
      <c r="I541" s="204">
        <v>99.807500000000005</v>
      </c>
      <c r="K541" s="205">
        <v>42137</v>
      </c>
      <c r="L541" s="204">
        <v>99.625</v>
      </c>
      <c r="N541" s="205">
        <v>42137</v>
      </c>
      <c r="O541" s="204">
        <v>99.409000000000006</v>
      </c>
      <c r="Q541" s="205">
        <v>42137</v>
      </c>
      <c r="R541" s="204">
        <v>99.084999999999994</v>
      </c>
      <c r="T541" s="205">
        <v>42114</v>
      </c>
      <c r="U541" s="204">
        <v>26.53</v>
      </c>
      <c r="W541" s="205">
        <v>42114</v>
      </c>
      <c r="X541" s="204">
        <v>16.5</v>
      </c>
      <c r="Z541" s="205">
        <v>42114</v>
      </c>
      <c r="AA541" s="204">
        <v>8.3800000000000008</v>
      </c>
      <c r="AC541" s="205">
        <v>42114</v>
      </c>
      <c r="AD541" s="204">
        <v>-20.56</v>
      </c>
      <c r="AF541" s="205">
        <v>42114</v>
      </c>
      <c r="AG541" s="204">
        <v>0.78849999999999998</v>
      </c>
      <c r="AI541" s="205">
        <v>42114</v>
      </c>
      <c r="AJ541" s="204">
        <v>1.4845999999999999</v>
      </c>
      <c r="AL541" s="205">
        <v>42114</v>
      </c>
      <c r="AM541" s="204">
        <v>1.972</v>
      </c>
      <c r="AO541" s="205">
        <v>42114</v>
      </c>
      <c r="AP541" s="204">
        <v>2.3582000000000001</v>
      </c>
      <c r="AR541" s="205">
        <v>42117</v>
      </c>
      <c r="AS541" s="204">
        <v>2.6206</v>
      </c>
      <c r="AU541" s="205">
        <v>42117</v>
      </c>
      <c r="AV541" s="204">
        <v>0.6573</v>
      </c>
    </row>
    <row r="542" spans="2:48" x14ac:dyDescent="0.25">
      <c r="B542" s="205">
        <v>42144</v>
      </c>
      <c r="C542" s="204">
        <v>87.65</v>
      </c>
      <c r="E542" s="205">
        <v>42121</v>
      </c>
      <c r="F542" s="204">
        <v>2.1968999999999999</v>
      </c>
      <c r="G542" s="209"/>
      <c r="H542" s="205">
        <v>42138</v>
      </c>
      <c r="I542" s="204">
        <v>99.807500000000005</v>
      </c>
      <c r="K542" s="205">
        <v>42138</v>
      </c>
      <c r="L542" s="204">
        <v>99.625</v>
      </c>
      <c r="N542" s="205">
        <v>42138</v>
      </c>
      <c r="O542" s="204">
        <v>99.414000000000001</v>
      </c>
      <c r="Q542" s="205">
        <v>42138</v>
      </c>
      <c r="R542" s="204">
        <v>99.11</v>
      </c>
      <c r="T542" s="205">
        <v>42115</v>
      </c>
      <c r="U542" s="204">
        <v>27.06</v>
      </c>
      <c r="W542" s="205">
        <v>42115</v>
      </c>
      <c r="X542" s="204">
        <v>16.309999999999999</v>
      </c>
      <c r="Z542" s="205">
        <v>42115</v>
      </c>
      <c r="AA542" s="204">
        <v>7.75</v>
      </c>
      <c r="AC542" s="205">
        <v>42115</v>
      </c>
      <c r="AD542" s="204">
        <v>-22.31</v>
      </c>
      <c r="AF542" s="205">
        <v>42115</v>
      </c>
      <c r="AG542" s="204">
        <v>0.79049999999999998</v>
      </c>
      <c r="AI542" s="205">
        <v>42115</v>
      </c>
      <c r="AJ542" s="204">
        <v>1.4950000000000001</v>
      </c>
      <c r="AL542" s="205">
        <v>42115</v>
      </c>
      <c r="AM542" s="204">
        <v>1.9864999999999999</v>
      </c>
      <c r="AO542" s="205">
        <v>42115</v>
      </c>
      <c r="AP542" s="204">
        <v>2.359</v>
      </c>
      <c r="AR542" s="205">
        <v>42118</v>
      </c>
      <c r="AS542" s="204">
        <v>2.5743</v>
      </c>
      <c r="AU542" s="205">
        <v>42118</v>
      </c>
      <c r="AV542" s="204">
        <v>0.4209</v>
      </c>
    </row>
    <row r="543" spans="2:48" x14ac:dyDescent="0.25">
      <c r="B543" s="205">
        <v>42145</v>
      </c>
      <c r="C543" s="204">
        <v>86.11</v>
      </c>
      <c r="E543" s="205">
        <v>42122</v>
      </c>
      <c r="F543" s="204">
        <v>2.1631999999999998</v>
      </c>
      <c r="G543" s="209"/>
      <c r="H543" s="205">
        <v>42139</v>
      </c>
      <c r="I543" s="204">
        <v>99.807500000000005</v>
      </c>
      <c r="K543" s="205">
        <v>42139</v>
      </c>
      <c r="L543" s="204">
        <v>99.625</v>
      </c>
      <c r="N543" s="205">
        <v>42139</v>
      </c>
      <c r="O543" s="204">
        <v>99.414000000000001</v>
      </c>
      <c r="Q543" s="205">
        <v>42139</v>
      </c>
      <c r="R543" s="204">
        <v>99.11</v>
      </c>
      <c r="T543" s="205">
        <v>42116</v>
      </c>
      <c r="U543" s="204">
        <v>26.88</v>
      </c>
      <c r="W543" s="205">
        <v>42116</v>
      </c>
      <c r="X543" s="204">
        <v>15.81</v>
      </c>
      <c r="Z543" s="205">
        <v>42116</v>
      </c>
      <c r="AA543" s="204">
        <v>7.8100000000000005</v>
      </c>
      <c r="AC543" s="205">
        <v>42116</v>
      </c>
      <c r="AD543" s="204">
        <v>-22.75</v>
      </c>
      <c r="AF543" s="205">
        <v>42116</v>
      </c>
      <c r="AG543" s="204">
        <v>0.81699999999999995</v>
      </c>
      <c r="AI543" s="205">
        <v>42116</v>
      </c>
      <c r="AJ543" s="204">
        <v>1.5505</v>
      </c>
      <c r="AL543" s="205">
        <v>42116</v>
      </c>
      <c r="AM543" s="204">
        <v>2.056</v>
      </c>
      <c r="AO543" s="205">
        <v>42116</v>
      </c>
      <c r="AP543" s="204">
        <v>2.4344999999999999</v>
      </c>
      <c r="AR543" s="205">
        <v>42121</v>
      </c>
      <c r="AS543" s="204">
        <v>2.5888</v>
      </c>
      <c r="AU543" s="205">
        <v>42121</v>
      </c>
      <c r="AV543" s="204">
        <v>0.39279999999999998</v>
      </c>
    </row>
    <row r="544" spans="2:48" x14ac:dyDescent="0.25">
      <c r="B544" s="205">
        <v>42146</v>
      </c>
      <c r="C544" s="204">
        <v>87.68</v>
      </c>
      <c r="E544" s="205">
        <v>42123</v>
      </c>
      <c r="F544" s="204">
        <v>2.1960999999999999</v>
      </c>
      <c r="G544" s="209"/>
      <c r="H544" s="205">
        <v>42142</v>
      </c>
      <c r="I544" s="204">
        <v>99.807500000000005</v>
      </c>
      <c r="K544" s="205">
        <v>42142</v>
      </c>
      <c r="L544" s="204">
        <v>99.625</v>
      </c>
      <c r="N544" s="205">
        <v>42142</v>
      </c>
      <c r="O544" s="204">
        <v>99.414000000000001</v>
      </c>
      <c r="Q544" s="205">
        <v>42142</v>
      </c>
      <c r="R544" s="204">
        <v>99.09</v>
      </c>
      <c r="T544" s="205">
        <v>42117</v>
      </c>
      <c r="U544" s="204">
        <v>26.31</v>
      </c>
      <c r="W544" s="205">
        <v>42117</v>
      </c>
      <c r="X544" s="204">
        <v>15.5</v>
      </c>
      <c r="Z544" s="205">
        <v>42117</v>
      </c>
      <c r="AA544" s="204">
        <v>7</v>
      </c>
      <c r="AC544" s="205">
        <v>42117</v>
      </c>
      <c r="AD544" s="204">
        <v>-24.94</v>
      </c>
      <c r="AF544" s="205">
        <v>42117</v>
      </c>
      <c r="AG544" s="204">
        <v>0.79700000000000004</v>
      </c>
      <c r="AI544" s="205">
        <v>42117</v>
      </c>
      <c r="AJ544" s="204">
        <v>1.5218</v>
      </c>
      <c r="AL544" s="205">
        <v>42117</v>
      </c>
      <c r="AM544" s="204">
        <v>2.0289999999999999</v>
      </c>
      <c r="AO544" s="205">
        <v>42117</v>
      </c>
      <c r="AP544" s="204">
        <v>2.4047000000000001</v>
      </c>
      <c r="AR544" s="205">
        <v>42122</v>
      </c>
      <c r="AS544" s="204">
        <v>2.6794000000000002</v>
      </c>
      <c r="AU544" s="205">
        <v>42122</v>
      </c>
      <c r="AV544" s="204">
        <v>0.51519999999999999</v>
      </c>
    </row>
    <row r="545" spans="2:48" x14ac:dyDescent="0.25">
      <c r="B545" s="205">
        <v>42150</v>
      </c>
      <c r="C545" s="204">
        <v>85.36</v>
      </c>
      <c r="E545" s="205">
        <v>42124</v>
      </c>
      <c r="F545" s="204">
        <v>2.1924999999999999</v>
      </c>
      <c r="G545" s="209"/>
      <c r="H545" s="205">
        <v>42143</v>
      </c>
      <c r="I545" s="204">
        <v>99.807500000000005</v>
      </c>
      <c r="K545" s="205">
        <v>42143</v>
      </c>
      <c r="L545" s="204">
        <v>99.625</v>
      </c>
      <c r="N545" s="205">
        <v>42143</v>
      </c>
      <c r="O545" s="204">
        <v>99.411500000000004</v>
      </c>
      <c r="Q545" s="205">
        <v>42143</v>
      </c>
      <c r="R545" s="204">
        <v>99.07</v>
      </c>
      <c r="T545" s="205">
        <v>42118</v>
      </c>
      <c r="U545" s="204">
        <v>26.75</v>
      </c>
      <c r="W545" s="205">
        <v>42118</v>
      </c>
      <c r="X545" s="204">
        <v>15.88</v>
      </c>
      <c r="Z545" s="205">
        <v>42118</v>
      </c>
      <c r="AA545" s="204">
        <v>7.75</v>
      </c>
      <c r="AC545" s="205">
        <v>42118</v>
      </c>
      <c r="AD545" s="204">
        <v>-22.75</v>
      </c>
      <c r="AF545" s="205">
        <v>42118</v>
      </c>
      <c r="AG545" s="204">
        <v>0.76849999999999996</v>
      </c>
      <c r="AI545" s="205">
        <v>42118</v>
      </c>
      <c r="AJ545" s="204">
        <v>1.4727999999999999</v>
      </c>
      <c r="AL545" s="205">
        <v>42118</v>
      </c>
      <c r="AM545" s="204">
        <v>1.9875</v>
      </c>
      <c r="AO545" s="205">
        <v>42118</v>
      </c>
      <c r="AP545" s="204">
        <v>2.383</v>
      </c>
      <c r="AR545" s="205">
        <v>42123</v>
      </c>
      <c r="AS545" s="204">
        <v>2.7339000000000002</v>
      </c>
      <c r="AU545" s="205">
        <v>42123</v>
      </c>
      <c r="AV545" s="204">
        <v>0.53669999999999995</v>
      </c>
    </row>
    <row r="546" spans="2:48" x14ac:dyDescent="0.25">
      <c r="B546" s="205">
        <v>42151</v>
      </c>
      <c r="C546" s="204">
        <v>83.99</v>
      </c>
      <c r="E546" s="205">
        <v>42125</v>
      </c>
      <c r="F546" s="204">
        <v>2.2202999999999999</v>
      </c>
      <c r="G546" s="209"/>
      <c r="H546" s="205">
        <v>42144</v>
      </c>
      <c r="I546" s="204">
        <v>99.807500000000005</v>
      </c>
      <c r="K546" s="205">
        <v>42144</v>
      </c>
      <c r="L546" s="204">
        <v>99.625</v>
      </c>
      <c r="N546" s="205">
        <v>42144</v>
      </c>
      <c r="O546" s="204">
        <v>99.409000000000006</v>
      </c>
      <c r="Q546" s="205">
        <v>42144</v>
      </c>
      <c r="R546" s="204">
        <v>99.075000000000003</v>
      </c>
      <c r="T546" s="205">
        <v>42121</v>
      </c>
      <c r="U546" s="204">
        <v>25.96</v>
      </c>
      <c r="W546" s="205">
        <v>42121</v>
      </c>
      <c r="X546" s="204">
        <v>15.5</v>
      </c>
      <c r="Z546" s="205">
        <v>42121</v>
      </c>
      <c r="AA546" s="204">
        <v>8.1300000000000008</v>
      </c>
      <c r="AC546" s="205">
        <v>42121</v>
      </c>
      <c r="AD546" s="204">
        <v>-22.31</v>
      </c>
      <c r="AF546" s="205">
        <v>42121</v>
      </c>
      <c r="AG546" s="204">
        <v>0.77829999999999999</v>
      </c>
      <c r="AI546" s="205">
        <v>42121</v>
      </c>
      <c r="AJ546" s="204">
        <v>1.4935</v>
      </c>
      <c r="AL546" s="205">
        <v>42121</v>
      </c>
      <c r="AM546" s="204">
        <v>2.004</v>
      </c>
      <c r="AO546" s="205">
        <v>42121</v>
      </c>
      <c r="AP546" s="204">
        <v>2.3902999999999999</v>
      </c>
      <c r="AR546" s="205">
        <v>42124</v>
      </c>
      <c r="AS546" s="204">
        <v>2.7113</v>
      </c>
      <c r="AU546" s="205">
        <v>42124</v>
      </c>
      <c r="AV546" s="204">
        <v>0.52049999999999996</v>
      </c>
    </row>
    <row r="547" spans="2:48" x14ac:dyDescent="0.25">
      <c r="B547" s="205">
        <v>42152</v>
      </c>
      <c r="C547" s="204">
        <v>82.72</v>
      </c>
      <c r="E547" s="205">
        <v>42128</v>
      </c>
      <c r="F547" s="204">
        <v>2.2515999999999998</v>
      </c>
      <c r="G547" s="209"/>
      <c r="H547" s="205">
        <v>42145</v>
      </c>
      <c r="I547" s="204">
        <v>99.807500000000005</v>
      </c>
      <c r="K547" s="205">
        <v>42145</v>
      </c>
      <c r="L547" s="204">
        <v>99.625</v>
      </c>
      <c r="N547" s="205">
        <v>42145</v>
      </c>
      <c r="O547" s="204">
        <v>99.409000000000006</v>
      </c>
      <c r="Q547" s="205">
        <v>42145</v>
      </c>
      <c r="R547" s="204">
        <v>99.084999999999994</v>
      </c>
      <c r="T547" s="205">
        <v>42122</v>
      </c>
      <c r="U547" s="204">
        <v>23.56</v>
      </c>
      <c r="W547" s="205">
        <v>42122</v>
      </c>
      <c r="X547" s="204">
        <v>15.25</v>
      </c>
      <c r="Z547" s="205">
        <v>42122</v>
      </c>
      <c r="AA547" s="204">
        <v>8.01</v>
      </c>
      <c r="AC547" s="205">
        <v>42122</v>
      </c>
      <c r="AD547" s="204">
        <v>-21.75</v>
      </c>
      <c r="AF547" s="205">
        <v>42122</v>
      </c>
      <c r="AG547" s="204">
        <v>0.8</v>
      </c>
      <c r="AI547" s="205">
        <v>42122</v>
      </c>
      <c r="AJ547" s="204">
        <v>1.552</v>
      </c>
      <c r="AL547" s="205">
        <v>42122</v>
      </c>
      <c r="AM547" s="204">
        <v>2.0825</v>
      </c>
      <c r="AO547" s="205">
        <v>42122</v>
      </c>
      <c r="AP547" s="204">
        <v>2.4859999999999998</v>
      </c>
      <c r="AR547" s="205">
        <v>42125</v>
      </c>
      <c r="AS547" s="204">
        <v>2.8079999999999998</v>
      </c>
      <c r="AU547" s="205">
        <v>42125</v>
      </c>
      <c r="AV547" s="204">
        <v>0.58720000000000006</v>
      </c>
    </row>
    <row r="548" spans="2:48" x14ac:dyDescent="0.25">
      <c r="B548" s="205">
        <v>42153</v>
      </c>
      <c r="C548" s="204">
        <v>82.7</v>
      </c>
      <c r="E548" s="205">
        <v>42129</v>
      </c>
      <c r="F548" s="204">
        <v>2.2004999999999999</v>
      </c>
      <c r="G548" s="209"/>
      <c r="H548" s="205">
        <v>42146</v>
      </c>
      <c r="I548" s="204">
        <v>99.81</v>
      </c>
      <c r="K548" s="205">
        <v>42146</v>
      </c>
      <c r="L548" s="204">
        <v>99.62</v>
      </c>
      <c r="N548" s="205">
        <v>42146</v>
      </c>
      <c r="O548" s="204">
        <v>99.403999999999996</v>
      </c>
      <c r="Q548" s="205">
        <v>42146</v>
      </c>
      <c r="R548" s="204">
        <v>99.05</v>
      </c>
      <c r="T548" s="205">
        <v>42123</v>
      </c>
      <c r="U548" s="204">
        <v>23.81</v>
      </c>
      <c r="W548" s="205">
        <v>42123</v>
      </c>
      <c r="X548" s="204">
        <v>14.25</v>
      </c>
      <c r="Z548" s="205">
        <v>42123</v>
      </c>
      <c r="AA548" s="204">
        <v>7.75</v>
      </c>
      <c r="AC548" s="205">
        <v>42123</v>
      </c>
      <c r="AD548" s="204">
        <v>-22.69</v>
      </c>
      <c r="AF548" s="205">
        <v>42123</v>
      </c>
      <c r="AG548" s="204">
        <v>0.79749999999999999</v>
      </c>
      <c r="AI548" s="205">
        <v>42123</v>
      </c>
      <c r="AJ548" s="204">
        <v>1.5655000000000001</v>
      </c>
      <c r="AL548" s="205">
        <v>42123</v>
      </c>
      <c r="AM548" s="204">
        <v>2.1175000000000002</v>
      </c>
      <c r="AO548" s="205">
        <v>42123</v>
      </c>
      <c r="AP548" s="204">
        <v>2.5255000000000001</v>
      </c>
      <c r="AR548" s="205">
        <v>42128</v>
      </c>
      <c r="AS548" s="204">
        <v>2.9035000000000002</v>
      </c>
      <c r="AU548" s="205">
        <v>42128</v>
      </c>
      <c r="AV548" s="204">
        <v>0.65300000000000002</v>
      </c>
    </row>
    <row r="549" spans="2:48" x14ac:dyDescent="0.25">
      <c r="B549" s="205">
        <v>42156</v>
      </c>
      <c r="C549" s="204">
        <v>83.55</v>
      </c>
      <c r="E549" s="205">
        <v>42130</v>
      </c>
      <c r="F549" s="204">
        <v>2.1842999999999999</v>
      </c>
      <c r="G549" s="209"/>
      <c r="H549" s="205">
        <v>42150</v>
      </c>
      <c r="I549" s="204">
        <v>99.81</v>
      </c>
      <c r="K549" s="205">
        <v>42150</v>
      </c>
      <c r="L549" s="204">
        <v>99.625</v>
      </c>
      <c r="N549" s="205">
        <v>42150</v>
      </c>
      <c r="O549" s="204">
        <v>99.403999999999996</v>
      </c>
      <c r="Q549" s="205">
        <v>42150</v>
      </c>
      <c r="R549" s="204">
        <v>99.055000000000007</v>
      </c>
      <c r="T549" s="205">
        <v>42124</v>
      </c>
      <c r="U549" s="204">
        <v>25.31</v>
      </c>
      <c r="W549" s="205">
        <v>42124</v>
      </c>
      <c r="X549" s="204">
        <v>15.38</v>
      </c>
      <c r="Z549" s="205">
        <v>42124</v>
      </c>
      <c r="AA549" s="204">
        <v>9</v>
      </c>
      <c r="AC549" s="205">
        <v>42124</v>
      </c>
      <c r="AD549" s="204">
        <v>-21.5</v>
      </c>
      <c r="AF549" s="205">
        <v>42124</v>
      </c>
      <c r="AG549" s="204">
        <v>0.82320000000000004</v>
      </c>
      <c r="AI549" s="205">
        <v>42124</v>
      </c>
      <c r="AJ549" s="204">
        <v>1.5813000000000001</v>
      </c>
      <c r="AL549" s="205">
        <v>42124</v>
      </c>
      <c r="AM549" s="204">
        <v>2.1230000000000002</v>
      </c>
      <c r="AO549" s="205">
        <v>42124</v>
      </c>
      <c r="AP549" s="204">
        <v>2.5265</v>
      </c>
      <c r="AR549" s="205">
        <v>42129</v>
      </c>
      <c r="AS549" s="204">
        <v>2.9020999999999999</v>
      </c>
      <c r="AU549" s="205">
        <v>42129</v>
      </c>
      <c r="AV549" s="204">
        <v>0.70340000000000003</v>
      </c>
    </row>
    <row r="550" spans="2:48" x14ac:dyDescent="0.25">
      <c r="B550" s="205">
        <v>42157</v>
      </c>
      <c r="C550" s="204">
        <v>87.48</v>
      </c>
      <c r="E550" s="205">
        <v>42131</v>
      </c>
      <c r="F550" s="204">
        <v>2.1716000000000002</v>
      </c>
      <c r="G550" s="209"/>
      <c r="H550" s="205">
        <v>42151</v>
      </c>
      <c r="I550" s="204">
        <v>99.81</v>
      </c>
      <c r="K550" s="205">
        <v>42151</v>
      </c>
      <c r="L550" s="204">
        <v>99.625</v>
      </c>
      <c r="N550" s="205">
        <v>42151</v>
      </c>
      <c r="O550" s="204">
        <v>99.403999999999996</v>
      </c>
      <c r="Q550" s="205">
        <v>42151</v>
      </c>
      <c r="R550" s="204">
        <v>99.055000000000007</v>
      </c>
      <c r="T550" s="205">
        <v>42125</v>
      </c>
      <c r="U550" s="204">
        <v>26</v>
      </c>
      <c r="W550" s="205">
        <v>42125</v>
      </c>
      <c r="X550" s="204">
        <v>15.38</v>
      </c>
      <c r="Z550" s="205">
        <v>42125</v>
      </c>
      <c r="AA550" s="204">
        <v>8.8800000000000008</v>
      </c>
      <c r="AC550" s="205">
        <v>42125</v>
      </c>
      <c r="AD550" s="204">
        <v>-21.56</v>
      </c>
      <c r="AF550" s="205">
        <v>42125</v>
      </c>
      <c r="AG550" s="204">
        <v>0.85550000000000004</v>
      </c>
      <c r="AI550" s="205">
        <v>42125</v>
      </c>
      <c r="AJ550" s="204">
        <v>1.6524999999999999</v>
      </c>
      <c r="AL550" s="205">
        <v>42125</v>
      </c>
      <c r="AM550" s="204">
        <v>2.2029999999999998</v>
      </c>
      <c r="AO550" s="205">
        <v>42125</v>
      </c>
      <c r="AP550" s="204">
        <v>2.6114999999999999</v>
      </c>
      <c r="AR550" s="205">
        <v>42130</v>
      </c>
      <c r="AS550" s="204">
        <v>2.9919000000000002</v>
      </c>
      <c r="AU550" s="205">
        <v>42130</v>
      </c>
      <c r="AV550" s="204">
        <v>0.80910000000000004</v>
      </c>
    </row>
    <row r="551" spans="2:48" x14ac:dyDescent="0.25">
      <c r="B551" s="205">
        <v>42158</v>
      </c>
      <c r="C551" s="204">
        <v>91.81</v>
      </c>
      <c r="E551" s="205">
        <v>42132</v>
      </c>
      <c r="F551" s="204">
        <v>2.1726000000000001</v>
      </c>
      <c r="G551" s="209"/>
      <c r="H551" s="205">
        <v>42152</v>
      </c>
      <c r="I551" s="204">
        <v>99.81</v>
      </c>
      <c r="K551" s="205">
        <v>42152</v>
      </c>
      <c r="L551" s="204">
        <v>99.625</v>
      </c>
      <c r="N551" s="205">
        <v>42152</v>
      </c>
      <c r="O551" s="204">
        <v>99.403999999999996</v>
      </c>
      <c r="Q551" s="205">
        <v>42152</v>
      </c>
      <c r="R551" s="204">
        <v>99.064999999999998</v>
      </c>
      <c r="T551" s="205">
        <v>42128</v>
      </c>
      <c r="U551" s="204">
        <v>25.64</v>
      </c>
      <c r="W551" s="205">
        <v>42128</v>
      </c>
      <c r="X551" s="204">
        <v>15.75</v>
      </c>
      <c r="Z551" s="205">
        <v>42128</v>
      </c>
      <c r="AA551" s="204">
        <v>8.8800000000000008</v>
      </c>
      <c r="AC551" s="205">
        <v>42128</v>
      </c>
      <c r="AD551" s="204">
        <v>-21.63</v>
      </c>
      <c r="AF551" s="205">
        <v>42128</v>
      </c>
      <c r="AG551" s="204">
        <v>0.85799999999999998</v>
      </c>
      <c r="AI551" s="205">
        <v>42128</v>
      </c>
      <c r="AJ551" s="204">
        <v>1.6621999999999999</v>
      </c>
      <c r="AL551" s="205">
        <v>42128</v>
      </c>
      <c r="AM551" s="204">
        <v>2.2336</v>
      </c>
      <c r="AO551" s="205">
        <v>42128</v>
      </c>
      <c r="AP551" s="204">
        <v>2.6606999999999998</v>
      </c>
      <c r="AR551" s="205">
        <v>42131</v>
      </c>
      <c r="AS551" s="204">
        <v>2.8853</v>
      </c>
      <c r="AU551" s="205">
        <v>42131</v>
      </c>
      <c r="AV551" s="204">
        <v>0.70950000000000002</v>
      </c>
    </row>
    <row r="552" spans="2:48" x14ac:dyDescent="0.25">
      <c r="B552" s="205">
        <v>42159</v>
      </c>
      <c r="C552" s="204">
        <v>92.21</v>
      </c>
      <c r="E552" s="205">
        <v>42135</v>
      </c>
      <c r="F552" s="204">
        <v>2.2056</v>
      </c>
      <c r="G552" s="209"/>
      <c r="H552" s="205">
        <v>42153</v>
      </c>
      <c r="I552" s="204">
        <v>99.81</v>
      </c>
      <c r="K552" s="205">
        <v>42153</v>
      </c>
      <c r="L552" s="204">
        <v>99.625</v>
      </c>
      <c r="N552" s="205">
        <v>42153</v>
      </c>
      <c r="O552" s="204">
        <v>99.406499999999994</v>
      </c>
      <c r="Q552" s="205">
        <v>42153</v>
      </c>
      <c r="R552" s="204">
        <v>99.084999999999994</v>
      </c>
      <c r="T552" s="205">
        <v>42129</v>
      </c>
      <c r="U552" s="204">
        <v>25.5</v>
      </c>
      <c r="W552" s="205">
        <v>42129</v>
      </c>
      <c r="X552" s="204">
        <v>15.38</v>
      </c>
      <c r="Z552" s="205">
        <v>42129</v>
      </c>
      <c r="AA552" s="204">
        <v>8.5</v>
      </c>
      <c r="AC552" s="205">
        <v>42129</v>
      </c>
      <c r="AD552" s="204">
        <v>-22.75</v>
      </c>
      <c r="AF552" s="205">
        <v>42129</v>
      </c>
      <c r="AG552" s="204">
        <v>0.88049999999999995</v>
      </c>
      <c r="AI552" s="205">
        <v>42129</v>
      </c>
      <c r="AJ552" s="204">
        <v>1.7048000000000001</v>
      </c>
      <c r="AL552" s="205">
        <v>42129</v>
      </c>
      <c r="AM552" s="204">
        <v>2.27</v>
      </c>
      <c r="AO552" s="205">
        <v>42129</v>
      </c>
      <c r="AP552" s="204">
        <v>2.6850000000000001</v>
      </c>
      <c r="AR552" s="205">
        <v>42132</v>
      </c>
      <c r="AS552" s="204">
        <v>2.8954</v>
      </c>
      <c r="AU552" s="205">
        <v>42132</v>
      </c>
      <c r="AV552" s="204">
        <v>0.7198</v>
      </c>
    </row>
    <row r="553" spans="2:48" x14ac:dyDescent="0.25">
      <c r="B553" s="205">
        <v>42160</v>
      </c>
      <c r="C553" s="204">
        <v>88.94</v>
      </c>
      <c r="E553" s="205">
        <v>42136</v>
      </c>
      <c r="F553" s="204">
        <v>2.1776</v>
      </c>
      <c r="G553" s="209"/>
      <c r="H553" s="205">
        <v>42156</v>
      </c>
      <c r="I553" s="204">
        <v>99.81</v>
      </c>
      <c r="K553" s="205">
        <v>42156</v>
      </c>
      <c r="L553" s="204">
        <v>99.625</v>
      </c>
      <c r="N553" s="205">
        <v>42156</v>
      </c>
      <c r="O553" s="204">
        <v>99.406499999999994</v>
      </c>
      <c r="Q553" s="205">
        <v>42156</v>
      </c>
      <c r="R553" s="204">
        <v>99.064999999999998</v>
      </c>
      <c r="T553" s="205">
        <v>42130</v>
      </c>
      <c r="U553" s="204">
        <v>25.5</v>
      </c>
      <c r="W553" s="205">
        <v>42130</v>
      </c>
      <c r="X553" s="204">
        <v>15.13</v>
      </c>
      <c r="Z553" s="205">
        <v>42130</v>
      </c>
      <c r="AA553" s="204">
        <v>8.1300000000000008</v>
      </c>
      <c r="AC553" s="205">
        <v>42130</v>
      </c>
      <c r="AD553" s="204">
        <v>-22.81</v>
      </c>
      <c r="AF553" s="205">
        <v>42130</v>
      </c>
      <c r="AG553" s="204">
        <v>0.89300000000000002</v>
      </c>
      <c r="AI553" s="205">
        <v>42130</v>
      </c>
      <c r="AJ553" s="204">
        <v>1.7389999999999999</v>
      </c>
      <c r="AL553" s="205">
        <v>42130</v>
      </c>
      <c r="AM553" s="204">
        <v>2.3252999999999999</v>
      </c>
      <c r="AO553" s="205">
        <v>42130</v>
      </c>
      <c r="AP553" s="204">
        <v>2.7640000000000002</v>
      </c>
      <c r="AR553" s="205">
        <v>42135</v>
      </c>
      <c r="AS553" s="204">
        <v>3.085</v>
      </c>
      <c r="AU553" s="205">
        <v>42135</v>
      </c>
      <c r="AV553" s="204">
        <v>0.88029999999999997</v>
      </c>
    </row>
    <row r="554" spans="2:48" x14ac:dyDescent="0.25">
      <c r="B554" s="205">
        <v>42163</v>
      </c>
      <c r="C554" s="204">
        <v>87.61</v>
      </c>
      <c r="E554" s="205">
        <v>42137</v>
      </c>
      <c r="F554" s="204">
        <v>2.1818</v>
      </c>
      <c r="G554" s="209"/>
      <c r="H554" s="205">
        <v>42157</v>
      </c>
      <c r="I554" s="204">
        <v>99.81</v>
      </c>
      <c r="K554" s="205">
        <v>42157</v>
      </c>
      <c r="L554" s="204">
        <v>99.62</v>
      </c>
      <c r="N554" s="205">
        <v>42157</v>
      </c>
      <c r="O554" s="204">
        <v>99.409000000000006</v>
      </c>
      <c r="Q554" s="205">
        <v>42157</v>
      </c>
      <c r="R554" s="204">
        <v>99.07</v>
      </c>
      <c r="T554" s="205">
        <v>42131</v>
      </c>
      <c r="U554" s="204">
        <v>27.04</v>
      </c>
      <c r="W554" s="205">
        <v>42131</v>
      </c>
      <c r="X554" s="204">
        <v>15</v>
      </c>
      <c r="Z554" s="205">
        <v>42131</v>
      </c>
      <c r="AA554" s="204">
        <v>7.88</v>
      </c>
      <c r="AC554" s="205">
        <v>42131</v>
      </c>
      <c r="AD554" s="204">
        <v>-23.5</v>
      </c>
      <c r="AF554" s="205">
        <v>42131</v>
      </c>
      <c r="AG554" s="204">
        <v>0.90410000000000001</v>
      </c>
      <c r="AI554" s="205">
        <v>42131</v>
      </c>
      <c r="AJ554" s="204">
        <v>1.7116</v>
      </c>
      <c r="AL554" s="205">
        <v>42131</v>
      </c>
      <c r="AM554" s="204">
        <v>2.2603</v>
      </c>
      <c r="AO554" s="205">
        <v>42131</v>
      </c>
      <c r="AP554" s="204">
        <v>2.6764999999999999</v>
      </c>
      <c r="AR554" s="205">
        <v>42136</v>
      </c>
      <c r="AS554" s="204">
        <v>3.0325000000000002</v>
      </c>
      <c r="AU554" s="205">
        <v>42136</v>
      </c>
      <c r="AV554" s="204">
        <v>0.85699999999999998</v>
      </c>
    </row>
    <row r="555" spans="2:48" x14ac:dyDescent="0.25">
      <c r="B555" s="205">
        <v>42164</v>
      </c>
      <c r="C555" s="204">
        <v>87.17</v>
      </c>
      <c r="E555" s="205">
        <v>42138</v>
      </c>
      <c r="F555" s="204">
        <v>2.1383999999999999</v>
      </c>
      <c r="G555" s="209"/>
      <c r="H555" s="205">
        <v>42158</v>
      </c>
      <c r="I555" s="204">
        <v>99.81</v>
      </c>
      <c r="K555" s="205">
        <v>42158</v>
      </c>
      <c r="L555" s="204">
        <v>99.62</v>
      </c>
      <c r="N555" s="205">
        <v>42158</v>
      </c>
      <c r="O555" s="204">
        <v>99.406499999999994</v>
      </c>
      <c r="Q555" s="205">
        <v>42158</v>
      </c>
      <c r="R555" s="204">
        <v>99.06</v>
      </c>
      <c r="T555" s="205">
        <v>42132</v>
      </c>
      <c r="U555" s="204">
        <v>26.75</v>
      </c>
      <c r="W555" s="205">
        <v>42132</v>
      </c>
      <c r="X555" s="204">
        <v>15.25</v>
      </c>
      <c r="Z555" s="205">
        <v>42132</v>
      </c>
      <c r="AA555" s="204">
        <v>7.5</v>
      </c>
      <c r="AC555" s="205">
        <v>42132</v>
      </c>
      <c r="AD555" s="204">
        <v>-23.5</v>
      </c>
      <c r="AF555" s="205">
        <v>42132</v>
      </c>
      <c r="AG555" s="204">
        <v>0.84</v>
      </c>
      <c r="AI555" s="205">
        <v>42132</v>
      </c>
      <c r="AJ555" s="204">
        <v>1.6404999999999998</v>
      </c>
      <c r="AL555" s="205">
        <v>42132</v>
      </c>
      <c r="AM555" s="204">
        <v>2.2235</v>
      </c>
      <c r="AO555" s="205">
        <v>42132</v>
      </c>
      <c r="AP555" s="204">
        <v>2.6684000000000001</v>
      </c>
      <c r="AR555" s="205">
        <v>42137</v>
      </c>
      <c r="AS555" s="204">
        <v>3.1211000000000002</v>
      </c>
      <c r="AU555" s="205">
        <v>42137</v>
      </c>
      <c r="AV555" s="204">
        <v>0.9385</v>
      </c>
    </row>
    <row r="556" spans="2:48" x14ac:dyDescent="0.25">
      <c r="B556" s="205">
        <v>42165</v>
      </c>
      <c r="C556" s="204">
        <v>89.76</v>
      </c>
      <c r="E556" s="205">
        <v>42139</v>
      </c>
      <c r="F556" s="204">
        <v>2.1288</v>
      </c>
      <c r="G556" s="209"/>
      <c r="H556" s="205">
        <v>42159</v>
      </c>
      <c r="I556" s="204">
        <v>99.81</v>
      </c>
      <c r="K556" s="205">
        <v>42159</v>
      </c>
      <c r="L556" s="204">
        <v>99.62</v>
      </c>
      <c r="N556" s="205">
        <v>42159</v>
      </c>
      <c r="O556" s="204">
        <v>99.409000000000006</v>
      </c>
      <c r="Q556" s="205">
        <v>42159</v>
      </c>
      <c r="R556" s="204">
        <v>99.055000000000007</v>
      </c>
      <c r="T556" s="205">
        <v>42135</v>
      </c>
      <c r="U556" s="204">
        <v>27.13</v>
      </c>
      <c r="W556" s="205">
        <v>42135</v>
      </c>
      <c r="X556" s="204">
        <v>14.75</v>
      </c>
      <c r="Z556" s="205">
        <v>42135</v>
      </c>
      <c r="AA556" s="204">
        <v>6.75</v>
      </c>
      <c r="AC556" s="205">
        <v>42135</v>
      </c>
      <c r="AD556" s="204">
        <v>-23.81</v>
      </c>
      <c r="AF556" s="205">
        <v>42135</v>
      </c>
      <c r="AG556" s="204">
        <v>0.88939999999999997</v>
      </c>
      <c r="AI556" s="205">
        <v>42135</v>
      </c>
      <c r="AJ556" s="204">
        <v>1.7475000000000001</v>
      </c>
      <c r="AL556" s="205">
        <v>42135</v>
      </c>
      <c r="AM556" s="204">
        <v>2.347</v>
      </c>
      <c r="AO556" s="205">
        <v>42135</v>
      </c>
      <c r="AP556" s="204">
        <v>2.8041</v>
      </c>
      <c r="AR556" s="205">
        <v>42138</v>
      </c>
      <c r="AS556" s="204">
        <v>3.0573999999999999</v>
      </c>
      <c r="AU556" s="205">
        <v>42138</v>
      </c>
      <c r="AV556" s="204">
        <v>0.91590000000000005</v>
      </c>
    </row>
    <row r="557" spans="2:48" x14ac:dyDescent="0.25">
      <c r="B557" s="205">
        <v>42166</v>
      </c>
      <c r="C557" s="204">
        <v>87.77</v>
      </c>
      <c r="E557" s="205">
        <v>42142</v>
      </c>
      <c r="F557" s="204">
        <v>2.1465999999999998</v>
      </c>
      <c r="G557" s="209"/>
      <c r="H557" s="205">
        <v>42160</v>
      </c>
      <c r="I557" s="204">
        <v>99.81</v>
      </c>
      <c r="K557" s="205">
        <v>42160</v>
      </c>
      <c r="L557" s="204">
        <v>99.62</v>
      </c>
      <c r="N557" s="205">
        <v>42160</v>
      </c>
      <c r="O557" s="204">
        <v>99.409000000000006</v>
      </c>
      <c r="Q557" s="205">
        <v>42160</v>
      </c>
      <c r="R557" s="204">
        <v>99.015000000000001</v>
      </c>
      <c r="T557" s="205">
        <v>42136</v>
      </c>
      <c r="U557" s="204">
        <v>26.59</v>
      </c>
      <c r="W557" s="205">
        <v>42136</v>
      </c>
      <c r="X557" s="204">
        <v>14.88</v>
      </c>
      <c r="Z557" s="205">
        <v>42136</v>
      </c>
      <c r="AA557" s="204">
        <v>6.75</v>
      </c>
      <c r="AC557" s="205">
        <v>42136</v>
      </c>
      <c r="AD557" s="204">
        <v>-24.25</v>
      </c>
      <c r="AF557" s="205">
        <v>42136</v>
      </c>
      <c r="AG557" s="204">
        <v>0.86399999999999999</v>
      </c>
      <c r="AI557" s="205">
        <v>42136</v>
      </c>
      <c r="AJ557" s="204">
        <v>1.7109999999999999</v>
      </c>
      <c r="AL557" s="205">
        <v>42136</v>
      </c>
      <c r="AM557" s="204">
        <v>2.3182999999999998</v>
      </c>
      <c r="AO557" s="205">
        <v>42136</v>
      </c>
      <c r="AP557" s="204">
        <v>2.7713999999999999</v>
      </c>
      <c r="AR557" s="205">
        <v>42139</v>
      </c>
      <c r="AS557" s="204">
        <v>2.9195000000000002</v>
      </c>
      <c r="AU557" s="205">
        <v>42139</v>
      </c>
      <c r="AV557" s="204">
        <v>0.7873</v>
      </c>
    </row>
    <row r="558" spans="2:48" x14ac:dyDescent="0.25">
      <c r="B558" s="205">
        <v>42167</v>
      </c>
      <c r="C558" s="204">
        <v>87.68</v>
      </c>
      <c r="E558" s="205">
        <v>42143</v>
      </c>
      <c r="F558" s="204">
        <v>2.1802000000000001</v>
      </c>
      <c r="G558" s="209"/>
      <c r="H558" s="205">
        <v>42163</v>
      </c>
      <c r="I558" s="204">
        <v>99.81</v>
      </c>
      <c r="K558" s="205">
        <v>42163</v>
      </c>
      <c r="L558" s="204">
        <v>99.62</v>
      </c>
      <c r="N558" s="205">
        <v>42163</v>
      </c>
      <c r="O558" s="204">
        <v>99.411500000000004</v>
      </c>
      <c r="Q558" s="205">
        <v>42163</v>
      </c>
      <c r="R558" s="204">
        <v>99.034999999999997</v>
      </c>
      <c r="T558" s="205">
        <v>42137</v>
      </c>
      <c r="U558" s="204">
        <v>26.56</v>
      </c>
      <c r="W558" s="205">
        <v>42137</v>
      </c>
      <c r="X558" s="204">
        <v>14.25</v>
      </c>
      <c r="Z558" s="205">
        <v>42137</v>
      </c>
      <c r="AA558" s="204">
        <v>5.63</v>
      </c>
      <c r="AC558" s="205">
        <v>42137</v>
      </c>
      <c r="AD558" s="204">
        <v>-25.94</v>
      </c>
      <c r="AF558" s="205">
        <v>42137</v>
      </c>
      <c r="AG558" s="204">
        <v>0.84299999999999997</v>
      </c>
      <c r="AI558" s="205">
        <v>42137</v>
      </c>
      <c r="AJ558" s="204">
        <v>1.7084999999999999</v>
      </c>
      <c r="AL558" s="205">
        <v>42137</v>
      </c>
      <c r="AM558" s="204">
        <v>2.35</v>
      </c>
      <c r="AO558" s="205">
        <v>42137</v>
      </c>
      <c r="AP558" s="204">
        <v>2.8266999999999998</v>
      </c>
      <c r="AR558" s="205">
        <v>42142</v>
      </c>
      <c r="AS558" s="204">
        <v>3.0116999999999998</v>
      </c>
      <c r="AU558" s="205">
        <v>42142</v>
      </c>
      <c r="AV558" s="204">
        <v>0.86199999999999999</v>
      </c>
    </row>
    <row r="559" spans="2:48" x14ac:dyDescent="0.25">
      <c r="B559" s="205">
        <v>42170</v>
      </c>
      <c r="C559" s="204">
        <v>86</v>
      </c>
      <c r="E559" s="205">
        <v>42144</v>
      </c>
      <c r="F559" s="204">
        <v>2.19</v>
      </c>
      <c r="G559" s="209"/>
      <c r="H559" s="205">
        <v>42164</v>
      </c>
      <c r="I559" s="204">
        <v>99.81</v>
      </c>
      <c r="K559" s="205">
        <v>42164</v>
      </c>
      <c r="L559" s="204">
        <v>99.62</v>
      </c>
      <c r="N559" s="205">
        <v>42164</v>
      </c>
      <c r="O559" s="204">
        <v>99.411500000000004</v>
      </c>
      <c r="Q559" s="205">
        <v>42164</v>
      </c>
      <c r="R559" s="204">
        <v>99.025000000000006</v>
      </c>
      <c r="T559" s="205">
        <v>42138</v>
      </c>
      <c r="U559" s="204">
        <v>25.94</v>
      </c>
      <c r="W559" s="205">
        <v>42138</v>
      </c>
      <c r="X559" s="204">
        <v>14.25</v>
      </c>
      <c r="Z559" s="205">
        <v>42138</v>
      </c>
      <c r="AA559" s="204">
        <v>5.63</v>
      </c>
      <c r="AC559" s="205">
        <v>42138</v>
      </c>
      <c r="AD559" s="204">
        <v>-26.75</v>
      </c>
      <c r="AF559" s="205">
        <v>42138</v>
      </c>
      <c r="AG559" s="204">
        <v>0.80549999999999999</v>
      </c>
      <c r="AI559" s="205">
        <v>42138</v>
      </c>
      <c r="AJ559" s="204">
        <v>1.6493</v>
      </c>
      <c r="AL559" s="205">
        <v>42138</v>
      </c>
      <c r="AM559" s="204">
        <v>2.2873000000000001</v>
      </c>
      <c r="AO559" s="205">
        <v>42138</v>
      </c>
      <c r="AP559" s="204">
        <v>2.7845</v>
      </c>
      <c r="AR559" s="205">
        <v>42143</v>
      </c>
      <c r="AS559" s="204">
        <v>3.0743</v>
      </c>
      <c r="AU559" s="205">
        <v>42143</v>
      </c>
      <c r="AV559" s="204">
        <v>0.89349999999999996</v>
      </c>
    </row>
    <row r="560" spans="2:48" x14ac:dyDescent="0.25">
      <c r="B560" s="205">
        <v>42171</v>
      </c>
      <c r="C560" s="204">
        <v>85.7</v>
      </c>
      <c r="E560" s="205">
        <v>42145</v>
      </c>
      <c r="F560" s="204">
        <v>2.1591</v>
      </c>
      <c r="G560" s="209"/>
      <c r="H560" s="205">
        <v>42165</v>
      </c>
      <c r="I560" s="204">
        <v>99.81</v>
      </c>
      <c r="K560" s="205">
        <v>42165</v>
      </c>
      <c r="L560" s="204">
        <v>99.62</v>
      </c>
      <c r="N560" s="205">
        <v>42165</v>
      </c>
      <c r="O560" s="204">
        <v>99.411500000000004</v>
      </c>
      <c r="Q560" s="205">
        <v>42165</v>
      </c>
      <c r="R560" s="204">
        <v>99.01</v>
      </c>
      <c r="T560" s="205">
        <v>42139</v>
      </c>
      <c r="U560" s="204">
        <v>26.78</v>
      </c>
      <c r="W560" s="205">
        <v>42139</v>
      </c>
      <c r="X560" s="204">
        <v>14.5</v>
      </c>
      <c r="Z560" s="205">
        <v>42139</v>
      </c>
      <c r="AA560" s="204">
        <v>5.63</v>
      </c>
      <c r="AC560" s="205">
        <v>42139</v>
      </c>
      <c r="AD560" s="204">
        <v>-25.5</v>
      </c>
      <c r="AF560" s="205">
        <v>42139</v>
      </c>
      <c r="AG560" s="204">
        <v>0.80449999999999999</v>
      </c>
      <c r="AI560" s="205">
        <v>42139</v>
      </c>
      <c r="AJ560" s="204">
        <v>1.6052999999999999</v>
      </c>
      <c r="AL560" s="205">
        <v>42139</v>
      </c>
      <c r="AM560" s="204">
        <v>2.1998000000000002</v>
      </c>
      <c r="AO560" s="205">
        <v>42139</v>
      </c>
      <c r="AP560" s="204">
        <v>2.6734</v>
      </c>
      <c r="AR560" s="205">
        <v>42144</v>
      </c>
      <c r="AS560" s="204">
        <v>3.0428000000000002</v>
      </c>
      <c r="AU560" s="205">
        <v>42144</v>
      </c>
      <c r="AV560" s="204">
        <v>0.8528</v>
      </c>
    </row>
    <row r="561" spans="2:48" x14ac:dyDescent="0.25">
      <c r="B561" s="205">
        <v>42172</v>
      </c>
      <c r="C561" s="204">
        <v>82.42</v>
      </c>
      <c r="E561" s="205">
        <v>42146</v>
      </c>
      <c r="F561" s="204">
        <v>2.1802000000000001</v>
      </c>
      <c r="G561" s="209"/>
      <c r="H561" s="205">
        <v>42166</v>
      </c>
      <c r="I561" s="204">
        <v>99.81</v>
      </c>
      <c r="K561" s="205">
        <v>42166</v>
      </c>
      <c r="L561" s="204">
        <v>99.62</v>
      </c>
      <c r="N561" s="205">
        <v>42166</v>
      </c>
      <c r="O561" s="204">
        <v>99.411500000000004</v>
      </c>
      <c r="Q561" s="205">
        <v>42166</v>
      </c>
      <c r="R561" s="204">
        <v>99.004999999999995</v>
      </c>
      <c r="T561" s="205">
        <v>42142</v>
      </c>
      <c r="U561" s="204">
        <v>25.77</v>
      </c>
      <c r="W561" s="205">
        <v>42142</v>
      </c>
      <c r="X561" s="204">
        <v>14.01</v>
      </c>
      <c r="Z561" s="205">
        <v>42142</v>
      </c>
      <c r="AA561" s="204">
        <v>5.75</v>
      </c>
      <c r="AC561" s="205">
        <v>42142</v>
      </c>
      <c r="AD561" s="204">
        <v>-27.56</v>
      </c>
      <c r="AF561" s="205">
        <v>42142</v>
      </c>
      <c r="AG561" s="204">
        <v>0.83679999999999999</v>
      </c>
      <c r="AI561" s="205">
        <v>42142</v>
      </c>
      <c r="AJ561" s="204">
        <v>1.6776</v>
      </c>
      <c r="AL561" s="205">
        <v>42142</v>
      </c>
      <c r="AM561" s="204">
        <v>2.2907000000000002</v>
      </c>
      <c r="AO561" s="205">
        <v>42142</v>
      </c>
      <c r="AP561" s="204">
        <v>2.7560000000000002</v>
      </c>
      <c r="AR561" s="205">
        <v>42145</v>
      </c>
      <c r="AS561" s="204">
        <v>2.9617</v>
      </c>
      <c r="AU561" s="205">
        <v>42145</v>
      </c>
      <c r="AV561" s="204">
        <v>0.80249999999999999</v>
      </c>
    </row>
    <row r="562" spans="2:48" x14ac:dyDescent="0.25">
      <c r="B562" s="205">
        <v>42173</v>
      </c>
      <c r="C562" s="204">
        <v>82.56</v>
      </c>
      <c r="E562" s="205">
        <v>42150</v>
      </c>
      <c r="F562" s="204">
        <v>2.1253000000000002</v>
      </c>
      <c r="G562" s="209"/>
      <c r="H562" s="205">
        <v>42167</v>
      </c>
      <c r="I562" s="204">
        <v>99.81</v>
      </c>
      <c r="K562" s="205">
        <v>42167</v>
      </c>
      <c r="L562" s="204">
        <v>99.62</v>
      </c>
      <c r="N562" s="205">
        <v>42167</v>
      </c>
      <c r="O562" s="204">
        <v>99.411500000000004</v>
      </c>
      <c r="Q562" s="205">
        <v>42167</v>
      </c>
      <c r="R562" s="204">
        <v>98.995000000000005</v>
      </c>
      <c r="T562" s="205">
        <v>42143</v>
      </c>
      <c r="U562" s="204">
        <v>25.44</v>
      </c>
      <c r="W562" s="205">
        <v>42143</v>
      </c>
      <c r="X562" s="204">
        <v>12.5</v>
      </c>
      <c r="Z562" s="205">
        <v>42143</v>
      </c>
      <c r="AA562" s="204">
        <v>4.38</v>
      </c>
      <c r="AC562" s="205">
        <v>42143</v>
      </c>
      <c r="AD562" s="204">
        <v>-29.69</v>
      </c>
      <c r="AF562" s="205">
        <v>42143</v>
      </c>
      <c r="AG562" s="204">
        <v>0.87009999999999998</v>
      </c>
      <c r="AI562" s="205">
        <v>42143</v>
      </c>
      <c r="AJ562" s="204">
        <v>1.7284000000000002</v>
      </c>
      <c r="AL562" s="205">
        <v>42143</v>
      </c>
      <c r="AM562" s="204">
        <v>2.3346</v>
      </c>
      <c r="AO562" s="205">
        <v>42143</v>
      </c>
      <c r="AP562" s="204">
        <v>2.7784</v>
      </c>
      <c r="AR562" s="205">
        <v>42146</v>
      </c>
      <c r="AS562" s="204">
        <v>2.9466000000000001</v>
      </c>
      <c r="AU562" s="205">
        <v>42146</v>
      </c>
      <c r="AV562" s="204">
        <v>0.76580000000000004</v>
      </c>
    </row>
    <row r="563" spans="2:48" x14ac:dyDescent="0.25">
      <c r="B563" s="205">
        <v>42174</v>
      </c>
      <c r="C563" s="204">
        <v>84.74</v>
      </c>
      <c r="E563" s="205">
        <v>42151</v>
      </c>
      <c r="F563" s="204">
        <v>2.0992000000000002</v>
      </c>
      <c r="G563" s="209"/>
      <c r="H563" s="205">
        <v>42170</v>
      </c>
      <c r="I563" s="204">
        <v>99.81</v>
      </c>
      <c r="K563" s="205">
        <v>42170</v>
      </c>
      <c r="L563" s="204">
        <v>99.625</v>
      </c>
      <c r="N563" s="205">
        <v>42170</v>
      </c>
      <c r="O563" s="204">
        <v>99.415700000000001</v>
      </c>
      <c r="Q563" s="205">
        <v>42170</v>
      </c>
      <c r="R563" s="204">
        <v>99.02</v>
      </c>
      <c r="T563" s="205">
        <v>42144</v>
      </c>
      <c r="U563" s="204">
        <v>25.69</v>
      </c>
      <c r="W563" s="205">
        <v>42144</v>
      </c>
      <c r="X563" s="204">
        <v>12.38</v>
      </c>
      <c r="Z563" s="205">
        <v>42144</v>
      </c>
      <c r="AA563" s="204">
        <v>4.38</v>
      </c>
      <c r="AC563" s="205">
        <v>42144</v>
      </c>
      <c r="AD563" s="204">
        <v>-29.94</v>
      </c>
      <c r="AF563" s="205">
        <v>42144</v>
      </c>
      <c r="AG563" s="204">
        <v>0.84379999999999999</v>
      </c>
      <c r="AI563" s="205">
        <v>42144</v>
      </c>
      <c r="AJ563" s="204">
        <v>1.6745000000000001</v>
      </c>
      <c r="AL563" s="205">
        <v>42144</v>
      </c>
      <c r="AM563" s="204">
        <v>2.2927</v>
      </c>
      <c r="AO563" s="205">
        <v>42144</v>
      </c>
      <c r="AP563" s="204">
        <v>2.7503000000000002</v>
      </c>
      <c r="AR563" s="205">
        <v>42150</v>
      </c>
      <c r="AS563" s="204">
        <v>2.8247</v>
      </c>
      <c r="AU563" s="205">
        <v>42150</v>
      </c>
      <c r="AV563" s="204">
        <v>0.70350000000000001</v>
      </c>
    </row>
    <row r="564" spans="2:48" x14ac:dyDescent="0.25">
      <c r="B564" s="205">
        <v>42177</v>
      </c>
      <c r="C564" s="204">
        <v>84.45</v>
      </c>
      <c r="E564" s="205">
        <v>42152</v>
      </c>
      <c r="F564" s="204">
        <v>2.1004999999999998</v>
      </c>
      <c r="G564" s="209"/>
      <c r="H564" s="205">
        <v>42171</v>
      </c>
      <c r="I564" s="204">
        <v>99.81</v>
      </c>
      <c r="K564" s="205">
        <v>42171</v>
      </c>
      <c r="L564" s="204">
        <v>99.625</v>
      </c>
      <c r="N564" s="205">
        <v>42171</v>
      </c>
      <c r="O564" s="204">
        <v>99.425600000000003</v>
      </c>
      <c r="Q564" s="205">
        <v>42171</v>
      </c>
      <c r="R564" s="204">
        <v>99.034999999999997</v>
      </c>
      <c r="T564" s="205">
        <v>42145</v>
      </c>
      <c r="U564" s="204">
        <v>26.19</v>
      </c>
      <c r="W564" s="205">
        <v>42145</v>
      </c>
      <c r="X564" s="204">
        <v>13.63</v>
      </c>
      <c r="Z564" s="205">
        <v>42145</v>
      </c>
      <c r="AA564" s="204">
        <v>5.75</v>
      </c>
      <c r="AC564" s="205">
        <v>42145</v>
      </c>
      <c r="AD564" s="204">
        <v>-29</v>
      </c>
      <c r="AF564" s="205">
        <v>42145</v>
      </c>
      <c r="AG564" s="204">
        <v>0.83579999999999999</v>
      </c>
      <c r="AI564" s="205">
        <v>42145</v>
      </c>
      <c r="AJ564" s="204">
        <v>1.6497000000000002</v>
      </c>
      <c r="AL564" s="205">
        <v>42145</v>
      </c>
      <c r="AM564" s="204">
        <v>2.2492999999999999</v>
      </c>
      <c r="AO564" s="205">
        <v>42145</v>
      </c>
      <c r="AP564" s="204">
        <v>2.6989999999999998</v>
      </c>
      <c r="AR564" s="205">
        <v>42151</v>
      </c>
      <c r="AS564" s="204">
        <v>2.8050999999999999</v>
      </c>
      <c r="AU564" s="205">
        <v>42151</v>
      </c>
      <c r="AV564" s="204">
        <v>0.70430000000000004</v>
      </c>
    </row>
    <row r="565" spans="2:48" x14ac:dyDescent="0.25">
      <c r="B565" s="205">
        <v>42178</v>
      </c>
      <c r="C565" s="204">
        <v>84.2</v>
      </c>
      <c r="E565" s="205">
        <v>42153</v>
      </c>
      <c r="F565" s="204">
        <v>2.1095999999999999</v>
      </c>
      <c r="G565" s="209"/>
      <c r="H565" s="205">
        <v>42172</v>
      </c>
      <c r="I565" s="204">
        <v>99.81</v>
      </c>
      <c r="K565" s="205">
        <v>42172</v>
      </c>
      <c r="L565" s="204">
        <v>99.64</v>
      </c>
      <c r="N565" s="205">
        <v>42172</v>
      </c>
      <c r="O565" s="204">
        <v>99.455600000000004</v>
      </c>
      <c r="Q565" s="205">
        <v>42172</v>
      </c>
      <c r="R565" s="204">
        <v>99.07</v>
      </c>
      <c r="T565" s="205">
        <v>42146</v>
      </c>
      <c r="U565" s="204">
        <v>26.63</v>
      </c>
      <c r="W565" s="205">
        <v>42146</v>
      </c>
      <c r="X565" s="204">
        <v>13.5</v>
      </c>
      <c r="Z565" s="205">
        <v>42146</v>
      </c>
      <c r="AA565" s="204">
        <v>6.63</v>
      </c>
      <c r="AC565" s="205">
        <v>42146</v>
      </c>
      <c r="AD565" s="204">
        <v>-27</v>
      </c>
      <c r="AF565" s="205">
        <v>42146</v>
      </c>
      <c r="AG565" s="204">
        <v>0.88</v>
      </c>
      <c r="AI565" s="205">
        <v>42146</v>
      </c>
      <c r="AJ565" s="204">
        <v>1.6989999999999998</v>
      </c>
      <c r="AL565" s="205">
        <v>42146</v>
      </c>
      <c r="AM565" s="204">
        <v>2.2814999999999999</v>
      </c>
      <c r="AO565" s="205">
        <v>42146</v>
      </c>
      <c r="AP565" s="204">
        <v>2.7195</v>
      </c>
      <c r="AR565" s="205">
        <v>42152</v>
      </c>
      <c r="AS565" s="204">
        <v>2.8338999999999999</v>
      </c>
      <c r="AU565" s="205">
        <v>42152</v>
      </c>
      <c r="AV565" s="204">
        <v>0.73509999999999998</v>
      </c>
    </row>
    <row r="566" spans="2:48" x14ac:dyDescent="0.25">
      <c r="B566" s="205">
        <v>42179</v>
      </c>
      <c r="C566" s="204">
        <v>82.68</v>
      </c>
      <c r="E566" s="205">
        <v>42156</v>
      </c>
      <c r="F566" s="204">
        <v>2.1196999999999999</v>
      </c>
      <c r="G566" s="209"/>
      <c r="H566" s="205">
        <v>42173</v>
      </c>
      <c r="I566" s="204">
        <v>99.807500000000005</v>
      </c>
      <c r="K566" s="205">
        <v>42173</v>
      </c>
      <c r="L566" s="204">
        <v>99.64</v>
      </c>
      <c r="N566" s="205">
        <v>42173</v>
      </c>
      <c r="O566" s="204">
        <v>99.465599999999995</v>
      </c>
      <c r="Q566" s="205">
        <v>42173</v>
      </c>
      <c r="R566" s="204">
        <v>99.084999999999994</v>
      </c>
      <c r="T566" s="205">
        <v>42149</v>
      </c>
      <c r="U566" s="204">
        <v>26.5</v>
      </c>
      <c r="W566" s="205">
        <v>42149</v>
      </c>
      <c r="X566" s="204">
        <v>13.75</v>
      </c>
      <c r="Z566" s="205">
        <v>42149</v>
      </c>
      <c r="AA566" s="204">
        <v>6.5</v>
      </c>
      <c r="AC566" s="205">
        <v>42149</v>
      </c>
      <c r="AD566" s="204">
        <v>-27.25</v>
      </c>
      <c r="AF566" s="205">
        <v>42149</v>
      </c>
      <c r="AG566" s="204">
        <v>0.87949999999999995</v>
      </c>
      <c r="AI566" s="205">
        <v>42149</v>
      </c>
      <c r="AJ566" s="204">
        <v>1.6909999999999998</v>
      </c>
      <c r="AL566" s="205">
        <v>42149</v>
      </c>
      <c r="AM566" s="204">
        <v>2.278</v>
      </c>
      <c r="AO566" s="205">
        <v>42149</v>
      </c>
      <c r="AP566" s="204">
        <v>2.7149999999999999</v>
      </c>
      <c r="AR566" s="205">
        <v>42153</v>
      </c>
      <c r="AS566" s="204">
        <v>2.8410000000000002</v>
      </c>
      <c r="AU566" s="205">
        <v>42153</v>
      </c>
      <c r="AV566" s="204">
        <v>0.73040000000000005</v>
      </c>
    </row>
    <row r="567" spans="2:48" x14ac:dyDescent="0.25">
      <c r="B567" s="205">
        <v>42180</v>
      </c>
      <c r="C567" s="204">
        <v>83.32</v>
      </c>
      <c r="E567" s="205">
        <v>42157</v>
      </c>
      <c r="F567" s="204">
        <v>2.1255999999999999</v>
      </c>
      <c r="G567" s="209"/>
      <c r="H567" s="205">
        <v>42174</v>
      </c>
      <c r="I567" s="204">
        <v>99.807500000000005</v>
      </c>
      <c r="K567" s="205">
        <v>42174</v>
      </c>
      <c r="L567" s="204">
        <v>99.64</v>
      </c>
      <c r="N567" s="205">
        <v>42174</v>
      </c>
      <c r="O567" s="204">
        <v>99.480599999999995</v>
      </c>
      <c r="Q567" s="205">
        <v>42174</v>
      </c>
      <c r="R567" s="204">
        <v>99.12</v>
      </c>
      <c r="T567" s="205">
        <v>42150</v>
      </c>
      <c r="U567" s="204">
        <v>26.38</v>
      </c>
      <c r="W567" s="205">
        <v>42150</v>
      </c>
      <c r="X567" s="204">
        <v>13.88</v>
      </c>
      <c r="Z567" s="205">
        <v>42150</v>
      </c>
      <c r="AA567" s="204">
        <v>8</v>
      </c>
      <c r="AC567" s="205">
        <v>42150</v>
      </c>
      <c r="AD567" s="204">
        <v>-25.94</v>
      </c>
      <c r="AF567" s="205">
        <v>42150</v>
      </c>
      <c r="AG567" s="204">
        <v>0.87519999999999998</v>
      </c>
      <c r="AI567" s="205">
        <v>42150</v>
      </c>
      <c r="AJ567" s="204">
        <v>1.6604999999999999</v>
      </c>
      <c r="AL567" s="205">
        <v>42150</v>
      </c>
      <c r="AM567" s="204">
        <v>2.2210000000000001</v>
      </c>
      <c r="AO567" s="205">
        <v>42150</v>
      </c>
      <c r="AP567" s="204">
        <v>2.6451000000000002</v>
      </c>
      <c r="AR567" s="205">
        <v>42156</v>
      </c>
      <c r="AS567" s="204">
        <v>2.9047000000000001</v>
      </c>
      <c r="AU567" s="205">
        <v>42156</v>
      </c>
      <c r="AV567" s="204">
        <v>0.78539999999999999</v>
      </c>
    </row>
    <row r="568" spans="2:48" x14ac:dyDescent="0.25">
      <c r="B568" s="205">
        <v>42181</v>
      </c>
      <c r="C568" s="204">
        <v>84.32</v>
      </c>
      <c r="E568" s="205">
        <v>42158</v>
      </c>
      <c r="F568" s="204">
        <v>2.1227</v>
      </c>
      <c r="G568" s="209"/>
      <c r="H568" s="205">
        <v>42177</v>
      </c>
      <c r="I568" s="204">
        <v>99.807500000000005</v>
      </c>
      <c r="K568" s="205">
        <v>42177</v>
      </c>
      <c r="L568" s="204">
        <v>99.64</v>
      </c>
      <c r="N568" s="205">
        <v>42177</v>
      </c>
      <c r="O568" s="204">
        <v>99.480599999999995</v>
      </c>
      <c r="Q568" s="205">
        <v>42177</v>
      </c>
      <c r="R568" s="204">
        <v>99.105000000000004</v>
      </c>
      <c r="T568" s="205">
        <v>42151</v>
      </c>
      <c r="U568" s="204">
        <v>23.15</v>
      </c>
      <c r="W568" s="205">
        <v>42151</v>
      </c>
      <c r="X568" s="204">
        <v>13.38</v>
      </c>
      <c r="Z568" s="205">
        <v>42151</v>
      </c>
      <c r="AA568" s="204">
        <v>7.63</v>
      </c>
      <c r="AC568" s="205">
        <v>42151</v>
      </c>
      <c r="AD568" s="204">
        <v>-25.13</v>
      </c>
      <c r="AF568" s="205">
        <v>42151</v>
      </c>
      <c r="AG568" s="204">
        <v>0.88229999999999997</v>
      </c>
      <c r="AI568" s="205">
        <v>42151</v>
      </c>
      <c r="AJ568" s="204">
        <v>1.665</v>
      </c>
      <c r="AL568" s="205">
        <v>42151</v>
      </c>
      <c r="AM568" s="204">
        <v>2.2073</v>
      </c>
      <c r="AO568" s="205">
        <v>42151</v>
      </c>
      <c r="AP568" s="204">
        <v>2.6154999999999999</v>
      </c>
      <c r="AR568" s="205">
        <v>42157</v>
      </c>
      <c r="AS568" s="204">
        <v>3.0108000000000001</v>
      </c>
      <c r="AU568" s="205">
        <v>42157</v>
      </c>
      <c r="AV568" s="204">
        <v>0.88419999999999999</v>
      </c>
    </row>
    <row r="569" spans="2:48" x14ac:dyDescent="0.25">
      <c r="B569" s="205">
        <v>42184</v>
      </c>
      <c r="C569" s="204">
        <v>89.76</v>
      </c>
      <c r="E569" s="205">
        <v>42159</v>
      </c>
      <c r="F569" s="204">
        <v>2.1078999999999999</v>
      </c>
      <c r="G569" s="209"/>
      <c r="H569" s="205">
        <v>42178</v>
      </c>
      <c r="I569" s="204">
        <v>99.807500000000005</v>
      </c>
      <c r="K569" s="205">
        <v>42178</v>
      </c>
      <c r="L569" s="204">
        <v>99.64</v>
      </c>
      <c r="N569" s="205">
        <v>42178</v>
      </c>
      <c r="O569" s="204">
        <v>99.470600000000005</v>
      </c>
      <c r="Q569" s="205">
        <v>42178</v>
      </c>
      <c r="R569" s="204">
        <v>99.084999999999994</v>
      </c>
      <c r="T569" s="205">
        <v>42152</v>
      </c>
      <c r="U569" s="204">
        <v>23.5</v>
      </c>
      <c r="W569" s="205">
        <v>42152</v>
      </c>
      <c r="X569" s="204">
        <v>13.38</v>
      </c>
      <c r="Z569" s="205">
        <v>42152</v>
      </c>
      <c r="AA569" s="204">
        <v>8.3800000000000008</v>
      </c>
      <c r="AC569" s="205">
        <v>42152</v>
      </c>
      <c r="AD569" s="204">
        <v>-24</v>
      </c>
      <c r="AF569" s="205">
        <v>42152</v>
      </c>
      <c r="AG569" s="204">
        <v>0.86550000000000005</v>
      </c>
      <c r="AI569" s="205">
        <v>42152</v>
      </c>
      <c r="AJ569" s="204">
        <v>1.6528</v>
      </c>
      <c r="AL569" s="205">
        <v>42152</v>
      </c>
      <c r="AM569" s="204">
        <v>2.2185000000000001</v>
      </c>
      <c r="AO569" s="205">
        <v>42152</v>
      </c>
      <c r="AP569" s="204">
        <v>2.6465000000000001</v>
      </c>
      <c r="AR569" s="205">
        <v>42158</v>
      </c>
      <c r="AS569" s="204">
        <v>3.1427999999999998</v>
      </c>
      <c r="AU569" s="205">
        <v>42158</v>
      </c>
      <c r="AV569" s="204">
        <v>1.018</v>
      </c>
    </row>
    <row r="570" spans="2:48" x14ac:dyDescent="0.25">
      <c r="B570" s="205">
        <v>42185</v>
      </c>
      <c r="C570" s="204">
        <v>92.26</v>
      </c>
      <c r="E570" s="205">
        <v>42160</v>
      </c>
      <c r="F570" s="204">
        <v>2.1575000000000002</v>
      </c>
      <c r="G570" s="209"/>
      <c r="H570" s="205">
        <v>42179</v>
      </c>
      <c r="I570" s="204">
        <v>99.81</v>
      </c>
      <c r="K570" s="205">
        <v>42179</v>
      </c>
      <c r="L570" s="204">
        <v>99.64</v>
      </c>
      <c r="N570" s="205">
        <v>42179</v>
      </c>
      <c r="O570" s="204">
        <v>99.4756</v>
      </c>
      <c r="Q570" s="205">
        <v>42179</v>
      </c>
      <c r="R570" s="204">
        <v>99.11</v>
      </c>
      <c r="T570" s="205">
        <v>42153</v>
      </c>
      <c r="U570" s="204">
        <v>24</v>
      </c>
      <c r="W570" s="205">
        <v>42153</v>
      </c>
      <c r="X570" s="204">
        <v>14.75</v>
      </c>
      <c r="Z570" s="205">
        <v>42153</v>
      </c>
      <c r="AA570" s="204">
        <v>9.3800000000000008</v>
      </c>
      <c r="AC570" s="205">
        <v>42153</v>
      </c>
      <c r="AD570" s="204">
        <v>-23.25</v>
      </c>
      <c r="AF570" s="205">
        <v>42153</v>
      </c>
      <c r="AG570" s="204">
        <v>0.84950000000000003</v>
      </c>
      <c r="AI570" s="205">
        <v>42153</v>
      </c>
      <c r="AJ570" s="204">
        <v>1.6335</v>
      </c>
      <c r="AL570" s="205">
        <v>42153</v>
      </c>
      <c r="AM570" s="204">
        <v>2.2145000000000001</v>
      </c>
      <c r="AO570" s="205">
        <v>42153</v>
      </c>
      <c r="AP570" s="204">
        <v>2.6494999999999997</v>
      </c>
      <c r="AR570" s="205">
        <v>42159</v>
      </c>
      <c r="AS570" s="204">
        <v>3.0705</v>
      </c>
      <c r="AU570" s="205">
        <v>42159</v>
      </c>
      <c r="AV570" s="204">
        <v>0.96309999999999996</v>
      </c>
    </row>
    <row r="571" spans="2:48" x14ac:dyDescent="0.25">
      <c r="B571" s="205">
        <v>42186</v>
      </c>
      <c r="C571" s="204">
        <v>90.29</v>
      </c>
      <c r="E571" s="205">
        <v>42163</v>
      </c>
      <c r="F571" s="204">
        <v>2.1419000000000001</v>
      </c>
      <c r="G571" s="209"/>
      <c r="H571" s="205">
        <v>42180</v>
      </c>
      <c r="I571" s="204">
        <v>99.81</v>
      </c>
      <c r="K571" s="205">
        <v>42180</v>
      </c>
      <c r="L571" s="204">
        <v>99.64</v>
      </c>
      <c r="N571" s="205">
        <v>42180</v>
      </c>
      <c r="O571" s="204">
        <v>99.4756</v>
      </c>
      <c r="Q571" s="205">
        <v>42180</v>
      </c>
      <c r="R571" s="204">
        <v>99.105000000000004</v>
      </c>
      <c r="T571" s="205">
        <v>42156</v>
      </c>
      <c r="U571" s="204">
        <v>24.06</v>
      </c>
      <c r="W571" s="205">
        <v>42156</v>
      </c>
      <c r="X571" s="204">
        <v>14.13</v>
      </c>
      <c r="Z571" s="205">
        <v>42156</v>
      </c>
      <c r="AA571" s="204">
        <v>8.1300000000000008</v>
      </c>
      <c r="AC571" s="205">
        <v>42156</v>
      </c>
      <c r="AD571" s="204">
        <v>-24.81</v>
      </c>
      <c r="AF571" s="205">
        <v>42156</v>
      </c>
      <c r="AG571" s="204">
        <v>0.88649999999999995</v>
      </c>
      <c r="AI571" s="205">
        <v>42156</v>
      </c>
      <c r="AJ571" s="204">
        <v>1.6899</v>
      </c>
      <c r="AL571" s="205">
        <v>42156</v>
      </c>
      <c r="AM571" s="204">
        <v>2.2624</v>
      </c>
      <c r="AO571" s="205">
        <v>42156</v>
      </c>
      <c r="AP571" s="204">
        <v>2.6844999999999999</v>
      </c>
      <c r="AR571" s="205">
        <v>42160</v>
      </c>
      <c r="AS571" s="204">
        <v>3.1762000000000001</v>
      </c>
      <c r="AU571" s="205">
        <v>42160</v>
      </c>
      <c r="AV571" s="204">
        <v>1.0186999999999999</v>
      </c>
    </row>
    <row r="572" spans="2:48" x14ac:dyDescent="0.25">
      <c r="B572" s="205">
        <v>42187</v>
      </c>
      <c r="C572" s="204">
        <v>87.96</v>
      </c>
      <c r="E572" s="205">
        <v>42164</v>
      </c>
      <c r="F572" s="204">
        <v>2.1673</v>
      </c>
      <c r="G572" s="209"/>
      <c r="H572" s="205">
        <v>42181</v>
      </c>
      <c r="I572" s="204">
        <v>99.81</v>
      </c>
      <c r="K572" s="205">
        <v>42181</v>
      </c>
      <c r="L572" s="204">
        <v>99.64</v>
      </c>
      <c r="N572" s="205">
        <v>42181</v>
      </c>
      <c r="O572" s="204">
        <v>99.4756</v>
      </c>
      <c r="Q572" s="205">
        <v>42181</v>
      </c>
      <c r="R572" s="204">
        <v>99.08</v>
      </c>
      <c r="T572" s="205">
        <v>42157</v>
      </c>
      <c r="U572" s="204">
        <v>23.38</v>
      </c>
      <c r="W572" s="205">
        <v>42157</v>
      </c>
      <c r="X572" s="204">
        <v>13.61</v>
      </c>
      <c r="Z572" s="205">
        <v>42157</v>
      </c>
      <c r="AA572" s="204">
        <v>7.6</v>
      </c>
      <c r="AC572" s="205">
        <v>42157</v>
      </c>
      <c r="AD572" s="204">
        <v>-25.44</v>
      </c>
      <c r="AF572" s="205">
        <v>42157</v>
      </c>
      <c r="AG572" s="204">
        <v>0.88900000000000001</v>
      </c>
      <c r="AI572" s="205">
        <v>42157</v>
      </c>
      <c r="AJ572" s="204">
        <v>1.7416</v>
      </c>
      <c r="AL572" s="205">
        <v>42157</v>
      </c>
      <c r="AM572" s="204">
        <v>2.3380999999999998</v>
      </c>
      <c r="AO572" s="205">
        <v>42157</v>
      </c>
      <c r="AP572" s="204">
        <v>2.7614999999999998</v>
      </c>
      <c r="AR572" s="205">
        <v>42163</v>
      </c>
      <c r="AS572" s="204">
        <v>3.1555</v>
      </c>
      <c r="AU572" s="205">
        <v>42163</v>
      </c>
      <c r="AV572" s="204">
        <v>1.0146999999999999</v>
      </c>
    </row>
    <row r="573" spans="2:48" x14ac:dyDescent="0.25">
      <c r="B573" s="205">
        <v>42191</v>
      </c>
      <c r="C573" s="204">
        <v>86.18</v>
      </c>
      <c r="E573" s="205">
        <v>42165</v>
      </c>
      <c r="F573" s="204">
        <v>2.1516000000000002</v>
      </c>
      <c r="G573" s="209"/>
      <c r="H573" s="205">
        <v>42184</v>
      </c>
      <c r="I573" s="204">
        <v>99.81</v>
      </c>
      <c r="K573" s="205">
        <v>42184</v>
      </c>
      <c r="L573" s="204">
        <v>99.64</v>
      </c>
      <c r="N573" s="205">
        <v>42184</v>
      </c>
      <c r="O573" s="204">
        <v>99.490499999999997</v>
      </c>
      <c r="Q573" s="205">
        <v>42184</v>
      </c>
      <c r="R573" s="204">
        <v>99.135000000000005</v>
      </c>
      <c r="T573" s="205">
        <v>42158</v>
      </c>
      <c r="U573" s="204">
        <v>23.94</v>
      </c>
      <c r="W573" s="205">
        <v>42158</v>
      </c>
      <c r="X573" s="204">
        <v>12.9</v>
      </c>
      <c r="Z573" s="205">
        <v>42158</v>
      </c>
      <c r="AA573" s="204">
        <v>7.88</v>
      </c>
      <c r="AC573" s="205">
        <v>42158</v>
      </c>
      <c r="AD573" s="204">
        <v>-23.94</v>
      </c>
      <c r="AF573" s="205">
        <v>42158</v>
      </c>
      <c r="AG573" s="204">
        <v>0.91249999999999998</v>
      </c>
      <c r="AI573" s="205">
        <v>42158</v>
      </c>
      <c r="AJ573" s="204">
        <v>1.8186</v>
      </c>
      <c r="AL573" s="205">
        <v>42158</v>
      </c>
      <c r="AM573" s="204">
        <v>2.4447999999999999</v>
      </c>
      <c r="AO573" s="205">
        <v>42158</v>
      </c>
      <c r="AP573" s="204">
        <v>2.8649</v>
      </c>
      <c r="AR573" s="205">
        <v>42164</v>
      </c>
      <c r="AS573" s="204">
        <v>3.2235999999999998</v>
      </c>
      <c r="AU573" s="205">
        <v>42164</v>
      </c>
      <c r="AV573" s="204">
        <v>1.0611999999999999</v>
      </c>
    </row>
    <row r="574" spans="2:48" x14ac:dyDescent="0.25">
      <c r="B574" s="205">
        <v>42192</v>
      </c>
      <c r="C574" s="204">
        <v>90.47</v>
      </c>
      <c r="E574" s="205">
        <v>42166</v>
      </c>
      <c r="F574" s="204">
        <v>2.1086</v>
      </c>
      <c r="G574" s="209"/>
      <c r="H574" s="205">
        <v>42185</v>
      </c>
      <c r="I574" s="204">
        <v>99.81</v>
      </c>
      <c r="K574" s="205">
        <v>42185</v>
      </c>
      <c r="L574" s="204">
        <v>99.64</v>
      </c>
      <c r="N574" s="205">
        <v>42185</v>
      </c>
      <c r="O574" s="204">
        <v>99.495500000000007</v>
      </c>
      <c r="Q574" s="205">
        <v>42185</v>
      </c>
      <c r="R574" s="204">
        <v>99.13</v>
      </c>
      <c r="T574" s="205">
        <v>42159</v>
      </c>
      <c r="U574" s="204">
        <v>24.69</v>
      </c>
      <c r="W574" s="205">
        <v>42159</v>
      </c>
      <c r="X574" s="204">
        <v>13.13</v>
      </c>
      <c r="Z574" s="205">
        <v>42159</v>
      </c>
      <c r="AA574" s="204">
        <v>8.3800000000000008</v>
      </c>
      <c r="AC574" s="205">
        <v>42159</v>
      </c>
      <c r="AD574" s="204">
        <v>-22.19</v>
      </c>
      <c r="AF574" s="205">
        <v>42159</v>
      </c>
      <c r="AG574" s="204">
        <v>0.91</v>
      </c>
      <c r="AI574" s="205">
        <v>42159</v>
      </c>
      <c r="AJ574" s="204">
        <v>1.7732999999999999</v>
      </c>
      <c r="AL574" s="205">
        <v>42159</v>
      </c>
      <c r="AM574" s="204">
        <v>2.39</v>
      </c>
      <c r="AO574" s="205">
        <v>42159</v>
      </c>
      <c r="AP574" s="204">
        <v>2.8193000000000001</v>
      </c>
      <c r="AR574" s="205">
        <v>42165</v>
      </c>
      <c r="AS574" s="204">
        <v>3.29</v>
      </c>
      <c r="AU574" s="205">
        <v>42165</v>
      </c>
      <c r="AV574" s="204">
        <v>1.1368</v>
      </c>
    </row>
    <row r="575" spans="2:48" x14ac:dyDescent="0.25">
      <c r="B575" s="205">
        <v>42193</v>
      </c>
      <c r="C575" s="204">
        <v>89.43</v>
      </c>
      <c r="E575" s="205">
        <v>42167</v>
      </c>
      <c r="F575" s="204">
        <v>2.1204000000000001</v>
      </c>
      <c r="G575" s="209"/>
      <c r="H575" s="205">
        <v>42186</v>
      </c>
      <c r="I575" s="204">
        <v>99.81</v>
      </c>
      <c r="K575" s="205">
        <v>42186</v>
      </c>
      <c r="L575" s="204">
        <v>99.635000000000005</v>
      </c>
      <c r="N575" s="205">
        <v>42186</v>
      </c>
      <c r="O575" s="204">
        <v>99.485600000000005</v>
      </c>
      <c r="Q575" s="205">
        <v>42186</v>
      </c>
      <c r="R575" s="204">
        <v>99.09</v>
      </c>
      <c r="T575" s="205">
        <v>42160</v>
      </c>
      <c r="U575" s="204">
        <v>25</v>
      </c>
      <c r="W575" s="205">
        <v>42160</v>
      </c>
      <c r="X575" s="204">
        <v>12.36</v>
      </c>
      <c r="Z575" s="205">
        <v>42160</v>
      </c>
      <c r="AA575" s="204">
        <v>8.49</v>
      </c>
      <c r="AC575" s="205">
        <v>42160</v>
      </c>
      <c r="AD575" s="204">
        <v>-21.5</v>
      </c>
      <c r="AF575" s="205">
        <v>42160</v>
      </c>
      <c r="AG575" s="204">
        <v>0.96199999999999997</v>
      </c>
      <c r="AI575" s="205">
        <v>42160</v>
      </c>
      <c r="AJ575" s="204">
        <v>1.8653</v>
      </c>
      <c r="AL575" s="205">
        <v>42160</v>
      </c>
      <c r="AM575" s="204">
        <v>2.492</v>
      </c>
      <c r="AO575" s="205">
        <v>42160</v>
      </c>
      <c r="AP575" s="204">
        <v>2.9031000000000002</v>
      </c>
      <c r="AR575" s="205">
        <v>42166</v>
      </c>
      <c r="AS575" s="204">
        <v>3.1261000000000001</v>
      </c>
      <c r="AU575" s="205">
        <v>42166</v>
      </c>
      <c r="AV575" s="204">
        <v>1.018</v>
      </c>
    </row>
    <row r="576" spans="2:48" x14ac:dyDescent="0.25">
      <c r="B576" s="205">
        <v>42194</v>
      </c>
      <c r="C576" s="204">
        <v>89.34</v>
      </c>
      <c r="E576" s="205">
        <v>42170</v>
      </c>
      <c r="F576" s="204">
        <v>2.1476999999999999</v>
      </c>
      <c r="G576" s="209"/>
      <c r="H576" s="205">
        <v>42187</v>
      </c>
      <c r="I576" s="204">
        <v>99.81</v>
      </c>
      <c r="K576" s="205">
        <v>42187</v>
      </c>
      <c r="L576" s="204">
        <v>99.64</v>
      </c>
      <c r="N576" s="205">
        <v>42187</v>
      </c>
      <c r="O576" s="204">
        <v>99.500500000000002</v>
      </c>
      <c r="Q576" s="205">
        <v>42187</v>
      </c>
      <c r="R576" s="204">
        <v>99.135000000000005</v>
      </c>
      <c r="T576" s="205">
        <v>42163</v>
      </c>
      <c r="U576" s="204">
        <v>25.88</v>
      </c>
      <c r="W576" s="205">
        <v>42163</v>
      </c>
      <c r="X576" s="204">
        <v>12.13</v>
      </c>
      <c r="Z576" s="205">
        <v>42163</v>
      </c>
      <c r="AA576" s="204">
        <v>8.09</v>
      </c>
      <c r="AC576" s="205">
        <v>42163</v>
      </c>
      <c r="AD576" s="204">
        <v>-21.94</v>
      </c>
      <c r="AF576" s="205">
        <v>42163</v>
      </c>
      <c r="AG576" s="204">
        <v>0.9425</v>
      </c>
      <c r="AI576" s="205">
        <v>42163</v>
      </c>
      <c r="AJ576" s="204">
        <v>1.8265</v>
      </c>
      <c r="AL576" s="205">
        <v>42163</v>
      </c>
      <c r="AM576" s="204">
        <v>2.4595000000000002</v>
      </c>
      <c r="AO576" s="205">
        <v>42163</v>
      </c>
      <c r="AP576" s="204">
        <v>2.8954</v>
      </c>
      <c r="AR576" s="205">
        <v>42167</v>
      </c>
      <c r="AS576" s="204">
        <v>3.1373000000000002</v>
      </c>
      <c r="AU576" s="205">
        <v>42167</v>
      </c>
      <c r="AV576" s="204">
        <v>1.0209999999999999</v>
      </c>
    </row>
    <row r="577" spans="2:48" x14ac:dyDescent="0.25">
      <c r="B577" s="205">
        <v>42195</v>
      </c>
      <c r="C577" s="204">
        <v>90.23</v>
      </c>
      <c r="E577" s="205">
        <v>42171</v>
      </c>
      <c r="F577" s="204">
        <v>2.1726000000000001</v>
      </c>
      <c r="G577" s="209"/>
      <c r="H577" s="205">
        <v>42191</v>
      </c>
      <c r="I577" s="204">
        <v>99.81</v>
      </c>
      <c r="K577" s="205">
        <v>42191</v>
      </c>
      <c r="L577" s="204">
        <v>99.644999999999996</v>
      </c>
      <c r="N577" s="205">
        <v>42191</v>
      </c>
      <c r="O577" s="204">
        <v>99.515500000000003</v>
      </c>
      <c r="Q577" s="205">
        <v>42191</v>
      </c>
      <c r="R577" s="204">
        <v>99.18</v>
      </c>
      <c r="T577" s="205">
        <v>42164</v>
      </c>
      <c r="U577" s="204">
        <v>25.06</v>
      </c>
      <c r="W577" s="205">
        <v>42164</v>
      </c>
      <c r="X577" s="204">
        <v>12.25</v>
      </c>
      <c r="Z577" s="205">
        <v>42164</v>
      </c>
      <c r="AA577" s="204">
        <v>7.63</v>
      </c>
      <c r="AC577" s="205">
        <v>42164</v>
      </c>
      <c r="AD577" s="204">
        <v>-22.31</v>
      </c>
      <c r="AF577" s="205">
        <v>42164</v>
      </c>
      <c r="AG577" s="204">
        <v>0.9708</v>
      </c>
      <c r="AI577" s="205">
        <v>42164</v>
      </c>
      <c r="AJ577" s="204">
        <v>1.8784999999999998</v>
      </c>
      <c r="AL577" s="205">
        <v>42164</v>
      </c>
      <c r="AM577" s="204">
        <v>2.5167000000000002</v>
      </c>
      <c r="AO577" s="205">
        <v>42164</v>
      </c>
      <c r="AP577" s="204">
        <v>2.9459999999999997</v>
      </c>
      <c r="AR577" s="205">
        <v>42170</v>
      </c>
      <c r="AS577" s="204">
        <v>3.1011000000000002</v>
      </c>
      <c r="AU577" s="205">
        <v>42170</v>
      </c>
      <c r="AV577" s="204">
        <v>0.95809999999999995</v>
      </c>
    </row>
    <row r="578" spans="2:48" x14ac:dyDescent="0.25">
      <c r="B578" s="205">
        <v>42198</v>
      </c>
      <c r="C578" s="204">
        <v>84.71</v>
      </c>
      <c r="E578" s="205">
        <v>42172</v>
      </c>
      <c r="F578" s="204">
        <v>2.1968000000000001</v>
      </c>
      <c r="G578" s="209"/>
      <c r="H578" s="205">
        <v>42192</v>
      </c>
      <c r="I578" s="204">
        <v>99.8125</v>
      </c>
      <c r="K578" s="205">
        <v>42192</v>
      </c>
      <c r="L578" s="204">
        <v>99.65</v>
      </c>
      <c r="N578" s="205">
        <v>42192</v>
      </c>
      <c r="O578" s="204">
        <v>99.520499999999998</v>
      </c>
      <c r="Q578" s="205">
        <v>42192</v>
      </c>
      <c r="R578" s="204">
        <v>99.204999999999998</v>
      </c>
      <c r="T578" s="205">
        <v>42165</v>
      </c>
      <c r="U578" s="204">
        <v>25.5</v>
      </c>
      <c r="W578" s="205">
        <v>42165</v>
      </c>
      <c r="X578" s="204">
        <v>12.38</v>
      </c>
      <c r="Z578" s="205">
        <v>42165</v>
      </c>
      <c r="AA578" s="204">
        <v>7.75</v>
      </c>
      <c r="AC578" s="205">
        <v>42165</v>
      </c>
      <c r="AD578" s="204">
        <v>-22.75</v>
      </c>
      <c r="AF578" s="205">
        <v>42165</v>
      </c>
      <c r="AG578" s="204">
        <v>0.98199999999999998</v>
      </c>
      <c r="AI578" s="205">
        <v>42165</v>
      </c>
      <c r="AJ578" s="204">
        <v>1.9088000000000001</v>
      </c>
      <c r="AL578" s="205">
        <v>42165</v>
      </c>
      <c r="AM578" s="204">
        <v>2.5617999999999999</v>
      </c>
      <c r="AO578" s="205">
        <v>42165</v>
      </c>
      <c r="AP578" s="204">
        <v>2.9882</v>
      </c>
      <c r="AR578" s="205">
        <v>42171</v>
      </c>
      <c r="AS578" s="204">
        <v>3.0516000000000001</v>
      </c>
      <c r="AU578" s="205">
        <v>42171</v>
      </c>
      <c r="AV578" s="204">
        <v>0.87909999999999999</v>
      </c>
    </row>
    <row r="579" spans="2:48" x14ac:dyDescent="0.25">
      <c r="B579" s="205">
        <v>42199</v>
      </c>
      <c r="C579" s="204">
        <v>80.8</v>
      </c>
      <c r="E579" s="205">
        <v>42173</v>
      </c>
      <c r="F579" s="204">
        <v>2.198</v>
      </c>
      <c r="G579" s="209"/>
      <c r="H579" s="205">
        <v>42193</v>
      </c>
      <c r="I579" s="204">
        <v>99.8125</v>
      </c>
      <c r="K579" s="205">
        <v>42193</v>
      </c>
      <c r="L579" s="204">
        <v>99.655000000000001</v>
      </c>
      <c r="N579" s="205">
        <v>42193</v>
      </c>
      <c r="O579" s="204">
        <v>99.535499999999999</v>
      </c>
      <c r="Q579" s="205">
        <v>42193</v>
      </c>
      <c r="R579" s="204">
        <v>99.234999999999999</v>
      </c>
      <c r="T579" s="205">
        <v>42166</v>
      </c>
      <c r="U579" s="204">
        <v>26.31</v>
      </c>
      <c r="W579" s="205">
        <v>42166</v>
      </c>
      <c r="X579" s="204">
        <v>12.56</v>
      </c>
      <c r="Z579" s="205">
        <v>42166</v>
      </c>
      <c r="AA579" s="204">
        <v>7.88</v>
      </c>
      <c r="AC579" s="205">
        <v>42166</v>
      </c>
      <c r="AD579" s="204">
        <v>-22.5</v>
      </c>
      <c r="AF579" s="205">
        <v>42166</v>
      </c>
      <c r="AG579" s="204">
        <v>0.97929999999999995</v>
      </c>
      <c r="AI579" s="205">
        <v>42166</v>
      </c>
      <c r="AJ579" s="204">
        <v>1.8525</v>
      </c>
      <c r="AL579" s="205">
        <v>42166</v>
      </c>
      <c r="AM579" s="204">
        <v>2.4569999999999999</v>
      </c>
      <c r="AO579" s="205">
        <v>42166</v>
      </c>
      <c r="AP579" s="204">
        <v>2.871</v>
      </c>
      <c r="AR579" s="205">
        <v>42172</v>
      </c>
      <c r="AS579" s="204">
        <v>3.1048999999999998</v>
      </c>
      <c r="AU579" s="205">
        <v>42172</v>
      </c>
      <c r="AV579" s="204">
        <v>0.91020000000000001</v>
      </c>
    </row>
    <row r="580" spans="2:48" x14ac:dyDescent="0.25">
      <c r="B580" s="205">
        <v>42200</v>
      </c>
      <c r="C580" s="204">
        <v>79.06</v>
      </c>
      <c r="E580" s="205">
        <v>42174</v>
      </c>
      <c r="F580" s="204">
        <v>2.1953</v>
      </c>
      <c r="G580" s="209"/>
      <c r="H580" s="205">
        <v>42194</v>
      </c>
      <c r="I580" s="204">
        <v>99.8125</v>
      </c>
      <c r="K580" s="205">
        <v>42194</v>
      </c>
      <c r="L580" s="204">
        <v>99.65</v>
      </c>
      <c r="N580" s="205">
        <v>42194</v>
      </c>
      <c r="O580" s="204">
        <v>99.515500000000003</v>
      </c>
      <c r="Q580" s="205">
        <v>42194</v>
      </c>
      <c r="R580" s="204">
        <v>99.2</v>
      </c>
      <c r="T580" s="205">
        <v>42167</v>
      </c>
      <c r="U580" s="204">
        <v>26.63</v>
      </c>
      <c r="W580" s="205">
        <v>42167</v>
      </c>
      <c r="X580" s="204">
        <v>12.88</v>
      </c>
      <c r="Z580" s="205">
        <v>42167</v>
      </c>
      <c r="AA580" s="204">
        <v>7.88</v>
      </c>
      <c r="AC580" s="205">
        <v>42167</v>
      </c>
      <c r="AD580" s="204">
        <v>-21.94</v>
      </c>
      <c r="AF580" s="205">
        <v>42167</v>
      </c>
      <c r="AG580" s="204">
        <v>0.99380000000000002</v>
      </c>
      <c r="AI580" s="205">
        <v>42167</v>
      </c>
      <c r="AJ580" s="204">
        <v>1.8732</v>
      </c>
      <c r="AL580" s="205">
        <v>42167</v>
      </c>
      <c r="AM580" s="204">
        <v>2.4712999999999998</v>
      </c>
      <c r="AO580" s="205">
        <v>42167</v>
      </c>
      <c r="AP580" s="204">
        <v>2.8824999999999998</v>
      </c>
      <c r="AR580" s="205">
        <v>42173</v>
      </c>
      <c r="AS580" s="204">
        <v>3.1467999999999998</v>
      </c>
      <c r="AU580" s="205">
        <v>42173</v>
      </c>
      <c r="AV580" s="204">
        <v>0.94830000000000003</v>
      </c>
    </row>
    <row r="581" spans="2:48" x14ac:dyDescent="0.25">
      <c r="B581" s="205">
        <v>42201</v>
      </c>
      <c r="C581" s="204">
        <v>75.95</v>
      </c>
      <c r="E581" s="205">
        <v>42177</v>
      </c>
      <c r="F581" s="204">
        <v>2.2395</v>
      </c>
      <c r="G581" s="209"/>
      <c r="H581" s="205">
        <v>42195</v>
      </c>
      <c r="I581" s="204">
        <v>99.8125</v>
      </c>
      <c r="K581" s="205">
        <v>42195</v>
      </c>
      <c r="L581" s="204">
        <v>99.64</v>
      </c>
      <c r="N581" s="205">
        <v>42195</v>
      </c>
      <c r="O581" s="204">
        <v>99.495500000000007</v>
      </c>
      <c r="Q581" s="205">
        <v>42195</v>
      </c>
      <c r="R581" s="204">
        <v>99.14</v>
      </c>
      <c r="T581" s="205">
        <v>42170</v>
      </c>
      <c r="U581" s="204">
        <v>27.13</v>
      </c>
      <c r="W581" s="205">
        <v>42170</v>
      </c>
      <c r="X581" s="204">
        <v>13.25</v>
      </c>
      <c r="Z581" s="205">
        <v>42170</v>
      </c>
      <c r="AA581" s="204">
        <v>8</v>
      </c>
      <c r="AC581" s="205">
        <v>42170</v>
      </c>
      <c r="AD581" s="204">
        <v>-22.56</v>
      </c>
      <c r="AF581" s="205">
        <v>42170</v>
      </c>
      <c r="AG581" s="204">
        <v>0.97350000000000003</v>
      </c>
      <c r="AI581" s="205">
        <v>42170</v>
      </c>
      <c r="AJ581" s="204">
        <v>1.8340999999999998</v>
      </c>
      <c r="AL581" s="205">
        <v>42170</v>
      </c>
      <c r="AM581" s="204">
        <v>2.4363999999999999</v>
      </c>
      <c r="AO581" s="205">
        <v>42170</v>
      </c>
      <c r="AP581" s="204">
        <v>2.8614000000000002</v>
      </c>
      <c r="AR581" s="205">
        <v>42174</v>
      </c>
      <c r="AS581" s="204">
        <v>3.04</v>
      </c>
      <c r="AU581" s="205">
        <v>42174</v>
      </c>
      <c r="AV581" s="204">
        <v>0.84730000000000005</v>
      </c>
    </row>
    <row r="582" spans="2:48" x14ac:dyDescent="0.25">
      <c r="B582" s="205">
        <v>42202</v>
      </c>
      <c r="C582" s="204">
        <v>74.209999999999994</v>
      </c>
      <c r="E582" s="205">
        <v>42178</v>
      </c>
      <c r="F582" s="204">
        <v>2.2606999999999999</v>
      </c>
      <c r="G582" s="209"/>
      <c r="H582" s="205">
        <v>42198</v>
      </c>
      <c r="I582" s="204">
        <v>99.814999999999998</v>
      </c>
      <c r="K582" s="205">
        <v>42198</v>
      </c>
      <c r="L582" s="204">
        <v>99.64</v>
      </c>
      <c r="N582" s="205">
        <v>42198</v>
      </c>
      <c r="O582" s="204">
        <v>99.495500000000007</v>
      </c>
      <c r="Q582" s="205">
        <v>42198</v>
      </c>
      <c r="R582" s="204">
        <v>99.135000000000005</v>
      </c>
      <c r="T582" s="205">
        <v>42171</v>
      </c>
      <c r="U582" s="204">
        <v>26.63</v>
      </c>
      <c r="W582" s="205">
        <v>42171</v>
      </c>
      <c r="X582" s="204">
        <v>13.8</v>
      </c>
      <c r="Z582" s="205">
        <v>42171</v>
      </c>
      <c r="AA582" s="204">
        <v>8.8800000000000008</v>
      </c>
      <c r="AC582" s="205">
        <v>42171</v>
      </c>
      <c r="AD582" s="204">
        <v>-22.44</v>
      </c>
      <c r="AF582" s="205">
        <v>42171</v>
      </c>
      <c r="AG582" s="204">
        <v>0.95350000000000001</v>
      </c>
      <c r="AI582" s="205">
        <v>42171</v>
      </c>
      <c r="AJ582" s="204">
        <v>1.8005</v>
      </c>
      <c r="AL582" s="205">
        <v>42171</v>
      </c>
      <c r="AM582" s="204">
        <v>2.3975</v>
      </c>
      <c r="AO582" s="205">
        <v>42171</v>
      </c>
      <c r="AP582" s="204">
        <v>2.819</v>
      </c>
      <c r="AR582" s="205">
        <v>42177</v>
      </c>
      <c r="AS582" s="204">
        <v>3.1709999999999998</v>
      </c>
      <c r="AU582" s="205">
        <v>42177</v>
      </c>
      <c r="AV582" s="204">
        <v>0.93200000000000005</v>
      </c>
    </row>
    <row r="583" spans="2:48" x14ac:dyDescent="0.25">
      <c r="B583" s="205">
        <v>42205</v>
      </c>
      <c r="C583" s="204">
        <v>72.84</v>
      </c>
      <c r="E583" s="205">
        <v>42179</v>
      </c>
      <c r="F583" s="204">
        <v>2.2410000000000001</v>
      </c>
      <c r="G583" s="209"/>
      <c r="H583" s="205">
        <v>42199</v>
      </c>
      <c r="I583" s="204">
        <v>99.814999999999998</v>
      </c>
      <c r="K583" s="205">
        <v>42199</v>
      </c>
      <c r="L583" s="204">
        <v>99.64</v>
      </c>
      <c r="N583" s="205">
        <v>42199</v>
      </c>
      <c r="O583" s="204">
        <v>99.510499999999993</v>
      </c>
      <c r="Q583" s="205">
        <v>42199</v>
      </c>
      <c r="R583" s="204">
        <v>99.16</v>
      </c>
      <c r="T583" s="205">
        <v>42172</v>
      </c>
      <c r="U583" s="204">
        <v>26.13</v>
      </c>
      <c r="W583" s="205">
        <v>42172</v>
      </c>
      <c r="X583" s="204">
        <v>14</v>
      </c>
      <c r="Z583" s="205">
        <v>42172</v>
      </c>
      <c r="AA583" s="204">
        <v>8.0399999999999991</v>
      </c>
      <c r="AC583" s="205">
        <v>42172</v>
      </c>
      <c r="AD583" s="204">
        <v>-24.06</v>
      </c>
      <c r="AF583" s="205">
        <v>42172</v>
      </c>
      <c r="AG583" s="204">
        <v>0.91149999999999998</v>
      </c>
      <c r="AI583" s="205">
        <v>42172</v>
      </c>
      <c r="AJ583" s="204">
        <v>1.7658</v>
      </c>
      <c r="AL583" s="205">
        <v>42172</v>
      </c>
      <c r="AM583" s="204">
        <v>2.3970000000000002</v>
      </c>
      <c r="AO583" s="205">
        <v>42172</v>
      </c>
      <c r="AP583" s="204">
        <v>2.8553999999999999</v>
      </c>
      <c r="AR583" s="205">
        <v>42178</v>
      </c>
      <c r="AS583" s="204">
        <v>3.2265999999999999</v>
      </c>
      <c r="AU583" s="205">
        <v>42178</v>
      </c>
      <c r="AV583" s="204">
        <v>0.97330000000000005</v>
      </c>
    </row>
    <row r="584" spans="2:48" x14ac:dyDescent="0.25">
      <c r="B584" s="205">
        <v>42206</v>
      </c>
      <c r="C584" s="204">
        <v>72.42</v>
      </c>
      <c r="E584" s="205">
        <v>42180</v>
      </c>
      <c r="F584" s="204">
        <v>2.2351999999999999</v>
      </c>
      <c r="G584" s="209"/>
      <c r="H584" s="205">
        <v>42200</v>
      </c>
      <c r="I584" s="204">
        <v>99.814999999999998</v>
      </c>
      <c r="K584" s="205">
        <v>42200</v>
      </c>
      <c r="L584" s="204">
        <v>99.64</v>
      </c>
      <c r="N584" s="205">
        <v>42200</v>
      </c>
      <c r="O584" s="204">
        <v>99.505499999999998</v>
      </c>
      <c r="Q584" s="205">
        <v>42200</v>
      </c>
      <c r="R584" s="204">
        <v>99.17</v>
      </c>
      <c r="T584" s="205">
        <v>42173</v>
      </c>
      <c r="U584" s="204">
        <v>26.5</v>
      </c>
      <c r="W584" s="205">
        <v>42173</v>
      </c>
      <c r="X584" s="204">
        <v>14.13</v>
      </c>
      <c r="Z584" s="205">
        <v>42173</v>
      </c>
      <c r="AA584" s="204">
        <v>8</v>
      </c>
      <c r="AC584" s="205">
        <v>42173</v>
      </c>
      <c r="AD584" s="204">
        <v>-25.31</v>
      </c>
      <c r="AF584" s="205">
        <v>42173</v>
      </c>
      <c r="AG584" s="204">
        <v>0.89900000000000002</v>
      </c>
      <c r="AI584" s="205">
        <v>42173</v>
      </c>
      <c r="AJ584" s="204">
        <v>1.7678</v>
      </c>
      <c r="AL584" s="205">
        <v>42173</v>
      </c>
      <c r="AM584" s="204">
        <v>2.4154999999999998</v>
      </c>
      <c r="AO584" s="205">
        <v>42173</v>
      </c>
      <c r="AP584" s="204">
        <v>2.8769999999999998</v>
      </c>
      <c r="AR584" s="205">
        <v>42179</v>
      </c>
      <c r="AS584" s="204">
        <v>3.1732</v>
      </c>
      <c r="AU584" s="205">
        <v>42179</v>
      </c>
      <c r="AV584" s="204">
        <v>0.93310000000000004</v>
      </c>
    </row>
    <row r="585" spans="2:48" x14ac:dyDescent="0.25">
      <c r="B585" s="205">
        <v>42207</v>
      </c>
      <c r="C585" s="204">
        <v>72.11</v>
      </c>
      <c r="E585" s="205">
        <v>42181</v>
      </c>
      <c r="F585" s="204">
        <v>2.2435</v>
      </c>
      <c r="G585" s="209"/>
      <c r="H585" s="205">
        <v>42201</v>
      </c>
      <c r="I585" s="204">
        <v>99.814999999999998</v>
      </c>
      <c r="K585" s="205">
        <v>42201</v>
      </c>
      <c r="L585" s="204">
        <v>99.635000000000005</v>
      </c>
      <c r="N585" s="205">
        <v>42201</v>
      </c>
      <c r="O585" s="204">
        <v>99.500500000000002</v>
      </c>
      <c r="Q585" s="205">
        <v>42201</v>
      </c>
      <c r="R585" s="204">
        <v>99.144999999999996</v>
      </c>
      <c r="T585" s="205">
        <v>42174</v>
      </c>
      <c r="U585" s="204">
        <v>25.31</v>
      </c>
      <c r="W585" s="205">
        <v>42174</v>
      </c>
      <c r="X585" s="204">
        <v>13.88</v>
      </c>
      <c r="Z585" s="205">
        <v>42174</v>
      </c>
      <c r="AA585" s="204">
        <v>8.1300000000000008</v>
      </c>
      <c r="AC585" s="205">
        <v>42174</v>
      </c>
      <c r="AD585" s="204">
        <v>-25.5</v>
      </c>
      <c r="AF585" s="205">
        <v>42174</v>
      </c>
      <c r="AG585" s="204">
        <v>0.87150000000000005</v>
      </c>
      <c r="AI585" s="205">
        <v>42174</v>
      </c>
      <c r="AJ585" s="204">
        <v>1.71</v>
      </c>
      <c r="AL585" s="205">
        <v>42174</v>
      </c>
      <c r="AM585" s="204">
        <v>2.3395000000000001</v>
      </c>
      <c r="AO585" s="205">
        <v>42174</v>
      </c>
      <c r="AP585" s="204">
        <v>2.794</v>
      </c>
      <c r="AR585" s="205">
        <v>42180</v>
      </c>
      <c r="AS585" s="204">
        <v>3.2115</v>
      </c>
      <c r="AU585" s="205">
        <v>42180</v>
      </c>
      <c r="AV585" s="204">
        <v>0.97430000000000005</v>
      </c>
    </row>
    <row r="586" spans="2:48" x14ac:dyDescent="0.25">
      <c r="B586" s="205">
        <v>42208</v>
      </c>
      <c r="C586" s="204">
        <v>72.63</v>
      </c>
      <c r="E586" s="205">
        <v>42184</v>
      </c>
      <c r="F586" s="204">
        <v>2.1888000000000001</v>
      </c>
      <c r="G586" s="209"/>
      <c r="H586" s="205">
        <v>42202</v>
      </c>
      <c r="I586" s="204">
        <v>99.814999999999998</v>
      </c>
      <c r="K586" s="205">
        <v>42202</v>
      </c>
      <c r="L586" s="204">
        <v>99.63</v>
      </c>
      <c r="N586" s="205">
        <v>42202</v>
      </c>
      <c r="O586" s="204">
        <v>99.495500000000007</v>
      </c>
      <c r="Q586" s="205">
        <v>42202</v>
      </c>
      <c r="R586" s="204">
        <v>99.125</v>
      </c>
      <c r="T586" s="205">
        <v>42177</v>
      </c>
      <c r="U586" s="204">
        <v>24.81</v>
      </c>
      <c r="W586" s="205">
        <v>42177</v>
      </c>
      <c r="X586" s="204">
        <v>12.9</v>
      </c>
      <c r="Z586" s="205">
        <v>42177</v>
      </c>
      <c r="AA586" s="204">
        <v>8</v>
      </c>
      <c r="AC586" s="205">
        <v>42177</v>
      </c>
      <c r="AD586" s="204">
        <v>-25.5</v>
      </c>
      <c r="AF586" s="205">
        <v>42177</v>
      </c>
      <c r="AG586" s="204">
        <v>0.90749999999999997</v>
      </c>
      <c r="AI586" s="205">
        <v>42177</v>
      </c>
      <c r="AJ586" s="204">
        <v>1.7968999999999999</v>
      </c>
      <c r="AL586" s="205">
        <v>42177</v>
      </c>
      <c r="AM586" s="204">
        <v>2.4540999999999999</v>
      </c>
      <c r="AO586" s="205">
        <v>42177</v>
      </c>
      <c r="AP586" s="204">
        <v>2.9074999999999998</v>
      </c>
      <c r="AR586" s="205">
        <v>42181</v>
      </c>
      <c r="AS586" s="204">
        <v>3.3018999999999998</v>
      </c>
      <c r="AU586" s="205">
        <v>42181</v>
      </c>
      <c r="AV586" s="204">
        <v>1.0559000000000001</v>
      </c>
    </row>
    <row r="587" spans="2:48" x14ac:dyDescent="0.25">
      <c r="B587" s="205">
        <v>42209</v>
      </c>
      <c r="C587" s="204">
        <v>73.010000000000005</v>
      </c>
      <c r="E587" s="205">
        <v>42185</v>
      </c>
      <c r="F587" s="204">
        <v>2.1800999999999999</v>
      </c>
      <c r="G587" s="209"/>
      <c r="H587" s="205">
        <v>42205</v>
      </c>
      <c r="I587" s="204">
        <v>99.814999999999998</v>
      </c>
      <c r="K587" s="205">
        <v>42205</v>
      </c>
      <c r="L587" s="204">
        <v>99.63</v>
      </c>
      <c r="N587" s="205">
        <v>42205</v>
      </c>
      <c r="O587" s="204">
        <v>99.4756</v>
      </c>
      <c r="Q587" s="205">
        <v>42205</v>
      </c>
      <c r="R587" s="204">
        <v>99.094999999999999</v>
      </c>
      <c r="T587" s="205">
        <v>42178</v>
      </c>
      <c r="U587" s="204">
        <v>23.94</v>
      </c>
      <c r="W587" s="205">
        <v>42178</v>
      </c>
      <c r="X587" s="204">
        <v>12.88</v>
      </c>
      <c r="Z587" s="205">
        <v>42178</v>
      </c>
      <c r="AA587" s="204">
        <v>8.5</v>
      </c>
      <c r="AC587" s="205">
        <v>42178</v>
      </c>
      <c r="AD587" s="204">
        <v>-24.19</v>
      </c>
      <c r="AF587" s="205">
        <v>42178</v>
      </c>
      <c r="AG587" s="204">
        <v>0.91949999999999998</v>
      </c>
      <c r="AI587" s="205">
        <v>42178</v>
      </c>
      <c r="AJ587" s="204">
        <v>1.8250999999999999</v>
      </c>
      <c r="AL587" s="205">
        <v>42178</v>
      </c>
      <c r="AM587" s="204">
        <v>2.4950999999999999</v>
      </c>
      <c r="AO587" s="205">
        <v>42178</v>
      </c>
      <c r="AP587" s="204">
        <v>2.9546000000000001</v>
      </c>
      <c r="AR587" s="205">
        <v>42184</v>
      </c>
      <c r="AS587" s="204">
        <v>3.1434000000000002</v>
      </c>
      <c r="AU587" s="205">
        <v>42184</v>
      </c>
      <c r="AV587" s="204">
        <v>0.95469999999999999</v>
      </c>
    </row>
    <row r="588" spans="2:48" x14ac:dyDescent="0.25">
      <c r="B588" s="205">
        <v>42212</v>
      </c>
      <c r="C588" s="204">
        <v>72.22</v>
      </c>
      <c r="E588" s="205">
        <v>42186</v>
      </c>
      <c r="F588" s="204">
        <v>2.2248000000000001</v>
      </c>
      <c r="G588" s="209"/>
      <c r="H588" s="205">
        <v>42206</v>
      </c>
      <c r="I588" s="204">
        <v>99.814999999999998</v>
      </c>
      <c r="K588" s="205">
        <v>42206</v>
      </c>
      <c r="L588" s="204">
        <v>99.63</v>
      </c>
      <c r="N588" s="205">
        <v>42206</v>
      </c>
      <c r="O588" s="204">
        <v>99.480599999999995</v>
      </c>
      <c r="Q588" s="205">
        <v>42206</v>
      </c>
      <c r="R588" s="204">
        <v>99.11</v>
      </c>
      <c r="T588" s="205">
        <v>42179</v>
      </c>
      <c r="U588" s="204">
        <v>21.94</v>
      </c>
      <c r="W588" s="205">
        <v>42179</v>
      </c>
      <c r="X588" s="204">
        <v>12.75</v>
      </c>
      <c r="Z588" s="205">
        <v>42179</v>
      </c>
      <c r="AA588" s="204">
        <v>9.25</v>
      </c>
      <c r="AC588" s="205">
        <v>42179</v>
      </c>
      <c r="AD588" s="204">
        <v>-22.25</v>
      </c>
      <c r="AF588" s="205">
        <v>42179</v>
      </c>
      <c r="AG588" s="204">
        <v>0.90600000000000003</v>
      </c>
      <c r="AI588" s="205">
        <v>42179</v>
      </c>
      <c r="AJ588" s="204">
        <v>1.7945</v>
      </c>
      <c r="AL588" s="205">
        <v>42179</v>
      </c>
      <c r="AM588" s="204">
        <v>2.4611000000000001</v>
      </c>
      <c r="AO588" s="205">
        <v>42179</v>
      </c>
      <c r="AP588" s="204">
        <v>2.9234999999999998</v>
      </c>
      <c r="AR588" s="205">
        <v>42185</v>
      </c>
      <c r="AS588" s="204">
        <v>3.1644999999999999</v>
      </c>
      <c r="AU588" s="205">
        <v>42185</v>
      </c>
      <c r="AV588" s="204">
        <v>0.98160000000000003</v>
      </c>
    </row>
    <row r="589" spans="2:48" x14ac:dyDescent="0.25">
      <c r="B589" s="205">
        <v>42213</v>
      </c>
      <c r="C589" s="204">
        <v>71.849999999999994</v>
      </c>
      <c r="E589" s="205">
        <v>42187</v>
      </c>
      <c r="F589" s="204">
        <v>2.2326999999999999</v>
      </c>
      <c r="G589" s="209"/>
      <c r="H589" s="205">
        <v>42207</v>
      </c>
      <c r="I589" s="204">
        <v>99.814999999999998</v>
      </c>
      <c r="K589" s="205">
        <v>42207</v>
      </c>
      <c r="L589" s="204">
        <v>99.63</v>
      </c>
      <c r="N589" s="205">
        <v>42207</v>
      </c>
      <c r="O589" s="204">
        <v>99.485600000000005</v>
      </c>
      <c r="Q589" s="205">
        <v>42207</v>
      </c>
      <c r="R589" s="204">
        <v>99.094999999999999</v>
      </c>
      <c r="T589" s="205">
        <v>42180</v>
      </c>
      <c r="U589" s="204">
        <v>22.88</v>
      </c>
      <c r="W589" s="205">
        <v>42180</v>
      </c>
      <c r="X589" s="204">
        <v>11.5</v>
      </c>
      <c r="Z589" s="205">
        <v>42180</v>
      </c>
      <c r="AA589" s="204">
        <v>9.8800000000000008</v>
      </c>
      <c r="AC589" s="205">
        <v>42180</v>
      </c>
      <c r="AD589" s="204">
        <v>-20.5</v>
      </c>
      <c r="AF589" s="205">
        <v>42180</v>
      </c>
      <c r="AG589" s="204">
        <v>0.89770000000000005</v>
      </c>
      <c r="AI589" s="205">
        <v>42180</v>
      </c>
      <c r="AJ589" s="204">
        <v>1.8260000000000001</v>
      </c>
      <c r="AL589" s="205">
        <v>42180</v>
      </c>
      <c r="AM589" s="204">
        <v>2.5072000000000001</v>
      </c>
      <c r="AO589" s="205">
        <v>42180</v>
      </c>
      <c r="AP589" s="204">
        <v>2.9718999999999998</v>
      </c>
      <c r="AR589" s="205">
        <v>42186</v>
      </c>
      <c r="AS589" s="204">
        <v>3.2481</v>
      </c>
      <c r="AU589" s="205">
        <v>42186</v>
      </c>
      <c r="AV589" s="204">
        <v>1.0247999999999999</v>
      </c>
    </row>
    <row r="590" spans="2:48" x14ac:dyDescent="0.25">
      <c r="B590" s="205">
        <v>42214</v>
      </c>
      <c r="C590" s="204">
        <v>69.709999999999994</v>
      </c>
      <c r="E590" s="205">
        <v>42188</v>
      </c>
      <c r="F590" s="204">
        <v>2.2326999999999999</v>
      </c>
      <c r="G590" s="209"/>
      <c r="H590" s="205">
        <v>42208</v>
      </c>
      <c r="I590" s="204">
        <v>99.814999999999998</v>
      </c>
      <c r="K590" s="205">
        <v>42208</v>
      </c>
      <c r="L590" s="204">
        <v>99.63</v>
      </c>
      <c r="N590" s="205">
        <v>42208</v>
      </c>
      <c r="O590" s="204">
        <v>99.490499999999997</v>
      </c>
      <c r="Q590" s="205">
        <v>42208</v>
      </c>
      <c r="R590" s="204">
        <v>99.114999999999995</v>
      </c>
      <c r="T590" s="205">
        <v>42181</v>
      </c>
      <c r="U590" s="204">
        <v>22.63</v>
      </c>
      <c r="W590" s="205">
        <v>42181</v>
      </c>
      <c r="X590" s="204">
        <v>11.38</v>
      </c>
      <c r="Z590" s="205">
        <v>42181</v>
      </c>
      <c r="AA590" s="204">
        <v>8.8800000000000008</v>
      </c>
      <c r="AC590" s="205">
        <v>42181</v>
      </c>
      <c r="AD590" s="204">
        <v>-20.440000000000001</v>
      </c>
      <c r="AF590" s="205">
        <v>42181</v>
      </c>
      <c r="AG590" s="204">
        <v>0.9395</v>
      </c>
      <c r="AI590" s="205">
        <v>42181</v>
      </c>
      <c r="AJ590" s="204">
        <v>1.8688</v>
      </c>
      <c r="AL590" s="205">
        <v>42181</v>
      </c>
      <c r="AM590" s="204">
        <v>2.5620000000000003</v>
      </c>
      <c r="AO590" s="205">
        <v>42181</v>
      </c>
      <c r="AP590" s="204">
        <v>3.0352999999999999</v>
      </c>
      <c r="AR590" s="205">
        <v>42187</v>
      </c>
      <c r="AS590" s="204">
        <v>3.2498</v>
      </c>
      <c r="AU590" s="205">
        <v>42187</v>
      </c>
      <c r="AV590" s="204">
        <v>1.0146999999999999</v>
      </c>
    </row>
    <row r="591" spans="2:48" x14ac:dyDescent="0.25">
      <c r="B591" s="205">
        <v>42215</v>
      </c>
      <c r="C591" s="204">
        <v>71.209999999999994</v>
      </c>
      <c r="E591" s="205">
        <v>42191</v>
      </c>
      <c r="F591" s="204">
        <v>2.2568999999999999</v>
      </c>
      <c r="G591" s="209"/>
      <c r="H591" s="205">
        <v>42209</v>
      </c>
      <c r="I591" s="204">
        <v>99.814999999999998</v>
      </c>
      <c r="K591" s="205">
        <v>42209</v>
      </c>
      <c r="L591" s="204">
        <v>99.63</v>
      </c>
      <c r="N591" s="205">
        <v>42209</v>
      </c>
      <c r="O591" s="204">
        <v>99.490499999999997</v>
      </c>
      <c r="Q591" s="205">
        <v>42209</v>
      </c>
      <c r="R591" s="204">
        <v>99.125</v>
      </c>
      <c r="T591" s="205">
        <v>42184</v>
      </c>
      <c r="U591" s="204">
        <v>25.31</v>
      </c>
      <c r="W591" s="205">
        <v>42184</v>
      </c>
      <c r="X591" s="204">
        <v>13.5</v>
      </c>
      <c r="Z591" s="205">
        <v>42184</v>
      </c>
      <c r="AA591" s="204">
        <v>10.88</v>
      </c>
      <c r="AC591" s="205">
        <v>42184</v>
      </c>
      <c r="AD591" s="204">
        <v>-18.940000000000001</v>
      </c>
      <c r="AF591" s="205">
        <v>42184</v>
      </c>
      <c r="AG591" s="204">
        <v>0.88580000000000003</v>
      </c>
      <c r="AI591" s="205">
        <v>42184</v>
      </c>
      <c r="AJ591" s="204">
        <v>1.7568000000000001</v>
      </c>
      <c r="AL591" s="205">
        <v>42184</v>
      </c>
      <c r="AM591" s="204">
        <v>2.4333999999999998</v>
      </c>
      <c r="AO591" s="205">
        <v>42184</v>
      </c>
      <c r="AP591" s="204">
        <v>2.9104000000000001</v>
      </c>
      <c r="AR591" s="205">
        <v>42188</v>
      </c>
      <c r="AS591" s="204">
        <v>3.2454000000000001</v>
      </c>
      <c r="AU591" s="205">
        <v>42188</v>
      </c>
      <c r="AV591" s="204">
        <v>1.0105999999999999</v>
      </c>
    </row>
    <row r="592" spans="2:48" x14ac:dyDescent="0.25">
      <c r="B592" s="205">
        <v>42216</v>
      </c>
      <c r="C592" s="204">
        <v>75.75</v>
      </c>
      <c r="E592" s="205">
        <v>42192</v>
      </c>
      <c r="F592" s="204">
        <v>2.2292000000000001</v>
      </c>
      <c r="G592" s="209"/>
      <c r="H592" s="205">
        <v>42212</v>
      </c>
      <c r="I592" s="204">
        <v>99.814999999999998</v>
      </c>
      <c r="K592" s="205">
        <v>42212</v>
      </c>
      <c r="L592" s="204">
        <v>99.63</v>
      </c>
      <c r="N592" s="205">
        <v>42212</v>
      </c>
      <c r="O592" s="204">
        <v>99.490499999999997</v>
      </c>
      <c r="Q592" s="205">
        <v>42212</v>
      </c>
      <c r="R592" s="204">
        <v>99.15</v>
      </c>
      <c r="T592" s="205">
        <v>42185</v>
      </c>
      <c r="U592" s="204">
        <v>25.81</v>
      </c>
      <c r="W592" s="205">
        <v>42185</v>
      </c>
      <c r="X592" s="204">
        <v>13.88</v>
      </c>
      <c r="Z592" s="205">
        <v>42185</v>
      </c>
      <c r="AA592" s="204">
        <v>11</v>
      </c>
      <c r="AC592" s="205">
        <v>42185</v>
      </c>
      <c r="AD592" s="204">
        <v>-18.440000000000001</v>
      </c>
      <c r="AF592" s="205">
        <v>42185</v>
      </c>
      <c r="AG592" s="204">
        <v>0.90439999999999998</v>
      </c>
      <c r="AI592" s="205">
        <v>42185</v>
      </c>
      <c r="AJ592" s="204">
        <v>1.7869999999999999</v>
      </c>
      <c r="AL592" s="205">
        <v>42185</v>
      </c>
      <c r="AM592" s="204">
        <v>2.4643000000000002</v>
      </c>
      <c r="AO592" s="205">
        <v>42185</v>
      </c>
      <c r="AP592" s="204">
        <v>2.9394999999999998</v>
      </c>
      <c r="AR592" s="205">
        <v>42191</v>
      </c>
      <c r="AS592" s="204">
        <v>3.1339000000000001</v>
      </c>
      <c r="AU592" s="205">
        <v>42191</v>
      </c>
      <c r="AV592" s="204">
        <v>0.876</v>
      </c>
    </row>
    <row r="593" spans="2:48" x14ac:dyDescent="0.25">
      <c r="B593" s="205">
        <v>42219</v>
      </c>
      <c r="C593" s="204">
        <v>74.75</v>
      </c>
      <c r="E593" s="205">
        <v>42193</v>
      </c>
      <c r="F593" s="204">
        <v>2.1663999999999999</v>
      </c>
      <c r="G593" s="209"/>
      <c r="H593" s="205">
        <v>42213</v>
      </c>
      <c r="I593" s="204">
        <v>99.814999999999998</v>
      </c>
      <c r="K593" s="205">
        <v>42213</v>
      </c>
      <c r="L593" s="204">
        <v>99.63</v>
      </c>
      <c r="N593" s="205">
        <v>42213</v>
      </c>
      <c r="O593" s="204">
        <v>99.485600000000005</v>
      </c>
      <c r="Q593" s="205">
        <v>42213</v>
      </c>
      <c r="R593" s="204">
        <v>99.144999999999996</v>
      </c>
      <c r="T593" s="205">
        <v>42186</v>
      </c>
      <c r="U593" s="204">
        <v>25.19</v>
      </c>
      <c r="W593" s="205">
        <v>42186</v>
      </c>
      <c r="X593" s="204">
        <v>13.38</v>
      </c>
      <c r="Z593" s="205">
        <v>42186</v>
      </c>
      <c r="AA593" s="204">
        <v>10.130000000000001</v>
      </c>
      <c r="AC593" s="205">
        <v>42186</v>
      </c>
      <c r="AD593" s="204">
        <v>-20.059999999999999</v>
      </c>
      <c r="AF593" s="205">
        <v>42186</v>
      </c>
      <c r="AG593" s="204">
        <v>0.9415</v>
      </c>
      <c r="AI593" s="205">
        <v>42186</v>
      </c>
      <c r="AJ593" s="204">
        <v>1.8405</v>
      </c>
      <c r="AL593" s="205">
        <v>42186</v>
      </c>
      <c r="AM593" s="204">
        <v>2.5232999999999999</v>
      </c>
      <c r="AO593" s="205">
        <v>42186</v>
      </c>
      <c r="AP593" s="204">
        <v>3.0024999999999999</v>
      </c>
      <c r="AR593" s="205">
        <v>42192</v>
      </c>
      <c r="AS593" s="204">
        <v>3.0674000000000001</v>
      </c>
      <c r="AU593" s="205">
        <v>42192</v>
      </c>
      <c r="AV593" s="204">
        <v>0.83979999999999999</v>
      </c>
    </row>
    <row r="594" spans="2:48" x14ac:dyDescent="0.25">
      <c r="B594" s="205">
        <v>42220</v>
      </c>
      <c r="C594" s="204">
        <v>80.47</v>
      </c>
      <c r="E594" s="205">
        <v>42194</v>
      </c>
      <c r="F594" s="204">
        <v>2.1856</v>
      </c>
      <c r="G594" s="209"/>
      <c r="H594" s="205">
        <v>42214</v>
      </c>
      <c r="I594" s="204">
        <v>99.814999999999998</v>
      </c>
      <c r="K594" s="205">
        <v>42214</v>
      </c>
      <c r="L594" s="204">
        <v>99.63</v>
      </c>
      <c r="N594" s="205">
        <v>42214</v>
      </c>
      <c r="O594" s="204">
        <v>99.485600000000005</v>
      </c>
      <c r="Q594" s="205">
        <v>42214</v>
      </c>
      <c r="R594" s="204">
        <v>99.135000000000005</v>
      </c>
      <c r="T594" s="205">
        <v>42187</v>
      </c>
      <c r="U594" s="204">
        <v>26.5</v>
      </c>
      <c r="W594" s="205">
        <v>42187</v>
      </c>
      <c r="X594" s="204">
        <v>14.88</v>
      </c>
      <c r="Z594" s="205">
        <v>42187</v>
      </c>
      <c r="AA594" s="204">
        <v>11.13</v>
      </c>
      <c r="AC594" s="205">
        <v>42187</v>
      </c>
      <c r="AD594" s="204">
        <v>-19.38</v>
      </c>
      <c r="AF594" s="205">
        <v>42187</v>
      </c>
      <c r="AG594" s="204">
        <v>0.89370000000000005</v>
      </c>
      <c r="AI594" s="205">
        <v>42187</v>
      </c>
      <c r="AJ594" s="204">
        <v>1.7814999999999999</v>
      </c>
      <c r="AL594" s="205">
        <v>42187</v>
      </c>
      <c r="AM594" s="204">
        <v>2.4942000000000002</v>
      </c>
      <c r="AO594" s="205">
        <v>42187</v>
      </c>
      <c r="AP594" s="204">
        <v>2.9843999999999999</v>
      </c>
      <c r="AR594" s="205">
        <v>42193</v>
      </c>
      <c r="AS594" s="204">
        <v>2.9954000000000001</v>
      </c>
      <c r="AU594" s="205">
        <v>42193</v>
      </c>
      <c r="AV594" s="204">
        <v>0.82850000000000001</v>
      </c>
    </row>
    <row r="595" spans="2:48" x14ac:dyDescent="0.25">
      <c r="B595" s="205">
        <v>42221</v>
      </c>
      <c r="C595" s="204">
        <v>80.7</v>
      </c>
      <c r="E595" s="205">
        <v>42195</v>
      </c>
      <c r="F595" s="204">
        <v>2.2145000000000001</v>
      </c>
      <c r="G595" s="209"/>
      <c r="H595" s="205">
        <v>42215</v>
      </c>
      <c r="I595" s="204">
        <v>99.814999999999998</v>
      </c>
      <c r="K595" s="205">
        <v>42215</v>
      </c>
      <c r="L595" s="204">
        <v>99.625</v>
      </c>
      <c r="N595" s="205">
        <v>42215</v>
      </c>
      <c r="O595" s="204">
        <v>99.470600000000005</v>
      </c>
      <c r="Q595" s="205">
        <v>42215</v>
      </c>
      <c r="R595" s="204">
        <v>99.1</v>
      </c>
      <c r="T595" s="205">
        <v>42188</v>
      </c>
      <c r="U595" s="204">
        <v>25.75</v>
      </c>
      <c r="W595" s="205">
        <v>42188</v>
      </c>
      <c r="X595" s="204">
        <v>14.75</v>
      </c>
      <c r="Z595" s="205">
        <v>42188</v>
      </c>
      <c r="AA595" s="204">
        <v>11.19</v>
      </c>
      <c r="AC595" s="205">
        <v>42188</v>
      </c>
      <c r="AD595" s="204">
        <v>-20.5</v>
      </c>
      <c r="AF595" s="205">
        <v>42188</v>
      </c>
      <c r="AG595" s="204">
        <v>0.87890000000000001</v>
      </c>
      <c r="AI595" s="205">
        <v>42188</v>
      </c>
      <c r="AJ595" s="204">
        <v>1.7814999999999999</v>
      </c>
      <c r="AL595" s="205">
        <v>42188</v>
      </c>
      <c r="AM595" s="204">
        <v>2.488</v>
      </c>
      <c r="AO595" s="205">
        <v>42188</v>
      </c>
      <c r="AP595" s="204">
        <v>2.9939999999999998</v>
      </c>
      <c r="AR595" s="205">
        <v>42194</v>
      </c>
      <c r="AS595" s="204">
        <v>3.1629999999999998</v>
      </c>
      <c r="AU595" s="205">
        <v>42194</v>
      </c>
      <c r="AV595" s="204">
        <v>0.97260000000000002</v>
      </c>
    </row>
    <row r="596" spans="2:48" x14ac:dyDescent="0.25">
      <c r="B596" s="205">
        <v>42222</v>
      </c>
      <c r="C596" s="204">
        <v>80.319999999999993</v>
      </c>
      <c r="E596" s="205">
        <v>42198</v>
      </c>
      <c r="F596" s="204">
        <v>2.2341000000000002</v>
      </c>
      <c r="G596" s="209"/>
      <c r="H596" s="205">
        <v>42216</v>
      </c>
      <c r="I596" s="204">
        <v>99.814999999999998</v>
      </c>
      <c r="K596" s="205">
        <v>42216</v>
      </c>
      <c r="L596" s="204">
        <v>99.63</v>
      </c>
      <c r="N596" s="205">
        <v>42216</v>
      </c>
      <c r="O596" s="204">
        <v>99.495500000000007</v>
      </c>
      <c r="Q596" s="205">
        <v>42216</v>
      </c>
      <c r="R596" s="204">
        <v>99.155000000000001</v>
      </c>
      <c r="T596" s="205">
        <v>42191</v>
      </c>
      <c r="U596" s="204">
        <v>26.63</v>
      </c>
      <c r="W596" s="205">
        <v>42191</v>
      </c>
      <c r="X596" s="204">
        <v>15.69</v>
      </c>
      <c r="Z596" s="205">
        <v>42191</v>
      </c>
      <c r="AA596" s="204">
        <v>12.13</v>
      </c>
      <c r="AC596" s="205">
        <v>42191</v>
      </c>
      <c r="AD596" s="204">
        <v>-17.809999999999999</v>
      </c>
      <c r="AF596" s="205">
        <v>42191</v>
      </c>
      <c r="AG596" s="204">
        <v>0.85489999999999999</v>
      </c>
      <c r="AI596" s="205">
        <v>42191</v>
      </c>
      <c r="AJ596" s="204">
        <v>1.7138</v>
      </c>
      <c r="AL596" s="205">
        <v>42191</v>
      </c>
      <c r="AM596" s="204">
        <v>2.407</v>
      </c>
      <c r="AO596" s="205">
        <v>42191</v>
      </c>
      <c r="AP596" s="204">
        <v>2.9031000000000002</v>
      </c>
      <c r="AR596" s="205">
        <v>42195</v>
      </c>
      <c r="AS596" s="204">
        <v>3.2515999999999998</v>
      </c>
      <c r="AU596" s="205">
        <v>42195</v>
      </c>
      <c r="AV596" s="204">
        <v>1.0354000000000001</v>
      </c>
    </row>
    <row r="597" spans="2:48" x14ac:dyDescent="0.25">
      <c r="B597" s="205">
        <v>42223</v>
      </c>
      <c r="C597" s="204">
        <v>76.23</v>
      </c>
      <c r="E597" s="205">
        <v>42199</v>
      </c>
      <c r="F597" s="204">
        <v>2.2181000000000002</v>
      </c>
      <c r="G597" s="209"/>
      <c r="H597" s="205">
        <v>42219</v>
      </c>
      <c r="I597" s="204">
        <v>99.814999999999998</v>
      </c>
      <c r="K597" s="205">
        <v>42219</v>
      </c>
      <c r="L597" s="204">
        <v>99.635000000000005</v>
      </c>
      <c r="N597" s="205">
        <v>42219</v>
      </c>
      <c r="O597" s="204">
        <v>99.495500000000007</v>
      </c>
      <c r="Q597" s="205">
        <v>42219</v>
      </c>
      <c r="R597" s="204">
        <v>99.165000000000006</v>
      </c>
      <c r="T597" s="205">
        <v>42192</v>
      </c>
      <c r="U597" s="204">
        <v>25.56</v>
      </c>
      <c r="W597" s="205">
        <v>42192</v>
      </c>
      <c r="X597" s="204">
        <v>15.31</v>
      </c>
      <c r="Z597" s="205">
        <v>42192</v>
      </c>
      <c r="AA597" s="204">
        <v>12.25</v>
      </c>
      <c r="AC597" s="205">
        <v>42192</v>
      </c>
      <c r="AD597" s="204">
        <v>-18.13</v>
      </c>
      <c r="AF597" s="205">
        <v>42192</v>
      </c>
      <c r="AG597" s="204">
        <v>0.8427</v>
      </c>
      <c r="AI597" s="205">
        <v>42192</v>
      </c>
      <c r="AJ597" s="204">
        <v>1.7002000000000002</v>
      </c>
      <c r="AL597" s="205">
        <v>42192</v>
      </c>
      <c r="AM597" s="204">
        <v>2.3797999999999999</v>
      </c>
      <c r="AO597" s="205">
        <v>42192</v>
      </c>
      <c r="AP597" s="204">
        <v>2.8597999999999999</v>
      </c>
      <c r="AR597" s="205">
        <v>42198</v>
      </c>
      <c r="AS597" s="204">
        <v>3.3022999999999998</v>
      </c>
      <c r="AU597" s="205">
        <v>42198</v>
      </c>
      <c r="AV597" s="204">
        <v>1.0678000000000001</v>
      </c>
    </row>
    <row r="598" spans="2:48" x14ac:dyDescent="0.25">
      <c r="B598" s="205">
        <v>42226</v>
      </c>
      <c r="C598" s="204">
        <v>75.28</v>
      </c>
      <c r="E598" s="205">
        <v>42200</v>
      </c>
      <c r="F598" s="204">
        <v>2.2124000000000001</v>
      </c>
      <c r="G598" s="209"/>
      <c r="H598" s="205">
        <v>42220</v>
      </c>
      <c r="I598" s="204">
        <v>99.814999999999998</v>
      </c>
      <c r="K598" s="205">
        <v>42220</v>
      </c>
      <c r="L598" s="204">
        <v>99.61</v>
      </c>
      <c r="N598" s="205">
        <v>42220</v>
      </c>
      <c r="O598" s="204">
        <v>99.470600000000005</v>
      </c>
      <c r="Q598" s="205">
        <v>42220</v>
      </c>
      <c r="R598" s="204">
        <v>99.11</v>
      </c>
      <c r="T598" s="205">
        <v>42193</v>
      </c>
      <c r="U598" s="204">
        <v>25.69</v>
      </c>
      <c r="W598" s="205">
        <v>42193</v>
      </c>
      <c r="X598" s="204">
        <v>14.63</v>
      </c>
      <c r="Z598" s="205">
        <v>42193</v>
      </c>
      <c r="AA598" s="204">
        <v>11.63</v>
      </c>
      <c r="AC598" s="205">
        <v>42193</v>
      </c>
      <c r="AD598" s="204">
        <v>-18.75</v>
      </c>
      <c r="AF598" s="205">
        <v>42193</v>
      </c>
      <c r="AG598" s="204">
        <v>0.79849999999999999</v>
      </c>
      <c r="AI598" s="205">
        <v>42193</v>
      </c>
      <c r="AJ598" s="204">
        <v>1.6358000000000001</v>
      </c>
      <c r="AL598" s="205">
        <v>42193</v>
      </c>
      <c r="AM598" s="204">
        <v>2.3105000000000002</v>
      </c>
      <c r="AO598" s="205">
        <v>42193</v>
      </c>
      <c r="AP598" s="204">
        <v>2.79</v>
      </c>
      <c r="AR598" s="205">
        <v>42199</v>
      </c>
      <c r="AS598" s="204">
        <v>3.2578</v>
      </c>
      <c r="AU598" s="205">
        <v>42199</v>
      </c>
      <c r="AV598" s="204">
        <v>1.0348999999999999</v>
      </c>
    </row>
    <row r="599" spans="2:48" x14ac:dyDescent="0.25">
      <c r="B599" s="205">
        <v>42227</v>
      </c>
      <c r="C599" s="204">
        <v>78.06</v>
      </c>
      <c r="E599" s="205">
        <v>42201</v>
      </c>
      <c r="F599" s="204">
        <v>2.21</v>
      </c>
      <c r="G599" s="209"/>
      <c r="H599" s="205">
        <v>42221</v>
      </c>
      <c r="I599" s="204">
        <v>99.814999999999998</v>
      </c>
      <c r="K599" s="205">
        <v>42221</v>
      </c>
      <c r="L599" s="204">
        <v>99.61</v>
      </c>
      <c r="N599" s="205">
        <v>42221</v>
      </c>
      <c r="O599" s="204">
        <v>99.460599999999999</v>
      </c>
      <c r="Q599" s="205">
        <v>42221</v>
      </c>
      <c r="R599" s="204">
        <v>99.1</v>
      </c>
      <c r="T599" s="205">
        <v>42194</v>
      </c>
      <c r="U599" s="204">
        <v>25.5</v>
      </c>
      <c r="W599" s="205">
        <v>42194</v>
      </c>
      <c r="X599" s="204">
        <v>13.5</v>
      </c>
      <c r="Z599" s="205">
        <v>42194</v>
      </c>
      <c r="AA599" s="204">
        <v>10.130000000000001</v>
      </c>
      <c r="AC599" s="205">
        <v>42194</v>
      </c>
      <c r="AD599" s="204">
        <v>-20.88</v>
      </c>
      <c r="AF599" s="205">
        <v>42194</v>
      </c>
      <c r="AG599" s="204">
        <v>0.8407</v>
      </c>
      <c r="AI599" s="205">
        <v>42194</v>
      </c>
      <c r="AJ599" s="204">
        <v>1.7215</v>
      </c>
      <c r="AL599" s="205">
        <v>42194</v>
      </c>
      <c r="AM599" s="204">
        <v>2.4249999999999998</v>
      </c>
      <c r="AO599" s="205">
        <v>42194</v>
      </c>
      <c r="AP599" s="204">
        <v>2.9135999999999997</v>
      </c>
      <c r="AR599" s="205">
        <v>42200</v>
      </c>
      <c r="AS599" s="204">
        <v>3.1858</v>
      </c>
      <c r="AU599" s="205">
        <v>42200</v>
      </c>
      <c r="AV599" s="204">
        <v>0.96989999999999998</v>
      </c>
    </row>
    <row r="600" spans="2:48" x14ac:dyDescent="0.25">
      <c r="B600" s="205">
        <v>42228</v>
      </c>
      <c r="C600" s="204">
        <v>81.459999999999994</v>
      </c>
      <c r="E600" s="205">
        <v>42202</v>
      </c>
      <c r="F600" s="204">
        <v>2.1991999999999998</v>
      </c>
      <c r="G600" s="209"/>
      <c r="H600" s="205">
        <v>42222</v>
      </c>
      <c r="I600" s="204">
        <v>99.814999999999998</v>
      </c>
      <c r="K600" s="205">
        <v>42222</v>
      </c>
      <c r="L600" s="204">
        <v>99.61</v>
      </c>
      <c r="N600" s="205">
        <v>42222</v>
      </c>
      <c r="O600" s="204">
        <v>99.465599999999995</v>
      </c>
      <c r="Q600" s="205">
        <v>42222</v>
      </c>
      <c r="R600" s="204">
        <v>99.12</v>
      </c>
      <c r="T600" s="205">
        <v>42195</v>
      </c>
      <c r="U600" s="204">
        <v>25.44</v>
      </c>
      <c r="W600" s="205">
        <v>42195</v>
      </c>
      <c r="X600" s="204">
        <v>12.63</v>
      </c>
      <c r="Z600" s="205">
        <v>42195</v>
      </c>
      <c r="AA600" s="204">
        <v>9.31</v>
      </c>
      <c r="AC600" s="205">
        <v>42195</v>
      </c>
      <c r="AD600" s="204">
        <v>-21.5</v>
      </c>
      <c r="AF600" s="205">
        <v>42195</v>
      </c>
      <c r="AG600" s="204">
        <v>0.89380000000000004</v>
      </c>
      <c r="AI600" s="205">
        <v>42195</v>
      </c>
      <c r="AJ600" s="204">
        <v>1.7833000000000001</v>
      </c>
      <c r="AL600" s="205">
        <v>42195</v>
      </c>
      <c r="AM600" s="204">
        <v>2.4912000000000001</v>
      </c>
      <c r="AO600" s="205">
        <v>42195</v>
      </c>
      <c r="AP600" s="204">
        <v>2.9758</v>
      </c>
      <c r="AR600" s="205">
        <v>42201</v>
      </c>
      <c r="AS600" s="204">
        <v>3.1537999999999999</v>
      </c>
      <c r="AU600" s="205">
        <v>42201</v>
      </c>
      <c r="AV600" s="204">
        <v>0.94199999999999995</v>
      </c>
    </row>
    <row r="601" spans="2:48" x14ac:dyDescent="0.25">
      <c r="B601" s="205">
        <v>42229</v>
      </c>
      <c r="C601" s="204">
        <v>80</v>
      </c>
      <c r="E601" s="205">
        <v>42205</v>
      </c>
      <c r="F601" s="204">
        <v>2.2081</v>
      </c>
      <c r="G601" s="209"/>
      <c r="H601" s="205">
        <v>42223</v>
      </c>
      <c r="I601" s="204">
        <v>99.814999999999998</v>
      </c>
      <c r="K601" s="205">
        <v>42223</v>
      </c>
      <c r="L601" s="204">
        <v>99.594999999999999</v>
      </c>
      <c r="N601" s="205">
        <v>42223</v>
      </c>
      <c r="O601" s="204">
        <v>99.455600000000004</v>
      </c>
      <c r="Q601" s="205">
        <v>42223</v>
      </c>
      <c r="R601" s="204">
        <v>99.105000000000004</v>
      </c>
      <c r="T601" s="205">
        <v>42198</v>
      </c>
      <c r="U601" s="204">
        <v>24.94</v>
      </c>
      <c r="W601" s="205">
        <v>42198</v>
      </c>
      <c r="X601" s="204">
        <v>12.13</v>
      </c>
      <c r="Z601" s="205">
        <v>42198</v>
      </c>
      <c r="AA601" s="204">
        <v>8.75</v>
      </c>
      <c r="AC601" s="205">
        <v>42198</v>
      </c>
      <c r="AD601" s="204">
        <v>-21.25</v>
      </c>
      <c r="AF601" s="205">
        <v>42198</v>
      </c>
      <c r="AG601" s="204">
        <v>0.92900000000000005</v>
      </c>
      <c r="AI601" s="205">
        <v>42198</v>
      </c>
      <c r="AJ601" s="204">
        <v>1.8393999999999999</v>
      </c>
      <c r="AL601" s="205">
        <v>42198</v>
      </c>
      <c r="AM601" s="204">
        <v>2.5409999999999999</v>
      </c>
      <c r="AO601" s="205">
        <v>42198</v>
      </c>
      <c r="AP601" s="204">
        <v>3.0225</v>
      </c>
      <c r="AR601" s="205">
        <v>42202</v>
      </c>
      <c r="AS601" s="204">
        <v>3.1322000000000001</v>
      </c>
      <c r="AU601" s="205">
        <v>42202</v>
      </c>
      <c r="AV601" s="204">
        <v>0.9335</v>
      </c>
    </row>
    <row r="602" spans="2:48" x14ac:dyDescent="0.25">
      <c r="B602" s="205">
        <v>42230</v>
      </c>
      <c r="C602" s="204">
        <v>77.08</v>
      </c>
      <c r="E602" s="205">
        <v>42206</v>
      </c>
      <c r="F602" s="204">
        <v>2.2004999999999999</v>
      </c>
      <c r="G602" s="209"/>
      <c r="H602" s="205">
        <v>42226</v>
      </c>
      <c r="I602" s="204">
        <v>99.814999999999998</v>
      </c>
      <c r="K602" s="205">
        <v>42226</v>
      </c>
      <c r="L602" s="204">
        <v>99.594999999999999</v>
      </c>
      <c r="N602" s="205">
        <v>42226</v>
      </c>
      <c r="O602" s="204">
        <v>99.460599999999999</v>
      </c>
      <c r="Q602" s="205">
        <v>42226</v>
      </c>
      <c r="R602" s="204">
        <v>99.1</v>
      </c>
      <c r="T602" s="205">
        <v>42199</v>
      </c>
      <c r="U602" s="204">
        <v>24.88</v>
      </c>
      <c r="W602" s="205">
        <v>42199</v>
      </c>
      <c r="X602" s="204">
        <v>12</v>
      </c>
      <c r="Z602" s="205">
        <v>42199</v>
      </c>
      <c r="AA602" s="204">
        <v>8.06</v>
      </c>
      <c r="AC602" s="205">
        <v>42199</v>
      </c>
      <c r="AD602" s="204">
        <v>-21.94</v>
      </c>
      <c r="AF602" s="205">
        <v>42199</v>
      </c>
      <c r="AG602" s="204">
        <v>0.88639999999999997</v>
      </c>
      <c r="AI602" s="205">
        <v>42199</v>
      </c>
      <c r="AJ602" s="204">
        <v>1.7784</v>
      </c>
      <c r="AL602" s="205">
        <v>42199</v>
      </c>
      <c r="AM602" s="204">
        <v>2.4823</v>
      </c>
      <c r="AO602" s="205">
        <v>42199</v>
      </c>
      <c r="AP602" s="204">
        <v>2.9767999999999999</v>
      </c>
      <c r="AR602" s="205">
        <v>42205</v>
      </c>
      <c r="AS602" s="204">
        <v>3.1442000000000001</v>
      </c>
      <c r="AU602" s="205">
        <v>42205</v>
      </c>
      <c r="AV602" s="204">
        <v>0.93310000000000004</v>
      </c>
    </row>
    <row r="603" spans="2:48" x14ac:dyDescent="0.25">
      <c r="B603" s="205">
        <v>42233</v>
      </c>
      <c r="C603" s="204">
        <v>76.06</v>
      </c>
      <c r="E603" s="205">
        <v>42208</v>
      </c>
      <c r="F603" s="204">
        <v>2.1368</v>
      </c>
      <c r="G603" s="209"/>
      <c r="H603" s="205">
        <v>42227</v>
      </c>
      <c r="I603" s="204">
        <v>99.814999999999998</v>
      </c>
      <c r="K603" s="205">
        <v>42227</v>
      </c>
      <c r="L603" s="204">
        <v>99.614999999999995</v>
      </c>
      <c r="N603" s="205">
        <v>42227</v>
      </c>
      <c r="O603" s="204">
        <v>99.485600000000005</v>
      </c>
      <c r="Q603" s="205">
        <v>42227</v>
      </c>
      <c r="R603" s="204">
        <v>99.15</v>
      </c>
      <c r="T603" s="205">
        <v>42200</v>
      </c>
      <c r="U603" s="204">
        <v>25.31</v>
      </c>
      <c r="W603" s="205">
        <v>42200</v>
      </c>
      <c r="X603" s="204">
        <v>12.11</v>
      </c>
      <c r="Z603" s="205">
        <v>42200</v>
      </c>
      <c r="AA603" s="204">
        <v>8.25</v>
      </c>
      <c r="AC603" s="205">
        <v>42200</v>
      </c>
      <c r="AD603" s="204">
        <v>-21.31</v>
      </c>
      <c r="AF603" s="205">
        <v>42200</v>
      </c>
      <c r="AG603" s="204">
        <v>0.87809999999999999</v>
      </c>
      <c r="AI603" s="205">
        <v>42200</v>
      </c>
      <c r="AJ603" s="204">
        <v>1.7483</v>
      </c>
      <c r="AL603" s="205">
        <v>42200</v>
      </c>
      <c r="AM603" s="204">
        <v>2.4346000000000001</v>
      </c>
      <c r="AO603" s="205">
        <v>42200</v>
      </c>
      <c r="AP603" s="204">
        <v>2.9264999999999999</v>
      </c>
      <c r="AR603" s="205">
        <v>42206</v>
      </c>
      <c r="AS603" s="204">
        <v>3.0943999999999998</v>
      </c>
      <c r="AU603" s="205">
        <v>42206</v>
      </c>
      <c r="AV603" s="204">
        <v>0.90059999999999996</v>
      </c>
    </row>
    <row r="604" spans="2:48" x14ac:dyDescent="0.25">
      <c r="B604" s="205">
        <v>42234</v>
      </c>
      <c r="C604" s="204">
        <v>82.71</v>
      </c>
      <c r="E604" s="205">
        <v>42209</v>
      </c>
      <c r="F604" s="204">
        <v>2.1547000000000001</v>
      </c>
      <c r="G604" s="209"/>
      <c r="H604" s="205">
        <v>42228</v>
      </c>
      <c r="I604" s="204">
        <v>99.814999999999998</v>
      </c>
      <c r="K604" s="205">
        <v>42228</v>
      </c>
      <c r="L604" s="204">
        <v>99.625</v>
      </c>
      <c r="N604" s="205">
        <v>42228</v>
      </c>
      <c r="O604" s="204">
        <v>99.495500000000007</v>
      </c>
      <c r="Q604" s="205">
        <v>42228</v>
      </c>
      <c r="R604" s="204">
        <v>99.165000000000006</v>
      </c>
      <c r="T604" s="205">
        <v>42201</v>
      </c>
      <c r="U604" s="204">
        <v>25.13</v>
      </c>
      <c r="W604" s="205">
        <v>42201</v>
      </c>
      <c r="X604" s="204">
        <v>11.69</v>
      </c>
      <c r="Z604" s="205">
        <v>42201</v>
      </c>
      <c r="AA604" s="204">
        <v>8.25</v>
      </c>
      <c r="AC604" s="205">
        <v>42201</v>
      </c>
      <c r="AD604" s="204">
        <v>-20.75</v>
      </c>
      <c r="AF604" s="205">
        <v>42201</v>
      </c>
      <c r="AG604" s="204">
        <v>0.90900000000000003</v>
      </c>
      <c r="AI604" s="205">
        <v>42201</v>
      </c>
      <c r="AJ604" s="204">
        <v>1.7694999999999999</v>
      </c>
      <c r="AL604" s="205">
        <v>42201</v>
      </c>
      <c r="AM604" s="204">
        <v>2.4335</v>
      </c>
      <c r="AO604" s="205">
        <v>42201</v>
      </c>
      <c r="AP604" s="204">
        <v>2.9028</v>
      </c>
      <c r="AR604" s="205">
        <v>42207</v>
      </c>
      <c r="AS604" s="204">
        <v>3.0762</v>
      </c>
      <c r="AU604" s="205">
        <v>42207</v>
      </c>
      <c r="AV604" s="204">
        <v>0.8821</v>
      </c>
    </row>
    <row r="605" spans="2:48" x14ac:dyDescent="0.25">
      <c r="B605" s="205">
        <v>42235</v>
      </c>
      <c r="C605" s="204">
        <v>81.540000000000006</v>
      </c>
      <c r="E605" s="205">
        <v>42212</v>
      </c>
      <c r="F605" s="204">
        <v>2.1465000000000001</v>
      </c>
      <c r="G605" s="209"/>
      <c r="H605" s="205">
        <v>42229</v>
      </c>
      <c r="I605" s="204">
        <v>99.814999999999998</v>
      </c>
      <c r="K605" s="205">
        <v>42229</v>
      </c>
      <c r="L605" s="204">
        <v>99.614999999999995</v>
      </c>
      <c r="N605" s="205">
        <v>42229</v>
      </c>
      <c r="O605" s="204">
        <v>99.480599999999995</v>
      </c>
      <c r="Q605" s="205">
        <v>42229</v>
      </c>
      <c r="R605" s="204">
        <v>99.13</v>
      </c>
      <c r="T605" s="205">
        <v>42202</v>
      </c>
      <c r="U605" s="204">
        <v>25.94</v>
      </c>
      <c r="W605" s="205">
        <v>42202</v>
      </c>
      <c r="X605" s="204">
        <v>12.25</v>
      </c>
      <c r="Z605" s="205">
        <v>42202</v>
      </c>
      <c r="AA605" s="204">
        <v>9.1300000000000008</v>
      </c>
      <c r="AC605" s="205">
        <v>42202</v>
      </c>
      <c r="AD605" s="204">
        <v>-19.940000000000001</v>
      </c>
      <c r="AF605" s="205">
        <v>42202</v>
      </c>
      <c r="AG605" s="204">
        <v>0.92710000000000004</v>
      </c>
      <c r="AI605" s="205">
        <v>42202</v>
      </c>
      <c r="AJ605" s="204">
        <v>1.792</v>
      </c>
      <c r="AL605" s="205">
        <v>42202</v>
      </c>
      <c r="AM605" s="204">
        <v>2.4390000000000001</v>
      </c>
      <c r="AO605" s="205">
        <v>42202</v>
      </c>
      <c r="AP605" s="204">
        <v>2.8824999999999998</v>
      </c>
      <c r="AR605" s="205">
        <v>42208</v>
      </c>
      <c r="AS605" s="204">
        <v>3.0005999999999999</v>
      </c>
      <c r="AU605" s="205">
        <v>42208</v>
      </c>
      <c r="AV605" s="204">
        <v>0.86419999999999997</v>
      </c>
    </row>
    <row r="606" spans="2:48" x14ac:dyDescent="0.25">
      <c r="B606" s="205">
        <v>42236</v>
      </c>
      <c r="C606" s="204">
        <v>84.59</v>
      </c>
      <c r="E606" s="205">
        <v>42213</v>
      </c>
      <c r="F606" s="204">
        <v>2.1553</v>
      </c>
      <c r="G606" s="209"/>
      <c r="H606" s="205">
        <v>42230</v>
      </c>
      <c r="I606" s="204">
        <v>99.8125</v>
      </c>
      <c r="K606" s="205">
        <v>42230</v>
      </c>
      <c r="L606" s="204">
        <v>99.61</v>
      </c>
      <c r="N606" s="205">
        <v>42230</v>
      </c>
      <c r="O606" s="204">
        <v>99.470600000000005</v>
      </c>
      <c r="Q606" s="205">
        <v>42230</v>
      </c>
      <c r="R606" s="204">
        <v>99.114999999999995</v>
      </c>
      <c r="T606" s="205">
        <v>42205</v>
      </c>
      <c r="U606" s="204">
        <v>25.75</v>
      </c>
      <c r="W606" s="205">
        <v>42205</v>
      </c>
      <c r="X606" s="204">
        <v>12.25</v>
      </c>
      <c r="Z606" s="205">
        <v>42205</v>
      </c>
      <c r="AA606" s="204">
        <v>8.3800000000000008</v>
      </c>
      <c r="AC606" s="205">
        <v>42205</v>
      </c>
      <c r="AD606" s="204">
        <v>-20.38</v>
      </c>
      <c r="AF606" s="205">
        <v>42205</v>
      </c>
      <c r="AG606" s="204">
        <v>0.96479999999999999</v>
      </c>
      <c r="AI606" s="205">
        <v>42205</v>
      </c>
      <c r="AJ606" s="204">
        <v>1.8296000000000001</v>
      </c>
      <c r="AL606" s="205">
        <v>42205</v>
      </c>
      <c r="AM606" s="204">
        <v>2.4580000000000002</v>
      </c>
      <c r="AO606" s="205">
        <v>42205</v>
      </c>
      <c r="AP606" s="204">
        <v>2.8904999999999998</v>
      </c>
      <c r="AR606" s="205">
        <v>42209</v>
      </c>
      <c r="AS606" s="204">
        <v>2.9967000000000001</v>
      </c>
      <c r="AU606" s="205">
        <v>42209</v>
      </c>
      <c r="AV606" s="204">
        <v>0.84360000000000002</v>
      </c>
    </row>
    <row r="607" spans="2:48" x14ac:dyDescent="0.25">
      <c r="B607" s="205">
        <v>42237</v>
      </c>
      <c r="C607" s="204">
        <v>88.52</v>
      </c>
      <c r="E607" s="205">
        <v>42214</v>
      </c>
      <c r="F607" s="204">
        <v>2.1736</v>
      </c>
      <c r="G607" s="209"/>
      <c r="H607" s="205">
        <v>42233</v>
      </c>
      <c r="I607" s="204">
        <v>99.8125</v>
      </c>
      <c r="K607" s="205">
        <v>42233</v>
      </c>
      <c r="L607" s="204">
        <v>99.61</v>
      </c>
      <c r="N607" s="205">
        <v>42233</v>
      </c>
      <c r="O607" s="204">
        <v>99.480599999999995</v>
      </c>
      <c r="Q607" s="205">
        <v>42233</v>
      </c>
      <c r="R607" s="204">
        <v>99.14</v>
      </c>
      <c r="T607" s="205">
        <v>42206</v>
      </c>
      <c r="U607" s="204">
        <v>25.56</v>
      </c>
      <c r="W607" s="205">
        <v>42206</v>
      </c>
      <c r="X607" s="204">
        <v>12.38</v>
      </c>
      <c r="Z607" s="205">
        <v>42206</v>
      </c>
      <c r="AA607" s="204">
        <v>8.3800000000000008</v>
      </c>
      <c r="AC607" s="205">
        <v>42206</v>
      </c>
      <c r="AD607" s="204">
        <v>-20.309999999999999</v>
      </c>
      <c r="AF607" s="205">
        <v>42206</v>
      </c>
      <c r="AG607" s="204">
        <v>0.93420000000000003</v>
      </c>
      <c r="AI607" s="205">
        <v>42206</v>
      </c>
      <c r="AJ607" s="204">
        <v>1.7772000000000001</v>
      </c>
      <c r="AL607" s="205">
        <v>42206</v>
      </c>
      <c r="AM607" s="204">
        <v>2.4102999999999999</v>
      </c>
      <c r="AO607" s="205">
        <v>42206</v>
      </c>
      <c r="AP607" s="204">
        <v>2.8593000000000002</v>
      </c>
      <c r="AR607" s="205">
        <v>42212</v>
      </c>
      <c r="AS607" s="204">
        <v>2.972</v>
      </c>
      <c r="AU607" s="205">
        <v>42212</v>
      </c>
      <c r="AV607" s="204">
        <v>0.8286</v>
      </c>
    </row>
    <row r="608" spans="2:48" x14ac:dyDescent="0.25">
      <c r="B608" s="205">
        <v>42240</v>
      </c>
      <c r="C608" s="204">
        <v>94.54</v>
      </c>
      <c r="E608" s="205">
        <v>42215</v>
      </c>
      <c r="F608" s="204">
        <v>2.1798000000000002</v>
      </c>
      <c r="G608" s="209"/>
      <c r="H608" s="205">
        <v>42234</v>
      </c>
      <c r="I608" s="204">
        <v>99.8125</v>
      </c>
      <c r="K608" s="205">
        <v>42234</v>
      </c>
      <c r="L608" s="204">
        <v>99.61</v>
      </c>
      <c r="N608" s="205">
        <v>42234</v>
      </c>
      <c r="O608" s="204">
        <v>99.480599999999995</v>
      </c>
      <c r="Q608" s="205">
        <v>42234</v>
      </c>
      <c r="R608" s="204">
        <v>99.135000000000005</v>
      </c>
      <c r="T608" s="205">
        <v>42207</v>
      </c>
      <c r="U608" s="204">
        <v>25</v>
      </c>
      <c r="W608" s="205">
        <v>42207</v>
      </c>
      <c r="X608" s="204">
        <v>12.88</v>
      </c>
      <c r="Z608" s="205">
        <v>42207</v>
      </c>
      <c r="AA608" s="204">
        <v>8.8800000000000008</v>
      </c>
      <c r="AC608" s="205">
        <v>42207</v>
      </c>
      <c r="AD608" s="204">
        <v>-19.190000000000001</v>
      </c>
      <c r="AF608" s="205">
        <v>42207</v>
      </c>
      <c r="AG608" s="204">
        <v>0.96089999999999998</v>
      </c>
      <c r="AI608" s="205">
        <v>42207</v>
      </c>
      <c r="AJ608" s="204">
        <v>1.8010000000000002</v>
      </c>
      <c r="AL608" s="205">
        <v>42207</v>
      </c>
      <c r="AM608" s="204">
        <v>2.4135</v>
      </c>
      <c r="AO608" s="205">
        <v>42207</v>
      </c>
      <c r="AP608" s="204">
        <v>2.8443000000000001</v>
      </c>
      <c r="AR608" s="205">
        <v>42213</v>
      </c>
      <c r="AS608" s="204">
        <v>3.0019999999999998</v>
      </c>
      <c r="AU608" s="205">
        <v>42213</v>
      </c>
      <c r="AV608" s="204">
        <v>0.84789999999999999</v>
      </c>
    </row>
    <row r="609" spans="2:48" x14ac:dyDescent="0.25">
      <c r="B609" s="205">
        <v>42241</v>
      </c>
      <c r="C609" s="204">
        <v>91.09</v>
      </c>
      <c r="E609" s="205">
        <v>42216</v>
      </c>
      <c r="F609" s="204">
        <v>2.1764999999999999</v>
      </c>
      <c r="G609" s="209"/>
      <c r="H609" s="205">
        <v>42235</v>
      </c>
      <c r="I609" s="204">
        <v>99.8125</v>
      </c>
      <c r="K609" s="205">
        <v>42235</v>
      </c>
      <c r="L609" s="204">
        <v>99.64</v>
      </c>
      <c r="N609" s="205">
        <v>42235</v>
      </c>
      <c r="O609" s="204">
        <v>99.507999999999996</v>
      </c>
      <c r="Q609" s="205">
        <v>42235</v>
      </c>
      <c r="R609" s="204">
        <v>99.19</v>
      </c>
      <c r="T609" s="205">
        <v>42208</v>
      </c>
      <c r="U609" s="204">
        <v>25</v>
      </c>
      <c r="W609" s="205">
        <v>42208</v>
      </c>
      <c r="X609" s="204">
        <v>12.63</v>
      </c>
      <c r="Z609" s="205">
        <v>42208</v>
      </c>
      <c r="AA609" s="204">
        <v>8.6300000000000008</v>
      </c>
      <c r="AC609" s="205">
        <v>42208</v>
      </c>
      <c r="AD609" s="204">
        <v>-19</v>
      </c>
      <c r="AF609" s="205">
        <v>42208</v>
      </c>
      <c r="AG609" s="204">
        <v>0.94599999999999995</v>
      </c>
      <c r="AI609" s="205">
        <v>42208</v>
      </c>
      <c r="AJ609" s="204">
        <v>1.7596000000000001</v>
      </c>
      <c r="AL609" s="205">
        <v>42208</v>
      </c>
      <c r="AM609" s="204">
        <v>2.3540000000000001</v>
      </c>
      <c r="AO609" s="205">
        <v>42208</v>
      </c>
      <c r="AP609" s="204">
        <v>2.7759999999999998</v>
      </c>
      <c r="AR609" s="205">
        <v>42214</v>
      </c>
      <c r="AS609" s="204">
        <v>3.0617999999999999</v>
      </c>
      <c r="AU609" s="205">
        <v>42214</v>
      </c>
      <c r="AV609" s="204">
        <v>0.88390000000000002</v>
      </c>
    </row>
    <row r="610" spans="2:48" x14ac:dyDescent="0.25">
      <c r="B610" s="205">
        <v>42242</v>
      </c>
      <c r="C610" s="204">
        <v>92.01</v>
      </c>
      <c r="E610" s="205">
        <v>42219</v>
      </c>
      <c r="F610" s="204">
        <v>2.1597</v>
      </c>
      <c r="G610" s="209"/>
      <c r="H610" s="205">
        <v>42236</v>
      </c>
      <c r="I610" s="204">
        <v>99.8125</v>
      </c>
      <c r="K610" s="205">
        <v>42236</v>
      </c>
      <c r="L610" s="204">
        <v>99.64</v>
      </c>
      <c r="N610" s="205">
        <v>42236</v>
      </c>
      <c r="O610" s="204">
        <v>99.507999999999996</v>
      </c>
      <c r="Q610" s="205">
        <v>42236</v>
      </c>
      <c r="R610" s="204">
        <v>99.19</v>
      </c>
      <c r="T610" s="205">
        <v>42209</v>
      </c>
      <c r="U610" s="204">
        <v>24.75</v>
      </c>
      <c r="W610" s="205">
        <v>42209</v>
      </c>
      <c r="X610" s="204">
        <v>12.63</v>
      </c>
      <c r="Z610" s="205">
        <v>42209</v>
      </c>
      <c r="AA610" s="204">
        <v>8.3800000000000008</v>
      </c>
      <c r="AC610" s="205">
        <v>42209</v>
      </c>
      <c r="AD610" s="204">
        <v>-18.690000000000001</v>
      </c>
      <c r="AF610" s="205">
        <v>42209</v>
      </c>
      <c r="AG610" s="204">
        <v>0.92930000000000001</v>
      </c>
      <c r="AI610" s="205">
        <v>42209</v>
      </c>
      <c r="AJ610" s="204">
        <v>1.7458</v>
      </c>
      <c r="AL610" s="205">
        <v>42209</v>
      </c>
      <c r="AM610" s="204">
        <v>2.3464</v>
      </c>
      <c r="AO610" s="205">
        <v>42209</v>
      </c>
      <c r="AP610" s="204">
        <v>2.7744999999999997</v>
      </c>
      <c r="AR610" s="205">
        <v>42215</v>
      </c>
      <c r="AS610" s="204">
        <v>3.0192999999999999</v>
      </c>
      <c r="AU610" s="205">
        <v>42215</v>
      </c>
      <c r="AV610" s="204">
        <v>0.83789999999999998</v>
      </c>
    </row>
    <row r="611" spans="2:48" x14ac:dyDescent="0.25">
      <c r="B611" s="205">
        <v>42243</v>
      </c>
      <c r="C611" s="204">
        <v>91.41</v>
      </c>
      <c r="E611" s="205">
        <v>42220</v>
      </c>
      <c r="F611" s="204">
        <v>2.1541000000000001</v>
      </c>
      <c r="G611" s="209"/>
      <c r="H611" s="205">
        <v>42237</v>
      </c>
      <c r="I611" s="204">
        <v>99.8125</v>
      </c>
      <c r="K611" s="205">
        <v>42237</v>
      </c>
      <c r="L611" s="204">
        <v>99.644999999999996</v>
      </c>
      <c r="N611" s="205">
        <v>42237</v>
      </c>
      <c r="O611" s="204">
        <v>99.515500000000003</v>
      </c>
      <c r="Q611" s="205">
        <v>42237</v>
      </c>
      <c r="R611" s="204">
        <v>99.224999999999994</v>
      </c>
      <c r="T611" s="205">
        <v>42212</v>
      </c>
      <c r="U611" s="204">
        <v>24.94</v>
      </c>
      <c r="W611" s="205">
        <v>42212</v>
      </c>
      <c r="X611" s="204">
        <v>13.13</v>
      </c>
      <c r="Z611" s="205">
        <v>42212</v>
      </c>
      <c r="AA611" s="204">
        <v>8.3800000000000008</v>
      </c>
      <c r="AC611" s="205">
        <v>42212</v>
      </c>
      <c r="AD611" s="204">
        <v>-18.88</v>
      </c>
      <c r="AF611" s="205">
        <v>42212</v>
      </c>
      <c r="AG611" s="204">
        <v>0.89880000000000004</v>
      </c>
      <c r="AI611" s="205">
        <v>42212</v>
      </c>
      <c r="AJ611" s="204">
        <v>1.6949999999999998</v>
      </c>
      <c r="AL611" s="205">
        <v>42212</v>
      </c>
      <c r="AM611" s="204">
        <v>2.3022999999999998</v>
      </c>
      <c r="AO611" s="205">
        <v>42212</v>
      </c>
      <c r="AP611" s="204">
        <v>2.7452000000000001</v>
      </c>
      <c r="AR611" s="205">
        <v>42216</v>
      </c>
      <c r="AS611" s="204">
        <v>2.9558999999999997</v>
      </c>
      <c r="AU611" s="205">
        <v>42216</v>
      </c>
      <c r="AV611" s="204">
        <v>0.78090000000000004</v>
      </c>
    </row>
    <row r="612" spans="2:48" x14ac:dyDescent="0.25">
      <c r="B612" s="205">
        <v>42244</v>
      </c>
      <c r="C612" s="204">
        <v>91.08</v>
      </c>
      <c r="E612" s="205">
        <v>42221</v>
      </c>
      <c r="F612" s="204">
        <v>2.1497000000000002</v>
      </c>
      <c r="G612" s="209"/>
      <c r="H612" s="205">
        <v>42240</v>
      </c>
      <c r="I612" s="204">
        <v>99.8125</v>
      </c>
      <c r="K612" s="205">
        <v>42240</v>
      </c>
      <c r="L612" s="204">
        <v>99.674999999999997</v>
      </c>
      <c r="N612" s="205">
        <v>42240</v>
      </c>
      <c r="O612" s="204">
        <v>99.535499999999999</v>
      </c>
      <c r="Q612" s="205">
        <v>42240</v>
      </c>
      <c r="R612" s="204">
        <v>99.31</v>
      </c>
      <c r="T612" s="205">
        <v>42213</v>
      </c>
      <c r="U612" s="204">
        <v>24.38</v>
      </c>
      <c r="W612" s="205">
        <v>42213</v>
      </c>
      <c r="X612" s="204">
        <v>13.13</v>
      </c>
      <c r="Z612" s="205">
        <v>42213</v>
      </c>
      <c r="AA612" s="204">
        <v>8.1300000000000008</v>
      </c>
      <c r="AC612" s="205">
        <v>42213</v>
      </c>
      <c r="AD612" s="204">
        <v>-19.75</v>
      </c>
      <c r="AF612" s="205">
        <v>42213</v>
      </c>
      <c r="AG612" s="204">
        <v>0.91320000000000001</v>
      </c>
      <c r="AI612" s="205">
        <v>42213</v>
      </c>
      <c r="AJ612" s="204">
        <v>1.7210999999999999</v>
      </c>
      <c r="AL612" s="205">
        <v>42213</v>
      </c>
      <c r="AM612" s="204">
        <v>2.3315000000000001</v>
      </c>
      <c r="AO612" s="205">
        <v>42213</v>
      </c>
      <c r="AP612" s="204">
        <v>2.7678000000000003</v>
      </c>
      <c r="AR612" s="205">
        <v>42219</v>
      </c>
      <c r="AS612" s="204">
        <v>2.9018000000000002</v>
      </c>
      <c r="AU612" s="205">
        <v>42219</v>
      </c>
      <c r="AV612" s="204">
        <v>0.74099999999999999</v>
      </c>
    </row>
    <row r="613" spans="2:48" x14ac:dyDescent="0.25">
      <c r="B613" s="205">
        <v>42247</v>
      </c>
      <c r="C613" s="204">
        <v>87.74</v>
      </c>
      <c r="E613" s="205">
        <v>42222</v>
      </c>
      <c r="F613" s="204">
        <v>2.0739000000000001</v>
      </c>
      <c r="G613" s="209"/>
      <c r="H613" s="205">
        <v>42241</v>
      </c>
      <c r="I613" s="204">
        <v>99.8125</v>
      </c>
      <c r="K613" s="205">
        <v>42241</v>
      </c>
      <c r="L613" s="204">
        <v>99.66</v>
      </c>
      <c r="N613" s="205">
        <v>42241</v>
      </c>
      <c r="O613" s="204">
        <v>99.520499999999998</v>
      </c>
      <c r="Q613" s="205">
        <v>42241</v>
      </c>
      <c r="R613" s="204">
        <v>99.27</v>
      </c>
      <c r="T613" s="205">
        <v>42214</v>
      </c>
      <c r="U613" s="204">
        <v>22.25</v>
      </c>
      <c r="W613" s="205">
        <v>42214</v>
      </c>
      <c r="X613" s="204">
        <v>13</v>
      </c>
      <c r="Z613" s="205">
        <v>42214</v>
      </c>
      <c r="AA613" s="204">
        <v>8</v>
      </c>
      <c r="AC613" s="205">
        <v>42214</v>
      </c>
      <c r="AD613" s="204">
        <v>-19.88</v>
      </c>
      <c r="AF613" s="205">
        <v>42214</v>
      </c>
      <c r="AG613" s="204">
        <v>0.92679999999999996</v>
      </c>
      <c r="AI613" s="205">
        <v>42214</v>
      </c>
      <c r="AJ613" s="204">
        <v>1.7442</v>
      </c>
      <c r="AL613" s="205">
        <v>42214</v>
      </c>
      <c r="AM613" s="204">
        <v>2.3669000000000002</v>
      </c>
      <c r="AO613" s="205">
        <v>42214</v>
      </c>
      <c r="AP613" s="204">
        <v>2.7983000000000002</v>
      </c>
      <c r="AR613" s="205">
        <v>42220</v>
      </c>
      <c r="AS613" s="204">
        <v>2.9575</v>
      </c>
      <c r="AU613" s="205">
        <v>42220</v>
      </c>
      <c r="AV613" s="204">
        <v>0.80389999999999995</v>
      </c>
    </row>
    <row r="614" spans="2:48" x14ac:dyDescent="0.25">
      <c r="B614" s="205">
        <v>42248</v>
      </c>
      <c r="C614" s="204">
        <v>88.68</v>
      </c>
      <c r="E614" s="205">
        <v>42223</v>
      </c>
      <c r="F614" s="204">
        <v>2.0634000000000001</v>
      </c>
      <c r="G614" s="209"/>
      <c r="H614" s="205">
        <v>42242</v>
      </c>
      <c r="I614" s="204">
        <v>99.8125</v>
      </c>
      <c r="K614" s="205">
        <v>42242</v>
      </c>
      <c r="L614" s="204">
        <v>99.67</v>
      </c>
      <c r="N614" s="205">
        <v>42242</v>
      </c>
      <c r="O614" s="204">
        <v>99.520499999999998</v>
      </c>
      <c r="Q614" s="205">
        <v>42242</v>
      </c>
      <c r="R614" s="204">
        <v>99.3</v>
      </c>
      <c r="T614" s="205">
        <v>42215</v>
      </c>
      <c r="U614" s="204">
        <v>23.5</v>
      </c>
      <c r="W614" s="205">
        <v>42215</v>
      </c>
      <c r="X614" s="204">
        <v>13.19</v>
      </c>
      <c r="Z614" s="205">
        <v>42215</v>
      </c>
      <c r="AA614" s="204">
        <v>8.5</v>
      </c>
      <c r="AC614" s="205">
        <v>42215</v>
      </c>
      <c r="AD614" s="204">
        <v>-18.88</v>
      </c>
      <c r="AF614" s="205">
        <v>42215</v>
      </c>
      <c r="AG614" s="204">
        <v>0.9637</v>
      </c>
      <c r="AI614" s="205">
        <v>42215</v>
      </c>
      <c r="AJ614" s="204">
        <v>1.7524999999999999</v>
      </c>
      <c r="AL614" s="205">
        <v>42215</v>
      </c>
      <c r="AM614" s="204">
        <v>2.3439999999999999</v>
      </c>
      <c r="AO614" s="205">
        <v>42215</v>
      </c>
      <c r="AP614" s="204">
        <v>2.7547999999999999</v>
      </c>
      <c r="AR614" s="205">
        <v>42221</v>
      </c>
      <c r="AS614" s="204">
        <v>3.0169000000000001</v>
      </c>
      <c r="AU614" s="205">
        <v>42221</v>
      </c>
      <c r="AV614" s="204">
        <v>0.86719999999999997</v>
      </c>
    </row>
    <row r="615" spans="2:48" x14ac:dyDescent="0.25">
      <c r="B615" s="205">
        <v>42249</v>
      </c>
      <c r="C615" s="204">
        <v>93.08</v>
      </c>
      <c r="E615" s="205">
        <v>42226</v>
      </c>
      <c r="F615" s="204">
        <v>2.1295999999999999</v>
      </c>
      <c r="G615" s="209"/>
      <c r="H615" s="205">
        <v>42243</v>
      </c>
      <c r="I615" s="204">
        <v>99.8125</v>
      </c>
      <c r="K615" s="205">
        <v>42243</v>
      </c>
      <c r="L615" s="204">
        <v>99.66</v>
      </c>
      <c r="N615" s="205">
        <v>42243</v>
      </c>
      <c r="O615" s="204">
        <v>99.513000000000005</v>
      </c>
      <c r="Q615" s="205">
        <v>42243</v>
      </c>
      <c r="R615" s="204">
        <v>99.284999999999997</v>
      </c>
      <c r="T615" s="205">
        <v>42216</v>
      </c>
      <c r="U615" s="204">
        <v>23.63</v>
      </c>
      <c r="W615" s="205">
        <v>42216</v>
      </c>
      <c r="X615" s="204">
        <v>13.75</v>
      </c>
      <c r="Z615" s="205">
        <v>42216</v>
      </c>
      <c r="AA615" s="204">
        <v>8.56</v>
      </c>
      <c r="AC615" s="205">
        <v>42216</v>
      </c>
      <c r="AD615" s="204">
        <v>-19.5</v>
      </c>
      <c r="AF615" s="205">
        <v>42216</v>
      </c>
      <c r="AG615" s="204">
        <v>0.89570000000000005</v>
      </c>
      <c r="AI615" s="205">
        <v>42216</v>
      </c>
      <c r="AJ615" s="204">
        <v>1.6665000000000001</v>
      </c>
      <c r="AL615" s="205">
        <v>42216</v>
      </c>
      <c r="AM615" s="204">
        <v>2.2669000000000001</v>
      </c>
      <c r="AO615" s="205">
        <v>42216</v>
      </c>
      <c r="AP615" s="204">
        <v>2.7115999999999998</v>
      </c>
      <c r="AR615" s="205">
        <v>42222</v>
      </c>
      <c r="AS615" s="204">
        <v>2.9161999999999999</v>
      </c>
      <c r="AU615" s="205">
        <v>42222</v>
      </c>
      <c r="AV615" s="204">
        <v>0.84589999999999999</v>
      </c>
    </row>
    <row r="616" spans="2:48" x14ac:dyDescent="0.25">
      <c r="B616" s="205">
        <v>42250</v>
      </c>
      <c r="C616" s="204">
        <v>91.41</v>
      </c>
      <c r="E616" s="205">
        <v>42227</v>
      </c>
      <c r="F616" s="204">
        <v>2.0708000000000002</v>
      </c>
      <c r="G616" s="209"/>
      <c r="H616" s="205">
        <v>42244</v>
      </c>
      <c r="I616" s="204">
        <v>99.8125</v>
      </c>
      <c r="K616" s="205">
        <v>42244</v>
      </c>
      <c r="L616" s="204">
        <v>99.635000000000005</v>
      </c>
      <c r="N616" s="205">
        <v>42244</v>
      </c>
      <c r="O616" s="204">
        <v>99.498000000000005</v>
      </c>
      <c r="Q616" s="205">
        <v>42244</v>
      </c>
      <c r="R616" s="204">
        <v>99.24</v>
      </c>
      <c r="T616" s="205">
        <v>42219</v>
      </c>
      <c r="U616" s="204">
        <v>23.19</v>
      </c>
      <c r="W616" s="205">
        <v>42219</v>
      </c>
      <c r="X616" s="204">
        <v>13.81</v>
      </c>
      <c r="Z616" s="205">
        <v>42219</v>
      </c>
      <c r="AA616" s="204">
        <v>8.56</v>
      </c>
      <c r="AC616" s="205">
        <v>42219</v>
      </c>
      <c r="AD616" s="204">
        <v>-20.13</v>
      </c>
      <c r="AF616" s="205">
        <v>42219</v>
      </c>
      <c r="AG616" s="204">
        <v>0.89849999999999997</v>
      </c>
      <c r="AI616" s="205">
        <v>42219</v>
      </c>
      <c r="AJ616" s="204">
        <v>1.6543999999999999</v>
      </c>
      <c r="AL616" s="205">
        <v>42219</v>
      </c>
      <c r="AM616" s="204">
        <v>2.2345000000000002</v>
      </c>
      <c r="AO616" s="205">
        <v>42219</v>
      </c>
      <c r="AP616" s="204">
        <v>2.6509999999999998</v>
      </c>
      <c r="AR616" s="205">
        <v>42223</v>
      </c>
      <c r="AS616" s="204">
        <v>2.8319000000000001</v>
      </c>
      <c r="AU616" s="205">
        <v>42223</v>
      </c>
      <c r="AV616" s="204">
        <v>0.76839999999999997</v>
      </c>
    </row>
    <row r="617" spans="2:48" x14ac:dyDescent="0.25">
      <c r="B617" s="205">
        <v>42251</v>
      </c>
      <c r="C617" s="204">
        <v>86.78</v>
      </c>
      <c r="E617" s="205">
        <v>42228</v>
      </c>
      <c r="F617" s="204">
        <v>2.0467</v>
      </c>
      <c r="G617" s="209"/>
      <c r="H617" s="205">
        <v>42247</v>
      </c>
      <c r="I617" s="204">
        <v>99.8125</v>
      </c>
      <c r="K617" s="205">
        <v>42247</v>
      </c>
      <c r="L617" s="204">
        <v>99.635000000000005</v>
      </c>
      <c r="N617" s="205">
        <v>42247</v>
      </c>
      <c r="O617" s="204">
        <v>99.490499999999997</v>
      </c>
      <c r="Q617" s="205">
        <v>42247</v>
      </c>
      <c r="R617" s="204">
        <v>99.23</v>
      </c>
      <c r="T617" s="205">
        <v>42220</v>
      </c>
      <c r="U617" s="204">
        <v>23</v>
      </c>
      <c r="W617" s="205">
        <v>42220</v>
      </c>
      <c r="X617" s="204">
        <v>13.38</v>
      </c>
      <c r="Z617" s="205">
        <v>42220</v>
      </c>
      <c r="AA617" s="204">
        <v>8.56</v>
      </c>
      <c r="AC617" s="205">
        <v>42220</v>
      </c>
      <c r="AD617" s="204">
        <v>-19.190000000000001</v>
      </c>
      <c r="AF617" s="205">
        <v>42220</v>
      </c>
      <c r="AG617" s="204">
        <v>0.96389999999999998</v>
      </c>
      <c r="AI617" s="205">
        <v>42220</v>
      </c>
      <c r="AJ617" s="204">
        <v>1.7379</v>
      </c>
      <c r="AL617" s="205">
        <v>42220</v>
      </c>
      <c r="AM617" s="204">
        <v>2.3094999999999999</v>
      </c>
      <c r="AO617" s="205">
        <v>42220</v>
      </c>
      <c r="AP617" s="204">
        <v>2.7054999999999998</v>
      </c>
      <c r="AR617" s="205">
        <v>42226</v>
      </c>
      <c r="AS617" s="204">
        <v>2.9614000000000003</v>
      </c>
      <c r="AU617" s="205">
        <v>42226</v>
      </c>
      <c r="AV617" s="204">
        <v>0.83640000000000003</v>
      </c>
    </row>
    <row r="618" spans="2:48" x14ac:dyDescent="0.25">
      <c r="B618" s="205">
        <v>42255</v>
      </c>
      <c r="C618" s="204">
        <v>85.24</v>
      </c>
      <c r="E618" s="205">
        <v>42229</v>
      </c>
      <c r="F618" s="204">
        <v>1.9830999999999999</v>
      </c>
      <c r="G618" s="209"/>
      <c r="H618" s="205">
        <v>42248</v>
      </c>
      <c r="I618" s="204">
        <v>99.817499999999995</v>
      </c>
      <c r="K618" s="205">
        <v>42248</v>
      </c>
      <c r="L618" s="204">
        <v>99.644999999999996</v>
      </c>
      <c r="N618" s="205">
        <v>42248</v>
      </c>
      <c r="O618" s="204">
        <v>99.500500000000002</v>
      </c>
      <c r="Q618" s="205">
        <v>42248</v>
      </c>
      <c r="R618" s="204">
        <v>99.26</v>
      </c>
      <c r="T618" s="205">
        <v>42221</v>
      </c>
      <c r="U618" s="204">
        <v>24.5</v>
      </c>
      <c r="W618" s="205">
        <v>42221</v>
      </c>
      <c r="X618" s="204">
        <v>12.94</v>
      </c>
      <c r="Z618" s="205">
        <v>42221</v>
      </c>
      <c r="AA618" s="204">
        <v>8.81</v>
      </c>
      <c r="AC618" s="205">
        <v>42221</v>
      </c>
      <c r="AD618" s="204">
        <v>-19.03</v>
      </c>
      <c r="AF618" s="205">
        <v>42221</v>
      </c>
      <c r="AG618" s="204">
        <v>0.97430000000000005</v>
      </c>
      <c r="AI618" s="205">
        <v>42221</v>
      </c>
      <c r="AJ618" s="204">
        <v>1.7747999999999999</v>
      </c>
      <c r="AL618" s="205">
        <v>42221</v>
      </c>
      <c r="AM618" s="204">
        <v>2.3595000000000002</v>
      </c>
      <c r="AO618" s="205">
        <v>42221</v>
      </c>
      <c r="AP618" s="204">
        <v>2.7542999999999997</v>
      </c>
      <c r="AR618" s="205">
        <v>42227</v>
      </c>
      <c r="AS618" s="204">
        <v>2.8765000000000001</v>
      </c>
      <c r="AU618" s="205">
        <v>42227</v>
      </c>
      <c r="AV618" s="204">
        <v>0.80700000000000005</v>
      </c>
    </row>
    <row r="619" spans="2:48" x14ac:dyDescent="0.25">
      <c r="B619" s="205">
        <v>42256</v>
      </c>
      <c r="C619" s="204">
        <v>85.06</v>
      </c>
      <c r="E619" s="205">
        <v>42230</v>
      </c>
      <c r="F619" s="204">
        <v>1.9950000000000001</v>
      </c>
      <c r="G619" s="209"/>
      <c r="H619" s="205">
        <v>42249</v>
      </c>
      <c r="I619" s="204">
        <v>99.817499999999995</v>
      </c>
      <c r="K619" s="205">
        <v>42249</v>
      </c>
      <c r="L619" s="204">
        <v>99.66</v>
      </c>
      <c r="N619" s="205">
        <v>42249</v>
      </c>
      <c r="O619" s="204">
        <v>99.503</v>
      </c>
      <c r="Q619" s="205">
        <v>42249</v>
      </c>
      <c r="R619" s="204">
        <v>99.26</v>
      </c>
      <c r="T619" s="205">
        <v>42222</v>
      </c>
      <c r="U619" s="204">
        <v>25.9</v>
      </c>
      <c r="W619" s="205">
        <v>42222</v>
      </c>
      <c r="X619" s="204">
        <v>13.31</v>
      </c>
      <c r="Z619" s="205">
        <v>42222</v>
      </c>
      <c r="AA619" s="204">
        <v>8.8800000000000008</v>
      </c>
      <c r="AC619" s="205">
        <v>42222</v>
      </c>
      <c r="AD619" s="204">
        <v>-18.3</v>
      </c>
      <c r="AF619" s="205">
        <v>42222</v>
      </c>
      <c r="AG619" s="204">
        <v>0.96089999999999998</v>
      </c>
      <c r="AI619" s="205">
        <v>42222</v>
      </c>
      <c r="AJ619" s="204">
        <v>1.7463</v>
      </c>
      <c r="AL619" s="205">
        <v>42222</v>
      </c>
      <c r="AM619" s="204">
        <v>2.3117999999999999</v>
      </c>
      <c r="AO619" s="205">
        <v>42222</v>
      </c>
      <c r="AP619" s="204">
        <v>2.7092999999999998</v>
      </c>
      <c r="AR619" s="205">
        <v>42228</v>
      </c>
      <c r="AS619" s="204">
        <v>2.8933</v>
      </c>
      <c r="AU619" s="205">
        <v>42228</v>
      </c>
      <c r="AV619" s="204">
        <v>0.8468</v>
      </c>
    </row>
    <row r="620" spans="2:48" x14ac:dyDescent="0.25">
      <c r="B620" s="205">
        <v>42257</v>
      </c>
      <c r="C620" s="204">
        <v>83.6</v>
      </c>
      <c r="E620" s="205">
        <v>42233</v>
      </c>
      <c r="F620" s="204">
        <v>1.9742</v>
      </c>
      <c r="G620" s="209"/>
      <c r="H620" s="205">
        <v>42250</v>
      </c>
      <c r="I620" s="204">
        <v>99.817499999999995</v>
      </c>
      <c r="K620" s="205">
        <v>42250</v>
      </c>
      <c r="L620" s="204">
        <v>99.66</v>
      </c>
      <c r="N620" s="205">
        <v>42250</v>
      </c>
      <c r="O620" s="204">
        <v>99.507999999999996</v>
      </c>
      <c r="Q620" s="205">
        <v>42250</v>
      </c>
      <c r="R620" s="204">
        <v>99.265000000000001</v>
      </c>
      <c r="T620" s="205">
        <v>42223</v>
      </c>
      <c r="U620" s="204">
        <v>24.89</v>
      </c>
      <c r="W620" s="205">
        <v>42223</v>
      </c>
      <c r="X620" s="204">
        <v>13.56</v>
      </c>
      <c r="Z620" s="205">
        <v>42223</v>
      </c>
      <c r="AA620" s="204">
        <v>9.19</v>
      </c>
      <c r="AC620" s="205">
        <v>42223</v>
      </c>
      <c r="AD620" s="204">
        <v>-17.63</v>
      </c>
      <c r="AF620" s="205">
        <v>42223</v>
      </c>
      <c r="AG620" s="204">
        <v>0.96850000000000003</v>
      </c>
      <c r="AI620" s="205">
        <v>42223</v>
      </c>
      <c r="AJ620" s="204">
        <v>1.7075</v>
      </c>
      <c r="AL620" s="205">
        <v>42223</v>
      </c>
      <c r="AM620" s="204">
        <v>2.254</v>
      </c>
      <c r="AO620" s="205">
        <v>42223</v>
      </c>
      <c r="AP620" s="204">
        <v>2.6433999999999997</v>
      </c>
      <c r="AR620" s="205">
        <v>42229</v>
      </c>
      <c r="AS620" s="204">
        <v>2.8649</v>
      </c>
      <c r="AU620" s="205">
        <v>42229</v>
      </c>
      <c r="AV620" s="204">
        <v>0.87919999999999998</v>
      </c>
    </row>
    <row r="621" spans="2:48" x14ac:dyDescent="0.25">
      <c r="B621" s="205">
        <v>42258</v>
      </c>
      <c r="C621" s="204">
        <v>83.78</v>
      </c>
      <c r="E621" s="205">
        <v>42234</v>
      </c>
      <c r="F621" s="204">
        <v>1.9918</v>
      </c>
      <c r="G621" s="209"/>
      <c r="H621" s="205">
        <v>42251</v>
      </c>
      <c r="I621" s="204">
        <v>99.817499999999995</v>
      </c>
      <c r="K621" s="205">
        <v>42251</v>
      </c>
      <c r="L621" s="204">
        <v>99.66</v>
      </c>
      <c r="N621" s="205">
        <v>42251</v>
      </c>
      <c r="O621" s="204">
        <v>99.510499999999993</v>
      </c>
      <c r="Q621" s="205">
        <v>42251</v>
      </c>
      <c r="R621" s="204">
        <v>99.26</v>
      </c>
      <c r="T621" s="205">
        <v>42226</v>
      </c>
      <c r="U621" s="204">
        <v>25.35</v>
      </c>
      <c r="W621" s="205">
        <v>42226</v>
      </c>
      <c r="X621" s="204">
        <v>12.94</v>
      </c>
      <c r="Z621" s="205">
        <v>42226</v>
      </c>
      <c r="AA621" s="204">
        <v>8.19</v>
      </c>
      <c r="AC621" s="205">
        <v>42226</v>
      </c>
      <c r="AD621" s="204">
        <v>-19.13</v>
      </c>
      <c r="AF621" s="205">
        <v>42226</v>
      </c>
      <c r="AG621" s="204">
        <v>0.9768</v>
      </c>
      <c r="AI621" s="205">
        <v>42226</v>
      </c>
      <c r="AJ621" s="204">
        <v>1.7415</v>
      </c>
      <c r="AL621" s="205">
        <v>42226</v>
      </c>
      <c r="AM621" s="204">
        <v>2.3102</v>
      </c>
      <c r="AO621" s="205">
        <v>42226</v>
      </c>
      <c r="AP621" s="204">
        <v>2.7044999999999999</v>
      </c>
      <c r="AR621" s="205">
        <v>42230</v>
      </c>
      <c r="AS621" s="204">
        <v>2.8643999999999998</v>
      </c>
      <c r="AU621" s="205">
        <v>42230</v>
      </c>
      <c r="AV621" s="204">
        <v>0.87290000000000001</v>
      </c>
    </row>
    <row r="622" spans="2:48" x14ac:dyDescent="0.25">
      <c r="B622" s="205">
        <v>42261</v>
      </c>
      <c r="C622" s="204">
        <v>82.69</v>
      </c>
      <c r="E622" s="205">
        <v>42235</v>
      </c>
      <c r="F622" s="204">
        <v>1.9986000000000002</v>
      </c>
      <c r="G622" s="209"/>
      <c r="H622" s="205">
        <v>42255</v>
      </c>
      <c r="I622" s="204">
        <v>99.822500000000005</v>
      </c>
      <c r="K622" s="205">
        <v>42255</v>
      </c>
      <c r="L622" s="204">
        <v>99.665000000000006</v>
      </c>
      <c r="N622" s="205">
        <v>42255</v>
      </c>
      <c r="O622" s="204">
        <v>99.518000000000001</v>
      </c>
      <c r="Q622" s="205">
        <v>42255</v>
      </c>
      <c r="R622" s="204">
        <v>99.245000000000005</v>
      </c>
      <c r="T622" s="205">
        <v>42227</v>
      </c>
      <c r="U622" s="204">
        <v>24.78</v>
      </c>
      <c r="W622" s="205">
        <v>42227</v>
      </c>
      <c r="X622" s="204">
        <v>13.63</v>
      </c>
      <c r="Z622" s="205">
        <v>42227</v>
      </c>
      <c r="AA622" s="204">
        <v>8.3800000000000008</v>
      </c>
      <c r="AC622" s="205">
        <v>42227</v>
      </c>
      <c r="AD622" s="204">
        <v>-19.25</v>
      </c>
      <c r="AF622" s="205">
        <v>42227</v>
      </c>
      <c r="AG622" s="204">
        <v>0.92220000000000002</v>
      </c>
      <c r="AI622" s="205">
        <v>42227</v>
      </c>
      <c r="AJ622" s="204">
        <v>1.6667000000000001</v>
      </c>
      <c r="AL622" s="205">
        <v>42227</v>
      </c>
      <c r="AM622" s="204">
        <v>2.2254999999999998</v>
      </c>
      <c r="AO622" s="205">
        <v>42227</v>
      </c>
      <c r="AP622" s="204">
        <v>2.6175000000000002</v>
      </c>
      <c r="AR622" s="205">
        <v>42233</v>
      </c>
      <c r="AS622" s="204">
        <v>2.8298000000000001</v>
      </c>
      <c r="AU622" s="205">
        <v>42233</v>
      </c>
      <c r="AV622" s="204">
        <v>0.85599999999999998</v>
      </c>
    </row>
    <row r="623" spans="2:48" x14ac:dyDescent="0.25">
      <c r="B623" s="205">
        <v>42262</v>
      </c>
      <c r="C623" s="204">
        <v>85.02</v>
      </c>
      <c r="E623" s="205">
        <v>42236</v>
      </c>
      <c r="F623" s="204">
        <v>1.9807000000000001</v>
      </c>
      <c r="G623" s="209"/>
      <c r="H623" s="205">
        <v>42256</v>
      </c>
      <c r="I623" s="204">
        <v>99.822500000000005</v>
      </c>
      <c r="K623" s="205">
        <v>42256</v>
      </c>
      <c r="L623" s="204">
        <v>99.665000000000006</v>
      </c>
      <c r="N623" s="205">
        <v>42256</v>
      </c>
      <c r="O623" s="204">
        <v>99.518000000000001</v>
      </c>
      <c r="Q623" s="205">
        <v>42256</v>
      </c>
      <c r="R623" s="204">
        <v>99.234999999999999</v>
      </c>
      <c r="T623" s="205">
        <v>42228</v>
      </c>
      <c r="U623" s="204">
        <v>24.71</v>
      </c>
      <c r="W623" s="205">
        <v>42228</v>
      </c>
      <c r="X623" s="204">
        <v>13.85</v>
      </c>
      <c r="Z623" s="205">
        <v>42228</v>
      </c>
      <c r="AA623" s="204">
        <v>8.3800000000000008</v>
      </c>
      <c r="AC623" s="205">
        <v>42228</v>
      </c>
      <c r="AD623" s="204">
        <v>-19.649999999999999</v>
      </c>
      <c r="AF623" s="205">
        <v>42228</v>
      </c>
      <c r="AG623" s="204">
        <v>0.91449999999999998</v>
      </c>
      <c r="AI623" s="205">
        <v>42228</v>
      </c>
      <c r="AJ623" s="204">
        <v>1.6614</v>
      </c>
      <c r="AL623" s="205">
        <v>42228</v>
      </c>
      <c r="AM623" s="204">
        <v>2.2320000000000002</v>
      </c>
      <c r="AO623" s="205">
        <v>42228</v>
      </c>
      <c r="AP623" s="204">
        <v>2.6435</v>
      </c>
      <c r="AR623" s="205">
        <v>42234</v>
      </c>
      <c r="AS623" s="204">
        <v>2.8875999999999999</v>
      </c>
      <c r="AU623" s="205">
        <v>42234</v>
      </c>
      <c r="AV623" s="204">
        <v>0.89470000000000005</v>
      </c>
    </row>
    <row r="624" spans="2:48" x14ac:dyDescent="0.25">
      <c r="B624" s="205">
        <v>42263</v>
      </c>
      <c r="C624" s="204">
        <v>84.91</v>
      </c>
      <c r="E624" s="205">
        <v>42237</v>
      </c>
      <c r="F624" s="204">
        <v>1.9449999999999998</v>
      </c>
      <c r="G624" s="209"/>
      <c r="H624" s="205">
        <v>42257</v>
      </c>
      <c r="I624" s="204">
        <v>99.822500000000005</v>
      </c>
      <c r="K624" s="205">
        <v>42257</v>
      </c>
      <c r="L624" s="204">
        <v>99.67</v>
      </c>
      <c r="N624" s="205">
        <v>42257</v>
      </c>
      <c r="O624" s="204">
        <v>99.518000000000001</v>
      </c>
      <c r="Q624" s="205">
        <v>42257</v>
      </c>
      <c r="R624" s="204">
        <v>99.234999999999999</v>
      </c>
      <c r="T624" s="205">
        <v>42229</v>
      </c>
      <c r="U624" s="204">
        <v>24.23</v>
      </c>
      <c r="W624" s="205">
        <v>42229</v>
      </c>
      <c r="X624" s="204">
        <v>12.94</v>
      </c>
      <c r="Z624" s="205">
        <v>42229</v>
      </c>
      <c r="AA624" s="204">
        <v>7.5600000000000005</v>
      </c>
      <c r="AC624" s="205">
        <v>42229</v>
      </c>
      <c r="AD624" s="204">
        <v>-19.5</v>
      </c>
      <c r="AF624" s="205">
        <v>42229</v>
      </c>
      <c r="AG624" s="204">
        <v>0.95140000000000002</v>
      </c>
      <c r="AI624" s="205">
        <v>42229</v>
      </c>
      <c r="AJ624" s="204">
        <v>1.7025000000000001</v>
      </c>
      <c r="AL624" s="205">
        <v>42229</v>
      </c>
      <c r="AM624" s="204">
        <v>2.2635000000000001</v>
      </c>
      <c r="AO624" s="205">
        <v>42229</v>
      </c>
      <c r="AP624" s="204">
        <v>2.6619999999999999</v>
      </c>
      <c r="AR624" s="205">
        <v>42235</v>
      </c>
      <c r="AS624" s="204">
        <v>2.8313999999999999</v>
      </c>
      <c r="AU624" s="205">
        <v>42235</v>
      </c>
      <c r="AV624" s="204">
        <v>0.83240000000000003</v>
      </c>
    </row>
    <row r="625" spans="2:48" x14ac:dyDescent="0.25">
      <c r="B625" s="205">
        <v>42264</v>
      </c>
      <c r="C625" s="204">
        <v>77.7</v>
      </c>
      <c r="E625" s="205">
        <v>42240</v>
      </c>
      <c r="F625" s="204">
        <v>1.8928</v>
      </c>
      <c r="G625" s="209"/>
      <c r="H625" s="205">
        <v>42258</v>
      </c>
      <c r="I625" s="204">
        <v>99.822500000000005</v>
      </c>
      <c r="K625" s="205">
        <v>42258</v>
      </c>
      <c r="L625" s="204">
        <v>99.67</v>
      </c>
      <c r="N625" s="205">
        <v>42258</v>
      </c>
      <c r="O625" s="204">
        <v>99.522999999999996</v>
      </c>
      <c r="Q625" s="205">
        <v>42258</v>
      </c>
      <c r="R625" s="204">
        <v>99.245000000000005</v>
      </c>
      <c r="T625" s="205">
        <v>42230</v>
      </c>
      <c r="U625" s="204">
        <v>24.25</v>
      </c>
      <c r="W625" s="205">
        <v>42230</v>
      </c>
      <c r="X625" s="204">
        <v>12.38</v>
      </c>
      <c r="Z625" s="205">
        <v>42230</v>
      </c>
      <c r="AA625" s="204">
        <v>7.5</v>
      </c>
      <c r="AC625" s="205">
        <v>42230</v>
      </c>
      <c r="AD625" s="204">
        <v>-18.88</v>
      </c>
      <c r="AF625" s="205">
        <v>42230</v>
      </c>
      <c r="AG625" s="204">
        <v>0.96630000000000005</v>
      </c>
      <c r="AI625" s="205">
        <v>42230</v>
      </c>
      <c r="AJ625" s="204">
        <v>1.7204999999999999</v>
      </c>
      <c r="AL625" s="205">
        <v>42230</v>
      </c>
      <c r="AM625" s="204">
        <v>2.274</v>
      </c>
      <c r="AO625" s="205">
        <v>42230</v>
      </c>
      <c r="AP625" s="204">
        <v>2.653</v>
      </c>
      <c r="AR625" s="205">
        <v>42236</v>
      </c>
      <c r="AS625" s="204">
        <v>2.7427999999999999</v>
      </c>
      <c r="AU625" s="205">
        <v>42236</v>
      </c>
      <c r="AV625" s="204">
        <v>0.7631</v>
      </c>
    </row>
    <row r="626" spans="2:48" x14ac:dyDescent="0.25">
      <c r="B626" s="205">
        <v>42265</v>
      </c>
      <c r="C626" s="204">
        <v>75.78</v>
      </c>
      <c r="E626" s="205">
        <v>42241</v>
      </c>
      <c r="F626" s="204">
        <v>1.9361000000000002</v>
      </c>
      <c r="G626" s="209"/>
      <c r="H626" s="205">
        <v>42261</v>
      </c>
      <c r="I626" s="204">
        <v>99.822500000000005</v>
      </c>
      <c r="K626" s="205">
        <v>42261</v>
      </c>
      <c r="L626" s="204">
        <v>99.665000000000006</v>
      </c>
      <c r="N626" s="205">
        <v>42261</v>
      </c>
      <c r="O626" s="204">
        <v>99.525000000000006</v>
      </c>
      <c r="Q626" s="205">
        <v>42261</v>
      </c>
      <c r="R626" s="204">
        <v>99.234999999999999</v>
      </c>
      <c r="T626" s="205">
        <v>42233</v>
      </c>
      <c r="U626" s="204">
        <v>23.45</v>
      </c>
      <c r="W626" s="205">
        <v>42233</v>
      </c>
      <c r="X626" s="204">
        <v>11.73</v>
      </c>
      <c r="Z626" s="205">
        <v>42233</v>
      </c>
      <c r="AA626" s="204">
        <v>7.5600000000000005</v>
      </c>
      <c r="AC626" s="205">
        <v>42233</v>
      </c>
      <c r="AD626" s="204">
        <v>-18.38</v>
      </c>
      <c r="AF626" s="205">
        <v>42233</v>
      </c>
      <c r="AG626" s="204">
        <v>0.94650000000000001</v>
      </c>
      <c r="AI626" s="205">
        <v>42233</v>
      </c>
      <c r="AJ626" s="204">
        <v>1.6890000000000001</v>
      </c>
      <c r="AL626" s="205">
        <v>42233</v>
      </c>
      <c r="AM626" s="204">
        <v>2.2423000000000002</v>
      </c>
      <c r="AO626" s="205">
        <v>42233</v>
      </c>
      <c r="AP626" s="204">
        <v>2.6348000000000003</v>
      </c>
      <c r="AR626" s="205">
        <v>42237</v>
      </c>
      <c r="AS626" s="204">
        <v>2.7201</v>
      </c>
      <c r="AU626" s="205">
        <v>42237</v>
      </c>
      <c r="AV626" s="204">
        <v>0.77759999999999996</v>
      </c>
    </row>
    <row r="627" spans="2:48" x14ac:dyDescent="0.25">
      <c r="B627" s="205">
        <v>42268</v>
      </c>
      <c r="C627" s="204">
        <v>74.510000000000005</v>
      </c>
      <c r="E627" s="205">
        <v>42242</v>
      </c>
      <c r="F627" s="204">
        <v>1.984</v>
      </c>
      <c r="G627" s="209"/>
      <c r="H627" s="205">
        <v>42262</v>
      </c>
      <c r="I627" s="204">
        <v>99.82</v>
      </c>
      <c r="K627" s="205">
        <v>42262</v>
      </c>
      <c r="L627" s="204">
        <v>99.665000000000006</v>
      </c>
      <c r="N627" s="205">
        <v>42262</v>
      </c>
      <c r="O627" s="204">
        <v>99.5</v>
      </c>
      <c r="Q627" s="205">
        <v>42262</v>
      </c>
      <c r="R627" s="204">
        <v>99.19</v>
      </c>
      <c r="T627" s="205">
        <v>42234</v>
      </c>
      <c r="U627" s="204">
        <v>23.15</v>
      </c>
      <c r="W627" s="205">
        <v>42234</v>
      </c>
      <c r="X627" s="204">
        <v>11.76</v>
      </c>
      <c r="Z627" s="205">
        <v>42234</v>
      </c>
      <c r="AA627" s="204">
        <v>7.2</v>
      </c>
      <c r="AC627" s="205">
        <v>42234</v>
      </c>
      <c r="AD627" s="204">
        <v>-18.75</v>
      </c>
      <c r="AF627" s="205">
        <v>42234</v>
      </c>
      <c r="AG627" s="204">
        <v>0.95120000000000005</v>
      </c>
      <c r="AI627" s="205">
        <v>42234</v>
      </c>
      <c r="AJ627" s="204">
        <v>1.6970000000000001</v>
      </c>
      <c r="AL627" s="205">
        <v>42234</v>
      </c>
      <c r="AM627" s="204">
        <v>2.2652000000000001</v>
      </c>
      <c r="AO627" s="205">
        <v>42234</v>
      </c>
      <c r="AP627" s="204">
        <v>2.669</v>
      </c>
      <c r="AR627" s="205">
        <v>42240</v>
      </c>
      <c r="AS627" s="204">
        <v>2.7006999999999999</v>
      </c>
      <c r="AU627" s="205">
        <v>42240</v>
      </c>
      <c r="AV627" s="204">
        <v>0.80130000000000001</v>
      </c>
    </row>
    <row r="628" spans="2:48" x14ac:dyDescent="0.25">
      <c r="B628" s="205">
        <v>42269</v>
      </c>
      <c r="C628" s="204">
        <v>75.599999999999994</v>
      </c>
      <c r="E628" s="205">
        <v>42243</v>
      </c>
      <c r="F628" s="204">
        <v>1.9906000000000001</v>
      </c>
      <c r="G628" s="209"/>
      <c r="H628" s="205">
        <v>42263</v>
      </c>
      <c r="I628" s="204">
        <v>99.822500000000005</v>
      </c>
      <c r="K628" s="205">
        <v>42263</v>
      </c>
      <c r="L628" s="204">
        <v>99.66</v>
      </c>
      <c r="N628" s="205">
        <v>42263</v>
      </c>
      <c r="O628" s="204">
        <v>99.49</v>
      </c>
      <c r="Q628" s="205">
        <v>42263</v>
      </c>
      <c r="R628" s="204">
        <v>99.19</v>
      </c>
      <c r="T628" s="205">
        <v>42235</v>
      </c>
      <c r="U628" s="204">
        <v>23.88</v>
      </c>
      <c r="W628" s="205">
        <v>42235</v>
      </c>
      <c r="X628" s="204">
        <v>12.25</v>
      </c>
      <c r="Z628" s="205">
        <v>42235</v>
      </c>
      <c r="AA628" s="204">
        <v>7.78</v>
      </c>
      <c r="AC628" s="205">
        <v>42235</v>
      </c>
      <c r="AD628" s="204">
        <v>-18.5</v>
      </c>
      <c r="AF628" s="205">
        <v>42235</v>
      </c>
      <c r="AG628" s="204">
        <v>0.89700000000000002</v>
      </c>
      <c r="AI628" s="205">
        <v>42235</v>
      </c>
      <c r="AJ628" s="204">
        <v>1.6221000000000001</v>
      </c>
      <c r="AL628" s="205">
        <v>42235</v>
      </c>
      <c r="AM628" s="204">
        <v>2.2038000000000002</v>
      </c>
      <c r="AO628" s="205">
        <v>42235</v>
      </c>
      <c r="AP628" s="204">
        <v>2.6310000000000002</v>
      </c>
      <c r="AR628" s="205">
        <v>42241</v>
      </c>
      <c r="AS628" s="204">
        <v>2.8068999999999997</v>
      </c>
      <c r="AU628" s="205">
        <v>42241</v>
      </c>
      <c r="AV628" s="204">
        <v>0.86990000000000001</v>
      </c>
    </row>
    <row r="629" spans="2:48" x14ac:dyDescent="0.25">
      <c r="B629" s="205">
        <v>42270</v>
      </c>
      <c r="C629" s="204">
        <v>74.510000000000005</v>
      </c>
      <c r="E629" s="205">
        <v>42244</v>
      </c>
      <c r="F629" s="204">
        <v>2.0074999999999998</v>
      </c>
      <c r="G629" s="209"/>
      <c r="H629" s="205">
        <v>42264</v>
      </c>
      <c r="I629" s="204">
        <v>99.847499999999997</v>
      </c>
      <c r="K629" s="205">
        <v>42264</v>
      </c>
      <c r="L629" s="204">
        <v>99.72</v>
      </c>
      <c r="N629" s="205">
        <v>42264</v>
      </c>
      <c r="O629" s="204">
        <v>99.56</v>
      </c>
      <c r="Q629" s="205">
        <v>42264</v>
      </c>
      <c r="R629" s="204">
        <v>99.29</v>
      </c>
      <c r="T629" s="205">
        <v>42236</v>
      </c>
      <c r="U629" s="204">
        <v>23.26</v>
      </c>
      <c r="W629" s="205">
        <v>42236</v>
      </c>
      <c r="X629" s="204">
        <v>12.31</v>
      </c>
      <c r="Z629" s="205">
        <v>42236</v>
      </c>
      <c r="AA629" s="204">
        <v>8.19</v>
      </c>
      <c r="AC629" s="205">
        <v>42236</v>
      </c>
      <c r="AD629" s="204">
        <v>-18.059999999999999</v>
      </c>
      <c r="AF629" s="205">
        <v>42236</v>
      </c>
      <c r="AG629" s="204">
        <v>0.88700000000000001</v>
      </c>
      <c r="AI629" s="205">
        <v>42236</v>
      </c>
      <c r="AJ629" s="204">
        <v>1.5918000000000001</v>
      </c>
      <c r="AL629" s="205">
        <v>42236</v>
      </c>
      <c r="AM629" s="204">
        <v>2.1505000000000001</v>
      </c>
      <c r="AO629" s="205">
        <v>42236</v>
      </c>
      <c r="AP629" s="204">
        <v>2.5615000000000001</v>
      </c>
      <c r="AR629" s="205">
        <v>42242</v>
      </c>
      <c r="AS629" s="204">
        <v>2.9615999999999998</v>
      </c>
      <c r="AU629" s="205">
        <v>42242</v>
      </c>
      <c r="AV629" s="204">
        <v>0.97709999999999997</v>
      </c>
    </row>
    <row r="630" spans="2:48" x14ac:dyDescent="0.25">
      <c r="B630" s="205">
        <v>42271</v>
      </c>
      <c r="C630" s="204">
        <v>76.37</v>
      </c>
      <c r="E630" s="205">
        <v>42247</v>
      </c>
      <c r="F630" s="204">
        <v>2.0206</v>
      </c>
      <c r="G630" s="209"/>
      <c r="H630" s="205">
        <v>42265</v>
      </c>
      <c r="I630" s="204">
        <v>99.85</v>
      </c>
      <c r="K630" s="205">
        <v>42265</v>
      </c>
      <c r="L630" s="204">
        <v>99.73</v>
      </c>
      <c r="N630" s="205">
        <v>42265</v>
      </c>
      <c r="O630" s="204">
        <v>99.59</v>
      </c>
      <c r="Q630" s="205">
        <v>42265</v>
      </c>
      <c r="R630" s="204">
        <v>99.314999999999998</v>
      </c>
      <c r="T630" s="205">
        <v>42237</v>
      </c>
      <c r="U630" s="204">
        <v>23.13</v>
      </c>
      <c r="W630" s="205">
        <v>42237</v>
      </c>
      <c r="X630" s="204">
        <v>11.94</v>
      </c>
      <c r="Z630" s="205">
        <v>42237</v>
      </c>
      <c r="AA630" s="204">
        <v>7.6899999999999995</v>
      </c>
      <c r="AC630" s="205">
        <v>42237</v>
      </c>
      <c r="AD630" s="204">
        <v>-19.059999999999999</v>
      </c>
      <c r="AF630" s="205">
        <v>42237</v>
      </c>
      <c r="AG630" s="204">
        <v>0.84499999999999997</v>
      </c>
      <c r="AI630" s="205">
        <v>42237</v>
      </c>
      <c r="AJ630" s="204">
        <v>1.5465</v>
      </c>
      <c r="AL630" s="205">
        <v>42237</v>
      </c>
      <c r="AM630" s="204">
        <v>2.1139999999999999</v>
      </c>
      <c r="AO630" s="205">
        <v>42237</v>
      </c>
      <c r="AP630" s="204">
        <v>2.5339999999999998</v>
      </c>
      <c r="AR630" s="205">
        <v>42243</v>
      </c>
      <c r="AS630" s="204">
        <v>2.9611000000000001</v>
      </c>
      <c r="AU630" s="205">
        <v>42243</v>
      </c>
      <c r="AV630" s="204">
        <v>0.97360000000000002</v>
      </c>
    </row>
    <row r="631" spans="2:48" x14ac:dyDescent="0.25">
      <c r="B631" s="205">
        <v>42272</v>
      </c>
      <c r="C631" s="204">
        <v>75.86</v>
      </c>
      <c r="E631" s="205">
        <v>42248</v>
      </c>
      <c r="F631" s="204">
        <v>1.9569000000000001</v>
      </c>
      <c r="G631" s="209"/>
      <c r="H631" s="205">
        <v>42268</v>
      </c>
      <c r="I631" s="204">
        <v>99.85</v>
      </c>
      <c r="K631" s="205">
        <v>42268</v>
      </c>
      <c r="L631" s="204">
        <v>99.73</v>
      </c>
      <c r="N631" s="205">
        <v>42268</v>
      </c>
      <c r="O631" s="204">
        <v>99.575000000000003</v>
      </c>
      <c r="Q631" s="205">
        <v>42268</v>
      </c>
      <c r="R631" s="204">
        <v>99.29</v>
      </c>
      <c r="T631" s="205">
        <v>42240</v>
      </c>
      <c r="U631" s="204">
        <v>21.73</v>
      </c>
      <c r="W631" s="205">
        <v>42240</v>
      </c>
      <c r="X631" s="204">
        <v>11.68</v>
      </c>
      <c r="Z631" s="205">
        <v>42240</v>
      </c>
      <c r="AA631" s="204">
        <v>7.03</v>
      </c>
      <c r="AC631" s="205">
        <v>42240</v>
      </c>
      <c r="AD631" s="204">
        <v>-21.25</v>
      </c>
      <c r="AF631" s="205">
        <v>42240</v>
      </c>
      <c r="AG631" s="204">
        <v>0.78800000000000003</v>
      </c>
      <c r="AI631" s="205">
        <v>42240</v>
      </c>
      <c r="AJ631" s="204">
        <v>1.4844999999999999</v>
      </c>
      <c r="AL631" s="205">
        <v>42240</v>
      </c>
      <c r="AM631" s="204">
        <v>2.0735000000000001</v>
      </c>
      <c r="AO631" s="205">
        <v>42240</v>
      </c>
      <c r="AP631" s="204">
        <v>2.5095999999999998</v>
      </c>
      <c r="AR631" s="205">
        <v>42244</v>
      </c>
      <c r="AS631" s="204">
        <v>2.9374000000000002</v>
      </c>
      <c r="AU631" s="205">
        <v>42244</v>
      </c>
      <c r="AV631" s="204">
        <v>0.93</v>
      </c>
    </row>
    <row r="632" spans="2:48" x14ac:dyDescent="0.25">
      <c r="B632" s="205">
        <v>42275</v>
      </c>
      <c r="C632" s="204">
        <v>76.95</v>
      </c>
      <c r="E632" s="205">
        <v>42249</v>
      </c>
      <c r="F632" s="204">
        <v>1.944</v>
      </c>
      <c r="G632" s="209"/>
      <c r="H632" s="205">
        <v>42269</v>
      </c>
      <c r="I632" s="204">
        <v>99.85</v>
      </c>
      <c r="K632" s="205">
        <v>42269</v>
      </c>
      <c r="L632" s="204">
        <v>99.734999999999999</v>
      </c>
      <c r="N632" s="205">
        <v>42269</v>
      </c>
      <c r="O632" s="204">
        <v>99.594999999999999</v>
      </c>
      <c r="Q632" s="205">
        <v>42269</v>
      </c>
      <c r="R632" s="204">
        <v>99.33</v>
      </c>
      <c r="T632" s="205">
        <v>42241</v>
      </c>
      <c r="U632" s="204">
        <v>19.309999999999999</v>
      </c>
      <c r="W632" s="205">
        <v>42241</v>
      </c>
      <c r="X632" s="204">
        <v>10.8</v>
      </c>
      <c r="Z632" s="205">
        <v>42241</v>
      </c>
      <c r="AA632" s="204">
        <v>6.4</v>
      </c>
      <c r="AC632" s="205">
        <v>42241</v>
      </c>
      <c r="AD632" s="204">
        <v>-21.66</v>
      </c>
      <c r="AF632" s="205">
        <v>42241</v>
      </c>
      <c r="AG632" s="204">
        <v>0.79479999999999995</v>
      </c>
      <c r="AI632" s="205">
        <v>42241</v>
      </c>
      <c r="AJ632" s="204">
        <v>1.5255999999999998</v>
      </c>
      <c r="AL632" s="205">
        <v>42241</v>
      </c>
      <c r="AM632" s="204">
        <v>2.1373000000000002</v>
      </c>
      <c r="AO632" s="205">
        <v>42241</v>
      </c>
      <c r="AP632" s="204">
        <v>2.5785</v>
      </c>
      <c r="AR632" s="205">
        <v>42247</v>
      </c>
      <c r="AS632" s="204">
        <v>2.9797000000000002</v>
      </c>
      <c r="AU632" s="205">
        <v>42247</v>
      </c>
      <c r="AV632" s="204">
        <v>0.95340000000000003</v>
      </c>
    </row>
    <row r="633" spans="2:48" x14ac:dyDescent="0.25">
      <c r="B633" s="205">
        <v>42276</v>
      </c>
      <c r="C633" s="204">
        <v>83.35</v>
      </c>
      <c r="E633" s="205">
        <v>42250</v>
      </c>
      <c r="F633" s="204">
        <v>1.9211</v>
      </c>
      <c r="G633" s="209"/>
      <c r="H633" s="205">
        <v>42270</v>
      </c>
      <c r="I633" s="204">
        <v>99.85</v>
      </c>
      <c r="K633" s="205">
        <v>42270</v>
      </c>
      <c r="L633" s="204">
        <v>99.734999999999999</v>
      </c>
      <c r="N633" s="205">
        <v>42270</v>
      </c>
      <c r="O633" s="204">
        <v>99.584999999999994</v>
      </c>
      <c r="Q633" s="205">
        <v>42270</v>
      </c>
      <c r="R633" s="204">
        <v>99.32</v>
      </c>
      <c r="T633" s="205">
        <v>42242</v>
      </c>
      <c r="U633" s="204">
        <v>13.56</v>
      </c>
      <c r="W633" s="205">
        <v>42242</v>
      </c>
      <c r="X633" s="204">
        <v>9.94</v>
      </c>
      <c r="Z633" s="205">
        <v>42242</v>
      </c>
      <c r="AA633" s="204">
        <v>5.31</v>
      </c>
      <c r="AC633" s="205">
        <v>42242</v>
      </c>
      <c r="AD633" s="204">
        <v>-24</v>
      </c>
      <c r="AF633" s="205">
        <v>42242</v>
      </c>
      <c r="AG633" s="204">
        <v>0.8105</v>
      </c>
      <c r="AI633" s="205">
        <v>42242</v>
      </c>
      <c r="AJ633" s="204">
        <v>1.5819999999999999</v>
      </c>
      <c r="AL633" s="205">
        <v>42242</v>
      </c>
      <c r="AM633" s="204">
        <v>2.23</v>
      </c>
      <c r="AO633" s="205">
        <v>42242</v>
      </c>
      <c r="AP633" s="204">
        <v>2.6924999999999999</v>
      </c>
      <c r="AR633" s="205">
        <v>42248</v>
      </c>
      <c r="AS633" s="204">
        <v>2.9045999999999998</v>
      </c>
      <c r="AU633" s="205">
        <v>42248</v>
      </c>
      <c r="AV633" s="204">
        <v>0.94510000000000005</v>
      </c>
    </row>
    <row r="634" spans="2:48" x14ac:dyDescent="0.25">
      <c r="B634" s="205">
        <v>42277</v>
      </c>
      <c r="C634" s="204">
        <v>81.569999999999993</v>
      </c>
      <c r="E634" s="205">
        <v>42251</v>
      </c>
      <c r="F634" s="204">
        <v>1.9098999999999999</v>
      </c>
      <c r="G634" s="209"/>
      <c r="H634" s="205">
        <v>42271</v>
      </c>
      <c r="I634" s="204">
        <v>99.85</v>
      </c>
      <c r="K634" s="205">
        <v>42271</v>
      </c>
      <c r="L634" s="204">
        <v>99.734999999999999</v>
      </c>
      <c r="N634" s="205">
        <v>42271</v>
      </c>
      <c r="O634" s="204">
        <v>99.59</v>
      </c>
      <c r="Q634" s="205">
        <v>42271</v>
      </c>
      <c r="R634" s="204">
        <v>99.34</v>
      </c>
      <c r="T634" s="205">
        <v>42243</v>
      </c>
      <c r="U634" s="204">
        <v>14.48</v>
      </c>
      <c r="W634" s="205">
        <v>42243</v>
      </c>
      <c r="X634" s="204">
        <v>10.75</v>
      </c>
      <c r="Z634" s="205">
        <v>42243</v>
      </c>
      <c r="AA634" s="204">
        <v>6.75</v>
      </c>
      <c r="AC634" s="205">
        <v>42243</v>
      </c>
      <c r="AD634" s="204">
        <v>-21.38</v>
      </c>
      <c r="AF634" s="205">
        <v>42243</v>
      </c>
      <c r="AG634" s="204">
        <v>0.83450000000000002</v>
      </c>
      <c r="AI634" s="205">
        <v>42243</v>
      </c>
      <c r="AJ634" s="204">
        <v>1.6074999999999999</v>
      </c>
      <c r="AL634" s="205">
        <v>42243</v>
      </c>
      <c r="AM634" s="204">
        <v>2.2530000000000001</v>
      </c>
      <c r="AO634" s="205">
        <v>42243</v>
      </c>
      <c r="AP634" s="204">
        <v>2.7096</v>
      </c>
      <c r="AR634" s="205">
        <v>42249</v>
      </c>
      <c r="AS634" s="204">
        <v>2.9506000000000001</v>
      </c>
      <c r="AU634" s="205">
        <v>42249</v>
      </c>
      <c r="AV634" s="204">
        <v>1.0085999999999999</v>
      </c>
    </row>
    <row r="635" spans="2:48" x14ac:dyDescent="0.25">
      <c r="B635" s="205">
        <v>42278</v>
      </c>
      <c r="C635" s="204">
        <v>81.540000000000006</v>
      </c>
      <c r="E635" s="205">
        <v>42254</v>
      </c>
      <c r="F635" s="204">
        <v>1.9098999999999999</v>
      </c>
      <c r="G635" s="209"/>
      <c r="H635" s="205">
        <v>42272</v>
      </c>
      <c r="I635" s="204">
        <v>99.85</v>
      </c>
      <c r="K635" s="205">
        <v>42272</v>
      </c>
      <c r="L635" s="204">
        <v>99.734999999999999</v>
      </c>
      <c r="N635" s="205">
        <v>42272</v>
      </c>
      <c r="O635" s="204">
        <v>99.575000000000003</v>
      </c>
      <c r="Q635" s="205">
        <v>42272</v>
      </c>
      <c r="R635" s="204">
        <v>99.32</v>
      </c>
      <c r="T635" s="205">
        <v>42244</v>
      </c>
      <c r="U635" s="204">
        <v>15.34</v>
      </c>
      <c r="W635" s="205">
        <v>42244</v>
      </c>
      <c r="X635" s="204">
        <v>10.25</v>
      </c>
      <c r="Z635" s="205">
        <v>42244</v>
      </c>
      <c r="AA635" s="204">
        <v>5.84</v>
      </c>
      <c r="AC635" s="205">
        <v>42244</v>
      </c>
      <c r="AD635" s="204">
        <v>-22.06</v>
      </c>
      <c r="AF635" s="205">
        <v>42244</v>
      </c>
      <c r="AG635" s="204">
        <v>0.86899999999999999</v>
      </c>
      <c r="AI635" s="205">
        <v>42244</v>
      </c>
      <c r="AJ635" s="204">
        <v>1.615</v>
      </c>
      <c r="AL635" s="205">
        <v>42244</v>
      </c>
      <c r="AM635" s="204">
        <v>2.2395</v>
      </c>
      <c r="AO635" s="205">
        <v>42244</v>
      </c>
      <c r="AP635" s="204">
        <v>2.6909000000000001</v>
      </c>
      <c r="AR635" s="205">
        <v>42250</v>
      </c>
      <c r="AS635" s="204">
        <v>2.9257</v>
      </c>
      <c r="AU635" s="205">
        <v>42250</v>
      </c>
      <c r="AV635" s="204">
        <v>1.0045999999999999</v>
      </c>
    </row>
    <row r="636" spans="2:48" x14ac:dyDescent="0.25">
      <c r="B636" s="205">
        <v>42279</v>
      </c>
      <c r="C636" s="204">
        <v>78.88</v>
      </c>
      <c r="E636" s="205">
        <v>42255</v>
      </c>
      <c r="F636" s="204">
        <v>1.9336</v>
      </c>
      <c r="G636" s="209"/>
      <c r="H636" s="205">
        <v>42275</v>
      </c>
      <c r="I636" s="204">
        <v>99.85</v>
      </c>
      <c r="K636" s="205">
        <v>42275</v>
      </c>
      <c r="L636" s="204">
        <v>99.734999999999999</v>
      </c>
      <c r="N636" s="205">
        <v>42275</v>
      </c>
      <c r="O636" s="204">
        <v>99.594999999999999</v>
      </c>
      <c r="Q636" s="205">
        <v>42275</v>
      </c>
      <c r="R636" s="204">
        <v>99.344999999999999</v>
      </c>
      <c r="T636" s="205">
        <v>42247</v>
      </c>
      <c r="U636" s="204">
        <v>15.18</v>
      </c>
      <c r="W636" s="205">
        <v>42247</v>
      </c>
      <c r="X636" s="204">
        <v>10.08</v>
      </c>
      <c r="Z636" s="205">
        <v>42247</v>
      </c>
      <c r="AA636" s="204">
        <v>5.43</v>
      </c>
      <c r="AC636" s="205">
        <v>42247</v>
      </c>
      <c r="AD636" s="204">
        <v>-23.13</v>
      </c>
      <c r="AF636" s="205">
        <v>42247</v>
      </c>
      <c r="AG636" s="204">
        <v>0.89249999999999996</v>
      </c>
      <c r="AI636" s="205">
        <v>42247</v>
      </c>
      <c r="AJ636" s="204">
        <v>1.6513</v>
      </c>
      <c r="AL636" s="205">
        <v>42247</v>
      </c>
      <c r="AM636" s="204">
        <v>2.2736999999999998</v>
      </c>
      <c r="AO636" s="205">
        <v>42247</v>
      </c>
      <c r="AP636" s="204">
        <v>2.7324999999999999</v>
      </c>
      <c r="AR636" s="205">
        <v>42251</v>
      </c>
      <c r="AS636" s="204">
        <v>2.8677000000000001</v>
      </c>
      <c r="AU636" s="205">
        <v>42251</v>
      </c>
      <c r="AV636" s="204">
        <v>0.96860000000000002</v>
      </c>
    </row>
    <row r="637" spans="2:48" x14ac:dyDescent="0.25">
      <c r="B637" s="205">
        <v>42282</v>
      </c>
      <c r="C637" s="204">
        <v>77.47</v>
      </c>
      <c r="E637" s="205">
        <v>42256</v>
      </c>
      <c r="F637" s="204">
        <v>1.9828000000000001</v>
      </c>
      <c r="G637" s="209"/>
      <c r="H637" s="205">
        <v>42276</v>
      </c>
      <c r="I637" s="204">
        <v>99.85</v>
      </c>
      <c r="K637" s="205">
        <v>42276</v>
      </c>
      <c r="L637" s="204">
        <v>99.74</v>
      </c>
      <c r="N637" s="205">
        <v>42276</v>
      </c>
      <c r="O637" s="204">
        <v>99.6</v>
      </c>
      <c r="Q637" s="205">
        <v>42276</v>
      </c>
      <c r="R637" s="204">
        <v>99.37</v>
      </c>
      <c r="T637" s="205">
        <v>42248</v>
      </c>
      <c r="U637" s="204">
        <v>13.48</v>
      </c>
      <c r="W637" s="205">
        <v>42248</v>
      </c>
      <c r="X637" s="204">
        <v>8.81</v>
      </c>
      <c r="Z637" s="205">
        <v>42248</v>
      </c>
      <c r="AA637" s="204">
        <v>4.0599999999999996</v>
      </c>
      <c r="AC637" s="205">
        <v>42248</v>
      </c>
      <c r="AD637" s="204">
        <v>-25.75</v>
      </c>
      <c r="AF637" s="205">
        <v>42248</v>
      </c>
      <c r="AG637" s="204">
        <v>0.84050000000000002</v>
      </c>
      <c r="AI637" s="205">
        <v>42248</v>
      </c>
      <c r="AJ637" s="204">
        <v>1.5764</v>
      </c>
      <c r="AL637" s="205">
        <v>42248</v>
      </c>
      <c r="AM637" s="204">
        <v>2.1949999999999998</v>
      </c>
      <c r="AO637" s="205">
        <v>42248</v>
      </c>
      <c r="AP637" s="204">
        <v>2.6574999999999998</v>
      </c>
      <c r="AR637" s="205">
        <v>42254</v>
      </c>
      <c r="AS637" s="204">
        <v>2.8677000000000001</v>
      </c>
      <c r="AU637" s="205">
        <v>42254</v>
      </c>
      <c r="AV637" s="204">
        <v>0.95940000000000003</v>
      </c>
    </row>
    <row r="638" spans="2:48" x14ac:dyDescent="0.25">
      <c r="B638" s="205">
        <v>42283</v>
      </c>
      <c r="C638" s="204">
        <v>80.25</v>
      </c>
      <c r="E638" s="205">
        <v>42257</v>
      </c>
      <c r="F638" s="204">
        <v>2.0173999999999999</v>
      </c>
      <c r="G638" s="209"/>
      <c r="H638" s="205">
        <v>42277</v>
      </c>
      <c r="I638" s="204">
        <v>99.85</v>
      </c>
      <c r="K638" s="205">
        <v>42277</v>
      </c>
      <c r="L638" s="204">
        <v>99.74</v>
      </c>
      <c r="N638" s="205">
        <v>42277</v>
      </c>
      <c r="O638" s="204">
        <v>99.584999999999994</v>
      </c>
      <c r="Q638" s="205">
        <v>42277</v>
      </c>
      <c r="R638" s="204">
        <v>99.355000000000004</v>
      </c>
      <c r="T638" s="205">
        <v>42249</v>
      </c>
      <c r="U638" s="204">
        <v>13.3</v>
      </c>
      <c r="W638" s="205">
        <v>42249</v>
      </c>
      <c r="X638" s="204">
        <v>8.8800000000000008</v>
      </c>
      <c r="Z638" s="205">
        <v>42249</v>
      </c>
      <c r="AA638" s="204">
        <v>4.78</v>
      </c>
      <c r="AC638" s="205">
        <v>42249</v>
      </c>
      <c r="AD638" s="204">
        <v>-24.9</v>
      </c>
      <c r="AF638" s="205">
        <v>42249</v>
      </c>
      <c r="AG638" s="204">
        <v>0.84260000000000002</v>
      </c>
      <c r="AI638" s="205">
        <v>42249</v>
      </c>
      <c r="AJ638" s="204">
        <v>1.5994999999999999</v>
      </c>
      <c r="AL638" s="205">
        <v>42249</v>
      </c>
      <c r="AM638" s="204">
        <v>2.2320000000000002</v>
      </c>
      <c r="AO638" s="205">
        <v>42249</v>
      </c>
      <c r="AP638" s="204">
        <v>2.7046999999999999</v>
      </c>
      <c r="AR638" s="205">
        <v>42255</v>
      </c>
      <c r="AS638" s="204">
        <v>2.9405999999999999</v>
      </c>
      <c r="AU638" s="205">
        <v>42255</v>
      </c>
      <c r="AV638" s="204">
        <v>1.0052000000000001</v>
      </c>
    </row>
    <row r="639" spans="2:48" x14ac:dyDescent="0.25">
      <c r="B639" s="205">
        <v>42284</v>
      </c>
      <c r="C639" s="204">
        <v>79.98</v>
      </c>
      <c r="E639" s="205">
        <v>42258</v>
      </c>
      <c r="F639" s="204">
        <v>1.9992999999999999</v>
      </c>
      <c r="G639" s="209"/>
      <c r="H639" s="205">
        <v>42278</v>
      </c>
      <c r="I639" s="204">
        <v>99.85</v>
      </c>
      <c r="K639" s="205">
        <v>42278</v>
      </c>
      <c r="L639" s="204">
        <v>99.74</v>
      </c>
      <c r="N639" s="205">
        <v>42278</v>
      </c>
      <c r="O639" s="204">
        <v>99.584999999999994</v>
      </c>
      <c r="Q639" s="205">
        <v>42278</v>
      </c>
      <c r="R639" s="204">
        <v>99.34</v>
      </c>
      <c r="T639" s="205">
        <v>42250</v>
      </c>
      <c r="U639" s="204">
        <v>14.58</v>
      </c>
      <c r="W639" s="205">
        <v>42250</v>
      </c>
      <c r="X639" s="204">
        <v>9.83</v>
      </c>
      <c r="Z639" s="205">
        <v>42250</v>
      </c>
      <c r="AA639" s="204">
        <v>6.03</v>
      </c>
      <c r="AC639" s="205">
        <v>42250</v>
      </c>
      <c r="AD639" s="204">
        <v>-23.7</v>
      </c>
      <c r="AF639" s="205">
        <v>42250</v>
      </c>
      <c r="AG639" s="204">
        <v>0.83850000000000002</v>
      </c>
      <c r="AI639" s="205">
        <v>42250</v>
      </c>
      <c r="AJ639" s="204">
        <v>1.581</v>
      </c>
      <c r="AL639" s="205">
        <v>42250</v>
      </c>
      <c r="AM639" s="204">
        <v>2.2202999999999999</v>
      </c>
      <c r="AO639" s="205">
        <v>42250</v>
      </c>
      <c r="AP639" s="204">
        <v>2.6968999999999999</v>
      </c>
      <c r="AR639" s="205">
        <v>42256</v>
      </c>
      <c r="AS639" s="204">
        <v>2.9586000000000001</v>
      </c>
      <c r="AU639" s="205">
        <v>42256</v>
      </c>
      <c r="AV639" s="204">
        <v>0.97240000000000004</v>
      </c>
    </row>
    <row r="640" spans="2:48" x14ac:dyDescent="0.25">
      <c r="B640" s="205">
        <v>42285</v>
      </c>
      <c r="C640" s="204">
        <v>79.510000000000005</v>
      </c>
      <c r="E640" s="205">
        <v>42261</v>
      </c>
      <c r="F640" s="204">
        <v>1.9695</v>
      </c>
      <c r="G640" s="209"/>
      <c r="H640" s="205">
        <v>42279</v>
      </c>
      <c r="I640" s="204">
        <v>99.85</v>
      </c>
      <c r="K640" s="205">
        <v>42279</v>
      </c>
      <c r="L640" s="204">
        <v>99.765000000000001</v>
      </c>
      <c r="N640" s="205">
        <v>42279</v>
      </c>
      <c r="O640" s="204">
        <v>99.62</v>
      </c>
      <c r="Q640" s="205">
        <v>42279</v>
      </c>
      <c r="R640" s="204">
        <v>99.41</v>
      </c>
      <c r="T640" s="205">
        <v>42251</v>
      </c>
      <c r="U640" s="204">
        <v>13.06</v>
      </c>
      <c r="W640" s="205">
        <v>42251</v>
      </c>
      <c r="X640" s="204">
        <v>8.25</v>
      </c>
      <c r="Z640" s="205">
        <v>42251</v>
      </c>
      <c r="AA640" s="204">
        <v>4.7</v>
      </c>
      <c r="AC640" s="205">
        <v>42251</v>
      </c>
      <c r="AD640" s="204">
        <v>-23.75</v>
      </c>
      <c r="AF640" s="205">
        <v>42251</v>
      </c>
      <c r="AG640" s="204">
        <v>0.83989999999999998</v>
      </c>
      <c r="AI640" s="205">
        <v>42251</v>
      </c>
      <c r="AJ640" s="204">
        <v>1.55</v>
      </c>
      <c r="AL640" s="205">
        <v>42251</v>
      </c>
      <c r="AM640" s="204">
        <v>2.1728999999999998</v>
      </c>
      <c r="AO640" s="205">
        <v>42251</v>
      </c>
      <c r="AP640" s="204">
        <v>2.6469</v>
      </c>
      <c r="AR640" s="205">
        <v>42257</v>
      </c>
      <c r="AS640" s="204">
        <v>2.9908000000000001</v>
      </c>
      <c r="AU640" s="205">
        <v>42257</v>
      </c>
      <c r="AV640" s="204">
        <v>0.9758</v>
      </c>
    </row>
    <row r="641" spans="2:48" x14ac:dyDescent="0.25">
      <c r="B641" s="205">
        <v>42286</v>
      </c>
      <c r="C641" s="204">
        <v>78.239999999999995</v>
      </c>
      <c r="E641" s="205">
        <v>42262</v>
      </c>
      <c r="F641" s="204">
        <v>1.9796</v>
      </c>
      <c r="G641" s="209"/>
      <c r="H641" s="205">
        <v>42282</v>
      </c>
      <c r="I641" s="204">
        <v>99.852500000000006</v>
      </c>
      <c r="K641" s="205">
        <v>42282</v>
      </c>
      <c r="L641" s="204">
        <v>99.76</v>
      </c>
      <c r="N641" s="205">
        <v>42282</v>
      </c>
      <c r="O641" s="204">
        <v>99.61</v>
      </c>
      <c r="Q641" s="205">
        <v>42282</v>
      </c>
      <c r="R641" s="204">
        <v>99.385000000000005</v>
      </c>
      <c r="T641" s="205">
        <v>42254</v>
      </c>
      <c r="U641" s="204">
        <v>13.5</v>
      </c>
      <c r="W641" s="205">
        <v>42254</v>
      </c>
      <c r="X641" s="204">
        <v>8.25</v>
      </c>
      <c r="Z641" s="205">
        <v>42254</v>
      </c>
      <c r="AA641" s="204">
        <v>4.75</v>
      </c>
      <c r="AC641" s="205">
        <v>42254</v>
      </c>
      <c r="AD641" s="204">
        <v>-23.75</v>
      </c>
      <c r="AF641" s="205">
        <v>42254</v>
      </c>
      <c r="AG641" s="204">
        <v>0.83919999999999995</v>
      </c>
      <c r="AI641" s="205">
        <v>42254</v>
      </c>
      <c r="AJ641" s="204">
        <v>1.5503</v>
      </c>
      <c r="AL641" s="205">
        <v>42254</v>
      </c>
      <c r="AM641" s="204">
        <v>2.1718999999999999</v>
      </c>
      <c r="AO641" s="205">
        <v>42254</v>
      </c>
      <c r="AP641" s="204">
        <v>2.645</v>
      </c>
      <c r="AR641" s="205">
        <v>42258</v>
      </c>
      <c r="AS641" s="204">
        <v>2.9544000000000001</v>
      </c>
      <c r="AU641" s="205">
        <v>42258</v>
      </c>
      <c r="AV641" s="204">
        <v>0.95450000000000002</v>
      </c>
    </row>
    <row r="642" spans="2:48" x14ac:dyDescent="0.25">
      <c r="B642" s="205">
        <v>42290</v>
      </c>
      <c r="C642" s="204">
        <v>76.33</v>
      </c>
      <c r="E642" s="205">
        <v>42263</v>
      </c>
      <c r="F642" s="204">
        <v>1.9651999999999998</v>
      </c>
      <c r="G642" s="209"/>
      <c r="H642" s="205">
        <v>42283</v>
      </c>
      <c r="I642" s="204">
        <v>99.855000000000004</v>
      </c>
      <c r="K642" s="205">
        <v>42283</v>
      </c>
      <c r="L642" s="204">
        <v>99.76</v>
      </c>
      <c r="N642" s="205">
        <v>42283</v>
      </c>
      <c r="O642" s="204">
        <v>99.614999999999995</v>
      </c>
      <c r="Q642" s="205">
        <v>42283</v>
      </c>
      <c r="R642" s="204">
        <v>99.394999999999996</v>
      </c>
      <c r="T642" s="205">
        <v>42255</v>
      </c>
      <c r="U642" s="204">
        <v>12.13</v>
      </c>
      <c r="W642" s="205">
        <v>42255</v>
      </c>
      <c r="X642" s="204">
        <v>6.06</v>
      </c>
      <c r="Z642" s="205">
        <v>42255</v>
      </c>
      <c r="AA642" s="204">
        <v>2.81</v>
      </c>
      <c r="AC642" s="205">
        <v>42255</v>
      </c>
      <c r="AD642" s="204">
        <v>-26.56</v>
      </c>
      <c r="AF642" s="205">
        <v>42255</v>
      </c>
      <c r="AG642" s="204">
        <v>0.85429999999999995</v>
      </c>
      <c r="AI642" s="205">
        <v>42255</v>
      </c>
      <c r="AJ642" s="204">
        <v>1.5792000000000002</v>
      </c>
      <c r="AL642" s="205">
        <v>42255</v>
      </c>
      <c r="AM642" s="204">
        <v>2.2132000000000001</v>
      </c>
      <c r="AO642" s="205">
        <v>42255</v>
      </c>
      <c r="AP642" s="204">
        <v>2.6912000000000003</v>
      </c>
      <c r="AR642" s="205">
        <v>42261</v>
      </c>
      <c r="AS642" s="204">
        <v>2.9432999999999998</v>
      </c>
      <c r="AU642" s="205">
        <v>42261</v>
      </c>
      <c r="AV642" s="204">
        <v>0.97650000000000003</v>
      </c>
    </row>
    <row r="643" spans="2:48" x14ac:dyDescent="0.25">
      <c r="B643" s="205">
        <v>42291</v>
      </c>
      <c r="C643" s="204">
        <v>74.8</v>
      </c>
      <c r="E643" s="205">
        <v>42264</v>
      </c>
      <c r="F643" s="204">
        <v>1.9670000000000001</v>
      </c>
      <c r="G643" s="209"/>
      <c r="H643" s="205">
        <v>42284</v>
      </c>
      <c r="I643" s="204">
        <v>99.855000000000004</v>
      </c>
      <c r="K643" s="205">
        <v>42284</v>
      </c>
      <c r="L643" s="204">
        <v>99.754999999999995</v>
      </c>
      <c r="N643" s="205">
        <v>42284</v>
      </c>
      <c r="O643" s="204">
        <v>99.605000000000004</v>
      </c>
      <c r="Q643" s="205">
        <v>42284</v>
      </c>
      <c r="R643" s="204">
        <v>99.375</v>
      </c>
      <c r="T643" s="205">
        <v>42256</v>
      </c>
      <c r="U643" s="204">
        <v>11.83</v>
      </c>
      <c r="W643" s="205">
        <v>42256</v>
      </c>
      <c r="X643" s="204">
        <v>4.75</v>
      </c>
      <c r="Z643" s="205">
        <v>42256</v>
      </c>
      <c r="AA643" s="204">
        <v>0.88</v>
      </c>
      <c r="AC643" s="205">
        <v>42256</v>
      </c>
      <c r="AD643" s="204">
        <v>-28.5</v>
      </c>
      <c r="AF643" s="205">
        <v>42256</v>
      </c>
      <c r="AG643" s="204">
        <v>0.85980000000000001</v>
      </c>
      <c r="AI643" s="205">
        <v>42256</v>
      </c>
      <c r="AJ643" s="204">
        <v>1.5773999999999999</v>
      </c>
      <c r="AL643" s="205">
        <v>42256</v>
      </c>
      <c r="AM643" s="204">
        <v>2.2103000000000002</v>
      </c>
      <c r="AO643" s="205">
        <v>42256</v>
      </c>
      <c r="AP643" s="204">
        <v>2.6749999999999998</v>
      </c>
      <c r="AR643" s="205">
        <v>42262</v>
      </c>
      <c r="AS643" s="204">
        <v>3.0539000000000001</v>
      </c>
      <c r="AU643" s="205">
        <v>42262</v>
      </c>
      <c r="AV643" s="204">
        <v>1.0754999999999999</v>
      </c>
    </row>
    <row r="644" spans="2:48" x14ac:dyDescent="0.25">
      <c r="B644" s="205">
        <v>42292</v>
      </c>
      <c r="C644" s="204">
        <v>74.61</v>
      </c>
      <c r="E644" s="205">
        <v>42265</v>
      </c>
      <c r="F644" s="204">
        <v>1.9701</v>
      </c>
      <c r="G644" s="209"/>
      <c r="H644" s="205">
        <v>42285</v>
      </c>
      <c r="I644" s="204">
        <v>99.855000000000004</v>
      </c>
      <c r="K644" s="205">
        <v>42285</v>
      </c>
      <c r="L644" s="204">
        <v>99.754999999999995</v>
      </c>
      <c r="N644" s="205">
        <v>42285</v>
      </c>
      <c r="O644" s="204">
        <v>99.61</v>
      </c>
      <c r="Q644" s="205">
        <v>42285</v>
      </c>
      <c r="R644" s="204">
        <v>99.38</v>
      </c>
      <c r="T644" s="205">
        <v>42257</v>
      </c>
      <c r="U644" s="204">
        <v>13.6</v>
      </c>
      <c r="W644" s="205">
        <v>42257</v>
      </c>
      <c r="X644" s="204">
        <v>5.29</v>
      </c>
      <c r="Z644" s="205">
        <v>42257</v>
      </c>
      <c r="AA644" s="204">
        <v>1.35</v>
      </c>
      <c r="AC644" s="205">
        <v>42257</v>
      </c>
      <c r="AD644" s="204">
        <v>-27.81</v>
      </c>
      <c r="AF644" s="205">
        <v>42257</v>
      </c>
      <c r="AG644" s="204">
        <v>0.87180000000000002</v>
      </c>
      <c r="AI644" s="205">
        <v>42257</v>
      </c>
      <c r="AJ644" s="204">
        <v>1.6</v>
      </c>
      <c r="AL644" s="205">
        <v>42257</v>
      </c>
      <c r="AM644" s="204">
        <v>2.2364999999999999</v>
      </c>
      <c r="AO644" s="205">
        <v>42257</v>
      </c>
      <c r="AP644" s="204">
        <v>2.7075</v>
      </c>
      <c r="AR644" s="205">
        <v>42263</v>
      </c>
      <c r="AS644" s="204">
        <v>3.0758000000000001</v>
      </c>
      <c r="AU644" s="205">
        <v>42263</v>
      </c>
      <c r="AV644" s="204">
        <v>1.1106</v>
      </c>
    </row>
    <row r="645" spans="2:48" x14ac:dyDescent="0.25">
      <c r="B645" s="205">
        <v>42293</v>
      </c>
      <c r="C645" s="204">
        <v>74.7</v>
      </c>
      <c r="E645" s="205">
        <v>42268</v>
      </c>
      <c r="F645" s="204">
        <v>1.9598</v>
      </c>
      <c r="G645" s="209"/>
      <c r="H645" s="205">
        <v>42286</v>
      </c>
      <c r="I645" s="204">
        <v>99.857500000000002</v>
      </c>
      <c r="K645" s="205">
        <v>42286</v>
      </c>
      <c r="L645" s="204">
        <v>99.754999999999995</v>
      </c>
      <c r="N645" s="205">
        <v>42286</v>
      </c>
      <c r="O645" s="204">
        <v>99.61</v>
      </c>
      <c r="Q645" s="205">
        <v>42286</v>
      </c>
      <c r="R645" s="204">
        <v>99.37</v>
      </c>
      <c r="T645" s="205">
        <v>42258</v>
      </c>
      <c r="U645" s="204">
        <v>14.44</v>
      </c>
      <c r="W645" s="205">
        <v>42258</v>
      </c>
      <c r="X645" s="204">
        <v>6.31</v>
      </c>
      <c r="Z645" s="205">
        <v>42258</v>
      </c>
      <c r="AA645" s="204">
        <v>2.31</v>
      </c>
      <c r="AC645" s="205">
        <v>42258</v>
      </c>
      <c r="AD645" s="204">
        <v>-26.44</v>
      </c>
      <c r="AF645" s="205">
        <v>42258</v>
      </c>
      <c r="AG645" s="204">
        <v>0.85299999999999998</v>
      </c>
      <c r="AI645" s="205">
        <v>42258</v>
      </c>
      <c r="AJ645" s="204">
        <v>1.5782</v>
      </c>
      <c r="AL645" s="205">
        <v>42258</v>
      </c>
      <c r="AM645" s="204">
        <v>2.2145000000000001</v>
      </c>
      <c r="AO645" s="205">
        <v>42258</v>
      </c>
      <c r="AP645" s="204">
        <v>2.6884000000000001</v>
      </c>
      <c r="AR645" s="205">
        <v>42264</v>
      </c>
      <c r="AS645" s="204">
        <v>2.9973999999999998</v>
      </c>
      <c r="AU645" s="205">
        <v>42264</v>
      </c>
      <c r="AV645" s="204">
        <v>1.0284</v>
      </c>
    </row>
    <row r="646" spans="2:48" x14ac:dyDescent="0.25">
      <c r="B646" s="205">
        <v>42296</v>
      </c>
      <c r="C646" s="204">
        <v>70.97</v>
      </c>
      <c r="E646" s="205">
        <v>42269</v>
      </c>
      <c r="F646" s="204">
        <v>1.9252</v>
      </c>
      <c r="G646" s="209"/>
      <c r="H646" s="205">
        <v>42289</v>
      </c>
      <c r="I646" s="204">
        <v>99.857500000000002</v>
      </c>
      <c r="K646" s="205">
        <v>42289</v>
      </c>
      <c r="L646" s="204">
        <v>99.754999999999995</v>
      </c>
      <c r="N646" s="205">
        <v>42289</v>
      </c>
      <c r="O646" s="204">
        <v>99.605000000000004</v>
      </c>
      <c r="Q646" s="205">
        <v>42289</v>
      </c>
      <c r="R646" s="204">
        <v>99.37</v>
      </c>
      <c r="T646" s="205">
        <v>42261</v>
      </c>
      <c r="U646" s="204">
        <v>13.41</v>
      </c>
      <c r="W646" s="205">
        <v>42261</v>
      </c>
      <c r="X646" s="204">
        <v>6.58</v>
      </c>
      <c r="Z646" s="205">
        <v>42261</v>
      </c>
      <c r="AA646" s="204">
        <v>3.13</v>
      </c>
      <c r="AC646" s="205">
        <v>42261</v>
      </c>
      <c r="AD646" s="204">
        <v>-25.2</v>
      </c>
      <c r="AF646" s="205">
        <v>42261</v>
      </c>
      <c r="AG646" s="204">
        <v>0.86180000000000001</v>
      </c>
      <c r="AI646" s="205">
        <v>42261</v>
      </c>
      <c r="AJ646" s="204">
        <v>1.5749</v>
      </c>
      <c r="AL646" s="205">
        <v>42261</v>
      </c>
      <c r="AM646" s="204">
        <v>2.2151999999999998</v>
      </c>
      <c r="AO646" s="205">
        <v>42261</v>
      </c>
      <c r="AP646" s="204">
        <v>2.7035999999999998</v>
      </c>
      <c r="AR646" s="205">
        <v>42265</v>
      </c>
      <c r="AS646" s="204">
        <v>2.9119000000000002</v>
      </c>
      <c r="AU646" s="205">
        <v>42265</v>
      </c>
      <c r="AV646" s="204">
        <v>0.94550000000000001</v>
      </c>
    </row>
    <row r="647" spans="2:48" x14ac:dyDescent="0.25">
      <c r="B647" s="205">
        <v>42297</v>
      </c>
      <c r="C647" s="204">
        <v>71.11</v>
      </c>
      <c r="E647" s="205">
        <v>42270</v>
      </c>
      <c r="F647" s="204">
        <v>1.9205000000000001</v>
      </c>
      <c r="G647" s="209"/>
      <c r="H647" s="205">
        <v>42290</v>
      </c>
      <c r="I647" s="204">
        <v>99.857500000000002</v>
      </c>
      <c r="K647" s="205">
        <v>42290</v>
      </c>
      <c r="L647" s="204">
        <v>99.754999999999995</v>
      </c>
      <c r="N647" s="205">
        <v>42290</v>
      </c>
      <c r="O647" s="204">
        <v>99.614999999999995</v>
      </c>
      <c r="Q647" s="205">
        <v>42290</v>
      </c>
      <c r="R647" s="204">
        <v>99.394999999999996</v>
      </c>
      <c r="T647" s="205">
        <v>42262</v>
      </c>
      <c r="U647" s="204">
        <v>11.18</v>
      </c>
      <c r="W647" s="205">
        <v>42262</v>
      </c>
      <c r="X647" s="204">
        <v>4.93</v>
      </c>
      <c r="Z647" s="205">
        <v>42262</v>
      </c>
      <c r="AA647" s="204">
        <v>1.98</v>
      </c>
      <c r="AC647" s="205">
        <v>42262</v>
      </c>
      <c r="AD647" s="204">
        <v>-26.6</v>
      </c>
      <c r="AF647" s="205">
        <v>42262</v>
      </c>
      <c r="AG647" s="204">
        <v>0.91879999999999995</v>
      </c>
      <c r="AI647" s="205">
        <v>42262</v>
      </c>
      <c r="AJ647" s="204">
        <v>1.6604999999999999</v>
      </c>
      <c r="AL647" s="205">
        <v>42262</v>
      </c>
      <c r="AM647" s="204">
        <v>2.3106</v>
      </c>
      <c r="AO647" s="205">
        <v>42262</v>
      </c>
      <c r="AP647" s="204">
        <v>2.8022999999999998</v>
      </c>
      <c r="AR647" s="205">
        <v>42268</v>
      </c>
      <c r="AS647" s="204">
        <v>3.0038999999999998</v>
      </c>
      <c r="AU647" s="205">
        <v>42268</v>
      </c>
      <c r="AV647" s="204">
        <v>1.0429999999999999</v>
      </c>
    </row>
    <row r="648" spans="2:48" x14ac:dyDescent="0.25">
      <c r="B648" s="205">
        <v>42298</v>
      </c>
      <c r="C648" s="204">
        <v>69.67</v>
      </c>
      <c r="E648" s="205">
        <v>42271</v>
      </c>
      <c r="F648" s="204">
        <v>1.8822999999999999</v>
      </c>
      <c r="G648" s="209"/>
      <c r="H648" s="205">
        <v>42291</v>
      </c>
      <c r="I648" s="204">
        <v>99.86</v>
      </c>
      <c r="K648" s="205">
        <v>42291</v>
      </c>
      <c r="L648" s="204">
        <v>99.775000000000006</v>
      </c>
      <c r="N648" s="205">
        <v>42291</v>
      </c>
      <c r="O648" s="204">
        <v>99.64</v>
      </c>
      <c r="Q648" s="205">
        <v>42291</v>
      </c>
      <c r="R648" s="204">
        <v>99.465000000000003</v>
      </c>
      <c r="T648" s="205">
        <v>42263</v>
      </c>
      <c r="U648" s="204">
        <v>10.78</v>
      </c>
      <c r="W648" s="205">
        <v>42263</v>
      </c>
      <c r="X648" s="204">
        <v>4.88</v>
      </c>
      <c r="Z648" s="205">
        <v>42263</v>
      </c>
      <c r="AA648" s="204">
        <v>1.25</v>
      </c>
      <c r="AC648" s="205">
        <v>42263</v>
      </c>
      <c r="AD648" s="204">
        <v>-28.15</v>
      </c>
      <c r="AF648" s="205">
        <v>42263</v>
      </c>
      <c r="AG648" s="204">
        <v>0.91959999999999997</v>
      </c>
      <c r="AI648" s="205">
        <v>42263</v>
      </c>
      <c r="AJ648" s="204">
        <v>1.6575</v>
      </c>
      <c r="AL648" s="205">
        <v>42263</v>
      </c>
      <c r="AM648" s="204">
        <v>2.3075000000000001</v>
      </c>
      <c r="AO648" s="205">
        <v>42263</v>
      </c>
      <c r="AP648" s="204">
        <v>2.8014999999999999</v>
      </c>
      <c r="AR648" s="205">
        <v>42269</v>
      </c>
      <c r="AS648" s="204">
        <v>2.9258999999999999</v>
      </c>
      <c r="AU648" s="205">
        <v>42269</v>
      </c>
      <c r="AV648" s="204">
        <v>0.99819999999999998</v>
      </c>
    </row>
    <row r="649" spans="2:48" x14ac:dyDescent="0.25">
      <c r="B649" s="205">
        <v>42299</v>
      </c>
      <c r="C649" s="204">
        <v>69.97</v>
      </c>
      <c r="E649" s="205">
        <v>42272</v>
      </c>
      <c r="F649" s="204">
        <v>1.8593999999999999</v>
      </c>
      <c r="G649" s="209"/>
      <c r="H649" s="205">
        <v>42292</v>
      </c>
      <c r="I649" s="204">
        <v>99.86</v>
      </c>
      <c r="K649" s="205">
        <v>42292</v>
      </c>
      <c r="L649" s="204">
        <v>99.775000000000006</v>
      </c>
      <c r="N649" s="205">
        <v>42292</v>
      </c>
      <c r="O649" s="204">
        <v>99.63</v>
      </c>
      <c r="Q649" s="205">
        <v>42292</v>
      </c>
      <c r="R649" s="204">
        <v>99.424999999999997</v>
      </c>
      <c r="T649" s="205">
        <v>42264</v>
      </c>
      <c r="U649" s="204">
        <v>13.23</v>
      </c>
      <c r="W649" s="205">
        <v>42264</v>
      </c>
      <c r="X649" s="204">
        <v>6.38</v>
      </c>
      <c r="Z649" s="205">
        <v>42264</v>
      </c>
      <c r="AA649" s="204">
        <v>1.9</v>
      </c>
      <c r="AC649" s="205">
        <v>42264</v>
      </c>
      <c r="AD649" s="204">
        <v>-28</v>
      </c>
      <c r="AF649" s="205">
        <v>42264</v>
      </c>
      <c r="AG649" s="204">
        <v>0.81410000000000005</v>
      </c>
      <c r="AI649" s="205">
        <v>42264</v>
      </c>
      <c r="AJ649" s="204">
        <v>1.5443</v>
      </c>
      <c r="AL649" s="205">
        <v>42264</v>
      </c>
      <c r="AM649" s="204">
        <v>2.2105000000000001</v>
      </c>
      <c r="AO649" s="205">
        <v>42264</v>
      </c>
      <c r="AP649" s="204">
        <v>2.7265000000000001</v>
      </c>
      <c r="AR649" s="205">
        <v>42270</v>
      </c>
      <c r="AS649" s="204">
        <v>2.9426999999999999</v>
      </c>
      <c r="AU649" s="205">
        <v>42270</v>
      </c>
      <c r="AV649" s="204">
        <v>1.0206999999999999</v>
      </c>
    </row>
    <row r="650" spans="2:48" x14ac:dyDescent="0.25">
      <c r="B650" s="205">
        <v>42300</v>
      </c>
      <c r="C650" s="204">
        <v>70.81</v>
      </c>
      <c r="E650" s="205">
        <v>42275</v>
      </c>
      <c r="F650" s="204">
        <v>1.7934999999999999</v>
      </c>
      <c r="G650" s="209"/>
      <c r="H650" s="205">
        <v>42293</v>
      </c>
      <c r="I650" s="204">
        <v>99.86</v>
      </c>
      <c r="K650" s="205">
        <v>42293</v>
      </c>
      <c r="L650" s="204">
        <v>99.775000000000006</v>
      </c>
      <c r="N650" s="205">
        <v>42293</v>
      </c>
      <c r="O650" s="204">
        <v>99.625</v>
      </c>
      <c r="Q650" s="205">
        <v>42293</v>
      </c>
      <c r="R650" s="204">
        <v>99.415000000000006</v>
      </c>
      <c r="T650" s="205">
        <v>42265</v>
      </c>
      <c r="U650" s="204">
        <v>12.15</v>
      </c>
      <c r="W650" s="205">
        <v>42265</v>
      </c>
      <c r="X650" s="204">
        <v>7.6899999999999995</v>
      </c>
      <c r="Z650" s="205">
        <v>42265</v>
      </c>
      <c r="AA650" s="204">
        <v>3.13</v>
      </c>
      <c r="AC650" s="205">
        <v>42265</v>
      </c>
      <c r="AD650" s="204">
        <v>-25.94</v>
      </c>
      <c r="AF650" s="205">
        <v>42265</v>
      </c>
      <c r="AG650" s="204">
        <v>0.80300000000000005</v>
      </c>
      <c r="AI650" s="205">
        <v>42265</v>
      </c>
      <c r="AJ650" s="204">
        <v>1.5213000000000001</v>
      </c>
      <c r="AL650" s="205">
        <v>42265</v>
      </c>
      <c r="AM650" s="204">
        <v>2.165</v>
      </c>
      <c r="AO650" s="205">
        <v>42265</v>
      </c>
      <c r="AP650" s="204">
        <v>2.6762999999999999</v>
      </c>
      <c r="AR650" s="205">
        <v>42271</v>
      </c>
      <c r="AS650" s="204">
        <v>2.8895</v>
      </c>
      <c r="AU650" s="205">
        <v>42271</v>
      </c>
      <c r="AV650" s="204">
        <v>1.0084</v>
      </c>
    </row>
    <row r="651" spans="2:48" x14ac:dyDescent="0.25">
      <c r="B651" s="205">
        <v>42303</v>
      </c>
      <c r="C651" s="204">
        <v>69.680000000000007</v>
      </c>
      <c r="E651" s="205">
        <v>42276</v>
      </c>
      <c r="F651" s="204">
        <v>1.7764</v>
      </c>
      <c r="G651" s="209"/>
      <c r="H651" s="205">
        <v>42296</v>
      </c>
      <c r="I651" s="204">
        <v>99.86</v>
      </c>
      <c r="K651" s="205">
        <v>42296</v>
      </c>
      <c r="L651" s="204">
        <v>99.775000000000006</v>
      </c>
      <c r="N651" s="205">
        <v>42296</v>
      </c>
      <c r="O651" s="204">
        <v>99.63</v>
      </c>
      <c r="Q651" s="205">
        <v>42296</v>
      </c>
      <c r="R651" s="204">
        <v>99.435000000000002</v>
      </c>
      <c r="T651" s="205">
        <v>42268</v>
      </c>
      <c r="U651" s="204">
        <v>11.8</v>
      </c>
      <c r="W651" s="205">
        <v>42268</v>
      </c>
      <c r="X651" s="204">
        <v>5.65</v>
      </c>
      <c r="Z651" s="205">
        <v>42268</v>
      </c>
      <c r="AA651" s="204">
        <v>0.38</v>
      </c>
      <c r="AC651" s="205">
        <v>42268</v>
      </c>
      <c r="AD651" s="204">
        <v>-27.2</v>
      </c>
      <c r="AF651" s="205">
        <v>42268</v>
      </c>
      <c r="AG651" s="204">
        <v>0.82550000000000001</v>
      </c>
      <c r="AI651" s="205">
        <v>42268</v>
      </c>
      <c r="AJ651" s="204">
        <v>1.5510000000000002</v>
      </c>
      <c r="AL651" s="205">
        <v>42268</v>
      </c>
      <c r="AM651" s="204">
        <v>2.2046000000000001</v>
      </c>
      <c r="AO651" s="205">
        <v>42268</v>
      </c>
      <c r="AP651" s="204">
        <v>2.7416</v>
      </c>
      <c r="AR651" s="205">
        <v>42272</v>
      </c>
      <c r="AS651" s="204">
        <v>2.9412000000000003</v>
      </c>
      <c r="AU651" s="205">
        <v>42272</v>
      </c>
      <c r="AV651" s="204">
        <v>1.0802</v>
      </c>
    </row>
    <row r="652" spans="2:48" x14ac:dyDescent="0.25">
      <c r="B652" s="205">
        <v>42304</v>
      </c>
      <c r="C652" s="204">
        <v>69.8</v>
      </c>
      <c r="E652" s="205">
        <v>42277</v>
      </c>
      <c r="F652" s="204">
        <v>1.7955999999999999</v>
      </c>
      <c r="G652" s="209"/>
      <c r="H652" s="205">
        <v>42297</v>
      </c>
      <c r="I652" s="204">
        <v>99.86</v>
      </c>
      <c r="K652" s="205">
        <v>42297</v>
      </c>
      <c r="L652" s="204">
        <v>99.775000000000006</v>
      </c>
      <c r="N652" s="205">
        <v>42297</v>
      </c>
      <c r="O652" s="204">
        <v>99.62</v>
      </c>
      <c r="Q652" s="205">
        <v>42297</v>
      </c>
      <c r="R652" s="204">
        <v>99.41</v>
      </c>
      <c r="T652" s="205">
        <v>42269</v>
      </c>
      <c r="U652" s="204">
        <v>11.44</v>
      </c>
      <c r="W652" s="205">
        <v>42269</v>
      </c>
      <c r="X652" s="204">
        <v>5.65</v>
      </c>
      <c r="Z652" s="205">
        <v>42269</v>
      </c>
      <c r="AA652" s="204">
        <v>0.4</v>
      </c>
      <c r="AC652" s="205">
        <v>42269</v>
      </c>
      <c r="AD652" s="204">
        <v>-27.88</v>
      </c>
      <c r="AF652" s="205">
        <v>42269</v>
      </c>
      <c r="AG652" s="204">
        <v>0.78949999999999998</v>
      </c>
      <c r="AI652" s="205">
        <v>42269</v>
      </c>
      <c r="AJ652" s="204">
        <v>1.4863</v>
      </c>
      <c r="AL652" s="205">
        <v>42269</v>
      </c>
      <c r="AM652" s="204">
        <v>2.1379999999999999</v>
      </c>
      <c r="AO652" s="205">
        <v>42269</v>
      </c>
      <c r="AP652" s="204">
        <v>2.6654999999999998</v>
      </c>
      <c r="AR652" s="205">
        <v>42275</v>
      </c>
      <c r="AS652" s="204">
        <v>2.8569</v>
      </c>
      <c r="AU652" s="205">
        <v>42275</v>
      </c>
      <c r="AV652" s="204">
        <v>1.0738000000000001</v>
      </c>
    </row>
    <row r="653" spans="2:48" x14ac:dyDescent="0.25">
      <c r="B653" s="205">
        <v>42305</v>
      </c>
      <c r="C653" s="204">
        <v>70.27</v>
      </c>
      <c r="E653" s="205">
        <v>42278</v>
      </c>
      <c r="F653" s="204">
        <v>1.8107</v>
      </c>
      <c r="G653" s="209"/>
      <c r="H653" s="205">
        <v>42298</v>
      </c>
      <c r="I653" s="204">
        <v>99.86</v>
      </c>
      <c r="K653" s="205">
        <v>42298</v>
      </c>
      <c r="L653" s="204">
        <v>99.775000000000006</v>
      </c>
      <c r="N653" s="205">
        <v>42298</v>
      </c>
      <c r="O653" s="204">
        <v>99.625</v>
      </c>
      <c r="Q653" s="205">
        <v>42298</v>
      </c>
      <c r="R653" s="204">
        <v>99.42</v>
      </c>
      <c r="T653" s="205">
        <v>42270</v>
      </c>
      <c r="U653" s="204">
        <v>9.5500000000000007</v>
      </c>
      <c r="W653" s="205">
        <v>42270</v>
      </c>
      <c r="X653" s="204">
        <v>5.28</v>
      </c>
      <c r="Z653" s="205">
        <v>42270</v>
      </c>
      <c r="AA653" s="204">
        <v>-0.05</v>
      </c>
      <c r="AC653" s="205">
        <v>42270</v>
      </c>
      <c r="AD653" s="204">
        <v>-27.99</v>
      </c>
      <c r="AF653" s="205">
        <v>42270</v>
      </c>
      <c r="AG653" s="204">
        <v>0.79749999999999999</v>
      </c>
      <c r="AI653" s="205">
        <v>42270</v>
      </c>
      <c r="AJ653" s="204">
        <v>1.5009999999999999</v>
      </c>
      <c r="AL653" s="205">
        <v>42270</v>
      </c>
      <c r="AM653" s="204">
        <v>2.15</v>
      </c>
      <c r="AO653" s="205">
        <v>42270</v>
      </c>
      <c r="AP653" s="204">
        <v>2.6654999999999998</v>
      </c>
      <c r="AR653" s="205">
        <v>42276</v>
      </c>
      <c r="AS653" s="204">
        <v>2.8098999999999998</v>
      </c>
      <c r="AU653" s="205">
        <v>42276</v>
      </c>
      <c r="AV653" s="204">
        <v>1.0304</v>
      </c>
    </row>
    <row r="654" spans="2:48" x14ac:dyDescent="0.25">
      <c r="B654" s="205">
        <v>42306</v>
      </c>
      <c r="C654" s="204">
        <v>73.12</v>
      </c>
      <c r="E654" s="205">
        <v>42279</v>
      </c>
      <c r="F654" s="204">
        <v>1.8525</v>
      </c>
      <c r="G654" s="209"/>
      <c r="H654" s="205">
        <v>42299</v>
      </c>
      <c r="I654" s="204">
        <v>99.862499999999997</v>
      </c>
      <c r="K654" s="205">
        <v>42299</v>
      </c>
      <c r="L654" s="204">
        <v>99.775000000000006</v>
      </c>
      <c r="N654" s="205">
        <v>42299</v>
      </c>
      <c r="O654" s="204">
        <v>99.625</v>
      </c>
      <c r="Q654" s="205">
        <v>42299</v>
      </c>
      <c r="R654" s="204">
        <v>99.43</v>
      </c>
      <c r="T654" s="205">
        <v>42271</v>
      </c>
      <c r="U654" s="204">
        <v>10.3</v>
      </c>
      <c r="W654" s="205">
        <v>42271</v>
      </c>
      <c r="X654" s="204">
        <v>2.94</v>
      </c>
      <c r="Z654" s="205">
        <v>42271</v>
      </c>
      <c r="AA654" s="204">
        <v>-0.19</v>
      </c>
      <c r="AC654" s="205">
        <v>42271</v>
      </c>
      <c r="AD654" s="204">
        <v>-28.19</v>
      </c>
      <c r="AF654" s="205">
        <v>42271</v>
      </c>
      <c r="AG654" s="204">
        <v>0.78420000000000001</v>
      </c>
      <c r="AI654" s="205">
        <v>42271</v>
      </c>
      <c r="AJ654" s="204">
        <v>1.4790000000000001</v>
      </c>
      <c r="AL654" s="205">
        <v>42271</v>
      </c>
      <c r="AM654" s="204">
        <v>2.1248</v>
      </c>
      <c r="AO654" s="205">
        <v>42271</v>
      </c>
      <c r="AP654" s="204">
        <v>2.6345999999999998</v>
      </c>
      <c r="AR654" s="205">
        <v>42277</v>
      </c>
      <c r="AS654" s="204">
        <v>2.8012000000000001</v>
      </c>
      <c r="AU654" s="205">
        <v>42277</v>
      </c>
      <c r="AV654" s="204">
        <v>1.0044999999999999</v>
      </c>
    </row>
    <row r="655" spans="2:48" x14ac:dyDescent="0.25">
      <c r="B655" s="205">
        <v>42307</v>
      </c>
      <c r="C655" s="204">
        <v>73.08</v>
      </c>
      <c r="E655" s="205">
        <v>42282</v>
      </c>
      <c r="F655" s="204">
        <v>1.8683999999999998</v>
      </c>
      <c r="G655" s="209"/>
      <c r="H655" s="205">
        <v>42300</v>
      </c>
      <c r="I655" s="204">
        <v>99.862499999999997</v>
      </c>
      <c r="K655" s="205">
        <v>42300</v>
      </c>
      <c r="L655" s="204">
        <v>99.765000000000001</v>
      </c>
      <c r="N655" s="205">
        <v>42300</v>
      </c>
      <c r="O655" s="204">
        <v>99.62</v>
      </c>
      <c r="Q655" s="205">
        <v>42300</v>
      </c>
      <c r="R655" s="204">
        <v>99.39</v>
      </c>
      <c r="T655" s="205">
        <v>42272</v>
      </c>
      <c r="U655" s="204">
        <v>10.130000000000001</v>
      </c>
      <c r="W655" s="205">
        <v>42272</v>
      </c>
      <c r="X655" s="204">
        <v>1.88</v>
      </c>
      <c r="Z655" s="205">
        <v>42272</v>
      </c>
      <c r="AA655" s="204">
        <v>-2</v>
      </c>
      <c r="AC655" s="205">
        <v>42272</v>
      </c>
      <c r="AD655" s="204">
        <v>-30.1</v>
      </c>
      <c r="AF655" s="205">
        <v>42272</v>
      </c>
      <c r="AG655" s="204">
        <v>0.79430000000000001</v>
      </c>
      <c r="AI655" s="205">
        <v>42272</v>
      </c>
      <c r="AJ655" s="204">
        <v>1.4933000000000001</v>
      </c>
      <c r="AL655" s="205">
        <v>42272</v>
      </c>
      <c r="AM655" s="204">
        <v>2.1425000000000001</v>
      </c>
      <c r="AO655" s="205">
        <v>42272</v>
      </c>
      <c r="AP655" s="204">
        <v>2.6555</v>
      </c>
      <c r="AR655" s="205">
        <v>42278</v>
      </c>
      <c r="AS655" s="204">
        <v>2.7923999999999998</v>
      </c>
      <c r="AU655" s="205">
        <v>42278</v>
      </c>
      <c r="AV655" s="204">
        <v>0.98109999999999997</v>
      </c>
    </row>
    <row r="656" spans="2:48" x14ac:dyDescent="0.25">
      <c r="B656" s="205">
        <v>42310</v>
      </c>
      <c r="C656" s="204">
        <v>73.209999999999994</v>
      </c>
      <c r="E656" s="205">
        <v>42283</v>
      </c>
      <c r="F656" s="204">
        <v>1.8666</v>
      </c>
      <c r="G656" s="209"/>
      <c r="H656" s="205">
        <v>42303</v>
      </c>
      <c r="I656" s="204">
        <v>99.862499999999997</v>
      </c>
      <c r="K656" s="205">
        <v>42303</v>
      </c>
      <c r="L656" s="204">
        <v>99.765000000000001</v>
      </c>
      <c r="N656" s="205">
        <v>42303</v>
      </c>
      <c r="O656" s="204">
        <v>99.614999999999995</v>
      </c>
      <c r="Q656" s="205">
        <v>42303</v>
      </c>
      <c r="R656" s="204">
        <v>99.4</v>
      </c>
      <c r="T656" s="205">
        <v>42275</v>
      </c>
      <c r="U656" s="204">
        <v>9.6999999999999993</v>
      </c>
      <c r="W656" s="205">
        <v>42275</v>
      </c>
      <c r="X656" s="204">
        <v>0.77</v>
      </c>
      <c r="Z656" s="205">
        <v>42275</v>
      </c>
      <c r="AA656" s="204">
        <v>-3.99</v>
      </c>
      <c r="AC656" s="205">
        <v>42275</v>
      </c>
      <c r="AD656" s="204">
        <v>-31.44</v>
      </c>
      <c r="AF656" s="205">
        <v>42275</v>
      </c>
      <c r="AG656" s="204">
        <v>0.76829999999999998</v>
      </c>
      <c r="AI656" s="205">
        <v>42275</v>
      </c>
      <c r="AJ656" s="204">
        <v>1.4262999999999999</v>
      </c>
      <c r="AL656" s="205">
        <v>42275</v>
      </c>
      <c r="AM656" s="204">
        <v>2.0545</v>
      </c>
      <c r="AO656" s="205">
        <v>42275</v>
      </c>
      <c r="AP656" s="204">
        <v>2.5621</v>
      </c>
      <c r="AR656" s="205">
        <v>42279</v>
      </c>
      <c r="AS656" s="204">
        <v>2.7759999999999998</v>
      </c>
      <c r="AU656" s="205">
        <v>42279</v>
      </c>
      <c r="AV656" s="204">
        <v>0.92300000000000004</v>
      </c>
    </row>
    <row r="657" spans="2:48" x14ac:dyDescent="0.25">
      <c r="B657" s="205">
        <v>42311</v>
      </c>
      <c r="C657" s="204">
        <v>73.3</v>
      </c>
      <c r="E657" s="205">
        <v>42284</v>
      </c>
      <c r="F657" s="204">
        <v>1.9066000000000001</v>
      </c>
      <c r="G657" s="209"/>
      <c r="H657" s="205">
        <v>42304</v>
      </c>
      <c r="I657" s="204">
        <v>99.864999999999995</v>
      </c>
      <c r="K657" s="205">
        <v>42304</v>
      </c>
      <c r="L657" s="204">
        <v>99.77</v>
      </c>
      <c r="N657" s="205">
        <v>42304</v>
      </c>
      <c r="O657" s="204">
        <v>99.625</v>
      </c>
      <c r="Q657" s="205">
        <v>42304</v>
      </c>
      <c r="R657" s="204">
        <v>99.415000000000006</v>
      </c>
      <c r="T657" s="205">
        <v>42276</v>
      </c>
      <c r="U657" s="204">
        <v>9.8800000000000008</v>
      </c>
      <c r="W657" s="205">
        <v>42276</v>
      </c>
      <c r="X657" s="204">
        <v>0.88</v>
      </c>
      <c r="Z657" s="205">
        <v>42276</v>
      </c>
      <c r="AA657" s="204">
        <v>-5.5</v>
      </c>
      <c r="AC657" s="205">
        <v>42276</v>
      </c>
      <c r="AD657" s="204">
        <v>-35</v>
      </c>
      <c r="AF657" s="205">
        <v>42276</v>
      </c>
      <c r="AG657" s="204">
        <v>0.74950000000000006</v>
      </c>
      <c r="AI657" s="205">
        <v>42276</v>
      </c>
      <c r="AJ657" s="204">
        <v>1.387</v>
      </c>
      <c r="AL657" s="205">
        <v>42276</v>
      </c>
      <c r="AM657" s="204">
        <v>1.9969999999999999</v>
      </c>
      <c r="AO657" s="205">
        <v>42276</v>
      </c>
      <c r="AP657" s="204">
        <v>2.5045999999999999</v>
      </c>
      <c r="AR657" s="205">
        <v>42282</v>
      </c>
      <c r="AS657" s="204">
        <v>2.8590999999999998</v>
      </c>
      <c r="AU657" s="205">
        <v>42282</v>
      </c>
      <c r="AV657" s="204">
        <v>0.99119999999999997</v>
      </c>
    </row>
    <row r="658" spans="2:48" x14ac:dyDescent="0.25">
      <c r="B658" s="205">
        <v>42312</v>
      </c>
      <c r="C658" s="204">
        <v>77.59</v>
      </c>
      <c r="E658" s="205">
        <v>42285</v>
      </c>
      <c r="F658" s="204">
        <v>1.9262999999999999</v>
      </c>
      <c r="G658" s="209"/>
      <c r="H658" s="205">
        <v>42305</v>
      </c>
      <c r="I658" s="204">
        <v>99.864999999999995</v>
      </c>
      <c r="K658" s="205">
        <v>42305</v>
      </c>
      <c r="L658" s="204">
        <v>99.754999999999995</v>
      </c>
      <c r="N658" s="205">
        <v>42305</v>
      </c>
      <c r="O658" s="204">
        <v>99.59</v>
      </c>
      <c r="Q658" s="205">
        <v>42305</v>
      </c>
      <c r="R658" s="204">
        <v>99.334999999999994</v>
      </c>
      <c r="T658" s="205">
        <v>42277</v>
      </c>
      <c r="U658" s="204">
        <v>11.67</v>
      </c>
      <c r="W658" s="205">
        <v>42277</v>
      </c>
      <c r="X658" s="204">
        <v>2.63</v>
      </c>
      <c r="Z658" s="205">
        <v>42277</v>
      </c>
      <c r="AA658" s="204">
        <v>-3.5</v>
      </c>
      <c r="AC658" s="205">
        <v>42277</v>
      </c>
      <c r="AD658" s="204">
        <v>-33.5</v>
      </c>
      <c r="AF658" s="205">
        <v>42277</v>
      </c>
      <c r="AG658" s="204">
        <v>0.74790000000000001</v>
      </c>
      <c r="AI658" s="205">
        <v>42277</v>
      </c>
      <c r="AJ658" s="204">
        <v>1.3848</v>
      </c>
      <c r="AL658" s="205">
        <v>42277</v>
      </c>
      <c r="AM658" s="204">
        <v>2.0024999999999999</v>
      </c>
      <c r="AO658" s="205">
        <v>42277</v>
      </c>
      <c r="AP658" s="204">
        <v>2.5183</v>
      </c>
      <c r="AR658" s="205">
        <v>42283</v>
      </c>
      <c r="AS658" s="204">
        <v>2.8228</v>
      </c>
      <c r="AU658" s="205">
        <v>42283</v>
      </c>
      <c r="AV658" s="204">
        <v>0.95589999999999997</v>
      </c>
    </row>
    <row r="659" spans="2:48" x14ac:dyDescent="0.25">
      <c r="B659" s="205">
        <v>42313</v>
      </c>
      <c r="C659" s="204">
        <v>76.73</v>
      </c>
      <c r="E659" s="205">
        <v>42286</v>
      </c>
      <c r="F659" s="204">
        <v>1.8675999999999999</v>
      </c>
      <c r="G659" s="209"/>
      <c r="H659" s="205">
        <v>42306</v>
      </c>
      <c r="I659" s="204">
        <v>99.864999999999995</v>
      </c>
      <c r="K659" s="205">
        <v>42306</v>
      </c>
      <c r="L659" s="204">
        <v>99.75</v>
      </c>
      <c r="N659" s="205">
        <v>42306</v>
      </c>
      <c r="O659" s="204">
        <v>99.59</v>
      </c>
      <c r="Q659" s="205">
        <v>42306</v>
      </c>
      <c r="R659" s="204">
        <v>99.314999999999998</v>
      </c>
      <c r="T659" s="205">
        <v>42278</v>
      </c>
      <c r="U659" s="204">
        <v>12.85</v>
      </c>
      <c r="W659" s="205">
        <v>42278</v>
      </c>
      <c r="X659" s="204">
        <v>4.9000000000000004</v>
      </c>
      <c r="Z659" s="205">
        <v>42278</v>
      </c>
      <c r="AA659" s="204">
        <v>-1.43</v>
      </c>
      <c r="AC659" s="205">
        <v>42278</v>
      </c>
      <c r="AD659" s="204">
        <v>-31.25</v>
      </c>
      <c r="AF659" s="205">
        <v>42278</v>
      </c>
      <c r="AG659" s="204">
        <v>0.77690000000000003</v>
      </c>
      <c r="AI659" s="205">
        <v>42278</v>
      </c>
      <c r="AJ659" s="204">
        <v>1.4148000000000001</v>
      </c>
      <c r="AL659" s="205">
        <v>42278</v>
      </c>
      <c r="AM659" s="204">
        <v>2.0222000000000002</v>
      </c>
      <c r="AO659" s="205">
        <v>42278</v>
      </c>
      <c r="AP659" s="204">
        <v>2.5369999999999999</v>
      </c>
      <c r="AR659" s="205">
        <v>42284</v>
      </c>
      <c r="AS659" s="204">
        <v>2.8513999999999999</v>
      </c>
      <c r="AU659" s="205">
        <v>42284</v>
      </c>
      <c r="AV659" s="204">
        <v>0.94679999999999997</v>
      </c>
    </row>
    <row r="660" spans="2:48" x14ac:dyDescent="0.25">
      <c r="B660" s="205">
        <v>42314</v>
      </c>
      <c r="C660" s="204">
        <v>74.25</v>
      </c>
      <c r="E660" s="205">
        <v>42289</v>
      </c>
      <c r="F660" s="204">
        <v>1.8675999999999999</v>
      </c>
      <c r="G660" s="209"/>
      <c r="H660" s="205">
        <v>42307</v>
      </c>
      <c r="I660" s="204">
        <v>99.864999999999995</v>
      </c>
      <c r="K660" s="205">
        <v>42307</v>
      </c>
      <c r="L660" s="204">
        <v>99.75</v>
      </c>
      <c r="N660" s="205">
        <v>42307</v>
      </c>
      <c r="O660" s="204">
        <v>99.594999999999999</v>
      </c>
      <c r="Q660" s="205">
        <v>42307</v>
      </c>
      <c r="R660" s="204">
        <v>99.314999999999998</v>
      </c>
      <c r="T660" s="205">
        <v>42279</v>
      </c>
      <c r="U660" s="204">
        <v>12.69</v>
      </c>
      <c r="W660" s="205">
        <v>42279</v>
      </c>
      <c r="X660" s="204">
        <v>5.24</v>
      </c>
      <c r="Z660" s="205">
        <v>42279</v>
      </c>
      <c r="AA660" s="204">
        <v>-1.33</v>
      </c>
      <c r="AC660" s="205">
        <v>42279</v>
      </c>
      <c r="AD660" s="204">
        <v>-32</v>
      </c>
      <c r="AF660" s="205">
        <v>42279</v>
      </c>
      <c r="AG660" s="204">
        <v>0.70709999999999995</v>
      </c>
      <c r="AI660" s="205">
        <v>42279</v>
      </c>
      <c r="AJ660" s="204">
        <v>1.3483000000000001</v>
      </c>
      <c r="AL660" s="205">
        <v>42279</v>
      </c>
      <c r="AM660" s="204">
        <v>1.982</v>
      </c>
      <c r="AO660" s="205">
        <v>42279</v>
      </c>
      <c r="AP660" s="204">
        <v>2.5074999999999998</v>
      </c>
      <c r="AR660" s="205">
        <v>42285</v>
      </c>
      <c r="AS660" s="204">
        <v>2.9024999999999999</v>
      </c>
      <c r="AU660" s="205">
        <v>42285</v>
      </c>
      <c r="AV660" s="204">
        <v>0.9768</v>
      </c>
    </row>
    <row r="661" spans="2:48" x14ac:dyDescent="0.25">
      <c r="B661" s="205">
        <v>42317</v>
      </c>
      <c r="C661" s="204">
        <v>71.78</v>
      </c>
      <c r="E661" s="205">
        <v>42290</v>
      </c>
      <c r="F661" s="204">
        <v>1.9111</v>
      </c>
      <c r="G661" s="209"/>
      <c r="H661" s="205">
        <v>42310</v>
      </c>
      <c r="I661" s="204">
        <v>99.87</v>
      </c>
      <c r="K661" s="205">
        <v>42310</v>
      </c>
      <c r="L661" s="204">
        <v>99.75</v>
      </c>
      <c r="N661" s="205">
        <v>42310</v>
      </c>
      <c r="O661" s="204">
        <v>99.59</v>
      </c>
      <c r="Q661" s="205">
        <v>42310</v>
      </c>
      <c r="R661" s="204">
        <v>99.295000000000002</v>
      </c>
      <c r="T661" s="205">
        <v>42282</v>
      </c>
      <c r="U661" s="204">
        <v>13.13</v>
      </c>
      <c r="W661" s="205">
        <v>42282</v>
      </c>
      <c r="X661" s="204">
        <v>5.73</v>
      </c>
      <c r="Z661" s="205">
        <v>42282</v>
      </c>
      <c r="AA661" s="204">
        <v>-0.38</v>
      </c>
      <c r="AC661" s="205">
        <v>42282</v>
      </c>
      <c r="AD661" s="204">
        <v>-30.5</v>
      </c>
      <c r="AF661" s="205">
        <v>42282</v>
      </c>
      <c r="AG661" s="204">
        <v>0.73860000000000003</v>
      </c>
      <c r="AI661" s="205">
        <v>42282</v>
      </c>
      <c r="AJ661" s="204">
        <v>1.4015</v>
      </c>
      <c r="AL661" s="205">
        <v>42282</v>
      </c>
      <c r="AM661" s="204">
        <v>2.0514999999999999</v>
      </c>
      <c r="AO661" s="205">
        <v>42282</v>
      </c>
      <c r="AP661" s="204">
        <v>2.5925000000000002</v>
      </c>
      <c r="AR661" s="205">
        <v>42286</v>
      </c>
      <c r="AS661" s="204">
        <v>2.8660999999999999</v>
      </c>
      <c r="AU661" s="205">
        <v>42286</v>
      </c>
      <c r="AV661" s="204">
        <v>0.99950000000000006</v>
      </c>
    </row>
    <row r="662" spans="2:48" x14ac:dyDescent="0.25">
      <c r="B662" s="205">
        <v>42318</v>
      </c>
      <c r="C662" s="204">
        <v>70.48</v>
      </c>
      <c r="E662" s="205">
        <v>42291</v>
      </c>
      <c r="F662" s="204">
        <v>1.8685</v>
      </c>
      <c r="G662" s="209"/>
      <c r="H662" s="205">
        <v>42311</v>
      </c>
      <c r="I662" s="204">
        <v>99.87</v>
      </c>
      <c r="K662" s="205">
        <v>42311</v>
      </c>
      <c r="L662" s="204">
        <v>99.75</v>
      </c>
      <c r="N662" s="205">
        <v>42311</v>
      </c>
      <c r="O662" s="204">
        <v>99.584999999999994</v>
      </c>
      <c r="Q662" s="205">
        <v>42311</v>
      </c>
      <c r="R662" s="204">
        <v>99.284999999999997</v>
      </c>
      <c r="T662" s="205">
        <v>42283</v>
      </c>
      <c r="U662" s="204">
        <v>12.13</v>
      </c>
      <c r="W662" s="205">
        <v>42283</v>
      </c>
      <c r="X662" s="204">
        <v>5.33</v>
      </c>
      <c r="Z662" s="205">
        <v>42283</v>
      </c>
      <c r="AA662" s="204">
        <v>-1.1000000000000001</v>
      </c>
      <c r="AC662" s="205">
        <v>42283</v>
      </c>
      <c r="AD662" s="204">
        <v>-31.1</v>
      </c>
      <c r="AF662" s="205">
        <v>42283</v>
      </c>
      <c r="AG662" s="204">
        <v>0.72570000000000001</v>
      </c>
      <c r="AI662" s="205">
        <v>42283</v>
      </c>
      <c r="AJ662" s="204">
        <v>1.3785000000000001</v>
      </c>
      <c r="AL662" s="205">
        <v>42283</v>
      </c>
      <c r="AM662" s="204">
        <v>2.0213000000000001</v>
      </c>
      <c r="AO662" s="205">
        <v>42283</v>
      </c>
      <c r="AP662" s="204">
        <v>2.5583999999999998</v>
      </c>
      <c r="AR662" s="205">
        <v>42289</v>
      </c>
      <c r="AS662" s="204">
        <v>2.8660999999999999</v>
      </c>
      <c r="AU662" s="205">
        <v>42289</v>
      </c>
      <c r="AV662" s="204">
        <v>1.0004999999999999</v>
      </c>
    </row>
    <row r="663" spans="2:48" x14ac:dyDescent="0.25">
      <c r="B663" s="205">
        <v>42320</v>
      </c>
      <c r="C663" s="204">
        <v>69.45</v>
      </c>
      <c r="E663" s="205">
        <v>42292</v>
      </c>
      <c r="F663" s="204">
        <v>1.8507</v>
      </c>
      <c r="G663" s="209"/>
      <c r="H663" s="205">
        <v>42312</v>
      </c>
      <c r="I663" s="204">
        <v>99.87</v>
      </c>
      <c r="K663" s="205">
        <v>42312</v>
      </c>
      <c r="L663" s="204">
        <v>99.73</v>
      </c>
      <c r="N663" s="205">
        <v>42312</v>
      </c>
      <c r="O663" s="204">
        <v>99.58</v>
      </c>
      <c r="Q663" s="205">
        <v>42312</v>
      </c>
      <c r="R663" s="204">
        <v>99.26</v>
      </c>
      <c r="T663" s="205">
        <v>42284</v>
      </c>
      <c r="U663" s="204">
        <v>12.38</v>
      </c>
      <c r="W663" s="205">
        <v>42284</v>
      </c>
      <c r="X663" s="204">
        <v>4.63</v>
      </c>
      <c r="Z663" s="205">
        <v>42284</v>
      </c>
      <c r="AA663" s="204">
        <v>-1.83</v>
      </c>
      <c r="AC663" s="205">
        <v>42284</v>
      </c>
      <c r="AD663" s="204">
        <v>-32.130000000000003</v>
      </c>
      <c r="AF663" s="205">
        <v>42284</v>
      </c>
      <c r="AG663" s="204">
        <v>0.74880000000000002</v>
      </c>
      <c r="AI663" s="205">
        <v>42284</v>
      </c>
      <c r="AJ663" s="204">
        <v>1.4168000000000001</v>
      </c>
      <c r="AL663" s="205">
        <v>42284</v>
      </c>
      <c r="AM663" s="204">
        <v>2.0503</v>
      </c>
      <c r="AO663" s="205">
        <v>42284</v>
      </c>
      <c r="AP663" s="204">
        <v>2.5724999999999998</v>
      </c>
      <c r="AR663" s="205">
        <v>42290</v>
      </c>
      <c r="AS663" s="204">
        <v>2.8454000000000002</v>
      </c>
      <c r="AU663" s="205">
        <v>42290</v>
      </c>
      <c r="AV663" s="204">
        <v>0.93379999999999996</v>
      </c>
    </row>
    <row r="664" spans="2:48" x14ac:dyDescent="0.25">
      <c r="B664" s="205">
        <v>42321</v>
      </c>
      <c r="C664" s="204">
        <v>68.3</v>
      </c>
      <c r="E664" s="205">
        <v>42293</v>
      </c>
      <c r="F664" s="204">
        <v>1.825</v>
      </c>
      <c r="G664" s="209"/>
      <c r="H664" s="205">
        <v>42313</v>
      </c>
      <c r="I664" s="204">
        <v>99.872500000000002</v>
      </c>
      <c r="K664" s="205">
        <v>42313</v>
      </c>
      <c r="L664" s="204">
        <v>99.73</v>
      </c>
      <c r="N664" s="205">
        <v>42313</v>
      </c>
      <c r="O664" s="204">
        <v>99.584999999999994</v>
      </c>
      <c r="Q664" s="205">
        <v>42313</v>
      </c>
      <c r="R664" s="204">
        <v>99.265000000000001</v>
      </c>
      <c r="T664" s="205">
        <v>42285</v>
      </c>
      <c r="U664" s="204">
        <v>12.64</v>
      </c>
      <c r="W664" s="205">
        <v>42285</v>
      </c>
      <c r="X664" s="204">
        <v>4.78</v>
      </c>
      <c r="Z664" s="205">
        <v>42285</v>
      </c>
      <c r="AA664" s="204">
        <v>-1.58</v>
      </c>
      <c r="AC664" s="205">
        <v>42285</v>
      </c>
      <c r="AD664" s="204">
        <v>-32.130000000000003</v>
      </c>
      <c r="AF664" s="205">
        <v>42285</v>
      </c>
      <c r="AG664" s="204">
        <v>0.76180000000000003</v>
      </c>
      <c r="AI664" s="205">
        <v>42285</v>
      </c>
      <c r="AJ664" s="204">
        <v>1.4445000000000001</v>
      </c>
      <c r="AL664" s="205">
        <v>42285</v>
      </c>
      <c r="AM664" s="204">
        <v>2.0893000000000002</v>
      </c>
      <c r="AO664" s="205">
        <v>42285</v>
      </c>
      <c r="AP664" s="204">
        <v>2.6189999999999998</v>
      </c>
      <c r="AR664" s="205">
        <v>42291</v>
      </c>
      <c r="AS664" s="204">
        <v>2.7587000000000002</v>
      </c>
      <c r="AU664" s="205">
        <v>42291</v>
      </c>
      <c r="AV664" s="204">
        <v>0.89390000000000003</v>
      </c>
    </row>
    <row r="665" spans="2:48" x14ac:dyDescent="0.25">
      <c r="B665" s="205">
        <v>42324</v>
      </c>
      <c r="C665" s="204">
        <v>67.69</v>
      </c>
      <c r="E665" s="205">
        <v>42296</v>
      </c>
      <c r="F665" s="204">
        <v>1.8231999999999999</v>
      </c>
      <c r="G665" s="209"/>
      <c r="H665" s="205">
        <v>42314</v>
      </c>
      <c r="I665" s="204">
        <v>99.872500000000002</v>
      </c>
      <c r="K665" s="205">
        <v>42314</v>
      </c>
      <c r="L665" s="204">
        <v>99.704999999999998</v>
      </c>
      <c r="N665" s="205">
        <v>42314</v>
      </c>
      <c r="O665" s="204">
        <v>99.555000000000007</v>
      </c>
      <c r="Q665" s="205">
        <v>42314</v>
      </c>
      <c r="R665" s="204">
        <v>99.204999999999998</v>
      </c>
      <c r="T665" s="205">
        <v>42286</v>
      </c>
      <c r="U665" s="204">
        <v>12.7</v>
      </c>
      <c r="W665" s="205">
        <v>42286</v>
      </c>
      <c r="X665" s="204">
        <v>4.43</v>
      </c>
      <c r="Z665" s="205">
        <v>42286</v>
      </c>
      <c r="AA665" s="204">
        <v>-1.8</v>
      </c>
      <c r="AC665" s="205">
        <v>42286</v>
      </c>
      <c r="AD665" s="204">
        <v>-32.380000000000003</v>
      </c>
      <c r="AF665" s="205">
        <v>42286</v>
      </c>
      <c r="AG665" s="204">
        <v>0.76600000000000001</v>
      </c>
      <c r="AI665" s="205">
        <v>42286</v>
      </c>
      <c r="AJ665" s="204">
        <v>1.4424999999999999</v>
      </c>
      <c r="AL665" s="205">
        <v>42286</v>
      </c>
      <c r="AM665" s="204">
        <v>2.0712999999999999</v>
      </c>
      <c r="AO665" s="205">
        <v>42286</v>
      </c>
      <c r="AP665" s="204">
        <v>2.5954999999999999</v>
      </c>
      <c r="AR665" s="205">
        <v>42292</v>
      </c>
      <c r="AS665" s="204">
        <v>2.7858000000000001</v>
      </c>
      <c r="AU665" s="205">
        <v>42292</v>
      </c>
      <c r="AV665" s="204">
        <v>0.93600000000000005</v>
      </c>
    </row>
    <row r="666" spans="2:48" x14ac:dyDescent="0.25">
      <c r="B666" s="205">
        <v>42325</v>
      </c>
      <c r="C666" s="204">
        <v>72.33</v>
      </c>
      <c r="E666" s="205">
        <v>42297</v>
      </c>
      <c r="F666" s="204">
        <v>1.8391999999999999</v>
      </c>
      <c r="G666" s="209"/>
      <c r="H666" s="205">
        <v>42317</v>
      </c>
      <c r="I666" s="204">
        <v>99.875</v>
      </c>
      <c r="K666" s="205">
        <v>42317</v>
      </c>
      <c r="L666" s="204">
        <v>99.704999999999998</v>
      </c>
      <c r="N666" s="205">
        <v>42317</v>
      </c>
      <c r="O666" s="204">
        <v>99.555000000000007</v>
      </c>
      <c r="Q666" s="205">
        <v>42317</v>
      </c>
      <c r="R666" s="204">
        <v>99.22</v>
      </c>
      <c r="T666" s="205">
        <v>42289</v>
      </c>
      <c r="U666" s="204">
        <v>12.75</v>
      </c>
      <c r="W666" s="205">
        <v>42289</v>
      </c>
      <c r="X666" s="204">
        <v>4.25</v>
      </c>
      <c r="Z666" s="205">
        <v>42289</v>
      </c>
      <c r="AA666" s="204">
        <v>-1.75</v>
      </c>
      <c r="AC666" s="205">
        <v>42289</v>
      </c>
      <c r="AD666" s="204">
        <v>-32.25</v>
      </c>
      <c r="AF666" s="205">
        <v>42289</v>
      </c>
      <c r="AG666" s="204">
        <v>0.76100000000000001</v>
      </c>
      <c r="AI666" s="205">
        <v>42289</v>
      </c>
      <c r="AJ666" s="204">
        <v>1.4415</v>
      </c>
      <c r="AL666" s="205">
        <v>42289</v>
      </c>
      <c r="AM666" s="204">
        <v>2.0714999999999999</v>
      </c>
      <c r="AO666" s="205">
        <v>42289</v>
      </c>
      <c r="AP666" s="204">
        <v>2.5949999999999998</v>
      </c>
      <c r="AR666" s="205">
        <v>42293</v>
      </c>
      <c r="AS666" s="204">
        <v>2.7984999999999998</v>
      </c>
      <c r="AU666" s="205">
        <v>42293</v>
      </c>
      <c r="AV666" s="204">
        <v>0.97450000000000003</v>
      </c>
    </row>
    <row r="667" spans="2:48" x14ac:dyDescent="0.25">
      <c r="B667" s="205">
        <v>42326</v>
      </c>
      <c r="C667" s="204">
        <v>71.650000000000006</v>
      </c>
      <c r="E667" s="205">
        <v>42298</v>
      </c>
      <c r="F667" s="204">
        <v>1.8010999999999999</v>
      </c>
      <c r="G667" s="209"/>
      <c r="H667" s="205">
        <v>42318</v>
      </c>
      <c r="I667" s="204">
        <v>99.875</v>
      </c>
      <c r="K667" s="205">
        <v>42318</v>
      </c>
      <c r="L667" s="204">
        <v>99.71</v>
      </c>
      <c r="N667" s="205">
        <v>42318</v>
      </c>
      <c r="O667" s="204">
        <v>99.564999999999998</v>
      </c>
      <c r="Q667" s="205">
        <v>42318</v>
      </c>
      <c r="R667" s="204">
        <v>99.234999999999999</v>
      </c>
      <c r="T667" s="205">
        <v>42290</v>
      </c>
      <c r="U667" s="204">
        <v>11.49</v>
      </c>
      <c r="W667" s="205">
        <v>42290</v>
      </c>
      <c r="X667" s="204">
        <v>3.19</v>
      </c>
      <c r="Z667" s="205">
        <v>42290</v>
      </c>
      <c r="AA667" s="204">
        <v>-3.25</v>
      </c>
      <c r="AC667" s="205">
        <v>42290</v>
      </c>
      <c r="AD667" s="204">
        <v>-34.1</v>
      </c>
      <c r="AF667" s="205">
        <v>42290</v>
      </c>
      <c r="AG667" s="204">
        <v>0.73280000000000001</v>
      </c>
      <c r="AI667" s="205">
        <v>42290</v>
      </c>
      <c r="AJ667" s="204">
        <v>1.3883000000000001</v>
      </c>
      <c r="AL667" s="205">
        <v>42290</v>
      </c>
      <c r="AM667" s="204">
        <v>2.0139999999999998</v>
      </c>
      <c r="AO667" s="205">
        <v>42290</v>
      </c>
      <c r="AP667" s="204">
        <v>2.5445000000000002</v>
      </c>
      <c r="AR667" s="205">
        <v>42296</v>
      </c>
      <c r="AS667" s="204">
        <v>2.8181000000000003</v>
      </c>
      <c r="AU667" s="205">
        <v>42296</v>
      </c>
      <c r="AV667" s="204">
        <v>0.98299999999999998</v>
      </c>
    </row>
    <row r="668" spans="2:48" x14ac:dyDescent="0.25">
      <c r="B668" s="205">
        <v>42327</v>
      </c>
      <c r="C668" s="204">
        <v>70.540000000000006</v>
      </c>
      <c r="E668" s="205">
        <v>42299</v>
      </c>
      <c r="F668" s="204">
        <v>1.8559000000000001</v>
      </c>
      <c r="G668" s="209"/>
      <c r="H668" s="205">
        <v>42319</v>
      </c>
      <c r="I668" s="204">
        <v>99.877499999999998</v>
      </c>
      <c r="K668" s="205">
        <v>42319</v>
      </c>
      <c r="L668" s="204">
        <v>99.71</v>
      </c>
      <c r="N668" s="205">
        <v>42319</v>
      </c>
      <c r="O668" s="204">
        <v>99.56</v>
      </c>
      <c r="Q668" s="205">
        <v>42319</v>
      </c>
      <c r="R668" s="204">
        <v>99.21</v>
      </c>
      <c r="T668" s="205">
        <v>42291</v>
      </c>
      <c r="U668" s="204">
        <v>11.18</v>
      </c>
      <c r="W668" s="205">
        <v>42291</v>
      </c>
      <c r="X668" s="204">
        <v>1.1299999999999999</v>
      </c>
      <c r="Z668" s="205">
        <v>42291</v>
      </c>
      <c r="AA668" s="204">
        <v>-6.43</v>
      </c>
      <c r="AC668" s="205">
        <v>42291</v>
      </c>
      <c r="AD668" s="204">
        <v>-36.979999999999997</v>
      </c>
      <c r="AF668" s="205">
        <v>42291</v>
      </c>
      <c r="AG668" s="204">
        <v>0.66500000000000004</v>
      </c>
      <c r="AI668" s="205">
        <v>42291</v>
      </c>
      <c r="AJ668" s="204">
        <v>1.2817000000000001</v>
      </c>
      <c r="AL668" s="205">
        <v>42291</v>
      </c>
      <c r="AM668" s="204">
        <v>1.9100000000000001</v>
      </c>
      <c r="AO668" s="205">
        <v>42291</v>
      </c>
      <c r="AP668" s="204">
        <v>2.4651000000000001</v>
      </c>
      <c r="AR668" s="205">
        <v>42297</v>
      </c>
      <c r="AS668" s="204">
        <v>2.8317000000000001</v>
      </c>
      <c r="AU668" s="205">
        <v>42297</v>
      </c>
      <c r="AV668" s="204">
        <v>0.98929999999999996</v>
      </c>
    </row>
    <row r="669" spans="2:48" x14ac:dyDescent="0.25">
      <c r="B669" s="205">
        <v>42328</v>
      </c>
      <c r="C669" s="204">
        <v>70.510000000000005</v>
      </c>
      <c r="E669" s="205">
        <v>42300</v>
      </c>
      <c r="F669" s="204">
        <v>1.8873</v>
      </c>
      <c r="G669" s="209"/>
      <c r="H669" s="205">
        <v>42320</v>
      </c>
      <c r="I669" s="204">
        <v>99.877499999999998</v>
      </c>
      <c r="K669" s="205">
        <v>42320</v>
      </c>
      <c r="L669" s="204">
        <v>99.71</v>
      </c>
      <c r="N669" s="205">
        <v>42320</v>
      </c>
      <c r="O669" s="204">
        <v>99.56</v>
      </c>
      <c r="Q669" s="205">
        <v>42320</v>
      </c>
      <c r="R669" s="204">
        <v>99.22</v>
      </c>
      <c r="T669" s="205">
        <v>42292</v>
      </c>
      <c r="U669" s="204">
        <v>11.43</v>
      </c>
      <c r="W669" s="205">
        <v>42292</v>
      </c>
      <c r="X669" s="204">
        <v>1.88</v>
      </c>
      <c r="Z669" s="205">
        <v>42292</v>
      </c>
      <c r="AA669" s="204">
        <v>-4.88</v>
      </c>
      <c r="AC669" s="205">
        <v>42292</v>
      </c>
      <c r="AD669" s="204">
        <v>-35.81</v>
      </c>
      <c r="AF669" s="205">
        <v>42292</v>
      </c>
      <c r="AG669" s="204">
        <v>0.71350000000000002</v>
      </c>
      <c r="AI669" s="205">
        <v>42292</v>
      </c>
      <c r="AJ669" s="204">
        <v>1.3509</v>
      </c>
      <c r="AL669" s="205">
        <v>42292</v>
      </c>
      <c r="AM669" s="204">
        <v>1.9698</v>
      </c>
      <c r="AO669" s="205">
        <v>42292</v>
      </c>
      <c r="AP669" s="204">
        <v>2.5066000000000002</v>
      </c>
      <c r="AR669" s="205">
        <v>42298</v>
      </c>
      <c r="AS669" s="204">
        <v>2.7766999999999999</v>
      </c>
      <c r="AU669" s="205">
        <v>42298</v>
      </c>
      <c r="AV669" s="204">
        <v>0.97550000000000003</v>
      </c>
    </row>
    <row r="670" spans="2:48" x14ac:dyDescent="0.25">
      <c r="B670" s="205">
        <v>42331</v>
      </c>
      <c r="C670" s="204">
        <v>70.8</v>
      </c>
      <c r="E670" s="205">
        <v>42303</v>
      </c>
      <c r="F670" s="204">
        <v>1.8698999999999999</v>
      </c>
      <c r="G670" s="209"/>
      <c r="H670" s="205">
        <v>42321</v>
      </c>
      <c r="I670" s="204">
        <v>99.877499999999998</v>
      </c>
      <c r="K670" s="205">
        <v>42321</v>
      </c>
      <c r="L670" s="204">
        <v>99.71</v>
      </c>
      <c r="N670" s="205">
        <v>42321</v>
      </c>
      <c r="O670" s="204">
        <v>99.564999999999998</v>
      </c>
      <c r="Q670" s="205">
        <v>42321</v>
      </c>
      <c r="R670" s="204">
        <v>99.245000000000005</v>
      </c>
      <c r="T670" s="205">
        <v>42293</v>
      </c>
      <c r="U670" s="204">
        <v>11.9</v>
      </c>
      <c r="W670" s="205">
        <v>42293</v>
      </c>
      <c r="X670" s="204">
        <v>2.75</v>
      </c>
      <c r="Z670" s="205">
        <v>42293</v>
      </c>
      <c r="AA670" s="204">
        <v>-3.63</v>
      </c>
      <c r="AC670" s="205">
        <v>42293</v>
      </c>
      <c r="AD670" s="204">
        <v>-35</v>
      </c>
      <c r="AF670" s="205">
        <v>42293</v>
      </c>
      <c r="AG670" s="204">
        <v>0.72909999999999997</v>
      </c>
      <c r="AI670" s="205">
        <v>42293</v>
      </c>
      <c r="AJ670" s="204">
        <v>1.3797999999999999</v>
      </c>
      <c r="AL670" s="205">
        <v>42293</v>
      </c>
      <c r="AM670" s="204">
        <v>1.9975000000000001</v>
      </c>
      <c r="AO670" s="205">
        <v>42293</v>
      </c>
      <c r="AP670" s="204">
        <v>2.5312999999999999</v>
      </c>
      <c r="AR670" s="205">
        <v>42299</v>
      </c>
      <c r="AS670" s="204">
        <v>2.7835000000000001</v>
      </c>
      <c r="AU670" s="205">
        <v>42299</v>
      </c>
      <c r="AV670" s="204">
        <v>0.93679999999999997</v>
      </c>
    </row>
    <row r="671" spans="2:48" x14ac:dyDescent="0.25">
      <c r="B671" s="205">
        <v>42332</v>
      </c>
      <c r="C671" s="204">
        <v>70.88</v>
      </c>
      <c r="E671" s="205">
        <v>42304</v>
      </c>
      <c r="F671" s="204">
        <v>1.8536999999999999</v>
      </c>
      <c r="G671" s="209"/>
      <c r="H671" s="205">
        <v>42324</v>
      </c>
      <c r="I671" s="204">
        <v>99.877499999999998</v>
      </c>
      <c r="K671" s="205">
        <v>42324</v>
      </c>
      <c r="L671" s="204">
        <v>99.71</v>
      </c>
      <c r="N671" s="205">
        <v>42324</v>
      </c>
      <c r="O671" s="204">
        <v>99.5625</v>
      </c>
      <c r="Q671" s="205">
        <v>42324</v>
      </c>
      <c r="R671" s="204">
        <v>99.254999999999995</v>
      </c>
      <c r="T671" s="205">
        <v>42296</v>
      </c>
      <c r="U671" s="204">
        <v>12.25</v>
      </c>
      <c r="W671" s="205">
        <v>42296</v>
      </c>
      <c r="X671" s="204">
        <v>2.69</v>
      </c>
      <c r="Z671" s="205">
        <v>42296</v>
      </c>
      <c r="AA671" s="204">
        <v>-3.25</v>
      </c>
      <c r="AC671" s="205">
        <v>42296</v>
      </c>
      <c r="AD671" s="204">
        <v>-35.4</v>
      </c>
      <c r="AF671" s="205">
        <v>42296</v>
      </c>
      <c r="AG671" s="204">
        <v>0.71109999999999995</v>
      </c>
      <c r="AI671" s="205">
        <v>42296</v>
      </c>
      <c r="AJ671" s="204">
        <v>1.3639999999999999</v>
      </c>
      <c r="AL671" s="205">
        <v>42296</v>
      </c>
      <c r="AM671" s="204">
        <v>1.9904999999999999</v>
      </c>
      <c r="AO671" s="205">
        <v>42296</v>
      </c>
      <c r="AP671" s="204">
        <v>2.5259999999999998</v>
      </c>
      <c r="AR671" s="205">
        <v>42300</v>
      </c>
      <c r="AS671" s="204">
        <v>2.8418999999999999</v>
      </c>
      <c r="AU671" s="205">
        <v>42300</v>
      </c>
      <c r="AV671" s="204">
        <v>0.9536</v>
      </c>
    </row>
    <row r="672" spans="2:48" x14ac:dyDescent="0.25">
      <c r="B672" s="205">
        <v>42333</v>
      </c>
      <c r="C672" s="204">
        <v>70.040000000000006</v>
      </c>
      <c r="E672" s="205">
        <v>42305</v>
      </c>
      <c r="F672" s="204">
        <v>1.8294000000000001</v>
      </c>
      <c r="G672" s="209"/>
      <c r="H672" s="205">
        <v>42325</v>
      </c>
      <c r="I672" s="204">
        <v>99.877499999999998</v>
      </c>
      <c r="K672" s="205">
        <v>42325</v>
      </c>
      <c r="L672" s="204">
        <v>99.71</v>
      </c>
      <c r="N672" s="205">
        <v>42325</v>
      </c>
      <c r="O672" s="204">
        <v>99.56</v>
      </c>
      <c r="Q672" s="205">
        <v>42325</v>
      </c>
      <c r="R672" s="204">
        <v>99.25</v>
      </c>
      <c r="T672" s="205">
        <v>42297</v>
      </c>
      <c r="U672" s="204">
        <v>10.98</v>
      </c>
      <c r="W672" s="205">
        <v>42297</v>
      </c>
      <c r="X672" s="204">
        <v>2.2599999999999998</v>
      </c>
      <c r="Z672" s="205">
        <v>42297</v>
      </c>
      <c r="AA672" s="204">
        <v>-3.63</v>
      </c>
      <c r="AC672" s="205">
        <v>42297</v>
      </c>
      <c r="AD672" s="204">
        <v>-35.25</v>
      </c>
      <c r="AF672" s="205">
        <v>42297</v>
      </c>
      <c r="AG672" s="204">
        <v>0.74</v>
      </c>
      <c r="AI672" s="205">
        <v>42297</v>
      </c>
      <c r="AJ672" s="204">
        <v>1.41</v>
      </c>
      <c r="AL672" s="205">
        <v>42297</v>
      </c>
      <c r="AM672" s="204">
        <v>2.0318000000000001</v>
      </c>
      <c r="AO672" s="205">
        <v>42297</v>
      </c>
      <c r="AP672" s="204">
        <v>2.5644999999999998</v>
      </c>
      <c r="AR672" s="205">
        <v>42303</v>
      </c>
      <c r="AS672" s="204">
        <v>2.819</v>
      </c>
      <c r="AU672" s="205">
        <v>42303</v>
      </c>
      <c r="AV672" s="204">
        <v>0.94969999999999999</v>
      </c>
    </row>
    <row r="673" spans="2:48" x14ac:dyDescent="0.25">
      <c r="B673" s="205">
        <v>42335</v>
      </c>
      <c r="C673" s="204">
        <v>69.61</v>
      </c>
      <c r="E673" s="205">
        <v>42306</v>
      </c>
      <c r="F673" s="204">
        <v>1.8717000000000001</v>
      </c>
      <c r="G673" s="209"/>
      <c r="H673" s="205">
        <v>42326</v>
      </c>
      <c r="I673" s="204">
        <v>99.877499999999998</v>
      </c>
      <c r="K673" s="205">
        <v>42326</v>
      </c>
      <c r="L673" s="204">
        <v>99.71</v>
      </c>
      <c r="N673" s="205">
        <v>42326</v>
      </c>
      <c r="O673" s="204">
        <v>99.56</v>
      </c>
      <c r="Q673" s="205">
        <v>42326</v>
      </c>
      <c r="R673" s="204">
        <v>99.245000000000005</v>
      </c>
      <c r="T673" s="205">
        <v>42298</v>
      </c>
      <c r="U673" s="204">
        <v>10.88</v>
      </c>
      <c r="W673" s="205">
        <v>42298</v>
      </c>
      <c r="X673" s="204">
        <v>2.75</v>
      </c>
      <c r="Z673" s="205">
        <v>42298</v>
      </c>
      <c r="AA673" s="204">
        <v>-3.38</v>
      </c>
      <c r="AC673" s="205">
        <v>42298</v>
      </c>
      <c r="AD673" s="204">
        <v>-34.81</v>
      </c>
      <c r="AF673" s="205">
        <v>42298</v>
      </c>
      <c r="AG673" s="204">
        <v>0.73250000000000004</v>
      </c>
      <c r="AI673" s="205">
        <v>42298</v>
      </c>
      <c r="AJ673" s="204">
        <v>1.3797999999999999</v>
      </c>
      <c r="AL673" s="205">
        <v>42298</v>
      </c>
      <c r="AM673" s="204">
        <v>1.99</v>
      </c>
      <c r="AO673" s="205">
        <v>42298</v>
      </c>
      <c r="AP673" s="204">
        <v>2.5173000000000001</v>
      </c>
      <c r="AR673" s="205">
        <v>42304</v>
      </c>
      <c r="AS673" s="204">
        <v>2.7923</v>
      </c>
      <c r="AU673" s="205">
        <v>42304</v>
      </c>
      <c r="AV673" s="204">
        <v>0.93969999999999998</v>
      </c>
    </row>
    <row r="674" spans="2:48" x14ac:dyDescent="0.25">
      <c r="B674" s="205">
        <v>42338</v>
      </c>
      <c r="C674" s="204">
        <v>69.900000000000006</v>
      </c>
      <c r="E674" s="205">
        <v>42307</v>
      </c>
      <c r="F674" s="204">
        <v>1.8761999999999999</v>
      </c>
      <c r="G674" s="209"/>
      <c r="H674" s="205">
        <v>42327</v>
      </c>
      <c r="I674" s="204">
        <v>99.877499999999998</v>
      </c>
      <c r="K674" s="205">
        <v>42327</v>
      </c>
      <c r="L674" s="204">
        <v>99.71</v>
      </c>
      <c r="N674" s="205">
        <v>42327</v>
      </c>
      <c r="O674" s="204">
        <v>99.552499999999995</v>
      </c>
      <c r="Q674" s="205">
        <v>42327</v>
      </c>
      <c r="R674" s="204">
        <v>99.24</v>
      </c>
      <c r="T674" s="205">
        <v>42299</v>
      </c>
      <c r="U674" s="204">
        <v>12.63</v>
      </c>
      <c r="W674" s="205">
        <v>42299</v>
      </c>
      <c r="X674" s="204">
        <v>2.81</v>
      </c>
      <c r="Z674" s="205">
        <v>42299</v>
      </c>
      <c r="AA674" s="204">
        <v>-3.19</v>
      </c>
      <c r="AC674" s="205">
        <v>42299</v>
      </c>
      <c r="AD674" s="204">
        <v>-34.81</v>
      </c>
      <c r="AF674" s="205">
        <v>42299</v>
      </c>
      <c r="AG674" s="204">
        <v>0.72850000000000004</v>
      </c>
      <c r="AI674" s="205">
        <v>42299</v>
      </c>
      <c r="AJ674" s="204">
        <v>1.3805000000000001</v>
      </c>
      <c r="AL674" s="205">
        <v>42299</v>
      </c>
      <c r="AM674" s="204">
        <v>1.9950000000000001</v>
      </c>
      <c r="AO674" s="205">
        <v>42299</v>
      </c>
      <c r="AP674" s="204">
        <v>2.5137</v>
      </c>
      <c r="AR674" s="205">
        <v>42305</v>
      </c>
      <c r="AS674" s="204">
        <v>2.8163</v>
      </c>
      <c r="AU674" s="205">
        <v>42305</v>
      </c>
      <c r="AV674" s="204">
        <v>0.98839999999999995</v>
      </c>
    </row>
    <row r="675" spans="2:48" x14ac:dyDescent="0.25">
      <c r="B675" s="205"/>
      <c r="E675" s="205">
        <v>42310</v>
      </c>
      <c r="F675" s="204">
        <v>1.9327000000000001</v>
      </c>
      <c r="G675" s="209"/>
      <c r="H675" s="205">
        <v>42328</v>
      </c>
      <c r="I675" s="204">
        <v>99.877499999999998</v>
      </c>
      <c r="K675" s="205">
        <v>42328</v>
      </c>
      <c r="L675" s="204">
        <v>99.704999999999998</v>
      </c>
      <c r="N675" s="205">
        <v>42328</v>
      </c>
      <c r="O675" s="204">
        <v>99.55</v>
      </c>
      <c r="Q675" s="205">
        <v>42328</v>
      </c>
      <c r="R675" s="204">
        <v>99.224999999999994</v>
      </c>
      <c r="T675" s="205">
        <v>42300</v>
      </c>
      <c r="U675" s="204">
        <v>11.81</v>
      </c>
      <c r="W675" s="205">
        <v>42300</v>
      </c>
      <c r="X675" s="204">
        <v>0.88</v>
      </c>
      <c r="Z675" s="205">
        <v>42300</v>
      </c>
      <c r="AA675" s="204">
        <v>-5</v>
      </c>
      <c r="AC675" s="205">
        <v>42300</v>
      </c>
      <c r="AD675" s="204">
        <v>-35.5</v>
      </c>
      <c r="AF675" s="205">
        <v>42300</v>
      </c>
      <c r="AG675" s="204">
        <v>0.76200000000000001</v>
      </c>
      <c r="AI675" s="205">
        <v>42300</v>
      </c>
      <c r="AJ675" s="204">
        <v>1.425</v>
      </c>
      <c r="AL675" s="205">
        <v>42300</v>
      </c>
      <c r="AM675" s="204">
        <v>2.0379999999999998</v>
      </c>
      <c r="AO675" s="205">
        <v>42300</v>
      </c>
      <c r="AP675" s="204">
        <v>2.5460000000000003</v>
      </c>
      <c r="AR675" s="205">
        <v>42306</v>
      </c>
      <c r="AS675" s="204">
        <v>2.8963000000000001</v>
      </c>
      <c r="AU675" s="205">
        <v>42306</v>
      </c>
      <c r="AV675" s="204">
        <v>1.0256000000000001</v>
      </c>
    </row>
    <row r="676" spans="2:48" x14ac:dyDescent="0.25">
      <c r="B676" s="205"/>
      <c r="E676" s="205">
        <v>42311</v>
      </c>
      <c r="F676" s="204">
        <v>1.917</v>
      </c>
      <c r="G676" s="209"/>
      <c r="H676" s="205">
        <v>42331</v>
      </c>
      <c r="I676" s="204">
        <v>99.88</v>
      </c>
      <c r="K676" s="205">
        <v>42331</v>
      </c>
      <c r="L676" s="204">
        <v>99.694999999999993</v>
      </c>
      <c r="N676" s="205">
        <v>42331</v>
      </c>
      <c r="O676" s="204">
        <v>99.534999999999997</v>
      </c>
      <c r="Q676" s="205">
        <v>42331</v>
      </c>
      <c r="R676" s="204">
        <v>99.2</v>
      </c>
      <c r="T676" s="205">
        <v>42303</v>
      </c>
      <c r="U676" s="204">
        <v>10.75</v>
      </c>
      <c r="W676" s="205">
        <v>42303</v>
      </c>
      <c r="X676" s="204">
        <v>0.03</v>
      </c>
      <c r="Z676" s="205">
        <v>42303</v>
      </c>
      <c r="AA676" s="204">
        <v>-6.53</v>
      </c>
      <c r="AC676" s="205">
        <v>42303</v>
      </c>
      <c r="AD676" s="204">
        <v>-37.35</v>
      </c>
      <c r="AF676" s="205">
        <v>42303</v>
      </c>
      <c r="AG676" s="204">
        <v>0.74680000000000002</v>
      </c>
      <c r="AI676" s="205">
        <v>42303</v>
      </c>
      <c r="AJ676" s="204">
        <v>1.3953</v>
      </c>
      <c r="AL676" s="205">
        <v>42303</v>
      </c>
      <c r="AM676" s="204">
        <v>1.9925000000000002</v>
      </c>
      <c r="AO676" s="205">
        <v>42303</v>
      </c>
      <c r="AP676" s="204">
        <v>2.4954999999999998</v>
      </c>
      <c r="AR676" s="205">
        <v>42307</v>
      </c>
      <c r="AS676" s="204">
        <v>2.8483000000000001</v>
      </c>
      <c r="AU676" s="205">
        <v>42307</v>
      </c>
      <c r="AV676" s="204">
        <v>0.96960000000000002</v>
      </c>
    </row>
    <row r="677" spans="2:48" x14ac:dyDescent="0.25">
      <c r="B677" s="205"/>
      <c r="E677" s="205">
        <v>42312</v>
      </c>
      <c r="F677" s="204">
        <v>1.9142000000000001</v>
      </c>
      <c r="G677" s="209"/>
      <c r="H677" s="205">
        <v>42332</v>
      </c>
      <c r="I677" s="204">
        <v>99.88</v>
      </c>
      <c r="K677" s="205">
        <v>42332</v>
      </c>
      <c r="L677" s="204">
        <v>99.694999999999993</v>
      </c>
      <c r="N677" s="205">
        <v>42332</v>
      </c>
      <c r="O677" s="204">
        <v>99.53</v>
      </c>
      <c r="Q677" s="205">
        <v>42332</v>
      </c>
      <c r="R677" s="204">
        <v>99.21</v>
      </c>
      <c r="T677" s="205">
        <v>42304</v>
      </c>
      <c r="U677" s="204">
        <v>11.37</v>
      </c>
      <c r="W677" s="205">
        <v>42304</v>
      </c>
      <c r="X677" s="204">
        <v>0.88</v>
      </c>
      <c r="Z677" s="205">
        <v>42304</v>
      </c>
      <c r="AA677" s="204">
        <v>-6.15</v>
      </c>
      <c r="AC677" s="205">
        <v>42304</v>
      </c>
      <c r="AD677" s="204">
        <v>-37.35</v>
      </c>
      <c r="AF677" s="205">
        <v>42304</v>
      </c>
      <c r="AG677" s="204">
        <v>0.73650000000000004</v>
      </c>
      <c r="AI677" s="205">
        <v>42304</v>
      </c>
      <c r="AJ677" s="204">
        <v>1.3734999999999999</v>
      </c>
      <c r="AL677" s="205">
        <v>42304</v>
      </c>
      <c r="AM677" s="204">
        <v>1.9762999999999999</v>
      </c>
      <c r="AO677" s="205">
        <v>42304</v>
      </c>
      <c r="AP677" s="204">
        <v>2.4883000000000002</v>
      </c>
      <c r="AR677" s="205">
        <v>42310</v>
      </c>
      <c r="AS677" s="204">
        <v>2.9062999999999999</v>
      </c>
      <c r="AU677" s="205">
        <v>42310</v>
      </c>
      <c r="AV677" s="204">
        <v>0.97619999999999996</v>
      </c>
    </row>
    <row r="678" spans="2:48" x14ac:dyDescent="0.25">
      <c r="B678" s="205"/>
      <c r="E678" s="205">
        <v>42313</v>
      </c>
      <c r="F678" s="204">
        <v>1.9024999999999999</v>
      </c>
      <c r="G678" s="209"/>
      <c r="H678" s="205">
        <v>42333</v>
      </c>
      <c r="I678" s="204">
        <v>99.88</v>
      </c>
      <c r="K678" s="205">
        <v>42333</v>
      </c>
      <c r="L678" s="204">
        <v>99.694999999999993</v>
      </c>
      <c r="N678" s="205">
        <v>42333</v>
      </c>
      <c r="O678" s="204">
        <v>99.525000000000006</v>
      </c>
      <c r="Q678" s="205">
        <v>42333</v>
      </c>
      <c r="R678" s="204">
        <v>99.204999999999998</v>
      </c>
      <c r="T678" s="205">
        <v>42305</v>
      </c>
      <c r="U678" s="204">
        <v>11.31</v>
      </c>
      <c r="W678" s="205">
        <v>42305</v>
      </c>
      <c r="X678" s="204">
        <v>-0.5</v>
      </c>
      <c r="Z678" s="205">
        <v>42305</v>
      </c>
      <c r="AA678" s="204">
        <v>-6.88</v>
      </c>
      <c r="AC678" s="205">
        <v>42305</v>
      </c>
      <c r="AD678" s="204">
        <v>-37.450000000000003</v>
      </c>
      <c r="AF678" s="205">
        <v>42305</v>
      </c>
      <c r="AG678" s="204">
        <v>0.82089999999999996</v>
      </c>
      <c r="AI678" s="205">
        <v>42305</v>
      </c>
      <c r="AJ678" s="204">
        <v>1.4635</v>
      </c>
      <c r="AL678" s="205">
        <v>42305</v>
      </c>
      <c r="AM678" s="204">
        <v>2.0345</v>
      </c>
      <c r="AO678" s="205">
        <v>42305</v>
      </c>
      <c r="AP678" s="204">
        <v>2.5042999999999997</v>
      </c>
      <c r="AR678" s="205">
        <v>42311</v>
      </c>
      <c r="AS678" s="204">
        <v>2.9152</v>
      </c>
      <c r="AU678" s="205">
        <v>42311</v>
      </c>
      <c r="AV678" s="204">
        <v>1.0023</v>
      </c>
    </row>
    <row r="679" spans="2:48" x14ac:dyDescent="0.25">
      <c r="B679" s="205"/>
      <c r="E679" s="205">
        <v>42314</v>
      </c>
      <c r="F679" s="204">
        <v>1.9476</v>
      </c>
      <c r="G679" s="209"/>
      <c r="H679" s="205">
        <v>42335</v>
      </c>
      <c r="I679" s="204">
        <v>99.88</v>
      </c>
      <c r="K679" s="205">
        <v>42335</v>
      </c>
      <c r="L679" s="204">
        <v>99.694999999999993</v>
      </c>
      <c r="N679" s="205">
        <v>42335</v>
      </c>
      <c r="O679" s="204">
        <v>99.527500000000003</v>
      </c>
      <c r="Q679" s="205">
        <v>42335</v>
      </c>
      <c r="R679" s="204">
        <v>99.215000000000003</v>
      </c>
      <c r="T679" s="205">
        <v>42306</v>
      </c>
      <c r="U679" s="204">
        <v>11.83</v>
      </c>
      <c r="W679" s="205">
        <v>42306</v>
      </c>
      <c r="X679" s="204">
        <v>-1.69</v>
      </c>
      <c r="Z679" s="205">
        <v>42306</v>
      </c>
      <c r="AA679" s="204">
        <v>-7.75</v>
      </c>
      <c r="AC679" s="205">
        <v>42306</v>
      </c>
      <c r="AD679" s="204">
        <v>-39</v>
      </c>
      <c r="AF679" s="205">
        <v>42306</v>
      </c>
      <c r="AG679" s="204">
        <v>0.84450000000000003</v>
      </c>
      <c r="AI679" s="205">
        <v>42306</v>
      </c>
      <c r="AJ679" s="204">
        <v>1.5165</v>
      </c>
      <c r="AL679" s="205">
        <v>42306</v>
      </c>
      <c r="AM679" s="204">
        <v>2.0954999999999999</v>
      </c>
      <c r="AO679" s="205">
        <v>42306</v>
      </c>
      <c r="AP679" s="204">
        <v>2.5697999999999999</v>
      </c>
      <c r="AR679" s="205">
        <v>42312</v>
      </c>
      <c r="AS679" s="204">
        <v>2.8978000000000002</v>
      </c>
      <c r="AU679" s="205">
        <v>42312</v>
      </c>
      <c r="AV679" s="204">
        <v>0.98419999999999996</v>
      </c>
    </row>
    <row r="680" spans="2:48" x14ac:dyDescent="0.25">
      <c r="B680" s="205"/>
      <c r="E680" s="205">
        <v>42317</v>
      </c>
      <c r="F680" s="204">
        <v>1.9889000000000001</v>
      </c>
      <c r="G680" s="209"/>
      <c r="H680" s="205">
        <v>42338</v>
      </c>
      <c r="I680" s="204">
        <v>99.88</v>
      </c>
      <c r="K680" s="205">
        <v>42338</v>
      </c>
      <c r="L680" s="204">
        <v>99.69</v>
      </c>
      <c r="N680" s="205">
        <v>42338</v>
      </c>
      <c r="O680" s="204">
        <v>99.53</v>
      </c>
      <c r="Q680" s="205">
        <v>42338</v>
      </c>
      <c r="R680" s="204">
        <v>99.21</v>
      </c>
      <c r="T680" s="205">
        <v>42307</v>
      </c>
      <c r="U680" s="204">
        <v>12.1</v>
      </c>
      <c r="W680" s="205">
        <v>42307</v>
      </c>
      <c r="X680" s="204">
        <v>-2.38</v>
      </c>
      <c r="Z680" s="205">
        <v>42307</v>
      </c>
      <c r="AA680" s="204">
        <v>-8.1300000000000008</v>
      </c>
      <c r="AC680" s="205">
        <v>42307</v>
      </c>
      <c r="AD680" s="204">
        <v>-38.880000000000003</v>
      </c>
      <c r="AF680" s="205">
        <v>42307</v>
      </c>
      <c r="AG680" s="204">
        <v>0.84689999999999999</v>
      </c>
      <c r="AI680" s="205">
        <v>42307</v>
      </c>
      <c r="AJ680" s="204">
        <v>1.4973000000000001</v>
      </c>
      <c r="AL680" s="205">
        <v>42307</v>
      </c>
      <c r="AM680" s="204">
        <v>2.0605000000000002</v>
      </c>
      <c r="AO680" s="205">
        <v>42307</v>
      </c>
      <c r="AP680" s="204">
        <v>2.5324999999999998</v>
      </c>
      <c r="AR680" s="205">
        <v>42313</v>
      </c>
      <c r="AS680" s="204">
        <v>2.9186999999999999</v>
      </c>
      <c r="AU680" s="205">
        <v>42313</v>
      </c>
      <c r="AV680" s="204">
        <v>1.014</v>
      </c>
    </row>
    <row r="681" spans="2:48" x14ac:dyDescent="0.25">
      <c r="B681" s="205"/>
      <c r="E681" s="205">
        <v>42318</v>
      </c>
      <c r="F681" s="204">
        <v>1.9515</v>
      </c>
      <c r="G681" s="209"/>
      <c r="H681" s="205"/>
      <c r="K681" s="205"/>
      <c r="N681" s="205"/>
      <c r="Q681" s="205"/>
      <c r="T681" s="205">
        <v>42310</v>
      </c>
      <c r="U681" s="204">
        <v>11.23</v>
      </c>
      <c r="W681" s="205">
        <v>42310</v>
      </c>
      <c r="X681" s="204">
        <v>-2.79</v>
      </c>
      <c r="Z681" s="205">
        <v>42310</v>
      </c>
      <c r="AA681" s="204">
        <v>-8.18</v>
      </c>
      <c r="AC681" s="205">
        <v>42310</v>
      </c>
      <c r="AD681" s="204">
        <v>-38.700000000000003</v>
      </c>
      <c r="AF681" s="205">
        <v>42310</v>
      </c>
      <c r="AG681" s="204">
        <v>0.86650000000000005</v>
      </c>
      <c r="AI681" s="205">
        <v>42310</v>
      </c>
      <c r="AJ681" s="204">
        <v>1.5245</v>
      </c>
      <c r="AL681" s="205">
        <v>42310</v>
      </c>
      <c r="AM681" s="204">
        <v>2.09</v>
      </c>
      <c r="AO681" s="205">
        <v>42310</v>
      </c>
      <c r="AP681" s="204">
        <v>2.5541</v>
      </c>
      <c r="AR681" s="205">
        <v>42314</v>
      </c>
      <c r="AS681" s="204">
        <v>3.0064000000000002</v>
      </c>
      <c r="AU681" s="205">
        <v>42314</v>
      </c>
      <c r="AV681" s="204">
        <v>1.0567</v>
      </c>
    </row>
    <row r="682" spans="2:48" x14ac:dyDescent="0.25">
      <c r="B682" s="205"/>
      <c r="E682" s="205">
        <v>42319</v>
      </c>
      <c r="F682" s="204">
        <v>1.9515</v>
      </c>
      <c r="G682" s="209"/>
      <c r="H682" s="205"/>
      <c r="K682" s="205"/>
      <c r="N682" s="205"/>
      <c r="Q682" s="205"/>
      <c r="T682" s="205">
        <v>42311</v>
      </c>
      <c r="U682" s="204">
        <v>11.18</v>
      </c>
      <c r="W682" s="205">
        <v>42311</v>
      </c>
      <c r="X682" s="204">
        <v>-4.9399999999999995</v>
      </c>
      <c r="Z682" s="205">
        <v>42311</v>
      </c>
      <c r="AA682" s="204">
        <v>-9.5</v>
      </c>
      <c r="AC682" s="205">
        <v>42311</v>
      </c>
      <c r="AD682" s="204">
        <v>-39.9</v>
      </c>
      <c r="AF682" s="205">
        <v>42311</v>
      </c>
      <c r="AG682" s="204">
        <v>0.88</v>
      </c>
      <c r="AI682" s="205">
        <v>42311</v>
      </c>
      <c r="AJ682" s="204">
        <v>1.5427999999999999</v>
      </c>
      <c r="AL682" s="205">
        <v>42311</v>
      </c>
      <c r="AM682" s="204">
        <v>2.1145</v>
      </c>
      <c r="AO682" s="205">
        <v>42311</v>
      </c>
      <c r="AP682" s="204">
        <v>2.5933000000000002</v>
      </c>
      <c r="AR682" s="205">
        <v>42317</v>
      </c>
      <c r="AS682" s="204">
        <v>3.0623</v>
      </c>
      <c r="AU682" s="205">
        <v>42317</v>
      </c>
      <c r="AV682" s="204">
        <v>1.0728</v>
      </c>
    </row>
    <row r="683" spans="2:48" x14ac:dyDescent="0.25">
      <c r="B683" s="205"/>
      <c r="E683" s="205">
        <v>42320</v>
      </c>
      <c r="F683" s="204">
        <v>1.8866000000000001</v>
      </c>
      <c r="G683" s="209"/>
      <c r="H683" s="205"/>
      <c r="K683" s="205"/>
      <c r="N683" s="205"/>
      <c r="Q683" s="205"/>
      <c r="T683" s="205">
        <v>42312</v>
      </c>
      <c r="U683" s="204">
        <v>9.1</v>
      </c>
      <c r="W683" s="205">
        <v>42312</v>
      </c>
      <c r="X683" s="204">
        <v>-7.11</v>
      </c>
      <c r="Z683" s="205">
        <v>42312</v>
      </c>
      <c r="AA683" s="204">
        <v>-12.13</v>
      </c>
      <c r="AC683" s="205">
        <v>42312</v>
      </c>
      <c r="AD683" s="204">
        <v>-43.25</v>
      </c>
      <c r="AF683" s="205">
        <v>42312</v>
      </c>
      <c r="AG683" s="204">
        <v>0.90500000000000003</v>
      </c>
      <c r="AI683" s="205">
        <v>42312</v>
      </c>
      <c r="AJ683" s="204">
        <v>1.5649999999999999</v>
      </c>
      <c r="AL683" s="205">
        <v>42312</v>
      </c>
      <c r="AM683" s="204">
        <v>2.1028000000000002</v>
      </c>
      <c r="AO683" s="205">
        <v>42312</v>
      </c>
      <c r="AP683" s="204">
        <v>2.5579999999999998</v>
      </c>
      <c r="AR683" s="205">
        <v>42318</v>
      </c>
      <c r="AS683" s="204">
        <v>3.0802999999999998</v>
      </c>
      <c r="AU683" s="205">
        <v>42318</v>
      </c>
      <c r="AV683" s="204">
        <v>1.1203000000000001</v>
      </c>
    </row>
    <row r="684" spans="2:48" x14ac:dyDescent="0.25">
      <c r="B684" s="205"/>
      <c r="E684" s="205">
        <v>42321</v>
      </c>
      <c r="F684" s="204">
        <v>1.8883999999999999</v>
      </c>
      <c r="G684" s="209"/>
      <c r="H684" s="205"/>
      <c r="K684" s="205"/>
      <c r="N684" s="205"/>
      <c r="Q684" s="205"/>
      <c r="T684" s="205">
        <v>42313</v>
      </c>
      <c r="U684" s="204">
        <v>7.67</v>
      </c>
      <c r="W684" s="205">
        <v>42313</v>
      </c>
      <c r="X684" s="204">
        <v>-7.09</v>
      </c>
      <c r="Z684" s="205">
        <v>42313</v>
      </c>
      <c r="AA684" s="204">
        <v>-11.88</v>
      </c>
      <c r="AC684" s="205">
        <v>42313</v>
      </c>
      <c r="AD684" s="204">
        <v>-42.25</v>
      </c>
      <c r="AF684" s="205">
        <v>42313</v>
      </c>
      <c r="AG684" s="204">
        <v>0.90400000000000003</v>
      </c>
      <c r="AI684" s="205">
        <v>42313</v>
      </c>
      <c r="AJ684" s="204">
        <v>1.5608</v>
      </c>
      <c r="AL684" s="205">
        <v>42313</v>
      </c>
      <c r="AM684" s="204">
        <v>2.1147999999999998</v>
      </c>
      <c r="AO684" s="205">
        <v>42313</v>
      </c>
      <c r="AP684" s="204">
        <v>2.5775000000000001</v>
      </c>
      <c r="AR684" s="205">
        <v>42319</v>
      </c>
      <c r="AS684" s="204">
        <v>3.0236000000000001</v>
      </c>
      <c r="AU684" s="205">
        <v>42319</v>
      </c>
      <c r="AV684" s="204">
        <v>1.1254</v>
      </c>
    </row>
    <row r="685" spans="2:48" x14ac:dyDescent="0.25">
      <c r="B685" s="205"/>
      <c r="E685" s="205">
        <v>42324</v>
      </c>
      <c r="F685" s="204">
        <v>1.8761000000000001</v>
      </c>
      <c r="G685" s="209"/>
      <c r="H685" s="205"/>
      <c r="K685" s="205"/>
      <c r="N685" s="205"/>
      <c r="Q685" s="205"/>
      <c r="T685" s="205">
        <v>42314</v>
      </c>
      <c r="U685" s="204">
        <v>9.06</v>
      </c>
      <c r="W685" s="205">
        <v>42314</v>
      </c>
      <c r="X685" s="204">
        <v>-5.15</v>
      </c>
      <c r="Z685" s="205">
        <v>42314</v>
      </c>
      <c r="AA685" s="204">
        <v>-10.25</v>
      </c>
      <c r="AC685" s="205">
        <v>42314</v>
      </c>
      <c r="AD685" s="204">
        <v>-40.33</v>
      </c>
      <c r="AF685" s="205">
        <v>42314</v>
      </c>
      <c r="AG685" s="204">
        <v>0.9788</v>
      </c>
      <c r="AI685" s="205">
        <v>42314</v>
      </c>
      <c r="AJ685" s="204">
        <v>1.6802999999999999</v>
      </c>
      <c r="AL685" s="205">
        <v>42314</v>
      </c>
      <c r="AM685" s="204">
        <v>2.2242999999999999</v>
      </c>
      <c r="AO685" s="205">
        <v>42314</v>
      </c>
      <c r="AP685" s="204">
        <v>2.6844999999999999</v>
      </c>
      <c r="AR685" s="205">
        <v>42320</v>
      </c>
      <c r="AS685" s="204">
        <v>2.9901</v>
      </c>
      <c r="AU685" s="205">
        <v>42320</v>
      </c>
      <c r="AV685" s="204">
        <v>1.1046</v>
      </c>
    </row>
    <row r="686" spans="2:48" x14ac:dyDescent="0.25">
      <c r="B686" s="205"/>
      <c r="E686" s="205">
        <v>42325</v>
      </c>
      <c r="F686" s="204">
        <v>1.8971</v>
      </c>
      <c r="G686" s="209"/>
      <c r="H686" s="205"/>
      <c r="K686" s="205"/>
      <c r="N686" s="205"/>
      <c r="Q686" s="205"/>
      <c r="T686" s="205">
        <v>42317</v>
      </c>
      <c r="U686" s="204">
        <v>9.8800000000000008</v>
      </c>
      <c r="W686" s="205">
        <v>42317</v>
      </c>
      <c r="X686" s="204">
        <v>-4.9399999999999995</v>
      </c>
      <c r="Z686" s="205">
        <v>42317</v>
      </c>
      <c r="AA686" s="204">
        <v>-10.38</v>
      </c>
      <c r="AC686" s="205">
        <v>42317</v>
      </c>
      <c r="AD686" s="204">
        <v>-40.75</v>
      </c>
      <c r="AF686" s="205">
        <v>42317</v>
      </c>
      <c r="AG686" s="204">
        <v>0.98380000000000001</v>
      </c>
      <c r="AI686" s="205">
        <v>42317</v>
      </c>
      <c r="AJ686" s="204">
        <v>1.6898</v>
      </c>
      <c r="AL686" s="205">
        <v>42317</v>
      </c>
      <c r="AM686" s="204">
        <v>2.2397999999999998</v>
      </c>
      <c r="AO686" s="205">
        <v>42317</v>
      </c>
      <c r="AP686" s="204">
        <v>2.7002999999999999</v>
      </c>
      <c r="AR686" s="205">
        <v>42321</v>
      </c>
      <c r="AS686" s="204">
        <v>2.9626000000000001</v>
      </c>
      <c r="AU686" s="205">
        <v>42321</v>
      </c>
      <c r="AV686" s="204">
        <v>1.0731999999999999</v>
      </c>
    </row>
    <row r="687" spans="2:48" x14ac:dyDescent="0.25">
      <c r="B687" s="205"/>
      <c r="E687" s="205">
        <v>42326</v>
      </c>
      <c r="F687" s="204">
        <v>1.9224000000000001</v>
      </c>
      <c r="G687" s="209"/>
      <c r="H687" s="205"/>
      <c r="K687" s="205"/>
      <c r="N687" s="205"/>
      <c r="Q687" s="205"/>
      <c r="T687" s="205">
        <v>42318</v>
      </c>
      <c r="U687" s="204">
        <v>9.16</v>
      </c>
      <c r="W687" s="205">
        <v>42318</v>
      </c>
      <c r="X687" s="204">
        <v>-4.88</v>
      </c>
      <c r="Z687" s="205">
        <v>42318</v>
      </c>
      <c r="AA687" s="204">
        <v>-10.88</v>
      </c>
      <c r="AC687" s="205">
        <v>42318</v>
      </c>
      <c r="AD687" s="204">
        <v>-41.5</v>
      </c>
      <c r="AF687" s="205">
        <v>42318</v>
      </c>
      <c r="AG687" s="204">
        <v>0.96850000000000003</v>
      </c>
      <c r="AI687" s="205">
        <v>42318</v>
      </c>
      <c r="AJ687" s="204">
        <v>1.6756</v>
      </c>
      <c r="AL687" s="205">
        <v>42318</v>
      </c>
      <c r="AM687" s="204">
        <v>2.2349999999999999</v>
      </c>
      <c r="AO687" s="205">
        <v>42318</v>
      </c>
      <c r="AP687" s="204">
        <v>2.7015000000000002</v>
      </c>
      <c r="AR687" s="205">
        <v>42324</v>
      </c>
      <c r="AS687" s="204">
        <v>2.9584000000000001</v>
      </c>
      <c r="AU687" s="205">
        <v>42324</v>
      </c>
      <c r="AV687" s="204">
        <v>1.0849</v>
      </c>
    </row>
    <row r="688" spans="2:48" x14ac:dyDescent="0.25">
      <c r="B688" s="205"/>
      <c r="E688" s="205">
        <v>42327</v>
      </c>
      <c r="F688" s="204">
        <v>1.9401999999999999</v>
      </c>
      <c r="G688" s="209"/>
      <c r="H688" s="205"/>
      <c r="K688" s="205"/>
      <c r="N688" s="205"/>
      <c r="Q688" s="205"/>
      <c r="T688" s="205">
        <v>42319</v>
      </c>
      <c r="U688" s="204">
        <v>9.69</v>
      </c>
      <c r="W688" s="205">
        <v>42319</v>
      </c>
      <c r="X688" s="204">
        <v>-4.75</v>
      </c>
      <c r="Z688" s="205">
        <v>42319</v>
      </c>
      <c r="AA688" s="204">
        <v>-10.75</v>
      </c>
      <c r="AC688" s="205">
        <v>42319</v>
      </c>
      <c r="AD688" s="204">
        <v>-40.880000000000003</v>
      </c>
      <c r="AF688" s="205">
        <v>42319</v>
      </c>
      <c r="AG688" s="204">
        <v>0.98150000000000004</v>
      </c>
      <c r="AI688" s="205">
        <v>42319</v>
      </c>
      <c r="AJ688" s="204">
        <v>1.673</v>
      </c>
      <c r="AL688" s="205">
        <v>42319</v>
      </c>
      <c r="AM688" s="204">
        <v>2.2401</v>
      </c>
      <c r="AO688" s="205">
        <v>42319</v>
      </c>
      <c r="AP688" s="204">
        <v>2.6949999999999998</v>
      </c>
      <c r="AR688" s="205">
        <v>42325</v>
      </c>
      <c r="AS688" s="204">
        <v>2.9527999999999999</v>
      </c>
      <c r="AU688" s="205">
        <v>42325</v>
      </c>
      <c r="AV688" s="204">
        <v>1.0573999999999999</v>
      </c>
    </row>
    <row r="689" spans="2:48" x14ac:dyDescent="0.25">
      <c r="B689" s="205"/>
      <c r="E689" s="205">
        <v>42328</v>
      </c>
      <c r="F689" s="204">
        <v>1.9518</v>
      </c>
      <c r="G689" s="209"/>
      <c r="H689" s="205"/>
      <c r="K689" s="205"/>
      <c r="N689" s="205"/>
      <c r="Q689" s="205"/>
      <c r="T689" s="205">
        <v>42320</v>
      </c>
      <c r="U689" s="204">
        <v>10.16</v>
      </c>
      <c r="W689" s="205">
        <v>42320</v>
      </c>
      <c r="X689" s="204">
        <v>-5.0599999999999996</v>
      </c>
      <c r="Z689" s="205">
        <v>42320</v>
      </c>
      <c r="AA689" s="204">
        <v>-10.94</v>
      </c>
      <c r="AC689" s="205">
        <v>42320</v>
      </c>
      <c r="AD689" s="204">
        <v>-43.56</v>
      </c>
      <c r="AF689" s="205">
        <v>42320</v>
      </c>
      <c r="AG689" s="204">
        <v>0.97409999999999997</v>
      </c>
      <c r="AI689" s="205">
        <v>42320</v>
      </c>
      <c r="AJ689" s="204">
        <v>1.6640000000000001</v>
      </c>
      <c r="AL689" s="205">
        <v>42320</v>
      </c>
      <c r="AM689" s="204">
        <v>2.202</v>
      </c>
      <c r="AO689" s="205">
        <v>42320</v>
      </c>
      <c r="AP689" s="204">
        <v>2.6560000000000001</v>
      </c>
      <c r="AR689" s="205">
        <v>42326</v>
      </c>
      <c r="AS689" s="204">
        <v>2.9361999999999999</v>
      </c>
      <c r="AU689" s="205">
        <v>42326</v>
      </c>
      <c r="AV689" s="204">
        <v>1.0143</v>
      </c>
    </row>
    <row r="690" spans="2:48" x14ac:dyDescent="0.25">
      <c r="B690" s="205"/>
      <c r="E690" s="205">
        <v>42331</v>
      </c>
      <c r="F690" s="204">
        <v>1.9542000000000002</v>
      </c>
      <c r="G690" s="209"/>
      <c r="H690" s="205"/>
      <c r="K690" s="205"/>
      <c r="N690" s="205"/>
      <c r="Q690" s="205"/>
      <c r="T690" s="205">
        <v>42321</v>
      </c>
      <c r="U690" s="204">
        <v>9.7200000000000006</v>
      </c>
      <c r="W690" s="205">
        <v>42321</v>
      </c>
      <c r="X690" s="204">
        <v>-5.25</v>
      </c>
      <c r="Z690" s="205">
        <v>42321</v>
      </c>
      <c r="AA690" s="204">
        <v>-11.63</v>
      </c>
      <c r="AC690" s="205">
        <v>42321</v>
      </c>
      <c r="AD690" s="204">
        <v>-43.19</v>
      </c>
      <c r="AF690" s="205">
        <v>42321</v>
      </c>
      <c r="AG690" s="204">
        <v>0.93530000000000002</v>
      </c>
      <c r="AI690" s="205">
        <v>42321</v>
      </c>
      <c r="AJ690" s="204">
        <v>1.599</v>
      </c>
      <c r="AL690" s="205">
        <v>42321</v>
      </c>
      <c r="AM690" s="204">
        <v>2.149</v>
      </c>
      <c r="AO690" s="205">
        <v>42321</v>
      </c>
      <c r="AP690" s="204">
        <v>2.6189999999999998</v>
      </c>
      <c r="AR690" s="205">
        <v>42327</v>
      </c>
      <c r="AS690" s="204">
        <v>2.9020000000000001</v>
      </c>
      <c r="AU690" s="205">
        <v>42327</v>
      </c>
      <c r="AV690" s="204">
        <v>0.96130000000000004</v>
      </c>
    </row>
    <row r="691" spans="2:48" x14ac:dyDescent="0.25">
      <c r="B691" s="205"/>
      <c r="E691" s="205">
        <v>42332</v>
      </c>
      <c r="F691" s="204">
        <v>1.9331</v>
      </c>
      <c r="G691" s="209"/>
      <c r="H691" s="205"/>
      <c r="K691" s="205"/>
      <c r="N691" s="205"/>
      <c r="Q691" s="205"/>
      <c r="T691" s="205">
        <v>42324</v>
      </c>
      <c r="U691" s="204">
        <v>8.5</v>
      </c>
      <c r="W691" s="205">
        <v>42324</v>
      </c>
      <c r="X691" s="204">
        <v>-4.7300000000000004</v>
      </c>
      <c r="Z691" s="205">
        <v>42324</v>
      </c>
      <c r="AA691" s="204">
        <v>-11.83</v>
      </c>
      <c r="AC691" s="205">
        <v>42324</v>
      </c>
      <c r="AD691" s="204">
        <v>-43.76</v>
      </c>
      <c r="AF691" s="205">
        <v>42324</v>
      </c>
      <c r="AG691" s="204">
        <v>0.93799999999999994</v>
      </c>
      <c r="AI691" s="205">
        <v>42324</v>
      </c>
      <c r="AJ691" s="204">
        <v>1.6059000000000001</v>
      </c>
      <c r="AL691" s="205">
        <v>42324</v>
      </c>
      <c r="AM691" s="204">
        <v>2.1509999999999998</v>
      </c>
      <c r="AO691" s="205">
        <v>42324</v>
      </c>
      <c r="AP691" s="204">
        <v>2.6194999999999999</v>
      </c>
      <c r="AR691" s="205">
        <v>42328</v>
      </c>
      <c r="AS691" s="204">
        <v>2.9188000000000001</v>
      </c>
      <c r="AU691" s="205">
        <v>42328</v>
      </c>
      <c r="AV691" s="204">
        <v>0.96589999999999998</v>
      </c>
    </row>
    <row r="692" spans="2:48" x14ac:dyDescent="0.25">
      <c r="B692" s="205"/>
      <c r="E692" s="205">
        <v>42333</v>
      </c>
      <c r="F692" s="204">
        <v>1.9457</v>
      </c>
      <c r="G692" s="209"/>
      <c r="H692" s="205"/>
      <c r="K692" s="205"/>
      <c r="N692" s="205"/>
      <c r="Q692" s="205"/>
      <c r="T692" s="205">
        <v>42325</v>
      </c>
      <c r="U692" s="204">
        <v>8.58</v>
      </c>
      <c r="W692" s="205">
        <v>42325</v>
      </c>
      <c r="X692" s="204">
        <v>-5.6899999999999995</v>
      </c>
      <c r="Z692" s="205">
        <v>42325</v>
      </c>
      <c r="AA692" s="204">
        <v>-13.25</v>
      </c>
      <c r="AC692" s="205">
        <v>42325</v>
      </c>
      <c r="AD692" s="204">
        <v>-45.44</v>
      </c>
      <c r="AF692" s="205">
        <v>42325</v>
      </c>
      <c r="AG692" s="204">
        <v>0.93969999999999998</v>
      </c>
      <c r="AI692" s="205">
        <v>42325</v>
      </c>
      <c r="AJ692" s="204">
        <v>1.597</v>
      </c>
      <c r="AL692" s="205">
        <v>42325</v>
      </c>
      <c r="AM692" s="204">
        <v>2.1337999999999999</v>
      </c>
      <c r="AO692" s="205">
        <v>42325</v>
      </c>
      <c r="AP692" s="204">
        <v>2.5998000000000001</v>
      </c>
      <c r="AR692" s="205">
        <v>42331</v>
      </c>
      <c r="AS692" s="204">
        <v>2.8759000000000001</v>
      </c>
      <c r="AU692" s="205">
        <v>42331</v>
      </c>
      <c r="AV692" s="204">
        <v>0.9214</v>
      </c>
    </row>
    <row r="693" spans="2:48" x14ac:dyDescent="0.25">
      <c r="B693" s="205"/>
      <c r="E693" s="205">
        <v>42334</v>
      </c>
      <c r="F693" s="204">
        <v>1.9457</v>
      </c>
      <c r="G693" s="209"/>
      <c r="H693" s="205"/>
      <c r="K693" s="205"/>
      <c r="N693" s="205"/>
      <c r="Q693" s="205"/>
      <c r="T693" s="205">
        <v>42326</v>
      </c>
      <c r="U693" s="204">
        <v>7.75</v>
      </c>
      <c r="W693" s="205">
        <v>42326</v>
      </c>
      <c r="X693" s="204">
        <v>-7.1</v>
      </c>
      <c r="Z693" s="205">
        <v>42326</v>
      </c>
      <c r="AA693" s="204">
        <v>-14.2</v>
      </c>
      <c r="AC693" s="205">
        <v>42326</v>
      </c>
      <c r="AD693" s="204">
        <v>-46.28</v>
      </c>
      <c r="AF693" s="205">
        <v>42326</v>
      </c>
      <c r="AG693" s="204">
        <v>0.95650000000000002</v>
      </c>
      <c r="AI693" s="205">
        <v>42326</v>
      </c>
      <c r="AJ693" s="204">
        <v>1.6148</v>
      </c>
      <c r="AL693" s="205">
        <v>42326</v>
      </c>
      <c r="AM693" s="204">
        <v>2.1307</v>
      </c>
      <c r="AO693" s="205">
        <v>42326</v>
      </c>
      <c r="AP693" s="204">
        <v>2.5804999999999998</v>
      </c>
      <c r="AR693" s="205">
        <v>42332</v>
      </c>
      <c r="AS693" s="204">
        <v>2.8816000000000002</v>
      </c>
      <c r="AU693" s="205">
        <v>42332</v>
      </c>
      <c r="AV693" s="204">
        <v>0.94850000000000001</v>
      </c>
    </row>
    <row r="694" spans="2:48" x14ac:dyDescent="0.25">
      <c r="B694" s="205"/>
      <c r="E694" s="205">
        <v>42335</v>
      </c>
      <c r="F694" s="204">
        <v>1.9453</v>
      </c>
      <c r="G694" s="209"/>
      <c r="H694" s="205"/>
      <c r="K694" s="205"/>
      <c r="N694" s="205"/>
      <c r="Q694" s="205"/>
      <c r="T694" s="205">
        <v>42327</v>
      </c>
      <c r="U694" s="204">
        <v>5.5600000000000005</v>
      </c>
      <c r="W694" s="205">
        <v>42327</v>
      </c>
      <c r="X694" s="204">
        <v>-10.06</v>
      </c>
      <c r="Z694" s="205">
        <v>42327</v>
      </c>
      <c r="AA694" s="204">
        <v>-16.690000000000001</v>
      </c>
      <c r="AC694" s="205">
        <v>42327</v>
      </c>
      <c r="AD694" s="204">
        <v>-47.75</v>
      </c>
      <c r="AF694" s="205">
        <v>42327</v>
      </c>
      <c r="AG694" s="204">
        <v>0.95</v>
      </c>
      <c r="AI694" s="205">
        <v>42327</v>
      </c>
      <c r="AJ694" s="204">
        <v>1.5735000000000001</v>
      </c>
      <c r="AL694" s="205">
        <v>42327</v>
      </c>
      <c r="AM694" s="204">
        <v>2.0823</v>
      </c>
      <c r="AO694" s="205">
        <v>42327</v>
      </c>
      <c r="AP694" s="204">
        <v>2.5295000000000001</v>
      </c>
      <c r="AR694" s="205">
        <v>42333</v>
      </c>
      <c r="AS694" s="204">
        <v>2.8782000000000001</v>
      </c>
      <c r="AU694" s="205">
        <v>42333</v>
      </c>
      <c r="AV694" s="204">
        <v>0.93320000000000003</v>
      </c>
    </row>
    <row r="695" spans="2:48" x14ac:dyDescent="0.25">
      <c r="B695" s="205"/>
      <c r="E695" s="205">
        <v>42338</v>
      </c>
      <c r="F695" s="204">
        <v>1.9399</v>
      </c>
      <c r="G695" s="209"/>
      <c r="H695" s="205"/>
      <c r="K695" s="205"/>
      <c r="N695" s="205"/>
      <c r="Q695" s="205"/>
      <c r="T695" s="205">
        <v>42328</v>
      </c>
      <c r="U695" s="204">
        <v>3.89</v>
      </c>
      <c r="W695" s="205">
        <v>42328</v>
      </c>
      <c r="X695" s="204">
        <v>-10.99</v>
      </c>
      <c r="Z695" s="205">
        <v>42328</v>
      </c>
      <c r="AA695" s="204">
        <v>-17.14</v>
      </c>
      <c r="AC695" s="205">
        <v>42328</v>
      </c>
      <c r="AD695" s="204">
        <v>-48.69</v>
      </c>
      <c r="AF695" s="205">
        <v>42328</v>
      </c>
      <c r="AG695" s="204">
        <v>0.95899999999999996</v>
      </c>
      <c r="AI695" s="205">
        <v>42328</v>
      </c>
      <c r="AJ695" s="204">
        <v>1.5777999999999999</v>
      </c>
      <c r="AL695" s="205">
        <v>42328</v>
      </c>
      <c r="AM695" s="204">
        <v>2.0935000000000001</v>
      </c>
      <c r="AO695" s="205">
        <v>42328</v>
      </c>
      <c r="AP695" s="204">
        <v>2.5323000000000002</v>
      </c>
      <c r="AR695" s="205">
        <v>42334</v>
      </c>
      <c r="AS695" s="204">
        <v>2.8782000000000001</v>
      </c>
      <c r="AU695" s="205">
        <v>42334</v>
      </c>
      <c r="AV695" s="204">
        <v>0.93310000000000004</v>
      </c>
    </row>
    <row r="696" spans="2:48" x14ac:dyDescent="0.25">
      <c r="B696" s="205"/>
      <c r="E696" s="205"/>
      <c r="G696" s="209"/>
      <c r="H696" s="205"/>
      <c r="K696" s="205"/>
      <c r="N696" s="205"/>
      <c r="Q696" s="205"/>
      <c r="T696" s="205">
        <v>42331</v>
      </c>
      <c r="U696" s="204">
        <v>6.65</v>
      </c>
      <c r="W696" s="205">
        <v>42331</v>
      </c>
      <c r="X696" s="204">
        <v>-8.2799999999999994</v>
      </c>
      <c r="Z696" s="205">
        <v>42331</v>
      </c>
      <c r="AA696" s="204">
        <v>-13.94</v>
      </c>
      <c r="AC696" s="205">
        <v>42331</v>
      </c>
      <c r="AD696" s="204">
        <v>-46.31</v>
      </c>
      <c r="AF696" s="205">
        <v>42331</v>
      </c>
      <c r="AG696" s="204">
        <v>0.98599999999999999</v>
      </c>
      <c r="AI696" s="205">
        <v>42331</v>
      </c>
      <c r="AJ696" s="204">
        <v>1.5901999999999998</v>
      </c>
      <c r="AL696" s="205">
        <v>42331</v>
      </c>
      <c r="AM696" s="204">
        <v>2.0987999999999998</v>
      </c>
      <c r="AO696" s="205">
        <v>42331</v>
      </c>
      <c r="AP696" s="204">
        <v>2.5303</v>
      </c>
      <c r="AR696" s="205">
        <v>42335</v>
      </c>
      <c r="AS696" s="204">
        <v>2.8791000000000002</v>
      </c>
      <c r="AU696" s="205">
        <v>42335</v>
      </c>
      <c r="AV696" s="204">
        <v>0.93369999999999997</v>
      </c>
    </row>
    <row r="697" spans="2:48" x14ac:dyDescent="0.25">
      <c r="B697" s="205"/>
      <c r="E697" s="205"/>
      <c r="G697" s="209"/>
      <c r="H697" s="205"/>
      <c r="K697" s="205"/>
      <c r="N697" s="205"/>
      <c r="Q697" s="205"/>
      <c r="T697" s="205">
        <v>42332</v>
      </c>
      <c r="U697" s="204">
        <v>5.42</v>
      </c>
      <c r="W697" s="205">
        <v>42332</v>
      </c>
      <c r="X697" s="204">
        <v>-7</v>
      </c>
      <c r="Z697" s="205">
        <v>42332</v>
      </c>
      <c r="AA697" s="204">
        <v>-13.19</v>
      </c>
      <c r="AC697" s="205">
        <v>42332</v>
      </c>
      <c r="AD697" s="204">
        <v>-45.25</v>
      </c>
      <c r="AF697" s="205">
        <v>42332</v>
      </c>
      <c r="AG697" s="204">
        <v>0.98650000000000004</v>
      </c>
      <c r="AI697" s="205">
        <v>42332</v>
      </c>
      <c r="AJ697" s="204">
        <v>1.5954999999999999</v>
      </c>
      <c r="AL697" s="205">
        <v>42332</v>
      </c>
      <c r="AM697" s="204">
        <v>2.1059000000000001</v>
      </c>
      <c r="AO697" s="205">
        <v>42332</v>
      </c>
      <c r="AP697" s="204">
        <v>2.5499999999999998</v>
      </c>
      <c r="AR697" s="205">
        <v>42338</v>
      </c>
      <c r="AS697" s="204">
        <v>2.8517000000000001</v>
      </c>
      <c r="AU697" s="205">
        <v>42338</v>
      </c>
      <c r="AV697" s="204">
        <v>0.9123</v>
      </c>
    </row>
    <row r="698" spans="2:48" x14ac:dyDescent="0.25">
      <c r="B698" s="205"/>
      <c r="E698" s="205"/>
      <c r="G698" s="209"/>
      <c r="H698" s="205"/>
      <c r="K698" s="205"/>
      <c r="N698" s="205"/>
      <c r="Q698" s="205"/>
      <c r="T698" s="205">
        <v>42333</v>
      </c>
      <c r="U698" s="204">
        <v>5.0999999999999996</v>
      </c>
      <c r="W698" s="205">
        <v>42333</v>
      </c>
      <c r="X698" s="204">
        <v>-7.75</v>
      </c>
      <c r="Z698" s="205">
        <v>42333</v>
      </c>
      <c r="AA698" s="204">
        <v>-13.75</v>
      </c>
      <c r="AC698" s="205">
        <v>42333</v>
      </c>
      <c r="AD698" s="204">
        <v>-45.19</v>
      </c>
      <c r="AF698" s="205">
        <v>42333</v>
      </c>
      <c r="AG698" s="204">
        <v>0.98699999999999999</v>
      </c>
      <c r="AI698" s="205">
        <v>42333</v>
      </c>
      <c r="AJ698" s="204">
        <v>1.5943000000000001</v>
      </c>
      <c r="AL698" s="205">
        <v>42333</v>
      </c>
      <c r="AM698" s="204">
        <v>2.0990000000000002</v>
      </c>
      <c r="AO698" s="205">
        <v>42333</v>
      </c>
      <c r="AP698" s="204">
        <v>2.5419999999999998</v>
      </c>
      <c r="AR698" s="205"/>
      <c r="AU698" s="205"/>
    </row>
    <row r="699" spans="2:48" x14ac:dyDescent="0.25">
      <c r="B699" s="205"/>
      <c r="E699" s="205"/>
      <c r="G699" s="209"/>
      <c r="H699" s="205"/>
      <c r="K699" s="205"/>
      <c r="N699" s="205"/>
      <c r="Q699" s="205"/>
      <c r="T699" s="205">
        <v>42334</v>
      </c>
      <c r="U699" s="204">
        <v>5.25</v>
      </c>
      <c r="W699" s="205">
        <v>42334</v>
      </c>
      <c r="X699" s="204">
        <v>-7.5</v>
      </c>
      <c r="Z699" s="205">
        <v>42334</v>
      </c>
      <c r="AA699" s="204">
        <v>-13.25</v>
      </c>
      <c r="AC699" s="205">
        <v>42334</v>
      </c>
      <c r="AD699" s="204">
        <v>-45.25</v>
      </c>
      <c r="AF699" s="205">
        <v>42334</v>
      </c>
      <c r="AG699" s="204">
        <v>0.99350000000000005</v>
      </c>
      <c r="AI699" s="205">
        <v>42334</v>
      </c>
      <c r="AJ699" s="204">
        <v>1.5935000000000001</v>
      </c>
      <c r="AL699" s="205">
        <v>42334</v>
      </c>
      <c r="AM699" s="204">
        <v>2.0985</v>
      </c>
      <c r="AO699" s="205">
        <v>42334</v>
      </c>
      <c r="AP699" s="204">
        <v>2.5419999999999998</v>
      </c>
      <c r="AR699" s="205"/>
      <c r="AU699" s="205"/>
    </row>
    <row r="700" spans="2:48" x14ac:dyDescent="0.25">
      <c r="B700" s="205"/>
      <c r="E700" s="205"/>
      <c r="G700" s="209"/>
      <c r="H700" s="205"/>
      <c r="K700" s="205"/>
      <c r="N700" s="205"/>
      <c r="Q700" s="205"/>
      <c r="T700" s="205">
        <v>42335</v>
      </c>
      <c r="U700" s="204">
        <v>6.25</v>
      </c>
      <c r="W700" s="205">
        <v>42335</v>
      </c>
      <c r="X700" s="204">
        <v>-7.25</v>
      </c>
      <c r="Z700" s="205">
        <v>42335</v>
      </c>
      <c r="AA700" s="204">
        <v>-13.63</v>
      </c>
      <c r="AC700" s="205">
        <v>42335</v>
      </c>
      <c r="AD700" s="204">
        <v>-45.25</v>
      </c>
      <c r="AF700" s="205">
        <v>42335</v>
      </c>
      <c r="AG700" s="204">
        <v>0.98199999999999998</v>
      </c>
      <c r="AI700" s="205">
        <v>42335</v>
      </c>
      <c r="AJ700" s="204">
        <v>1.5739999999999998</v>
      </c>
      <c r="AL700" s="205">
        <v>42335</v>
      </c>
      <c r="AM700" s="204">
        <v>2.0844999999999998</v>
      </c>
      <c r="AO700" s="205">
        <v>42335</v>
      </c>
      <c r="AP700" s="204">
        <v>2.5474999999999999</v>
      </c>
      <c r="AR700" s="205"/>
      <c r="AU700" s="205"/>
    </row>
    <row r="701" spans="2:48" x14ac:dyDescent="0.25">
      <c r="B701" s="205"/>
      <c r="E701" s="205"/>
      <c r="G701" s="209"/>
      <c r="H701" s="205"/>
      <c r="K701" s="205"/>
      <c r="N701" s="205"/>
      <c r="Q701" s="205"/>
      <c r="T701" s="205">
        <v>42338</v>
      </c>
      <c r="U701" s="204">
        <v>6.01</v>
      </c>
      <c r="W701" s="205">
        <v>42338</v>
      </c>
      <c r="X701" s="204">
        <v>-7.9</v>
      </c>
      <c r="Z701" s="205">
        <v>42338</v>
      </c>
      <c r="AA701" s="204">
        <v>-13.9</v>
      </c>
      <c r="AC701" s="205">
        <v>42338</v>
      </c>
      <c r="AD701" s="204">
        <v>-44.75</v>
      </c>
      <c r="AF701" s="205">
        <v>42338</v>
      </c>
      <c r="AG701" s="204">
        <v>0.99280000000000002</v>
      </c>
      <c r="AI701" s="205">
        <v>42338</v>
      </c>
      <c r="AJ701" s="204">
        <v>1.5668</v>
      </c>
      <c r="AL701" s="205">
        <v>42338</v>
      </c>
      <c r="AM701" s="204">
        <v>2.0659999999999998</v>
      </c>
      <c r="AO701" s="205">
        <v>42338</v>
      </c>
      <c r="AP701" s="204">
        <v>2.5249999999999999</v>
      </c>
      <c r="AR701" s="205"/>
      <c r="AU701" s="205"/>
    </row>
  </sheetData>
  <autoFilter ref="E6:F45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8"/>
  <sheetViews>
    <sheetView workbookViewId="0">
      <selection activeCell="B70" sqref="B70:B85"/>
    </sheetView>
  </sheetViews>
  <sheetFormatPr defaultRowHeight="15" x14ac:dyDescent="0.25"/>
  <cols>
    <col min="1" max="1" width="55.5703125" bestFit="1" customWidth="1"/>
    <col min="2" max="2" width="11.28515625" bestFit="1" customWidth="1"/>
    <col min="3" max="3" width="9.140625" customWidth="1"/>
    <col min="10" max="10" width="9.140625" customWidth="1"/>
  </cols>
  <sheetData>
    <row r="2" spans="1:3" x14ac:dyDescent="0.25">
      <c r="A2" s="1" t="str">
        <f>_xll.FDS(B2,"FG_COMPANY_NAME()")</f>
        <v>Barclays US Aggregate</v>
      </c>
      <c r="B2" t="s">
        <v>0</v>
      </c>
    </row>
    <row r="3" spans="1:3" x14ac:dyDescent="0.25">
      <c r="A3" s="1" t="str">
        <f>_xll.FDS(B3,"FG_COMPANY_NAME()")</f>
        <v>Barclays US Treasury Strips (20+ Y)</v>
      </c>
      <c r="B3" t="s">
        <v>1</v>
      </c>
    </row>
    <row r="4" spans="1:3" x14ac:dyDescent="0.25">
      <c r="A4" s="1" t="str">
        <f>_xll.FDS(B4,"FG_COMPANY_NAME()")</f>
        <v>Barclays US Aggregate Credit</v>
      </c>
      <c r="B4" t="s">
        <v>2</v>
      </c>
    </row>
    <row r="5" spans="1:3" x14ac:dyDescent="0.25">
      <c r="A5" s="1" t="str">
        <f>_xll.FDS(B5,"FG_COMPANY_NAME()")</f>
        <v>Barclays US Treasury Inflation Protected Notes (TIPS)</v>
      </c>
      <c r="B5" t="s">
        <v>3</v>
      </c>
    </row>
    <row r="6" spans="1:3" x14ac:dyDescent="0.25">
      <c r="A6" s="1" t="str">
        <f>_xll.FDS(B6,"FG_COMPANY_NAME()")</f>
        <v>Barclays World Govt Inflation-Linked</v>
      </c>
      <c r="B6" t="s">
        <v>4</v>
      </c>
    </row>
    <row r="7" spans="1:3" x14ac:dyDescent="0.25">
      <c r="A7" s="1" t="str">
        <f>_xll.FDS(B7,"FG_COMPANY_NAME()")</f>
        <v>JP Morgan GBI-EM Global Diversified Composite</v>
      </c>
      <c r="B7" t="s">
        <v>6</v>
      </c>
    </row>
    <row r="8" spans="1:3" x14ac:dyDescent="0.25">
      <c r="A8" s="1" t="str">
        <f>_xll.FDS(B8,"FG_COMPANY_NAME()")</f>
        <v>JP Morgan EMBI Global</v>
      </c>
      <c r="B8" t="s">
        <v>7</v>
      </c>
    </row>
    <row r="9" spans="1:3" x14ac:dyDescent="0.25">
      <c r="A9" s="1" t="str">
        <f>_xll.FDS(B9,"FG_COMPANY_NAME()")</f>
        <v>BofA Merrill Lynch US High Yield</v>
      </c>
      <c r="B9" t="s">
        <v>8</v>
      </c>
    </row>
    <row r="10" spans="1:3" x14ac:dyDescent="0.25">
      <c r="A10" s="1" t="str">
        <f>_xll.FDS(B10,"FG_COMPANY_NAME()")</f>
        <v>S&amp;P/LSTA U.S. Leveraged Loan 100</v>
      </c>
      <c r="B10" t="s">
        <v>9</v>
      </c>
    </row>
    <row r="11" spans="1:3" x14ac:dyDescent="0.25">
      <c r="A11" s="1" t="str">
        <f>_xll.FDS(B11,"FG_COMPANY_NAME()")</f>
        <v>BofA Merrill Lynch US High Yield (BB)</v>
      </c>
      <c r="B11" t="s">
        <v>10</v>
      </c>
    </row>
    <row r="12" spans="1:3" x14ac:dyDescent="0.25">
      <c r="A12" s="1" t="str">
        <f>_xll.FDS(B12,"FG_COMPANY_NAME()")</f>
        <v>BofA Merrill Lynch US High Yield (Single-B)</v>
      </c>
      <c r="B12" t="s">
        <v>11</v>
      </c>
    </row>
    <row r="13" spans="1:3" x14ac:dyDescent="0.25">
      <c r="A13" s="1" t="str">
        <f>_xll.FDS(B13,"FG_COMPANY_NAME()")</f>
        <v>BofA Merrill Lynch US High Yield (CCC &amp; Lower)</v>
      </c>
      <c r="B13" t="s">
        <v>12</v>
      </c>
    </row>
    <row r="14" spans="1:3" x14ac:dyDescent="0.25">
      <c r="A14" s="1" t="str">
        <f>_xll.FDS(B14,"FG_COMPANY_NAME()")</f>
        <v>Barclays US Aggregate Securitized - CMBS Erisa Eligible</v>
      </c>
      <c r="B14" t="s">
        <v>13</v>
      </c>
      <c r="C14" s="1"/>
    </row>
    <row r="15" spans="1:3" x14ac:dyDescent="0.25">
      <c r="A15" s="1" t="str">
        <f>_xll.FDS(B15,"FG_COMPANY_NAME()")</f>
        <v>Barclays US Aggregate Securitized - MBS</v>
      </c>
      <c r="B15" t="s">
        <v>14</v>
      </c>
      <c r="C15" s="1"/>
    </row>
    <row r="16" spans="1:3" x14ac:dyDescent="0.25">
      <c r="A16" s="1" t="str">
        <f>_xll.FDS(B16,"FG_COMPANY_NAME()")</f>
        <v>Barclays US Aggregate Credit - Corporate - Investment Grade</v>
      </c>
      <c r="B16" t="s">
        <v>19</v>
      </c>
      <c r="C16" s="1"/>
    </row>
    <row r="17" spans="1:12" x14ac:dyDescent="0.25">
      <c r="A17" s="1" t="str">
        <f>_xll.FDS(B17,"FG_COMPANY_NAME()")</f>
        <v>Barclays US Aggregate Credit (A)</v>
      </c>
      <c r="B17" t="s">
        <v>15</v>
      </c>
    </row>
    <row r="18" spans="1:12" x14ac:dyDescent="0.25">
      <c r="A18" s="1" t="str">
        <f>_xll.FDS(B18,"FG_COMPANY_NAME()")</f>
        <v>Barclays US Aggregate Credit (AA)</v>
      </c>
      <c r="B18" t="s">
        <v>16</v>
      </c>
    </row>
    <row r="19" spans="1:12" x14ac:dyDescent="0.25">
      <c r="A19" s="1" t="str">
        <f>_xll.FDS(B19,"FG_COMPANY_NAME()")</f>
        <v>Barclays US Aggregate Credit (AAA)</v>
      </c>
      <c r="B19" t="s">
        <v>17</v>
      </c>
    </row>
    <row r="20" spans="1:12" x14ac:dyDescent="0.25">
      <c r="A20" s="1" t="str">
        <f>_xll.FDS(B20,"FG_COMPANY_NAME()")</f>
        <v>Barclays US Aggregate Credit (BAA)</v>
      </c>
      <c r="B20" t="s">
        <v>18</v>
      </c>
    </row>
    <row r="21" spans="1:12" x14ac:dyDescent="0.25">
      <c r="A21" s="1" t="str">
        <f>_xll.FDS(B21,"FG_COMPANY_NAME()")</f>
        <v>Barclays US Aggregate (GLA Eligible) Industrial</v>
      </c>
      <c r="B21" t="s">
        <v>20</v>
      </c>
    </row>
    <row r="22" spans="1:12" x14ac:dyDescent="0.25">
      <c r="A22" s="1" t="str">
        <f>_xll.FDS(B22,"FG_COMPANY_NAME()")</f>
        <v>Barclays US Aggregate (GLA Eligible) Utility</v>
      </c>
      <c r="B22" t="s">
        <v>21</v>
      </c>
    </row>
    <row r="23" spans="1:12" x14ac:dyDescent="0.25">
      <c r="A23" s="1" t="str">
        <f>_xll.FDS(B23,"FG_COMPANY_NAME()")</f>
        <v>Barclays US Aggregate (GLA Eligible) Finance</v>
      </c>
      <c r="B23" t="s">
        <v>22</v>
      </c>
    </row>
    <row r="24" spans="1:12" x14ac:dyDescent="0.25">
      <c r="A24" s="1" t="str">
        <f>_xll.FDS(B24,"FG_COMPANY_NAME()")</f>
        <v>US Benchmark Bond - 2 Year</v>
      </c>
      <c r="B24" t="s">
        <v>23</v>
      </c>
    </row>
    <row r="25" spans="1:12" x14ac:dyDescent="0.25">
      <c r="A25" s="1" t="str">
        <f>_xll.FDS(B25,"FG_COMPANY_NAME()")</f>
        <v>US Benchmark Bond - 5 Year</v>
      </c>
      <c r="B25" t="s">
        <v>24</v>
      </c>
    </row>
    <row r="26" spans="1:12" x14ac:dyDescent="0.25">
      <c r="A26" s="1" t="str">
        <f>_xll.FDS(B26,"FG_COMPANY_NAME()")</f>
        <v>US Benchmark Bond - 10 Year</v>
      </c>
      <c r="B26" t="s">
        <v>25</v>
      </c>
    </row>
    <row r="27" spans="1:12" x14ac:dyDescent="0.25">
      <c r="A27" s="1" t="str">
        <f>_xll.FDS(B27,"FG_COMPANY_NAME()")</f>
        <v>US Benchmark Bond - 30 Year</v>
      </c>
      <c r="B27" t="s">
        <v>26</v>
      </c>
    </row>
    <row r="28" spans="1:12" x14ac:dyDescent="0.25">
      <c r="A28" s="1" t="str">
        <f>_xll.FDS(B28,"FG_COMPANY_NAME()")</f>
        <v>ICE LIBOR - USD 3 Month</v>
      </c>
      <c r="B28" t="s">
        <v>27</v>
      </c>
    </row>
    <row r="29" spans="1:12" x14ac:dyDescent="0.25">
      <c r="A29" s="1" t="str">
        <f>_xll.FDS(B29,"FG_COMPANY_NAME()")</f>
        <v>ICE LIBOR - USD 6 Month</v>
      </c>
      <c r="B29" t="s">
        <v>28</v>
      </c>
    </row>
    <row r="30" spans="1:12" x14ac:dyDescent="0.25">
      <c r="A30" s="1" t="str">
        <f>_xll.FDS(B30,"FG_COMPANY_NAME()")</f>
        <v>Interest Rate Swap - USD 2 Year 30/360 Semi Annual Fixed vs 3 Month Float</v>
      </c>
      <c r="B30" t="s">
        <v>30</v>
      </c>
    </row>
    <row r="31" spans="1:12" x14ac:dyDescent="0.25">
      <c r="A31" s="1" t="str">
        <f>_xll.FDS(B31,"FG_COMPANY_NAME()")</f>
        <v>Interest Rate Swap - USD 5 Year 30/360 Semi Annual Fixed vs 3 Month Float</v>
      </c>
      <c r="B31" t="s">
        <v>29</v>
      </c>
    </row>
    <row r="32" spans="1:12" x14ac:dyDescent="0.25">
      <c r="A32" s="1" t="str">
        <f>_xll.FDS(B32,"FG_COMPANY_NAME()")</f>
        <v>Barclays High Yield 144A</v>
      </c>
      <c r="B32" t="s">
        <v>31</v>
      </c>
      <c r="D32" s="1"/>
      <c r="E32" s="1"/>
      <c r="K32" s="1"/>
      <c r="L32" s="1"/>
    </row>
    <row r="33" spans="1:12" x14ac:dyDescent="0.25">
      <c r="A33" s="1" t="str">
        <f>_xll.FDS(B33,"FG_COMPANY_NAME()")</f>
        <v>Barclays High Yield x 144A</v>
      </c>
      <c r="B33" t="s">
        <v>32</v>
      </c>
      <c r="D33" s="1"/>
      <c r="E33" s="1"/>
      <c r="K33" s="1"/>
      <c r="L33" s="1"/>
    </row>
    <row r="34" spans="1:12" x14ac:dyDescent="0.25">
      <c r="A34" s="1" t="str">
        <f>_xll.FDS(B34,"FG_COMPANY_NAME()")</f>
        <v>JP Morgan GBI-EM Diversified Asia</v>
      </c>
      <c r="B34" t="s">
        <v>57</v>
      </c>
      <c r="C34" s="1"/>
      <c r="D34" s="1"/>
      <c r="E34" s="1"/>
      <c r="J34" s="1"/>
      <c r="K34" s="1"/>
      <c r="L34" s="1"/>
    </row>
    <row r="35" spans="1:12" x14ac:dyDescent="0.25">
      <c r="A35" s="1" t="str">
        <f>_xll.FDS(B35,"FG_COMPANY_NAME()")</f>
        <v>JP Morgan GBI-EM Diversified Europe</v>
      </c>
      <c r="B35" t="s">
        <v>58</v>
      </c>
    </row>
    <row r="36" spans="1:12" x14ac:dyDescent="0.25">
      <c r="A36" s="1" t="str">
        <f>_xll.FDS(B36,"FG_COMPANY_NAME()")</f>
        <v>JP Morgan GBI-EM Diversified Latin America</v>
      </c>
      <c r="B36" t="s">
        <v>59</v>
      </c>
    </row>
    <row r="37" spans="1:12" x14ac:dyDescent="0.25">
      <c r="A37" s="1" t="str">
        <f>_xll.FDS(B37,"FG_COMPANY_NAME()")</f>
        <v>JP Morgan GBI-EM Diversified Mid East Africa</v>
      </c>
      <c r="B37" t="s">
        <v>60</v>
      </c>
    </row>
    <row r="38" spans="1:12" x14ac:dyDescent="0.25">
      <c r="A38" s="1" t="str">
        <f>_xll.FDS(B38,"FG_COMPANY_NAME()")</f>
        <v>JP Morgan GBI-EM Diversified Brazil</v>
      </c>
      <c r="B38" t="s">
        <v>54</v>
      </c>
    </row>
    <row r="39" spans="1:12" x14ac:dyDescent="0.25">
      <c r="A39" s="1" t="str">
        <f>_xll.FDS(B39,"FG_COMPANY_NAME()")</f>
        <v>JP Morgan GBI-EM Diversified Colombia</v>
      </c>
      <c r="B39" t="s">
        <v>55</v>
      </c>
    </row>
    <row r="40" spans="1:12" x14ac:dyDescent="0.25">
      <c r="A40" s="1" t="str">
        <f>_xll.FDS(B40,"FG_COMPANY_NAME()")</f>
        <v>JP Morgan GBI-EM Diversified Hungary</v>
      </c>
      <c r="B40" t="s">
        <v>56</v>
      </c>
    </row>
    <row r="41" spans="1:12" x14ac:dyDescent="0.25">
      <c r="A41" s="1" t="str">
        <f>_xll.FDS(B41,"FG_COMPANY_NAME()")</f>
        <v>JP Morgan GBI-EM Diversified Malaysia</v>
      </c>
      <c r="B41" t="s">
        <v>61</v>
      </c>
    </row>
    <row r="42" spans="1:12" x14ac:dyDescent="0.25">
      <c r="A42" s="1" t="str">
        <f>_xll.FDS(B42,"FG_COMPANY_NAME()")</f>
        <v>JP Morgan GBI-EM Diversified Mexico</v>
      </c>
      <c r="B42" t="s">
        <v>62</v>
      </c>
    </row>
    <row r="43" spans="1:12" x14ac:dyDescent="0.25">
      <c r="A43" s="1" t="str">
        <f>_xll.FDS(B43,"FG_COMPANY_NAME()")</f>
        <v>JP Morgan GBI-EM Diversified Peru</v>
      </c>
      <c r="B43" t="s">
        <v>63</v>
      </c>
    </row>
    <row r="44" spans="1:12" x14ac:dyDescent="0.25">
      <c r="A44" s="1" t="str">
        <f>_xll.FDS(B44,"FG_COMPANY_NAME()")</f>
        <v>JP Morgan GBI-EM Diversified Poland</v>
      </c>
      <c r="B44" t="s">
        <v>64</v>
      </c>
    </row>
    <row r="45" spans="1:12" x14ac:dyDescent="0.25">
      <c r="A45" s="1" t="str">
        <f>_xll.FDS(B45,"FG_COMPANY_NAME()")</f>
        <v>JP Morgan GBI-EM Diversified Russia</v>
      </c>
      <c r="B45" t="s">
        <v>65</v>
      </c>
    </row>
    <row r="46" spans="1:12" x14ac:dyDescent="0.25">
      <c r="A46" s="1" t="str">
        <f>_xll.FDS(B46,"FG_COMPANY_NAME()")</f>
        <v>JP Morgan GBI-EM Diversified South Africa</v>
      </c>
      <c r="B46" t="s">
        <v>66</v>
      </c>
    </row>
    <row r="47" spans="1:12" x14ac:dyDescent="0.25">
      <c r="A47" s="1" t="str">
        <f>_xll.FDS(B47,"FG_COMPANY_NAME()")</f>
        <v>JP Morgan GBI-EM Diversified Turkey</v>
      </c>
      <c r="B47" t="s">
        <v>67</v>
      </c>
    </row>
    <row r="48" spans="1:12" x14ac:dyDescent="0.25">
      <c r="A48" s="1" t="str">
        <f>_xll.FDS(B48,"FG_COMPANY_NAME()")</f>
        <v>JP Morgan GBI-EM Diversified Chile</v>
      </c>
      <c r="B48" t="s">
        <v>68</v>
      </c>
    </row>
    <row r="49" spans="1:2" x14ac:dyDescent="0.25">
      <c r="A49" s="1" t="str">
        <f>_xll.FDS(B49,"FG_COMPANY_NAME()")</f>
        <v>Indonesia Benchmark Bond - 10 Year</v>
      </c>
      <c r="B49" t="s">
        <v>75</v>
      </c>
    </row>
    <row r="50" spans="1:2" x14ac:dyDescent="0.25">
      <c r="A50" s="1" t="str">
        <f>_xll.FDS(B50,"FG_COMPANY_NAME()")</f>
        <v>Malaysia Benchmark Bond - 10 Year</v>
      </c>
      <c r="B50" t="s">
        <v>76</v>
      </c>
    </row>
    <row r="51" spans="1:2" x14ac:dyDescent="0.25">
      <c r="A51" s="1" t="str">
        <f>_xll.FDS(B51,"FG_COMPANY_NAME()")</f>
        <v>Philippines Benchmark Bond - 10 Year</v>
      </c>
      <c r="B51" t="s">
        <v>77</v>
      </c>
    </row>
    <row r="52" spans="1:2" x14ac:dyDescent="0.25">
      <c r="A52" s="1" t="str">
        <f>_xll.FDS(B52,"FG_COMPANY_NAME()")</f>
        <v>Thailand Benchmark Bond - 10 Year</v>
      </c>
      <c r="B52" t="s">
        <v>78</v>
      </c>
    </row>
    <row r="53" spans="1:2" x14ac:dyDescent="0.25">
      <c r="A53" s="1" t="str">
        <f>_xll.FDS(B53,"FG_COMPANY_NAME()")</f>
        <v>Hungary Benchmark Bond - 10 Year</v>
      </c>
      <c r="B53" t="s">
        <v>79</v>
      </c>
    </row>
    <row r="54" spans="1:2" x14ac:dyDescent="0.25">
      <c r="A54" s="1" t="str">
        <f>_xll.FDS(B54,"FG_COMPANY_NAME()")</f>
        <v>Poland Benchmark Bond - 10 Year</v>
      </c>
      <c r="B54" t="s">
        <v>80</v>
      </c>
    </row>
    <row r="55" spans="1:2" x14ac:dyDescent="0.25">
      <c r="A55" s="1" t="str">
        <f>_xll.FDS(B55,"FG_COMPANY_NAME()")</f>
        <v>Russia Benchmark Bond - 7 Year</v>
      </c>
      <c r="B55" t="s">
        <v>81</v>
      </c>
    </row>
    <row r="56" spans="1:2" x14ac:dyDescent="0.25">
      <c r="A56" s="1" t="str">
        <f>_xll.FDS(B56,"FG_COMPANY_NAME()")</f>
        <v>Turkey Benchmark Bond - 10 Year</v>
      </c>
      <c r="B56" t="s">
        <v>82</v>
      </c>
    </row>
    <row r="57" spans="1:2" x14ac:dyDescent="0.25">
      <c r="A57" s="1" t="str">
        <f>_xll.FDS(B57,"FG_COMPANY_NAME()")</f>
        <v>South Africa Benchmark Bond - 10 Year</v>
      </c>
      <c r="B57" t="s">
        <v>83</v>
      </c>
    </row>
    <row r="58" spans="1:2" x14ac:dyDescent="0.25">
      <c r="A58" s="1" t="str">
        <f>_xll.FDS(B58,"FG_COMPANY_NAME()")</f>
        <v>Brazil Benchmark Bond - 10 Year</v>
      </c>
      <c r="B58" t="s">
        <v>84</v>
      </c>
    </row>
    <row r="59" spans="1:2" x14ac:dyDescent="0.25">
      <c r="A59" s="1" t="str">
        <f>_xll.FDS(B59,"FG_COMPANY_NAME()")</f>
        <v>Colombia Benchmark Bond - 10 Year</v>
      </c>
      <c r="B59" t="s">
        <v>85</v>
      </c>
    </row>
    <row r="60" spans="1:2" x14ac:dyDescent="0.25">
      <c r="A60" s="1" t="str">
        <f>_xll.FDS(B60,"FG_COMPANY_NAME()")</f>
        <v>Mexico Benchmark Bond - 10 Year</v>
      </c>
      <c r="B60" t="s">
        <v>86</v>
      </c>
    </row>
    <row r="61" spans="1:2" x14ac:dyDescent="0.25">
      <c r="A61" s="1" t="str">
        <f>_xll.FDS(B61,"FG_COMPANY_NAME()")</f>
        <v>Japan Benchmark Bond - 10 Year</v>
      </c>
      <c r="B61" t="s">
        <v>87</v>
      </c>
    </row>
    <row r="62" spans="1:2" x14ac:dyDescent="0.25">
      <c r="A62" s="1" t="str">
        <f>_xll.FDS(B62,"FG_COMPANY_NAME()")</f>
        <v>Canada Benchmark Bond - 10 Year</v>
      </c>
      <c r="B62" t="s">
        <v>88</v>
      </c>
    </row>
    <row r="63" spans="1:2" x14ac:dyDescent="0.25">
      <c r="A63" s="1" t="str">
        <f>_xll.FDS(B63,"FG_COMPANY_NAME()")</f>
        <v>Australia Benchmark Bond - 10 Year</v>
      </c>
      <c r="B63" t="s">
        <v>89</v>
      </c>
    </row>
    <row r="64" spans="1:2" x14ac:dyDescent="0.25">
      <c r="A64" s="1" t="str">
        <f>_xll.FDS(B64,"FG_COMPANY_NAME()")</f>
        <v>Germany Benchmark Bond - 10 Year</v>
      </c>
      <c r="B64" t="s">
        <v>90</v>
      </c>
    </row>
    <row r="65" spans="1:3" x14ac:dyDescent="0.25">
      <c r="A65" s="1" t="str">
        <f>_xll.FDS(B65,"FG_COMPANY_NAME()")</f>
        <v>United Kingdom Benchmark Bond - 10 Year</v>
      </c>
      <c r="B65" t="s">
        <v>91</v>
      </c>
    </row>
    <row r="66" spans="1:3" x14ac:dyDescent="0.25">
      <c r="A66" s="1" t="str">
        <f>_xll.FDS(B66,"FG_COMPANY_NAME()")</f>
        <v>Switzerland Benchmark Bond - 10 Year</v>
      </c>
      <c r="B66" t="s">
        <v>92</v>
      </c>
    </row>
    <row r="67" spans="1:3" x14ac:dyDescent="0.25">
      <c r="A67" s="1" t="str">
        <f>_xll.FDS(B67,"FG_COMPANY_NAME()")</f>
        <v>Italy Benchmark Bond - 10 Year</v>
      </c>
      <c r="B67" t="s">
        <v>93</v>
      </c>
    </row>
    <row r="68" spans="1:3" x14ac:dyDescent="0.25">
      <c r="A68" s="1" t="str">
        <f>_xll.FDS(B68,"FG_COMPANY_NAME()")</f>
        <v>France Benchmark Bond - 10 Year</v>
      </c>
      <c r="B68" t="s">
        <v>94</v>
      </c>
    </row>
    <row r="69" spans="1:3" x14ac:dyDescent="0.25">
      <c r="A69" s="1" t="str">
        <f>_xll.FDS(B69,"FG_COMPANY_NAME()")</f>
        <v>Barclays US Govt Breakeven</v>
      </c>
      <c r="B69" t="s">
        <v>130</v>
      </c>
    </row>
    <row r="70" spans="1:3" x14ac:dyDescent="0.25">
      <c r="A70" s="1" t="str">
        <f>_xll.FDS(B70,"FG_COMPANY_NAME()")</f>
        <v>JP Morgan GBI-EM Diversified Malaysia</v>
      </c>
      <c r="B70" t="s">
        <v>61</v>
      </c>
      <c r="C70" t="s">
        <v>138</v>
      </c>
    </row>
    <row r="71" spans="1:3" x14ac:dyDescent="0.25">
      <c r="A71" s="1" t="str">
        <f>_xll.FDS(B71,"FG_COMPANY_NAME()")</f>
        <v>JP Morgan GBI-EM Global Diversified Thailand</v>
      </c>
      <c r="B71" t="s">
        <v>135</v>
      </c>
      <c r="C71" t="s">
        <v>138</v>
      </c>
    </row>
    <row r="72" spans="1:3" x14ac:dyDescent="0.25">
      <c r="A72" s="1" t="str">
        <f>_xll.FDS(B72,"FG_COMPANY_NAME()")</f>
        <v>JP Morgan GBI-EM Global Diversified Indonesia</v>
      </c>
      <c r="B72" t="s">
        <v>133</v>
      </c>
      <c r="C72" t="s">
        <v>138</v>
      </c>
    </row>
    <row r="73" spans="1:3" x14ac:dyDescent="0.25">
      <c r="A73" s="1" t="str">
        <f>_xll.FDS(B73,"FG_COMPANY_NAME()")</f>
        <v>JP Morgan GBI-EM Diversified Philippines</v>
      </c>
      <c r="B73" t="s">
        <v>134</v>
      </c>
      <c r="C73" t="s">
        <v>138</v>
      </c>
    </row>
    <row r="74" spans="1:3" x14ac:dyDescent="0.25">
      <c r="A74" s="1" t="str">
        <f>_xll.FDS(B74,"FG_COMPANY_NAME()")</f>
        <v>JP Morgan GBI-EM Diversified Hungary</v>
      </c>
      <c r="B74" t="s">
        <v>56</v>
      </c>
      <c r="C74" t="s">
        <v>137</v>
      </c>
    </row>
    <row r="75" spans="1:3" x14ac:dyDescent="0.25">
      <c r="A75" s="1" t="str">
        <f>_xll.FDS(B75,"FG_COMPANY_NAME()")</f>
        <v>JP Morgan GBI-EM Diversified Romania</v>
      </c>
      <c r="B75" t="s">
        <v>131</v>
      </c>
      <c r="C75" t="s">
        <v>137</v>
      </c>
    </row>
    <row r="76" spans="1:3" x14ac:dyDescent="0.25">
      <c r="A76" s="1" t="str">
        <f>_xll.FDS(B76,"FG_COMPANY_NAME()")</f>
        <v>JP Morgan GBI-EM Diversified Nigeria</v>
      </c>
      <c r="B76" t="s">
        <v>132</v>
      </c>
      <c r="C76" t="s">
        <v>137</v>
      </c>
    </row>
    <row r="77" spans="1:3" x14ac:dyDescent="0.25">
      <c r="A77" s="1" t="str">
        <f>_xll.FDS(B77,"FG_COMPANY_NAME()")</f>
        <v>JP Morgan GBI-EM Diversified Poland</v>
      </c>
      <c r="B77" t="s">
        <v>64</v>
      </c>
      <c r="C77" t="s">
        <v>137</v>
      </c>
    </row>
    <row r="78" spans="1:3" x14ac:dyDescent="0.25">
      <c r="A78" s="1" t="str">
        <f>_xll.FDS(B78,"FG_COMPANY_NAME()")</f>
        <v>JP Morgan GBI-EM Diversified Russia</v>
      </c>
      <c r="B78" t="s">
        <v>65</v>
      </c>
      <c r="C78" t="s">
        <v>137</v>
      </c>
    </row>
    <row r="79" spans="1:3" x14ac:dyDescent="0.25">
      <c r="A79" s="1" t="str">
        <f>_xll.FDS(B79,"FG_COMPANY_NAME()")</f>
        <v>JP Morgan GBI-EM Diversified South Africa</v>
      </c>
      <c r="B79" t="s">
        <v>66</v>
      </c>
      <c r="C79" t="s">
        <v>137</v>
      </c>
    </row>
    <row r="80" spans="1:3" x14ac:dyDescent="0.25">
      <c r="A80" s="1" t="str">
        <f>_xll.FDS(B80,"FG_COMPANY_NAME()")</f>
        <v>JP Morgan GBI-EM Diversified Turkey</v>
      </c>
      <c r="B80" t="s">
        <v>67</v>
      </c>
      <c r="C80" t="s">
        <v>137</v>
      </c>
    </row>
    <row r="81" spans="1:3" x14ac:dyDescent="0.25">
      <c r="A81" s="1" t="str">
        <f>_xll.FDS(B81,"FG_COMPANY_NAME()")</f>
        <v>JP Morgan GBI-EM Diversified Brazil</v>
      </c>
      <c r="B81" t="s">
        <v>54</v>
      </c>
      <c r="C81" t="s">
        <v>136</v>
      </c>
    </row>
    <row r="82" spans="1:3" x14ac:dyDescent="0.25">
      <c r="A82" s="1" t="str">
        <f>_xll.FDS(B82,"FG_COMPANY_NAME()")</f>
        <v>JP Morgan GBI-EM Diversified Colombia</v>
      </c>
      <c r="B82" t="s">
        <v>55</v>
      </c>
      <c r="C82" t="s">
        <v>136</v>
      </c>
    </row>
    <row r="83" spans="1:3" x14ac:dyDescent="0.25">
      <c r="A83" s="1" t="str">
        <f>_xll.FDS(B83,"FG_COMPANY_NAME()")</f>
        <v>JP Morgan GBI-EM Diversified Mexico</v>
      </c>
      <c r="B83" t="s">
        <v>62</v>
      </c>
      <c r="C83" t="s">
        <v>136</v>
      </c>
    </row>
    <row r="84" spans="1:3" x14ac:dyDescent="0.25">
      <c r="A84" s="1" t="str">
        <f>_xll.FDS(B84,"FG_COMPANY_NAME()")</f>
        <v>JP Morgan GBI-EM Diversified Peru</v>
      </c>
      <c r="B84" t="s">
        <v>63</v>
      </c>
      <c r="C84" t="s">
        <v>136</v>
      </c>
    </row>
    <row r="85" spans="1:3" x14ac:dyDescent="0.25">
      <c r="A85" s="1" t="str">
        <f>_xll.FDS(B85,"FG_COMPANY_NAME()")</f>
        <v>JP Morgan GBI-EM Diversified Chile</v>
      </c>
      <c r="B85" t="s">
        <v>68</v>
      </c>
      <c r="C85" t="s">
        <v>136</v>
      </c>
    </row>
    <row r="86" spans="1:3" x14ac:dyDescent="0.25">
      <c r="A86" s="1" t="e">
        <f>_xll.FDS(B86,"FG_COMPANY_NAME()")</f>
        <v>#N/A</v>
      </c>
    </row>
    <row r="87" spans="1:3" x14ac:dyDescent="0.25">
      <c r="A87" s="1" t="e">
        <f>_xll.FDS(B87,"FG_COMPANY_NAME()")</f>
        <v>#N/A</v>
      </c>
    </row>
    <row r="88" spans="1:3" x14ac:dyDescent="0.25">
      <c r="A88" s="1"/>
    </row>
    <row r="89" spans="1:3" x14ac:dyDescent="0.25">
      <c r="A89" s="1"/>
    </row>
    <row r="90" spans="1:3" x14ac:dyDescent="0.25">
      <c r="A90" s="1"/>
    </row>
    <row r="91" spans="1:3" x14ac:dyDescent="0.25">
      <c r="A91" s="1"/>
    </row>
    <row r="92" spans="1:3" x14ac:dyDescent="0.25">
      <c r="A92" s="1"/>
    </row>
    <row r="93" spans="1:3" x14ac:dyDescent="0.25">
      <c r="A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</row>
    <row r="97" spans="1:1" x14ac:dyDescent="0.25">
      <c r="A97" s="1"/>
    </row>
    <row r="98" spans="1:1" x14ac:dyDescent="0.25">
      <c r="A98" s="1"/>
    </row>
  </sheetData>
  <sortState ref="B70:C85">
    <sortCondition ref="C70:C8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7"/>
  <sheetViews>
    <sheetView workbookViewId="0">
      <selection activeCell="A2" sqref="A2"/>
    </sheetView>
  </sheetViews>
  <sheetFormatPr defaultRowHeight="15" x14ac:dyDescent="0.25"/>
  <cols>
    <col min="1" max="2" width="10.7109375" customWidth="1"/>
    <col min="3" max="4" width="39.42578125" bestFit="1" customWidth="1"/>
    <col min="5" max="7" width="39.42578125" customWidth="1"/>
  </cols>
  <sheetData>
    <row r="1" spans="1:8" x14ac:dyDescent="0.25">
      <c r="A1" s="3">
        <v>42216</v>
      </c>
      <c r="C1">
        <v>2</v>
      </c>
      <c r="D1">
        <f>C1+1</f>
        <v>3</v>
      </c>
      <c r="E1">
        <f>D1+1</f>
        <v>4</v>
      </c>
      <c r="F1">
        <f t="shared" ref="F1:G1" si="0">E1+1</f>
        <v>5</v>
      </c>
      <c r="G1">
        <f t="shared" si="0"/>
        <v>6</v>
      </c>
    </row>
    <row r="2" spans="1:8" x14ac:dyDescent="0.25">
      <c r="A2" s="3">
        <v>42004</v>
      </c>
      <c r="B2" t="s">
        <v>33</v>
      </c>
      <c r="C2" s="4">
        <f>C10/C11-1</f>
        <v>-1.5129151291512914</v>
      </c>
      <c r="D2" s="4">
        <f t="shared" ref="D2:F2" si="1">D10/D11-1</f>
        <v>-1.6489675516224189</v>
      </c>
      <c r="E2" s="4">
        <f t="shared" ref="E2" si="2">E10/E11-1</f>
        <v>-1.6057692307692308</v>
      </c>
      <c r="F2" s="4">
        <f t="shared" si="1"/>
        <v>-1.6536527654540076</v>
      </c>
      <c r="G2" s="4">
        <f t="shared" ref="G2" si="3">G10/G11-1</f>
        <v>-1.6097404677987823</v>
      </c>
    </row>
    <row r="3" spans="1:8" x14ac:dyDescent="0.25">
      <c r="A3" s="5">
        <v>0</v>
      </c>
      <c r="B3" t="s">
        <v>34</v>
      </c>
      <c r="C3" s="4">
        <f>C$10/INDEX($B$10:C$400,MATCH($A1,$B$10:$B$400,0),C$1)-1</f>
        <v>0.54444444444444451</v>
      </c>
      <c r="D3" s="4">
        <f>D$10/INDEX($B$10:D$400,MATCH($A1,$B$10:$B$400,0),D$1)-1</f>
        <v>0.67938931297709937</v>
      </c>
      <c r="E3" s="4">
        <f>E$10/INDEX($B$10:E$400,MATCH($A1,$B$10:$B$400,0),E$1)-1</f>
        <v>0.64347826086956506</v>
      </c>
      <c r="F3" s="4">
        <f>F$10/INDEX($B$10:F$400,MATCH($A1,$B$10:$B$400,0),F$1)-1</f>
        <v>0.63340724316334063</v>
      </c>
      <c r="G3" s="4">
        <f>G$10/INDEX($B$10:G$400,MATCH($A1,$B$10:$B$400,0),G$1)-1</f>
        <v>0.56883759274525958</v>
      </c>
    </row>
    <row r="4" spans="1:8" x14ac:dyDescent="0.25">
      <c r="A4" s="6">
        <v>-365</v>
      </c>
      <c r="B4" t="s">
        <v>35</v>
      </c>
      <c r="C4" s="4">
        <f>C$10/INDEX($B$10:C$400,MATCH($A2,$B$10:$B$400,0),C$1)-1</f>
        <v>6.9230769230769207E-2</v>
      </c>
      <c r="D4" s="4">
        <f>D$10/INDEX($B$10:D$400,MATCH($A2,$B$10:$B$400,0),D$1)-1</f>
        <v>0.70542635658914743</v>
      </c>
      <c r="E4" s="4">
        <f>E$10/INDEX($B$10:E$400,MATCH($A2,$B$10:$B$400,0),E$1)-1</f>
        <v>0.4651162790697676</v>
      </c>
      <c r="F4" s="4">
        <f>F$10/INDEX($B$10:F$400,MATCH($A2,$B$10:$B$400,0),F$1)-1</f>
        <v>0.71850699844479005</v>
      </c>
      <c r="G4" s="4">
        <f>G$10/INDEX($B$10:G$400,MATCH($A2,$B$10:$B$400,0),G$1)-1</f>
        <v>0.43298192771084332</v>
      </c>
    </row>
    <row r="5" spans="1:8" x14ac:dyDescent="0.25">
      <c r="B5" t="s">
        <v>36</v>
      </c>
      <c r="C5" s="4" t="e">
        <f>C10/C271-1</f>
        <v>#N/A</v>
      </c>
      <c r="D5" s="4" t="e">
        <f t="shared" ref="D5:F5" si="4">D10/D271-1</f>
        <v>#N/A</v>
      </c>
      <c r="E5" s="4">
        <f t="shared" ref="E5" si="5">E10/E271-1</f>
        <v>-2.0271739130434785</v>
      </c>
      <c r="F5" s="4" t="e">
        <f t="shared" si="4"/>
        <v>#N/A</v>
      </c>
      <c r="G5" s="4" t="e">
        <f t="shared" ref="G5" si="6">G10/G271-1</f>
        <v>#N/A</v>
      </c>
    </row>
    <row r="6" spans="1:8" x14ac:dyDescent="0.25">
      <c r="C6" t="str">
        <f>C8</f>
        <v>Barclays High Yield 144A</v>
      </c>
      <c r="D6" t="str">
        <f>D8</f>
        <v>Barclays High Yield x 144A</v>
      </c>
      <c r="E6" t="str">
        <f>E8</f>
        <v>Barclays US Aggregate Credit - Corporate - High Yield (1983)</v>
      </c>
      <c r="F6" t="str">
        <f>F8</f>
        <v>BofA Merrill Lynch US High Yield x 144a</v>
      </c>
      <c r="G6" t="str">
        <f>G8</f>
        <v>BofA Merrill Lynch US High Yield</v>
      </c>
    </row>
    <row r="7" spans="1:8" x14ac:dyDescent="0.25">
      <c r="C7" t="s">
        <v>31</v>
      </c>
      <c r="D7" t="s">
        <v>32</v>
      </c>
      <c r="E7" t="s">
        <v>5</v>
      </c>
      <c r="F7" s="1" t="s">
        <v>37</v>
      </c>
      <c r="G7" t="s">
        <v>8</v>
      </c>
      <c r="H7" s="1"/>
    </row>
    <row r="8" spans="1:8" ht="30" x14ac:dyDescent="0.25">
      <c r="B8" s="7"/>
      <c r="C8" s="8" t="str">
        <f>_xll.FDS(C7,"FG_COMPANY_NAME()")</f>
        <v>Barclays High Yield 144A</v>
      </c>
      <c r="D8" s="8" t="str">
        <f>_xll.FDS(D7,"FG_COMPANY_NAME()")</f>
        <v>Barclays High Yield x 144A</v>
      </c>
      <c r="E8" s="8" t="str">
        <f>_xll.FDS(E7,"FG_COMPANY_NAME()")</f>
        <v>Barclays US Aggregate Credit - Corporate - High Yield (1983)</v>
      </c>
      <c r="F8" s="16" t="str">
        <f>_xll.FDS(F7,"FG_COMPANY_NAME()")</f>
        <v>BofA Merrill Lynch US High Yield x 144a</v>
      </c>
      <c r="G8" s="8" t="str">
        <f>_xll.FDS(G7,"FG_COMPANY_NAME()")</f>
        <v>BofA Merrill Lynch US High Yield</v>
      </c>
      <c r="H8" s="1"/>
    </row>
    <row r="9" spans="1:8" x14ac:dyDescent="0.25">
      <c r="B9" s="9"/>
      <c r="C9" s="10" t="str">
        <f>_xll.FDS(C7,"FORMULA_DESCRIPTION(""lb_excess_ret_mtd"")")</f>
        <v>Excess Return - Month to Date - Unhedged</v>
      </c>
      <c r="D9" s="10" t="str">
        <f>_xll.FDS(D7,"FORMULA_DESCRIPTION(""lb_excess_ret_mtd"")")</f>
        <v>Excess Return - Month to Date - Unhedged</v>
      </c>
      <c r="E9" s="15" t="str">
        <f>_xll.FDS(E7,"FORMULA_DESCRIPTION(""lb_excess_ret_mtd"")")</f>
        <v>Excess Return - Month to Date - Unhedged</v>
      </c>
      <c r="F9" s="15" t="str">
        <f>_xll.FDS(F7,"FORMULA_DESCRIPTION(""lb_excess_ret_mtd"")")</f>
        <v>Excess Return - Month to Date - Unhedged</v>
      </c>
      <c r="G9" s="15" t="str">
        <f>_xll.FDS(G7,"FORMULA_DESCRIPTION(""lb_excess_ret_mtd"")")</f>
        <v>Excess Return - Month to Date - Unhedged</v>
      </c>
      <c r="H9" s="1"/>
    </row>
    <row r="10" spans="1:8" x14ac:dyDescent="0.25">
      <c r="B10" s="2">
        <f t="array" ref="B10:B375">_xll.FDS($C$7,"JULIAN(FG_PRICE("&amp;$A$3&amp;","&amp;$A$4&amp;",M).dates)")</f>
        <v>42338</v>
      </c>
      <c r="C10" s="11">
        <f t="array" ref="C10:C375">_xll.FDS(C7,"LB_EXCESS_RET_MTD("&amp;$A$3&amp;","&amp;$A$4&amp;",M)")</f>
        <v>-1.3900000000000001</v>
      </c>
      <c r="D10" s="11">
        <f t="array" ref="D10:D375">_xll.FDS(D7,"LB_EXCESS_RET_MTD("&amp;$A$3&amp;","&amp;$A$4&amp;",M)")</f>
        <v>-2.2000000000000002</v>
      </c>
      <c r="E10" s="11">
        <f t="array" ref="E10:E375">_xll.FDS(E7,"LB_EXCESS_RET_MTD("&amp;$A$3&amp;","&amp;$A$4&amp;",M)")</f>
        <v>-1.8900000000000001</v>
      </c>
      <c r="F10" s="11">
        <f t="array" ref="F10:F375">_xll.FDS(F7,"ml_EXC_RET_pct("&amp;$A$3&amp;","&amp;$A$4&amp;",M)")</f>
        <v>-2.21</v>
      </c>
      <c r="G10" s="11">
        <f t="array" ref="G10:G375">_xll.FDS(G7,"ml_EXC_RET_pct("&amp;$A$3&amp;","&amp;$A$4&amp;",M)")</f>
        <v>-1.903</v>
      </c>
      <c r="H10" s="1"/>
    </row>
    <row r="11" spans="1:8" x14ac:dyDescent="0.25">
      <c r="B11" s="3">
        <v>42307</v>
      </c>
      <c r="C11" s="11">
        <v>2.71</v>
      </c>
      <c r="D11" s="11">
        <v>3.39</v>
      </c>
      <c r="E11" s="11">
        <v>3.12</v>
      </c>
      <c r="F11" s="11">
        <v>3.3810000000000002</v>
      </c>
      <c r="G11" s="11">
        <v>3.121</v>
      </c>
    </row>
    <row r="12" spans="1:8" x14ac:dyDescent="0.25">
      <c r="B12" s="2">
        <v>42277</v>
      </c>
      <c r="C12" s="11">
        <v>-2.96</v>
      </c>
      <c r="D12" s="11">
        <v>-3.75</v>
      </c>
      <c r="E12" s="11">
        <v>-3.45</v>
      </c>
      <c r="F12" s="11">
        <v>-3.762</v>
      </c>
      <c r="G12" s="11">
        <v>-3.4670000000000001</v>
      </c>
    </row>
    <row r="13" spans="1:8" x14ac:dyDescent="0.25">
      <c r="B13" s="3">
        <v>42247</v>
      </c>
      <c r="C13" s="12">
        <v>-1.71</v>
      </c>
      <c r="D13" s="12">
        <v>-1.83</v>
      </c>
      <c r="E13" s="12">
        <v>-1.78</v>
      </c>
      <c r="F13" s="12">
        <v>-1.861</v>
      </c>
      <c r="G13" s="12">
        <v>-1.8</v>
      </c>
    </row>
    <row r="14" spans="1:8" x14ac:dyDescent="0.25">
      <c r="B14" s="3">
        <v>42216</v>
      </c>
      <c r="C14" s="12">
        <v>-0.9</v>
      </c>
      <c r="D14" s="12">
        <v>-1.31</v>
      </c>
      <c r="E14" s="12">
        <v>-1.1500000000000001</v>
      </c>
      <c r="F14" s="12">
        <v>-1.353</v>
      </c>
      <c r="G14" s="12">
        <v>-1.2130000000000001</v>
      </c>
    </row>
    <row r="15" spans="1:8" x14ac:dyDescent="0.25">
      <c r="B15" s="3">
        <v>42185</v>
      </c>
      <c r="C15" s="12">
        <v>-0.77</v>
      </c>
      <c r="D15" s="12">
        <v>-1.1000000000000001</v>
      </c>
      <c r="E15" s="12">
        <v>-0.97</v>
      </c>
      <c r="F15" s="12">
        <v>-1.115</v>
      </c>
      <c r="G15" s="12">
        <v>-0.96</v>
      </c>
    </row>
    <row r="16" spans="1:8" x14ac:dyDescent="0.25">
      <c r="B16" s="3">
        <v>42153</v>
      </c>
      <c r="C16" s="12">
        <v>0.44</v>
      </c>
      <c r="D16" s="12">
        <v>0.21</v>
      </c>
      <c r="E16" s="12">
        <v>0.30000000000000004</v>
      </c>
      <c r="F16" s="12">
        <v>0.21199999999999999</v>
      </c>
      <c r="G16" s="12">
        <v>0.28600000000000003</v>
      </c>
    </row>
    <row r="17" spans="2:7" x14ac:dyDescent="0.25">
      <c r="B17" s="3">
        <v>42124</v>
      </c>
      <c r="C17" s="12">
        <v>1.48</v>
      </c>
      <c r="D17" s="12">
        <v>1.33</v>
      </c>
      <c r="E17" s="12">
        <v>1.3900000000000001</v>
      </c>
      <c r="F17" s="12">
        <v>1.3460000000000001</v>
      </c>
      <c r="G17" s="12">
        <v>1.4060000000000001</v>
      </c>
    </row>
    <row r="18" spans="2:7" x14ac:dyDescent="0.25">
      <c r="B18" s="3">
        <v>42094</v>
      </c>
      <c r="C18" s="12">
        <v>-0.81</v>
      </c>
      <c r="D18" s="12">
        <v>-1.25</v>
      </c>
      <c r="E18" s="12">
        <v>-1.1000000000000001</v>
      </c>
      <c r="F18" s="12">
        <v>-1.2470000000000001</v>
      </c>
      <c r="G18" s="12">
        <v>-1.0980000000000001</v>
      </c>
    </row>
    <row r="19" spans="2:7" x14ac:dyDescent="0.25">
      <c r="B19" s="3">
        <v>42062</v>
      </c>
      <c r="C19" s="12">
        <v>3.62</v>
      </c>
      <c r="D19" s="12">
        <v>3.35</v>
      </c>
      <c r="E19" s="12">
        <v>3.44</v>
      </c>
      <c r="F19" s="12">
        <v>3.355</v>
      </c>
      <c r="G19" s="12">
        <v>3.4609999999999999</v>
      </c>
    </row>
    <row r="20" spans="2:7" x14ac:dyDescent="0.25">
      <c r="B20" s="3">
        <v>42034</v>
      </c>
      <c r="C20" s="12">
        <v>-1.57</v>
      </c>
      <c r="D20" s="12">
        <v>-1.1100000000000001</v>
      </c>
      <c r="E20" s="12">
        <v>-1.27</v>
      </c>
      <c r="F20" s="12">
        <v>-1.1850000000000001</v>
      </c>
      <c r="G20" s="12">
        <v>-1.3580000000000001</v>
      </c>
    </row>
    <row r="21" spans="2:7" x14ac:dyDescent="0.25">
      <c r="B21" s="3">
        <v>42004</v>
      </c>
      <c r="C21" s="12">
        <v>-1.3</v>
      </c>
      <c r="D21" s="12">
        <v>-1.29</v>
      </c>
      <c r="E21" s="12">
        <v>-1.29</v>
      </c>
      <c r="F21" s="12">
        <v>-1.286</v>
      </c>
      <c r="G21" s="12">
        <v>-1.3280000000000001</v>
      </c>
    </row>
    <row r="22" spans="2:7" x14ac:dyDescent="0.25">
      <c r="B22" s="3">
        <v>41971</v>
      </c>
      <c r="C22" s="12">
        <v>-1.3900000000000001</v>
      </c>
      <c r="D22" s="12">
        <v>-1.34</v>
      </c>
      <c r="E22" s="12">
        <v>-1.36</v>
      </c>
      <c r="F22" s="12">
        <v>-1.403</v>
      </c>
      <c r="G22" s="12">
        <v>-1.42</v>
      </c>
    </row>
    <row r="23" spans="2:7" x14ac:dyDescent="0.25">
      <c r="B23" s="3">
        <v>41943</v>
      </c>
      <c r="C23" s="12">
        <v>0.24</v>
      </c>
      <c r="D23" s="12">
        <v>0.4</v>
      </c>
      <c r="E23" s="12">
        <v>0.35000000000000003</v>
      </c>
      <c r="F23" s="12">
        <v>0.34800000000000003</v>
      </c>
      <c r="G23" s="12">
        <v>0.26600000000000001</v>
      </c>
    </row>
    <row r="24" spans="2:7" x14ac:dyDescent="0.25">
      <c r="B24" s="3">
        <v>41912</v>
      </c>
      <c r="C24" s="12">
        <v>-1.51</v>
      </c>
      <c r="D24" s="12">
        <v>-1.77</v>
      </c>
      <c r="E24" s="12">
        <v>-1.68</v>
      </c>
      <c r="F24" s="12">
        <v>-1.7230000000000001</v>
      </c>
      <c r="G24" s="12">
        <v>-1.6440000000000001</v>
      </c>
    </row>
    <row r="25" spans="2:7" x14ac:dyDescent="0.25">
      <c r="B25" s="3">
        <v>41880</v>
      </c>
      <c r="C25" s="12">
        <v>0.77</v>
      </c>
      <c r="D25" s="12">
        <v>0.76</v>
      </c>
      <c r="E25" s="12">
        <v>0.76</v>
      </c>
      <c r="F25" s="12">
        <v>0.67200000000000004</v>
      </c>
      <c r="G25" s="12">
        <v>0.64500000000000002</v>
      </c>
    </row>
    <row r="26" spans="2:7" x14ac:dyDescent="0.25">
      <c r="B26" s="3">
        <v>41851</v>
      </c>
      <c r="C26" s="12">
        <v>-0.96</v>
      </c>
      <c r="D26" s="12">
        <v>-1.19</v>
      </c>
      <c r="E26" s="12">
        <v>-1.1100000000000001</v>
      </c>
      <c r="F26" s="12">
        <v>-1.161</v>
      </c>
      <c r="G26" s="12">
        <v>-1.083</v>
      </c>
    </row>
    <row r="27" spans="2:7" x14ac:dyDescent="0.25">
      <c r="B27" s="3">
        <v>41820</v>
      </c>
      <c r="C27" s="12">
        <v>0.96</v>
      </c>
      <c r="D27" s="12">
        <v>0.99</v>
      </c>
      <c r="E27" s="12">
        <v>0.98</v>
      </c>
      <c r="F27" s="12">
        <v>0.99199999999999999</v>
      </c>
      <c r="G27" s="12">
        <v>1.0010000000000001</v>
      </c>
    </row>
    <row r="28" spans="2:7" x14ac:dyDescent="0.25">
      <c r="B28" s="3">
        <v>41789</v>
      </c>
      <c r="C28" s="12">
        <v>0.18</v>
      </c>
      <c r="D28" s="12">
        <v>0.13</v>
      </c>
      <c r="E28" s="12">
        <v>0.15</v>
      </c>
      <c r="F28" s="12">
        <v>8.6000000000000007E-2</v>
      </c>
      <c r="G28" s="12">
        <v>0.114</v>
      </c>
    </row>
    <row r="29" spans="2:7" x14ac:dyDescent="0.25">
      <c r="B29" s="3">
        <v>41759</v>
      </c>
      <c r="C29" s="12">
        <v>0.2</v>
      </c>
      <c r="D29" s="12">
        <v>0.23</v>
      </c>
      <c r="E29" s="12">
        <v>0.22</v>
      </c>
      <c r="F29" s="12">
        <v>0.27200000000000002</v>
      </c>
      <c r="G29" s="12">
        <v>0.29499999999999998</v>
      </c>
    </row>
    <row r="30" spans="2:7" x14ac:dyDescent="0.25">
      <c r="B30" s="3">
        <v>41729</v>
      </c>
      <c r="C30" s="12">
        <v>0.82000000000000006</v>
      </c>
      <c r="D30" s="12">
        <v>0.47000000000000003</v>
      </c>
      <c r="E30" s="12">
        <v>0.59</v>
      </c>
      <c r="F30" s="12">
        <v>0.498</v>
      </c>
      <c r="G30" s="12">
        <v>0.60799999999999998</v>
      </c>
    </row>
    <row r="31" spans="2:7" x14ac:dyDescent="0.25">
      <c r="B31" s="3">
        <v>41698</v>
      </c>
      <c r="C31" s="12">
        <v>1.84</v>
      </c>
      <c r="D31" s="12">
        <v>1.75</v>
      </c>
      <c r="E31" s="12">
        <v>1.78</v>
      </c>
      <c r="F31" s="12">
        <v>1.714</v>
      </c>
      <c r="G31" s="12">
        <v>1.754</v>
      </c>
    </row>
    <row r="32" spans="2:7" x14ac:dyDescent="0.25">
      <c r="B32" s="3">
        <v>41670</v>
      </c>
      <c r="C32" s="12">
        <v>-0.35000000000000003</v>
      </c>
      <c r="D32" s="12">
        <v>-0.43</v>
      </c>
      <c r="E32" s="12">
        <v>-0.4</v>
      </c>
      <c r="F32" s="12">
        <v>-0.438</v>
      </c>
      <c r="G32" s="12">
        <v>-0.42499999999999999</v>
      </c>
    </row>
    <row r="33" spans="2:7" x14ac:dyDescent="0.25">
      <c r="B33" s="3">
        <v>41639</v>
      </c>
      <c r="C33" s="12">
        <v>1.56</v>
      </c>
      <c r="D33" s="12">
        <v>1.33</v>
      </c>
      <c r="E33" s="12">
        <v>1.41</v>
      </c>
      <c r="F33" s="12">
        <v>1.407</v>
      </c>
      <c r="G33" s="12">
        <v>1.488</v>
      </c>
    </row>
    <row r="34" spans="2:7" x14ac:dyDescent="0.25">
      <c r="B34" s="3">
        <v>41607</v>
      </c>
      <c r="C34" s="12">
        <v>0.82000000000000006</v>
      </c>
      <c r="D34" s="12">
        <v>0.65</v>
      </c>
      <c r="E34" s="12">
        <v>0.71</v>
      </c>
      <c r="F34" s="12">
        <v>0.61</v>
      </c>
      <c r="G34" s="12">
        <v>0.67200000000000004</v>
      </c>
    </row>
    <row r="35" spans="2:7" x14ac:dyDescent="0.25">
      <c r="B35" s="3">
        <v>41578</v>
      </c>
      <c r="C35" s="12">
        <v>2.14</v>
      </c>
      <c r="D35" s="12">
        <v>2.0300000000000002</v>
      </c>
      <c r="E35" s="12">
        <v>2.0699999999999998</v>
      </c>
      <c r="F35" s="12">
        <v>1.9530000000000001</v>
      </c>
      <c r="G35" s="12">
        <v>1.9970000000000001</v>
      </c>
    </row>
    <row r="36" spans="2:7" x14ac:dyDescent="0.25">
      <c r="B36" s="3">
        <v>41547</v>
      </c>
      <c r="C36" s="12">
        <v>0.14000000000000001</v>
      </c>
      <c r="D36" s="12">
        <v>0.19</v>
      </c>
      <c r="E36" s="12">
        <v>0.18</v>
      </c>
      <c r="F36" s="12">
        <v>0.128</v>
      </c>
      <c r="G36" s="12">
        <v>0.13200000000000001</v>
      </c>
    </row>
    <row r="37" spans="2:7" x14ac:dyDescent="0.25">
      <c r="B37" s="3">
        <v>41516</v>
      </c>
      <c r="C37" s="12">
        <v>-0.02</v>
      </c>
      <c r="D37" s="12">
        <v>-0.16</v>
      </c>
      <c r="E37" s="12">
        <v>-0.11</v>
      </c>
      <c r="F37" s="12">
        <v>-0.14699999999999999</v>
      </c>
      <c r="G37" s="12">
        <v>-9.7000000000000003E-2</v>
      </c>
    </row>
    <row r="38" spans="2:7" x14ac:dyDescent="0.25">
      <c r="B38" s="3">
        <v>41486</v>
      </c>
      <c r="C38" s="12">
        <v>2.0100000000000002</v>
      </c>
      <c r="D38" s="12">
        <v>1.7965</v>
      </c>
      <c r="E38" s="12">
        <v>1.87</v>
      </c>
      <c r="F38" s="12">
        <v>1.788</v>
      </c>
      <c r="G38" s="12">
        <v>1.8760000000000001</v>
      </c>
    </row>
    <row r="39" spans="2:7" x14ac:dyDescent="0.25">
      <c r="B39" s="3">
        <v>41453</v>
      </c>
      <c r="C39" s="12">
        <v>-1.72</v>
      </c>
      <c r="D39" s="12">
        <v>-1.6164000000000001</v>
      </c>
      <c r="E39" s="12">
        <v>-1.6500000000000001</v>
      </c>
      <c r="F39" s="12">
        <v>-1.599</v>
      </c>
      <c r="G39" s="12">
        <v>-1.603</v>
      </c>
    </row>
    <row r="40" spans="2:7" x14ac:dyDescent="0.25">
      <c r="B40" s="3">
        <v>41425</v>
      </c>
      <c r="C40" s="12">
        <v>0.60000000000000009</v>
      </c>
      <c r="D40" s="12">
        <v>0.59150000000000003</v>
      </c>
      <c r="E40" s="12">
        <v>0.60000000000000009</v>
      </c>
      <c r="F40" s="12">
        <v>0.76700000000000002</v>
      </c>
      <c r="G40" s="12">
        <v>0.78600000000000003</v>
      </c>
    </row>
    <row r="41" spans="2:7" x14ac:dyDescent="0.25">
      <c r="B41" s="3">
        <v>41394</v>
      </c>
      <c r="C41" s="12">
        <v>1.1500000000000001</v>
      </c>
      <c r="D41" s="12">
        <v>1.2889000000000002</v>
      </c>
      <c r="E41" s="12">
        <v>1.24</v>
      </c>
      <c r="F41" s="12">
        <v>1.2809999999999999</v>
      </c>
      <c r="G41" s="12">
        <v>1.2250000000000001</v>
      </c>
    </row>
    <row r="42" spans="2:7" x14ac:dyDescent="0.25">
      <c r="B42" s="3">
        <v>41362</v>
      </c>
      <c r="C42" s="12">
        <v>0.9</v>
      </c>
      <c r="D42" s="12">
        <v>0.86180000000000001</v>
      </c>
      <c r="E42" s="12">
        <v>0.88</v>
      </c>
      <c r="F42" s="12">
        <v>0.82200000000000006</v>
      </c>
      <c r="G42" s="12">
        <v>0.85299999999999998</v>
      </c>
    </row>
    <row r="43" spans="2:7" x14ac:dyDescent="0.25">
      <c r="B43" s="3">
        <v>41333</v>
      </c>
      <c r="C43" s="12">
        <v>0.24</v>
      </c>
      <c r="D43" s="12">
        <v>-8.4100000000000008E-2</v>
      </c>
      <c r="E43" s="12">
        <v>0.03</v>
      </c>
      <c r="F43" s="12">
        <v>-0.16500000000000001</v>
      </c>
      <c r="G43" s="12">
        <v>-3.7999999999999999E-2</v>
      </c>
    </row>
    <row r="44" spans="2:7" x14ac:dyDescent="0.25">
      <c r="B44" s="3">
        <v>41305</v>
      </c>
      <c r="C44" s="12">
        <v>2.0499999999999998</v>
      </c>
      <c r="D44" s="12">
        <v>1.7795000000000001</v>
      </c>
      <c r="E44" s="12">
        <v>1.8800000000000001</v>
      </c>
      <c r="F44" s="12">
        <v>1.845</v>
      </c>
      <c r="G44" s="12">
        <v>1.97</v>
      </c>
    </row>
    <row r="45" spans="2:7" x14ac:dyDescent="0.25">
      <c r="B45" s="3">
        <v>41274</v>
      </c>
      <c r="C45" s="12">
        <v>2.0100000000000002</v>
      </c>
      <c r="D45" s="12">
        <v>1.7599</v>
      </c>
      <c r="E45" s="12">
        <v>1.84</v>
      </c>
      <c r="F45" s="12">
        <v>1.798</v>
      </c>
      <c r="G45" s="12">
        <v>1.873</v>
      </c>
    </row>
    <row r="46" spans="2:7" x14ac:dyDescent="0.25">
      <c r="B46" s="3">
        <v>41243</v>
      </c>
      <c r="C46" s="12">
        <v>0.47000000000000003</v>
      </c>
      <c r="D46" s="12">
        <v>0.29399999999999998</v>
      </c>
      <c r="E46" s="12">
        <v>0.36</v>
      </c>
      <c r="F46" s="12">
        <v>0.26300000000000001</v>
      </c>
      <c r="G46" s="12">
        <v>0.28000000000000003</v>
      </c>
    </row>
    <row r="47" spans="2:7" x14ac:dyDescent="0.25">
      <c r="B47" s="3">
        <v>41213</v>
      </c>
      <c r="C47" s="12">
        <v>1.4009</v>
      </c>
      <c r="D47" s="12">
        <v>0.87090000000000001</v>
      </c>
      <c r="E47" s="12">
        <v>1.05</v>
      </c>
      <c r="F47" s="12">
        <v>0.83799999999999997</v>
      </c>
      <c r="G47" s="12">
        <v>0.98699999999999999</v>
      </c>
    </row>
    <row r="48" spans="2:7" x14ac:dyDescent="0.25">
      <c r="B48" s="3">
        <v>41180</v>
      </c>
      <c r="C48" s="12">
        <v>1.6754</v>
      </c>
      <c r="D48" s="12">
        <v>1.3809</v>
      </c>
      <c r="E48" s="12">
        <v>1.47</v>
      </c>
      <c r="F48" s="12">
        <v>1.43</v>
      </c>
      <c r="G48" s="12">
        <v>1.4890000000000001</v>
      </c>
    </row>
    <row r="49" spans="2:7" x14ac:dyDescent="0.25">
      <c r="B49" s="3">
        <v>41152</v>
      </c>
      <c r="C49" s="12">
        <v>1.2052</v>
      </c>
      <c r="D49" s="12">
        <v>1.1293</v>
      </c>
      <c r="E49" s="12">
        <v>1.1500000000000001</v>
      </c>
      <c r="F49" s="12">
        <v>1.1400000000000001</v>
      </c>
      <c r="G49" s="12">
        <v>1.1859999999999999</v>
      </c>
    </row>
    <row r="50" spans="2:7" x14ac:dyDescent="0.25">
      <c r="B50" s="3">
        <v>41121</v>
      </c>
      <c r="C50" s="12">
        <v>1.4764000000000002</v>
      </c>
      <c r="D50" s="12">
        <v>1.133</v>
      </c>
      <c r="E50" s="12">
        <v>1.25</v>
      </c>
      <c r="F50" s="12">
        <v>1.1819999999999999</v>
      </c>
      <c r="G50" s="12">
        <v>1.234</v>
      </c>
    </row>
    <row r="51" spans="2:7" x14ac:dyDescent="0.25">
      <c r="B51" s="3">
        <v>41089</v>
      </c>
      <c r="C51" s="12">
        <v>2.4455</v>
      </c>
      <c r="D51" s="12">
        <v>2.2436000000000003</v>
      </c>
      <c r="E51" s="12">
        <v>2.31</v>
      </c>
      <c r="F51" s="12">
        <v>2.177</v>
      </c>
      <c r="G51" s="12">
        <v>2.2410000000000001</v>
      </c>
    </row>
    <row r="52" spans="2:7" x14ac:dyDescent="0.25">
      <c r="B52" s="3">
        <v>41060</v>
      </c>
      <c r="C52" s="12">
        <v>-2.5294000000000003</v>
      </c>
      <c r="D52" s="12">
        <v>-2.1318000000000001</v>
      </c>
      <c r="E52" s="12">
        <v>-2.2600000000000002</v>
      </c>
      <c r="F52" s="12">
        <v>-2.1339999999999999</v>
      </c>
      <c r="G52" s="12">
        <v>-2.2760000000000002</v>
      </c>
    </row>
    <row r="53" spans="2:7" x14ac:dyDescent="0.25">
      <c r="B53" s="3">
        <v>41029</v>
      </c>
      <c r="C53" s="12">
        <v>-6.2000000000000006E-3</v>
      </c>
      <c r="D53" s="12">
        <v>-6.9900000000000004E-2</v>
      </c>
      <c r="E53" s="12">
        <v>-0.05</v>
      </c>
      <c r="F53" s="12">
        <v>-9.8000000000000004E-2</v>
      </c>
      <c r="G53" s="12">
        <v>-0.125</v>
      </c>
    </row>
    <row r="54" spans="2:7" x14ac:dyDescent="0.25">
      <c r="B54" s="3">
        <v>40998</v>
      </c>
      <c r="C54" s="12">
        <v>0.47440000000000004</v>
      </c>
      <c r="D54" s="12">
        <v>0.41870000000000002</v>
      </c>
      <c r="E54" s="12">
        <v>0.44</v>
      </c>
      <c r="F54" s="12">
        <v>0.503</v>
      </c>
      <c r="G54" s="12">
        <v>0.55500000000000005</v>
      </c>
    </row>
    <row r="55" spans="2:7" x14ac:dyDescent="0.25">
      <c r="B55" s="3">
        <v>40968</v>
      </c>
      <c r="C55" s="12">
        <v>3.0676000000000001</v>
      </c>
      <c r="D55" s="12">
        <v>2.7423999999999999</v>
      </c>
      <c r="E55" s="12">
        <v>2.84</v>
      </c>
      <c r="F55" s="12">
        <v>2.6970000000000001</v>
      </c>
      <c r="G55" s="12">
        <v>2.7800000000000002</v>
      </c>
    </row>
    <row r="56" spans="2:7" x14ac:dyDescent="0.25">
      <c r="B56" s="3">
        <v>40939</v>
      </c>
      <c r="C56" s="12">
        <v>2.6431</v>
      </c>
      <c r="D56" s="12">
        <v>2.5316000000000001</v>
      </c>
      <c r="E56" s="12">
        <v>2.56</v>
      </c>
      <c r="F56" s="12">
        <v>2.3820000000000001</v>
      </c>
      <c r="G56" s="12">
        <v>2.3730000000000002</v>
      </c>
    </row>
    <row r="57" spans="2:7" x14ac:dyDescent="0.25">
      <c r="B57" s="3">
        <v>40907</v>
      </c>
      <c r="C57" s="12">
        <v>2.4112</v>
      </c>
      <c r="D57" s="12">
        <v>1.8222</v>
      </c>
      <c r="E57" s="12">
        <v>2.0100000000000002</v>
      </c>
      <c r="F57" s="12">
        <v>1.829</v>
      </c>
      <c r="G57" s="12">
        <v>1.8240000000000001</v>
      </c>
    </row>
    <row r="58" spans="2:7" x14ac:dyDescent="0.25">
      <c r="B58" s="3">
        <v>40877</v>
      </c>
      <c r="C58" s="12">
        <v>-3.0470000000000002</v>
      </c>
      <c r="D58" s="12">
        <v>-2.3856999999999999</v>
      </c>
      <c r="E58" s="12">
        <v>-2.59</v>
      </c>
      <c r="F58" s="12">
        <v>-2.3940000000000001</v>
      </c>
      <c r="G58" s="12">
        <v>-2.7</v>
      </c>
    </row>
    <row r="59" spans="2:7" x14ac:dyDescent="0.25">
      <c r="B59" s="3">
        <v>40847</v>
      </c>
      <c r="C59" s="12">
        <v>7.5393000000000008</v>
      </c>
      <c r="D59" s="12">
        <v>5.7532000000000005</v>
      </c>
      <c r="E59" s="12">
        <v>6.3000000000000007</v>
      </c>
      <c r="F59" s="12">
        <v>5.6479999999999997</v>
      </c>
      <c r="G59" s="12">
        <v>6.3209999999999997</v>
      </c>
    </row>
    <row r="60" spans="2:7" x14ac:dyDescent="0.25">
      <c r="B60" s="3">
        <v>40816</v>
      </c>
      <c r="C60" s="12">
        <v>-4.9168000000000003</v>
      </c>
      <c r="D60" s="12">
        <v>-3.3739000000000003</v>
      </c>
      <c r="E60" s="12">
        <v>-3.87</v>
      </c>
      <c r="F60" s="12">
        <v>-3.375</v>
      </c>
      <c r="G60" s="12">
        <v>-4.2279999999999998</v>
      </c>
    </row>
    <row r="61" spans="2:7" x14ac:dyDescent="0.25">
      <c r="B61" s="3">
        <v>40786</v>
      </c>
      <c r="C61" s="12">
        <v>-6.6667000000000005</v>
      </c>
      <c r="D61" s="12">
        <v>-5.6872000000000007</v>
      </c>
      <c r="E61" s="12">
        <v>-6.0200000000000005</v>
      </c>
      <c r="F61" s="12">
        <v>-5.7450000000000001</v>
      </c>
      <c r="G61" s="12">
        <v>-6.1829999999999998</v>
      </c>
    </row>
    <row r="62" spans="2:7" x14ac:dyDescent="0.25">
      <c r="B62" s="3">
        <v>40753</v>
      </c>
      <c r="C62" s="12">
        <v>-0.64190000000000003</v>
      </c>
      <c r="D62" s="12">
        <v>-0.36120000000000002</v>
      </c>
      <c r="E62" s="12">
        <v>-0.46</v>
      </c>
      <c r="F62" s="12">
        <v>-0.315</v>
      </c>
      <c r="G62" s="12">
        <v>-0.44900000000000001</v>
      </c>
    </row>
    <row r="63" spans="2:7" x14ac:dyDescent="0.25">
      <c r="B63" s="3">
        <v>40724</v>
      </c>
      <c r="C63" s="12">
        <v>-0.98720000000000008</v>
      </c>
      <c r="D63" s="12">
        <v>-0.66680000000000006</v>
      </c>
      <c r="E63" s="12">
        <v>-0.78</v>
      </c>
      <c r="F63" s="12">
        <v>-0.68600000000000005</v>
      </c>
      <c r="G63" s="12">
        <v>-0.82200000000000006</v>
      </c>
    </row>
    <row r="64" spans="2:7" x14ac:dyDescent="0.25">
      <c r="B64" s="3">
        <v>40694</v>
      </c>
      <c r="C64" s="12">
        <v>-1.1011</v>
      </c>
      <c r="D64" s="12">
        <v>-0.66710000000000003</v>
      </c>
      <c r="E64" s="12">
        <v>-0.81</v>
      </c>
      <c r="F64" s="12">
        <v>-0.70499999999999996</v>
      </c>
      <c r="G64" s="12">
        <v>-0.89200000000000002</v>
      </c>
    </row>
    <row r="65" spans="2:7" x14ac:dyDescent="0.25">
      <c r="B65" s="3">
        <v>40662</v>
      </c>
      <c r="C65" s="12">
        <v>0.55700000000000005</v>
      </c>
      <c r="D65" s="12">
        <v>0.48050000000000004</v>
      </c>
      <c r="E65" s="12">
        <v>0.51</v>
      </c>
      <c r="F65" s="12">
        <v>0.432</v>
      </c>
      <c r="G65" s="12">
        <v>0.43099999999999999</v>
      </c>
    </row>
    <row r="66" spans="2:7" x14ac:dyDescent="0.25">
      <c r="B66" s="3">
        <v>40633</v>
      </c>
      <c r="C66" s="12">
        <v>0.2102</v>
      </c>
      <c r="D66" s="12">
        <v>0.48020000000000002</v>
      </c>
      <c r="E66" s="12">
        <v>0.39</v>
      </c>
      <c r="F66" s="12">
        <v>0.48099999999999998</v>
      </c>
      <c r="G66" s="12">
        <v>0.48499999999999999</v>
      </c>
    </row>
    <row r="67" spans="2:7" x14ac:dyDescent="0.25">
      <c r="B67" s="3">
        <v>40602</v>
      </c>
      <c r="C67" s="12">
        <v>1.5688</v>
      </c>
      <c r="D67" s="12">
        <v>1.3741000000000001</v>
      </c>
      <c r="E67" s="12">
        <v>1.44</v>
      </c>
      <c r="F67" s="12">
        <v>1.4419999999999999</v>
      </c>
      <c r="G67" s="12">
        <v>1.514</v>
      </c>
    </row>
    <row r="68" spans="2:7" x14ac:dyDescent="0.25">
      <c r="B68" s="3">
        <v>40574</v>
      </c>
      <c r="C68" s="12">
        <v>2.1544000000000003</v>
      </c>
      <c r="D68" s="12">
        <v>1.9279000000000002</v>
      </c>
      <c r="E68" s="12">
        <v>2</v>
      </c>
      <c r="F68" s="12">
        <v>1.883</v>
      </c>
      <c r="G68" s="12">
        <v>1.8740000000000001</v>
      </c>
    </row>
    <row r="69" spans="2:7" x14ac:dyDescent="0.25">
      <c r="B69" s="3">
        <v>40543</v>
      </c>
      <c r="C69" s="12">
        <v>3.8133000000000004</v>
      </c>
      <c r="D69" s="12">
        <v>3.1866000000000003</v>
      </c>
      <c r="E69" s="12">
        <v>3.37</v>
      </c>
      <c r="F69" s="12">
        <v>3.3000000000000003</v>
      </c>
      <c r="G69" s="12">
        <v>3.4430000000000001</v>
      </c>
    </row>
    <row r="70" spans="2:7" x14ac:dyDescent="0.25">
      <c r="B70" s="3">
        <v>40512</v>
      </c>
      <c r="C70" s="12">
        <v>-0.57830000000000004</v>
      </c>
      <c r="D70" s="12">
        <v>-0.56140000000000001</v>
      </c>
      <c r="E70" s="12">
        <v>-0.57000000000000006</v>
      </c>
      <c r="F70" s="12">
        <v>-0.48299999999999998</v>
      </c>
      <c r="G70" s="12">
        <v>-0.5</v>
      </c>
    </row>
    <row r="71" spans="2:7" x14ac:dyDescent="0.25">
      <c r="B71" s="3">
        <v>40480</v>
      </c>
      <c r="C71" s="12">
        <v>2.8479000000000001</v>
      </c>
      <c r="D71" s="12">
        <v>2.2382</v>
      </c>
      <c r="E71" s="12">
        <v>2.39</v>
      </c>
      <c r="F71" s="12">
        <v>2.15</v>
      </c>
      <c r="G71" s="12">
        <v>2.2450000000000001</v>
      </c>
    </row>
    <row r="72" spans="2:7" x14ac:dyDescent="0.25">
      <c r="B72" s="3">
        <v>40451</v>
      </c>
      <c r="C72" s="12">
        <v>2.8892000000000002</v>
      </c>
      <c r="D72" s="12">
        <v>2.7429000000000001</v>
      </c>
      <c r="E72" s="12">
        <v>2.7800000000000002</v>
      </c>
      <c r="F72" s="12">
        <v>2.83</v>
      </c>
      <c r="G72" s="12">
        <v>2.7869999999999999</v>
      </c>
    </row>
    <row r="73" spans="2:7" x14ac:dyDescent="0.25">
      <c r="B73" s="3">
        <v>40421</v>
      </c>
      <c r="C73" s="12">
        <v>-1.2411000000000001</v>
      </c>
      <c r="D73" s="12">
        <v>-1.4299000000000002</v>
      </c>
      <c r="E73" s="12">
        <v>-1.3800000000000001</v>
      </c>
      <c r="F73" s="12">
        <v>-1.454</v>
      </c>
      <c r="G73" s="12">
        <v>-1.3260000000000001</v>
      </c>
    </row>
    <row r="74" spans="2:7" x14ac:dyDescent="0.25">
      <c r="B74" s="3">
        <v>40389</v>
      </c>
      <c r="C74" s="12">
        <v>2.9656000000000002</v>
      </c>
      <c r="D74" s="12">
        <v>2.7021999999999999</v>
      </c>
      <c r="E74" s="12">
        <v>2.77</v>
      </c>
      <c r="F74" s="12">
        <v>2.6230000000000002</v>
      </c>
      <c r="G74" s="12">
        <v>2.6870000000000003</v>
      </c>
    </row>
    <row r="75" spans="2:7" x14ac:dyDescent="0.25">
      <c r="B75" s="3">
        <v>40359</v>
      </c>
      <c r="C75" s="12">
        <v>-0.12130000000000001</v>
      </c>
      <c r="D75" s="12">
        <v>-0.33680000000000004</v>
      </c>
      <c r="E75" s="12">
        <v>-0.28000000000000003</v>
      </c>
      <c r="F75" s="12">
        <v>-0.35599999999999998</v>
      </c>
      <c r="G75" s="12">
        <v>-0.28899999999999998</v>
      </c>
    </row>
    <row r="76" spans="2:7" x14ac:dyDescent="0.25">
      <c r="B76" s="3">
        <v>40329</v>
      </c>
      <c r="C76" s="12">
        <v>-5.6731000000000007</v>
      </c>
      <c r="D76" s="12">
        <v>-4.6478000000000002</v>
      </c>
      <c r="E76" s="12">
        <v>-4.93</v>
      </c>
      <c r="F76" s="12">
        <v>-4.7170000000000005</v>
      </c>
      <c r="G76" s="12">
        <v>-4.9550000000000001</v>
      </c>
    </row>
    <row r="77" spans="2:7" x14ac:dyDescent="0.25">
      <c r="B77" s="3">
        <v>40298</v>
      </c>
      <c r="C77" s="12">
        <v>1.4658</v>
      </c>
      <c r="D77" s="12">
        <v>1.506</v>
      </c>
      <c r="E77" s="12">
        <v>1.5</v>
      </c>
      <c r="F77" s="12">
        <v>1.4339999999999999</v>
      </c>
      <c r="G77" s="12">
        <v>1.355</v>
      </c>
    </row>
    <row r="78" spans="2:7" x14ac:dyDescent="0.25">
      <c r="B78" s="3">
        <v>40268</v>
      </c>
      <c r="C78" s="12">
        <v>4.1079999999999997</v>
      </c>
      <c r="D78" s="12">
        <v>3.7593000000000001</v>
      </c>
      <c r="E78" s="12">
        <v>3.84</v>
      </c>
      <c r="F78" s="12">
        <v>3.6830000000000003</v>
      </c>
      <c r="G78" s="12">
        <v>3.8130000000000002</v>
      </c>
    </row>
    <row r="79" spans="2:7" x14ac:dyDescent="0.25">
      <c r="B79" s="3">
        <v>40235</v>
      </c>
      <c r="C79" s="12">
        <v>-0.64190000000000003</v>
      </c>
      <c r="D79" s="12">
        <v>-0.11810000000000001</v>
      </c>
      <c r="E79" s="12">
        <v>-0.24</v>
      </c>
      <c r="F79" s="12">
        <v>-0.252</v>
      </c>
      <c r="G79" s="12">
        <v>-0.33900000000000002</v>
      </c>
    </row>
    <row r="80" spans="2:7" x14ac:dyDescent="0.25">
      <c r="B80" s="3">
        <v>40207</v>
      </c>
      <c r="C80" s="12">
        <v>0.2064</v>
      </c>
      <c r="D80" s="12">
        <v>-0.25990000000000002</v>
      </c>
      <c r="E80" s="12">
        <v>-0.16</v>
      </c>
      <c r="F80" s="12">
        <v>-8.4000000000000005E-2</v>
      </c>
      <c r="G80" s="12">
        <v>7.1000000000000008E-2</v>
      </c>
    </row>
    <row r="81" spans="2:7" x14ac:dyDescent="0.25">
      <c r="B81" s="3">
        <v>40178</v>
      </c>
      <c r="C81" s="12">
        <v>5.3832000000000004</v>
      </c>
      <c r="D81" s="12">
        <v>5.4732000000000003</v>
      </c>
      <c r="E81" s="12">
        <v>5.45</v>
      </c>
      <c r="F81" s="12">
        <v>5.4750000000000005</v>
      </c>
      <c r="G81" s="12">
        <v>5.3540000000000001</v>
      </c>
    </row>
    <row r="82" spans="2:7" x14ac:dyDescent="0.25">
      <c r="B82" s="3">
        <v>40147</v>
      </c>
      <c r="C82" s="12">
        <v>-0.69990000000000008</v>
      </c>
      <c r="D82" s="12">
        <v>-0.26130000000000003</v>
      </c>
      <c r="E82" s="12">
        <v>-0.36</v>
      </c>
      <c r="F82" s="12">
        <v>-0.251</v>
      </c>
      <c r="G82" s="12">
        <v>-0.38900000000000001</v>
      </c>
    </row>
    <row r="83" spans="2:7" x14ac:dyDescent="0.25">
      <c r="B83" s="3">
        <v>40116</v>
      </c>
      <c r="C83" s="12">
        <v>2.0375000000000001</v>
      </c>
      <c r="D83" s="12">
        <v>1.5664</v>
      </c>
      <c r="E83" s="12">
        <v>1.67</v>
      </c>
      <c r="F83" s="12">
        <v>1.5780000000000001</v>
      </c>
      <c r="G83" s="12">
        <v>1.661</v>
      </c>
    </row>
    <row r="84" spans="2:7" x14ac:dyDescent="0.25">
      <c r="B84" s="3">
        <v>40086</v>
      </c>
      <c r="C84" s="12">
        <v>4.5785</v>
      </c>
      <c r="D84" s="12">
        <v>5.1659000000000006</v>
      </c>
      <c r="E84" s="12">
        <v>5.04</v>
      </c>
      <c r="F84" s="12">
        <v>5.2389999999999999</v>
      </c>
      <c r="G84" s="12">
        <v>5.3360000000000003</v>
      </c>
    </row>
    <row r="85" spans="2:7" x14ac:dyDescent="0.25">
      <c r="B85" s="3">
        <v>40056</v>
      </c>
      <c r="C85" s="12">
        <v>1.2148000000000001</v>
      </c>
      <c r="D85" s="12">
        <v>1.0212000000000001</v>
      </c>
      <c r="E85" s="12">
        <v>1.06</v>
      </c>
      <c r="F85" s="12">
        <v>0.85099999999999998</v>
      </c>
      <c r="G85" s="12">
        <v>1.224</v>
      </c>
    </row>
    <row r="86" spans="2:7" x14ac:dyDescent="0.25">
      <c r="B86" s="3">
        <v>40025</v>
      </c>
      <c r="C86" s="12">
        <v>6.6109999999999998</v>
      </c>
      <c r="D86" s="12">
        <v>5.4253</v>
      </c>
      <c r="E86" s="12">
        <v>5.66</v>
      </c>
      <c r="F86" s="12">
        <v>5.71</v>
      </c>
      <c r="G86" s="12">
        <v>5.7940000000000005</v>
      </c>
    </row>
    <row r="87" spans="2:7" x14ac:dyDescent="0.25">
      <c r="B87" s="3">
        <v>39994</v>
      </c>
      <c r="C87" s="12">
        <v>3.1563000000000003</v>
      </c>
      <c r="D87" s="12">
        <v>3.1608000000000001</v>
      </c>
      <c r="E87" s="12">
        <v>3.16</v>
      </c>
      <c r="F87" s="12">
        <v>3.38</v>
      </c>
      <c r="G87" s="12">
        <v>3.5169999999999999</v>
      </c>
    </row>
    <row r="88" spans="2:7" x14ac:dyDescent="0.25">
      <c r="B88" s="3">
        <v>39962</v>
      </c>
      <c r="C88" s="12">
        <v>10.322900000000001</v>
      </c>
      <c r="D88" s="12">
        <v>6.8621000000000008</v>
      </c>
      <c r="E88" s="12">
        <v>7.44</v>
      </c>
      <c r="F88" s="12">
        <v>6.782</v>
      </c>
      <c r="G88" s="12">
        <v>7.7240000000000002</v>
      </c>
    </row>
    <row r="89" spans="2:7" x14ac:dyDescent="0.25">
      <c r="B89" s="3">
        <v>39933</v>
      </c>
      <c r="C89" s="12">
        <v>14.96</v>
      </c>
      <c r="D89" s="12">
        <v>12.8728</v>
      </c>
      <c r="E89" s="12">
        <v>13.21</v>
      </c>
      <c r="F89" s="12">
        <v>12.619</v>
      </c>
      <c r="G89" s="12">
        <v>12.601000000000001</v>
      </c>
    </row>
    <row r="90" spans="2:7" x14ac:dyDescent="0.25">
      <c r="B90" s="3">
        <v>39903</v>
      </c>
      <c r="C90" s="12">
        <v>1.1844000000000001</v>
      </c>
      <c r="D90" s="12">
        <v>1.6705000000000001</v>
      </c>
      <c r="E90" s="12">
        <v>1.59</v>
      </c>
      <c r="F90" s="12">
        <v>1.6640000000000001</v>
      </c>
      <c r="G90" s="12">
        <v>1.542</v>
      </c>
    </row>
    <row r="91" spans="2:7" x14ac:dyDescent="0.25">
      <c r="B91" s="3">
        <v>39871</v>
      </c>
      <c r="C91" s="12">
        <v>-3.2216</v>
      </c>
      <c r="D91" s="12">
        <v>-2.5641000000000003</v>
      </c>
      <c r="E91" s="12">
        <v>-2.67</v>
      </c>
      <c r="F91" s="12">
        <v>-2.6640000000000001</v>
      </c>
      <c r="G91" s="12">
        <v>-3.222</v>
      </c>
    </row>
    <row r="92" spans="2:7" x14ac:dyDescent="0.25">
      <c r="B92" s="3">
        <v>39843</v>
      </c>
      <c r="C92" s="12">
        <v>10.0779</v>
      </c>
      <c r="D92" s="12">
        <v>7.0760000000000005</v>
      </c>
      <c r="E92" s="12">
        <v>7.5200000000000005</v>
      </c>
      <c r="F92" s="12">
        <v>7.0030000000000001</v>
      </c>
      <c r="G92" s="12">
        <v>7.3220000000000001</v>
      </c>
    </row>
    <row r="93" spans="2:7" x14ac:dyDescent="0.25">
      <c r="B93" s="3">
        <v>39813</v>
      </c>
      <c r="C93" s="12">
        <v>2.1954000000000002</v>
      </c>
      <c r="D93" s="12">
        <v>6.3063000000000002</v>
      </c>
      <c r="E93" s="12">
        <v>5.68</v>
      </c>
      <c r="F93" s="12">
        <v>6.0410000000000004</v>
      </c>
      <c r="G93" s="12">
        <v>5.45</v>
      </c>
    </row>
    <row r="94" spans="2:7" x14ac:dyDescent="0.25">
      <c r="B94" s="3">
        <v>39780</v>
      </c>
      <c r="C94" s="12">
        <v>-13.8391</v>
      </c>
      <c r="D94" s="12">
        <v>-13.580500000000001</v>
      </c>
      <c r="E94" s="12">
        <v>-13.620000000000001</v>
      </c>
      <c r="F94" s="12">
        <v>-13.292</v>
      </c>
      <c r="G94" s="12">
        <v>-12.623000000000001</v>
      </c>
    </row>
    <row r="95" spans="2:7" x14ac:dyDescent="0.25">
      <c r="B95" s="3">
        <v>39752</v>
      </c>
      <c r="C95" s="12">
        <v>-20.378700000000002</v>
      </c>
      <c r="D95" s="12">
        <v>-15.708600000000001</v>
      </c>
      <c r="E95" s="12">
        <v>-16.5</v>
      </c>
      <c r="F95" s="12">
        <v>-15.129</v>
      </c>
      <c r="G95" s="12">
        <v>-16.529</v>
      </c>
    </row>
    <row r="96" spans="2:7" x14ac:dyDescent="0.25">
      <c r="B96" s="3">
        <v>39721</v>
      </c>
      <c r="C96" s="12">
        <v>-8.7850999999999999</v>
      </c>
      <c r="D96" s="12">
        <v>-8.4993999999999996</v>
      </c>
      <c r="E96" s="12">
        <v>-8.5500000000000007</v>
      </c>
      <c r="F96" s="12">
        <v>-8.2919999999999998</v>
      </c>
      <c r="G96" s="12">
        <v>-8.9570000000000007</v>
      </c>
    </row>
    <row r="97" spans="2:7" x14ac:dyDescent="0.25">
      <c r="B97" s="3">
        <v>39689</v>
      </c>
      <c r="C97" s="12">
        <v>-1.7414000000000001</v>
      </c>
      <c r="D97" s="12">
        <v>-0.52500000000000002</v>
      </c>
      <c r="E97" s="12">
        <v>-0.74</v>
      </c>
      <c r="F97" s="12">
        <v>-0.57699999999999996</v>
      </c>
      <c r="G97" s="12">
        <v>-0.82800000000000007</v>
      </c>
    </row>
    <row r="98" spans="2:7" x14ac:dyDescent="0.25">
      <c r="B98" s="3">
        <v>39660</v>
      </c>
      <c r="C98" s="12">
        <v>-2.1354000000000002</v>
      </c>
      <c r="D98" s="12">
        <v>-1.8276000000000001</v>
      </c>
      <c r="E98" s="12">
        <v>-1.8800000000000001</v>
      </c>
      <c r="F98" s="12">
        <v>-1.9990000000000001</v>
      </c>
      <c r="G98" s="12">
        <v>-2.1670000000000003</v>
      </c>
    </row>
    <row r="99" spans="2:7" x14ac:dyDescent="0.25">
      <c r="B99" s="3">
        <v>39629</v>
      </c>
      <c r="C99" s="12">
        <v>-2.2086999999999999</v>
      </c>
      <c r="D99" s="12">
        <v>-3.7290000000000001</v>
      </c>
      <c r="E99" s="12">
        <v>-3.47</v>
      </c>
      <c r="F99" s="12">
        <v>-3.5870000000000002</v>
      </c>
      <c r="G99" s="12">
        <v>-3.3330000000000002</v>
      </c>
    </row>
    <row r="100" spans="2:7" x14ac:dyDescent="0.25">
      <c r="B100" s="3">
        <v>39598</v>
      </c>
      <c r="C100" s="12">
        <v>1.6586000000000001</v>
      </c>
      <c r="D100" s="12">
        <v>1.4071</v>
      </c>
      <c r="E100" s="12">
        <v>1.45</v>
      </c>
      <c r="F100" s="12">
        <v>1.4490000000000001</v>
      </c>
      <c r="G100" s="12">
        <v>1.57</v>
      </c>
    </row>
    <row r="101" spans="2:7" x14ac:dyDescent="0.25">
      <c r="B101" s="3">
        <v>39568</v>
      </c>
      <c r="C101" s="12">
        <v>6.6086</v>
      </c>
      <c r="D101" s="12">
        <v>5.9767999999999999</v>
      </c>
      <c r="E101" s="12">
        <v>6.07</v>
      </c>
      <c r="F101" s="12">
        <v>5.9510000000000005</v>
      </c>
      <c r="G101" s="12">
        <v>5.992</v>
      </c>
    </row>
    <row r="102" spans="2:7" x14ac:dyDescent="0.25">
      <c r="B102" s="3">
        <v>39538</v>
      </c>
      <c r="C102" s="12">
        <v>-0.96299999999999997</v>
      </c>
      <c r="D102" s="12">
        <v>-0.92770000000000008</v>
      </c>
      <c r="E102" s="12">
        <v>-0.93</v>
      </c>
      <c r="F102" s="12">
        <v>-1.2530000000000001</v>
      </c>
      <c r="G102" s="12">
        <v>-1.2710000000000001</v>
      </c>
    </row>
    <row r="103" spans="2:7" x14ac:dyDescent="0.25">
      <c r="B103" s="3">
        <v>39507</v>
      </c>
      <c r="C103" s="12">
        <v>-2.5880000000000001</v>
      </c>
      <c r="D103" s="12">
        <v>-2.7911000000000001</v>
      </c>
      <c r="E103" s="12">
        <v>-2.7600000000000002</v>
      </c>
      <c r="F103" s="12">
        <v>-2.5990000000000002</v>
      </c>
      <c r="G103" s="12">
        <v>-2.4940000000000002</v>
      </c>
    </row>
    <row r="104" spans="2:7" x14ac:dyDescent="0.25">
      <c r="B104" s="3">
        <v>39478</v>
      </c>
      <c r="C104" s="12">
        <v>-5.5369999999999999</v>
      </c>
      <c r="D104" s="12">
        <v>-3.8034000000000003</v>
      </c>
      <c r="E104" s="12">
        <v>-4.09</v>
      </c>
      <c r="F104" s="12">
        <v>-3.875</v>
      </c>
      <c r="G104" s="12">
        <v>-4.1120000000000001</v>
      </c>
    </row>
    <row r="105" spans="2:7" x14ac:dyDescent="0.25">
      <c r="B105" s="3">
        <v>39447</v>
      </c>
      <c r="C105" s="12">
        <v>0.76119999999999999</v>
      </c>
      <c r="D105" s="12">
        <v>-4.9300000000000004E-2</v>
      </c>
      <c r="E105" s="12">
        <v>0.08</v>
      </c>
      <c r="F105" s="12">
        <v>2.8000000000000001E-2</v>
      </c>
      <c r="G105" s="12">
        <v>0.14899999999999999</v>
      </c>
    </row>
    <row r="106" spans="2:7" x14ac:dyDescent="0.25">
      <c r="B106" s="3">
        <v>39416</v>
      </c>
      <c r="C106" s="12">
        <v>-5.9335000000000004</v>
      </c>
      <c r="D106" s="12">
        <v>-5.1419000000000006</v>
      </c>
      <c r="E106" s="12">
        <v>-5.28</v>
      </c>
      <c r="F106" s="12">
        <v>-5.0010000000000003</v>
      </c>
      <c r="G106" s="12">
        <v>-5.149</v>
      </c>
    </row>
    <row r="107" spans="2:7" x14ac:dyDescent="0.25">
      <c r="B107" s="3">
        <v>39386</v>
      </c>
      <c r="C107" s="12">
        <v>-8.0000000000000002E-3</v>
      </c>
      <c r="D107" s="12">
        <v>-0.15870000000000001</v>
      </c>
      <c r="E107" s="12">
        <v>-0.14000000000000001</v>
      </c>
      <c r="F107" s="12">
        <v>-0.20100000000000001</v>
      </c>
      <c r="G107" s="12">
        <v>-0.154</v>
      </c>
    </row>
    <row r="108" spans="2:7" x14ac:dyDescent="0.25">
      <c r="B108" s="3">
        <v>39353</v>
      </c>
      <c r="C108" s="12">
        <v>2.2477</v>
      </c>
      <c r="D108" s="12">
        <v>1.9761000000000002</v>
      </c>
      <c r="E108" s="12">
        <v>2.02</v>
      </c>
      <c r="F108" s="12">
        <v>1.8280000000000001</v>
      </c>
      <c r="G108" s="12">
        <v>1.83</v>
      </c>
    </row>
    <row r="109" spans="2:7" x14ac:dyDescent="0.25">
      <c r="B109" s="3">
        <v>39325</v>
      </c>
      <c r="C109" s="12">
        <v>-0.23860000000000001</v>
      </c>
      <c r="D109" s="12">
        <v>-0.31850000000000001</v>
      </c>
      <c r="E109" s="12">
        <v>-0.30000000000000004</v>
      </c>
      <c r="F109" s="12">
        <v>-0.46400000000000002</v>
      </c>
      <c r="G109" s="12">
        <v>-0.53500000000000003</v>
      </c>
    </row>
    <row r="110" spans="2:7" x14ac:dyDescent="0.25">
      <c r="B110" s="3">
        <v>39294</v>
      </c>
      <c r="C110" s="12">
        <v>-5.9619999999999997</v>
      </c>
      <c r="D110" s="12">
        <v>-5.0144000000000002</v>
      </c>
      <c r="E110" s="12">
        <v>-5.19</v>
      </c>
      <c r="F110" s="12">
        <v>-4.6890000000000001</v>
      </c>
      <c r="G110" s="12">
        <v>-4.798</v>
      </c>
    </row>
    <row r="111" spans="2:7" x14ac:dyDescent="0.25">
      <c r="B111" s="3">
        <v>39262</v>
      </c>
      <c r="C111" s="12">
        <v>-2.323</v>
      </c>
      <c r="D111" s="12">
        <v>-1.7581</v>
      </c>
      <c r="E111" s="12">
        <v>-1.86</v>
      </c>
      <c r="F111" s="12">
        <v>-1.659</v>
      </c>
      <c r="G111" s="12">
        <v>-1.7130000000000001</v>
      </c>
    </row>
    <row r="112" spans="2:7" x14ac:dyDescent="0.25">
      <c r="B112" s="3">
        <v>39233</v>
      </c>
      <c r="C112" s="12">
        <v>1.7739</v>
      </c>
      <c r="D112" s="12">
        <v>1.5290000000000001</v>
      </c>
      <c r="E112" s="12">
        <v>1.57</v>
      </c>
      <c r="F112" s="12">
        <v>1.4810000000000001</v>
      </c>
      <c r="G112" s="12">
        <v>1.5350000000000001</v>
      </c>
    </row>
    <row r="113" spans="2:7" x14ac:dyDescent="0.25">
      <c r="B113" s="3">
        <v>39202</v>
      </c>
      <c r="C113" s="12">
        <v>1.0076000000000001</v>
      </c>
      <c r="D113" s="12">
        <v>0.76670000000000005</v>
      </c>
      <c r="E113" s="12">
        <v>0.81</v>
      </c>
      <c r="F113" s="12">
        <v>0.76500000000000001</v>
      </c>
      <c r="G113" s="12">
        <v>0.81100000000000005</v>
      </c>
    </row>
    <row r="114" spans="2:7" x14ac:dyDescent="0.25">
      <c r="B114" s="3">
        <v>39171</v>
      </c>
      <c r="C114" s="12">
        <v>0.2021</v>
      </c>
      <c r="D114" s="12">
        <v>-4.0100000000000004E-2</v>
      </c>
      <c r="E114" s="12">
        <v>0</v>
      </c>
      <c r="F114" s="12">
        <v>8.2000000000000003E-2</v>
      </c>
      <c r="G114" s="12">
        <v>0.13600000000000001</v>
      </c>
    </row>
    <row r="115" spans="2:7" x14ac:dyDescent="0.25">
      <c r="B115" s="3">
        <v>39141</v>
      </c>
      <c r="C115" s="12">
        <v>8.9400000000000007E-2</v>
      </c>
      <c r="D115" s="12">
        <v>-0.2366</v>
      </c>
      <c r="E115" s="12">
        <v>-0.19</v>
      </c>
      <c r="F115" s="12">
        <v>-0.23900000000000002</v>
      </c>
      <c r="G115" s="12">
        <v>-0.193</v>
      </c>
    </row>
    <row r="116" spans="2:7" x14ac:dyDescent="0.25">
      <c r="B116" s="3">
        <v>39113</v>
      </c>
      <c r="C116" s="12">
        <v>1.6959000000000002</v>
      </c>
      <c r="D116" s="12">
        <v>1.1059000000000001</v>
      </c>
      <c r="E116" s="12">
        <v>1.2000000000000002</v>
      </c>
      <c r="F116" s="12">
        <v>1.103</v>
      </c>
      <c r="G116" s="12">
        <v>1.1830000000000001</v>
      </c>
    </row>
    <row r="117" spans="2:7" x14ac:dyDescent="0.25">
      <c r="B117" s="3">
        <v>39080</v>
      </c>
      <c r="C117" s="12">
        <v>1.9719</v>
      </c>
      <c r="D117" s="12">
        <v>1.7339</v>
      </c>
      <c r="E117" s="12">
        <v>1.77</v>
      </c>
      <c r="F117" s="12">
        <v>1.6919999999999999</v>
      </c>
      <c r="G117" s="12">
        <v>1.77</v>
      </c>
    </row>
    <row r="118" spans="2:7" x14ac:dyDescent="0.25">
      <c r="B118" s="3">
        <v>39051</v>
      </c>
      <c r="C118" s="12">
        <v>0.2792</v>
      </c>
      <c r="D118" s="12">
        <v>0.79360000000000008</v>
      </c>
      <c r="E118" s="12">
        <v>0.72</v>
      </c>
      <c r="F118" s="12">
        <v>0.69200000000000006</v>
      </c>
      <c r="G118" s="12">
        <v>0.627</v>
      </c>
    </row>
    <row r="119" spans="2:7" x14ac:dyDescent="0.25">
      <c r="B119" s="3">
        <v>39021</v>
      </c>
      <c r="C119" s="12">
        <v>0.93990000000000007</v>
      </c>
      <c r="D119" s="12">
        <v>0.8488</v>
      </c>
      <c r="E119" s="12">
        <v>0.86</v>
      </c>
      <c r="F119" s="12">
        <v>0.93700000000000006</v>
      </c>
      <c r="G119" s="12">
        <v>0.96399999999999997</v>
      </c>
    </row>
    <row r="120" spans="2:7" x14ac:dyDescent="0.25">
      <c r="B120" s="3">
        <v>38989</v>
      </c>
      <c r="C120" s="12">
        <v>0.33050000000000002</v>
      </c>
      <c r="D120" s="12">
        <v>0.58050000000000002</v>
      </c>
      <c r="E120" s="12">
        <v>0.55000000000000004</v>
      </c>
      <c r="F120" s="12">
        <v>0.46</v>
      </c>
      <c r="G120" s="12">
        <v>0.44700000000000001</v>
      </c>
    </row>
    <row r="121" spans="2:7" x14ac:dyDescent="0.25">
      <c r="B121" s="3">
        <v>38960</v>
      </c>
      <c r="C121" s="12">
        <v>0.11040000000000001</v>
      </c>
      <c r="D121" s="12">
        <v>0.26230000000000003</v>
      </c>
      <c r="E121" s="12">
        <v>0.24</v>
      </c>
      <c r="F121" s="12">
        <v>0.214</v>
      </c>
      <c r="G121" s="12">
        <v>0.20300000000000001</v>
      </c>
    </row>
    <row r="122" spans="2:7" x14ac:dyDescent="0.25">
      <c r="B122" s="3">
        <v>38929</v>
      </c>
      <c r="C122" s="12">
        <v>-0.16640000000000002</v>
      </c>
      <c r="D122" s="12">
        <v>-0.27600000000000002</v>
      </c>
      <c r="E122" s="12">
        <v>-0.26</v>
      </c>
      <c r="F122" s="12">
        <v>-0.188</v>
      </c>
      <c r="G122" s="12">
        <v>-0.155</v>
      </c>
    </row>
    <row r="123" spans="2:7" x14ac:dyDescent="0.25">
      <c r="B123" s="3">
        <v>38898</v>
      </c>
      <c r="C123" s="12">
        <v>-1.0672000000000001</v>
      </c>
      <c r="D123" s="12">
        <v>-0.5242</v>
      </c>
      <c r="E123" s="12">
        <v>-0.60000000000000009</v>
      </c>
      <c r="F123" s="12">
        <v>-0.54800000000000004</v>
      </c>
      <c r="G123" s="12">
        <v>-0.628</v>
      </c>
    </row>
    <row r="124" spans="2:7" x14ac:dyDescent="0.25">
      <c r="B124" s="3">
        <v>38868</v>
      </c>
      <c r="C124" s="12">
        <v>-0.16350000000000001</v>
      </c>
      <c r="D124" s="12">
        <v>-8.0000000000000002E-3</v>
      </c>
      <c r="E124" s="12">
        <v>-0.03</v>
      </c>
      <c r="F124" s="12">
        <v>-0.10100000000000001</v>
      </c>
      <c r="G124" s="12">
        <v>-0.10300000000000001</v>
      </c>
    </row>
    <row r="125" spans="2:7" x14ac:dyDescent="0.25">
      <c r="B125" s="3">
        <v>38835</v>
      </c>
      <c r="C125" s="12">
        <v>0.94440000000000002</v>
      </c>
      <c r="D125" s="12">
        <v>0.79190000000000005</v>
      </c>
      <c r="E125" s="12">
        <v>0.81</v>
      </c>
      <c r="F125" s="12">
        <v>0.81800000000000006</v>
      </c>
      <c r="G125" s="12">
        <v>0.83799999999999997</v>
      </c>
    </row>
    <row r="126" spans="2:7" x14ac:dyDescent="0.25">
      <c r="B126" s="3">
        <v>38807</v>
      </c>
      <c r="C126" s="12">
        <v>1.2137</v>
      </c>
      <c r="D126" s="12">
        <v>1.3411</v>
      </c>
      <c r="E126" s="12">
        <v>1.33</v>
      </c>
      <c r="F126" s="12">
        <v>1.387</v>
      </c>
      <c r="G126" s="12">
        <v>1.345</v>
      </c>
    </row>
    <row r="127" spans="2:7" x14ac:dyDescent="0.25">
      <c r="B127" s="3">
        <v>38776</v>
      </c>
      <c r="C127" s="12">
        <v>1.5182</v>
      </c>
      <c r="D127" s="12">
        <v>0.50650000000000006</v>
      </c>
      <c r="E127" s="12">
        <v>0.64</v>
      </c>
      <c r="F127" s="12">
        <v>0.442</v>
      </c>
      <c r="G127" s="12">
        <v>0.60099999999999998</v>
      </c>
    </row>
    <row r="128" spans="2:7" x14ac:dyDescent="0.25">
      <c r="B128" s="3">
        <v>38748</v>
      </c>
      <c r="C128" s="12">
        <v>1.4873000000000001</v>
      </c>
      <c r="D128" s="12">
        <v>1.8956000000000002</v>
      </c>
      <c r="E128" s="12">
        <v>1.85</v>
      </c>
      <c r="F128" s="12">
        <v>1.859</v>
      </c>
      <c r="G128" s="12">
        <v>1.7770000000000001</v>
      </c>
    </row>
    <row r="129" spans="2:7" x14ac:dyDescent="0.25">
      <c r="B129" s="3">
        <v>38716</v>
      </c>
      <c r="C129" s="12">
        <v>-9.01E-2</v>
      </c>
      <c r="D129" s="12">
        <v>-1.7299999999999999E-2</v>
      </c>
      <c r="E129" s="12">
        <v>-0.03</v>
      </c>
      <c r="F129" s="12">
        <v>4.1000000000000002E-2</v>
      </c>
      <c r="G129" s="12">
        <v>5.5E-2</v>
      </c>
    </row>
    <row r="130" spans="2:7" x14ac:dyDescent="0.25">
      <c r="B130" s="3">
        <v>38686</v>
      </c>
      <c r="C130" s="12">
        <v>0.60720000000000007</v>
      </c>
      <c r="D130" s="12">
        <v>-6.4100000000000004E-2</v>
      </c>
      <c r="E130" s="12">
        <v>0.02</v>
      </c>
      <c r="F130" s="12">
        <v>-0.129</v>
      </c>
      <c r="G130" s="12">
        <v>-1.0999999999999999E-2</v>
      </c>
    </row>
    <row r="131" spans="2:7" x14ac:dyDescent="0.25">
      <c r="B131" s="3">
        <v>38656</v>
      </c>
      <c r="C131" s="12">
        <v>-0.50219999999999998</v>
      </c>
      <c r="D131" s="12">
        <v>7.1199999999999999E-2</v>
      </c>
      <c r="E131" s="12">
        <v>0</v>
      </c>
      <c r="F131" s="12">
        <v>5.6000000000000001E-2</v>
      </c>
      <c r="G131" s="12">
        <v>-3.7999999999999999E-2</v>
      </c>
    </row>
    <row r="132" spans="2:7" x14ac:dyDescent="0.25">
      <c r="B132" s="3">
        <v>38625</v>
      </c>
      <c r="C132" s="12">
        <v>0.79260000000000008</v>
      </c>
      <c r="D132" s="12">
        <v>6.5500000000000003E-2</v>
      </c>
      <c r="E132" s="12">
        <v>0.15</v>
      </c>
      <c r="F132" s="12">
        <v>-1.7000000000000001E-2</v>
      </c>
      <c r="G132" s="12">
        <v>0.126</v>
      </c>
    </row>
    <row r="133" spans="2:7" x14ac:dyDescent="0.25">
      <c r="B133" s="3">
        <v>38595</v>
      </c>
      <c r="C133" s="12">
        <v>-1.3091000000000002</v>
      </c>
      <c r="D133" s="12">
        <v>-1.2395</v>
      </c>
      <c r="E133" s="12">
        <v>-1.25</v>
      </c>
      <c r="F133" s="12">
        <v>-1.121</v>
      </c>
      <c r="G133" s="12">
        <v>-1.083</v>
      </c>
    </row>
    <row r="134" spans="2:7" x14ac:dyDescent="0.25">
      <c r="B134" s="3">
        <v>38562</v>
      </c>
      <c r="C134" s="12">
        <v>3.2494000000000001</v>
      </c>
      <c r="D134" s="12">
        <v>2.9368000000000003</v>
      </c>
      <c r="E134" s="12">
        <v>2.98</v>
      </c>
      <c r="F134" s="12">
        <v>2.7509999999999999</v>
      </c>
      <c r="G134" s="12">
        <v>2.7909999999999999</v>
      </c>
    </row>
    <row r="135" spans="2:7" x14ac:dyDescent="0.25">
      <c r="B135" s="3">
        <v>38533</v>
      </c>
      <c r="C135" s="12">
        <v>1.4055</v>
      </c>
      <c r="D135" s="12">
        <v>1.4690000000000001</v>
      </c>
      <c r="E135" s="12">
        <v>1.46</v>
      </c>
      <c r="F135" s="12">
        <v>1.413</v>
      </c>
      <c r="G135" s="12">
        <v>1.4179999999999999</v>
      </c>
    </row>
    <row r="136" spans="2:7" x14ac:dyDescent="0.25">
      <c r="B136" s="3">
        <v>38503</v>
      </c>
      <c r="C136" s="12">
        <v>0.59450000000000003</v>
      </c>
      <c r="D136" s="12">
        <v>0.74240000000000006</v>
      </c>
      <c r="E136" s="12">
        <v>0.72</v>
      </c>
      <c r="F136" s="12">
        <v>0.73</v>
      </c>
      <c r="G136" s="12">
        <v>0.74399999999999999</v>
      </c>
    </row>
    <row r="137" spans="2:7" x14ac:dyDescent="0.25">
      <c r="B137" s="3">
        <v>38471</v>
      </c>
      <c r="C137" s="12">
        <v>-3.3581000000000003</v>
      </c>
      <c r="D137" s="12">
        <v>-2.4841000000000002</v>
      </c>
      <c r="E137" s="12">
        <v>-2.62</v>
      </c>
      <c r="F137" s="12">
        <v>-2.5950000000000002</v>
      </c>
      <c r="G137" s="12">
        <v>-2.6850000000000001</v>
      </c>
    </row>
    <row r="138" spans="2:7" x14ac:dyDescent="0.25">
      <c r="B138" s="3">
        <v>38442</v>
      </c>
      <c r="C138" s="12">
        <v>-3.2000999999999999</v>
      </c>
      <c r="D138" s="12">
        <v>-2.4904999999999999</v>
      </c>
      <c r="E138" s="12">
        <v>-2.6</v>
      </c>
      <c r="F138" s="12">
        <v>-2.3239999999999998</v>
      </c>
      <c r="G138" s="12">
        <v>-2.4119999999999999</v>
      </c>
    </row>
    <row r="139" spans="2:7" x14ac:dyDescent="0.25">
      <c r="B139" s="3">
        <v>38411</v>
      </c>
      <c r="C139" s="12">
        <v>2.8143000000000002</v>
      </c>
      <c r="D139" s="12">
        <v>2.1505000000000001</v>
      </c>
      <c r="E139" s="12">
        <v>2.2600000000000002</v>
      </c>
      <c r="F139" s="12">
        <v>2.0739999999999998</v>
      </c>
      <c r="G139" s="12">
        <v>2.2080000000000002</v>
      </c>
    </row>
    <row r="140" spans="2:7" x14ac:dyDescent="0.25">
      <c r="B140" s="3">
        <v>38383</v>
      </c>
      <c r="C140" s="12">
        <v>-0.88880000000000003</v>
      </c>
      <c r="D140" s="12">
        <v>-0.49310000000000004</v>
      </c>
      <c r="E140" s="12">
        <v>-0.56000000000000005</v>
      </c>
      <c r="F140" s="12">
        <v>-0.46300000000000002</v>
      </c>
      <c r="G140" s="12">
        <v>-0.501</v>
      </c>
    </row>
    <row r="141" spans="2:7" x14ac:dyDescent="0.25">
      <c r="B141" s="3">
        <v>38352</v>
      </c>
      <c r="C141" s="12">
        <v>0.38</v>
      </c>
      <c r="D141" s="12">
        <v>0.73680000000000001</v>
      </c>
      <c r="E141" s="12">
        <v>0.68</v>
      </c>
      <c r="F141" s="12">
        <v>0.71499999999999997</v>
      </c>
      <c r="G141" s="12">
        <v>0.68700000000000006</v>
      </c>
    </row>
    <row r="142" spans="2:7" x14ac:dyDescent="0.25">
      <c r="B142" s="3">
        <v>38321</v>
      </c>
      <c r="C142" s="12">
        <v>2.9396</v>
      </c>
      <c r="D142" s="12">
        <v>2.3781000000000003</v>
      </c>
      <c r="E142" s="12">
        <v>2.4500000000000002</v>
      </c>
      <c r="F142" s="12">
        <v>2.1970000000000001</v>
      </c>
      <c r="G142" s="12">
        <v>2.2829999999999999</v>
      </c>
    </row>
    <row r="143" spans="2:7" x14ac:dyDescent="0.25">
      <c r="B143" s="3">
        <v>38289</v>
      </c>
      <c r="C143" s="12">
        <v>1.1561000000000001</v>
      </c>
      <c r="D143" s="12">
        <v>1.0935000000000001</v>
      </c>
      <c r="E143" s="12">
        <v>1.1000000000000001</v>
      </c>
      <c r="F143" s="12">
        <v>1.1599999999999999</v>
      </c>
      <c r="G143" s="12">
        <v>1.216</v>
      </c>
    </row>
    <row r="144" spans="2:7" x14ac:dyDescent="0.25">
      <c r="B144" s="3">
        <v>38260</v>
      </c>
      <c r="C144" s="12">
        <v>1.5564</v>
      </c>
      <c r="D144" s="12">
        <v>1.2271000000000001</v>
      </c>
      <c r="E144" s="12">
        <v>1.27</v>
      </c>
      <c r="F144" s="12">
        <v>1.175</v>
      </c>
      <c r="G144" s="12">
        <v>1.2230000000000001</v>
      </c>
    </row>
    <row r="145" spans="2:7" x14ac:dyDescent="0.25">
      <c r="B145" s="3">
        <v>38230</v>
      </c>
      <c r="C145" s="12">
        <v>-0.46890000000000004</v>
      </c>
      <c r="D145" s="12">
        <v>8.43E-2</v>
      </c>
      <c r="E145" s="12">
        <v>0.01</v>
      </c>
      <c r="F145" s="12">
        <v>-1.6E-2</v>
      </c>
      <c r="G145" s="12">
        <v>-9.2999999999999999E-2</v>
      </c>
    </row>
    <row r="146" spans="2:7" x14ac:dyDescent="0.25">
      <c r="B146" s="3">
        <v>38198</v>
      </c>
      <c r="C146" s="12">
        <v>0.44980000000000003</v>
      </c>
      <c r="D146" s="12">
        <v>0.44890000000000002</v>
      </c>
      <c r="E146" s="12">
        <v>0.45</v>
      </c>
      <c r="F146" s="12">
        <v>0.41699999999999998</v>
      </c>
      <c r="G146" s="12">
        <v>0.44400000000000001</v>
      </c>
    </row>
    <row r="147" spans="2:7" x14ac:dyDescent="0.25">
      <c r="B147" s="3">
        <v>38168</v>
      </c>
      <c r="C147" s="12">
        <v>0.86670000000000003</v>
      </c>
      <c r="D147" s="12">
        <v>1.0726</v>
      </c>
      <c r="E147" s="12">
        <v>1.04</v>
      </c>
      <c r="F147" s="12">
        <v>1.147</v>
      </c>
      <c r="G147" s="12">
        <v>1.0920000000000001</v>
      </c>
    </row>
    <row r="148" spans="2:7" x14ac:dyDescent="0.25">
      <c r="B148" s="3">
        <v>38138</v>
      </c>
      <c r="C148" s="12">
        <v>-1.5066000000000002</v>
      </c>
      <c r="D148" s="12">
        <v>-1.2887</v>
      </c>
      <c r="E148" s="12">
        <v>-1.32</v>
      </c>
      <c r="F148" s="12">
        <v>-1.1950000000000001</v>
      </c>
      <c r="G148" s="12">
        <v>-1.206</v>
      </c>
    </row>
    <row r="149" spans="2:7" x14ac:dyDescent="0.25">
      <c r="B149" s="3">
        <v>38107</v>
      </c>
      <c r="C149" s="12">
        <v>2.6475</v>
      </c>
      <c r="D149" s="12">
        <v>2.1866000000000003</v>
      </c>
      <c r="E149" s="12">
        <v>2.2600000000000002</v>
      </c>
      <c r="F149" s="12">
        <v>2.1750000000000003</v>
      </c>
      <c r="G149" s="12">
        <v>2.2290000000000001</v>
      </c>
    </row>
    <row r="150" spans="2:7" x14ac:dyDescent="0.25">
      <c r="B150" s="3">
        <v>38077</v>
      </c>
      <c r="C150" s="12">
        <v>-0.63380000000000003</v>
      </c>
      <c r="D150" s="12">
        <v>-0.18240000000000001</v>
      </c>
      <c r="E150" s="12">
        <v>-0.25</v>
      </c>
      <c r="F150" s="12">
        <v>-0.17100000000000001</v>
      </c>
      <c r="G150" s="12">
        <v>-0.23100000000000001</v>
      </c>
    </row>
    <row r="151" spans="2:7" x14ac:dyDescent="0.25">
      <c r="B151" s="3">
        <v>38044</v>
      </c>
      <c r="C151" s="12">
        <v>-1.859</v>
      </c>
      <c r="D151" s="12">
        <v>-1.3275000000000001</v>
      </c>
      <c r="E151" s="12">
        <v>-1.4000000000000001</v>
      </c>
      <c r="F151" s="12">
        <v>-1.1460000000000001</v>
      </c>
      <c r="G151" s="12">
        <v>-1.2310000000000001</v>
      </c>
    </row>
    <row r="152" spans="2:7" x14ac:dyDescent="0.25">
      <c r="B152" s="3">
        <v>38016</v>
      </c>
      <c r="C152" s="12">
        <v>0.88230000000000008</v>
      </c>
      <c r="D152" s="12">
        <v>1.2511000000000001</v>
      </c>
      <c r="E152" s="12">
        <v>1.2000000000000002</v>
      </c>
      <c r="F152" s="12">
        <v>0.94500000000000006</v>
      </c>
      <c r="G152" s="12">
        <v>0.90500000000000003</v>
      </c>
    </row>
    <row r="153" spans="2:7" x14ac:dyDescent="0.25">
      <c r="B153" s="3">
        <v>37986</v>
      </c>
      <c r="C153" s="12">
        <v>1.4901</v>
      </c>
      <c r="D153" s="12">
        <v>1.3925000000000001</v>
      </c>
      <c r="E153" s="12">
        <v>1.41</v>
      </c>
      <c r="F153" s="12">
        <v>1.5469999999999999</v>
      </c>
      <c r="G153" s="12">
        <v>1.5529999999999999</v>
      </c>
    </row>
    <row r="154" spans="2:7" x14ac:dyDescent="0.25">
      <c r="B154" s="3">
        <v>37953</v>
      </c>
      <c r="C154" s="12">
        <v>1.2628000000000001</v>
      </c>
      <c r="D154" s="12">
        <v>1.5135000000000001</v>
      </c>
      <c r="E154" s="12">
        <v>1.48</v>
      </c>
      <c r="F154" s="12">
        <v>1.288</v>
      </c>
      <c r="G154" s="12">
        <v>1.2770000000000001</v>
      </c>
    </row>
    <row r="155" spans="2:7" x14ac:dyDescent="0.25">
      <c r="B155" s="3">
        <v>37925</v>
      </c>
      <c r="C155" s="12">
        <v>3.2523</v>
      </c>
      <c r="D155" s="12">
        <v>3.3819000000000004</v>
      </c>
      <c r="E155" s="12">
        <v>3.36</v>
      </c>
      <c r="F155" s="12">
        <v>3.44</v>
      </c>
      <c r="G155" s="12">
        <v>3.4180000000000001</v>
      </c>
    </row>
    <row r="156" spans="2:7" x14ac:dyDescent="0.25">
      <c r="B156" s="3">
        <v>37894</v>
      </c>
      <c r="C156" s="12">
        <v>-0.71560000000000001</v>
      </c>
      <c r="D156" s="12">
        <v>-2.2600000000000002E-2</v>
      </c>
      <c r="E156" s="12">
        <v>-0.13</v>
      </c>
      <c r="F156" s="12">
        <v>0.05</v>
      </c>
      <c r="G156" s="12">
        <v>-8.1000000000000003E-2</v>
      </c>
    </row>
    <row r="157" spans="2:7" x14ac:dyDescent="0.25">
      <c r="B157" s="3">
        <v>37862</v>
      </c>
      <c r="C157" s="12">
        <v>1.2051000000000001</v>
      </c>
      <c r="D157" s="12">
        <v>0.74130000000000007</v>
      </c>
      <c r="E157" s="12">
        <v>0.82000000000000006</v>
      </c>
      <c r="F157" s="12">
        <v>0.84499999999999997</v>
      </c>
      <c r="G157" s="12">
        <v>0.93900000000000006</v>
      </c>
    </row>
    <row r="158" spans="2:7" x14ac:dyDescent="0.25">
      <c r="B158" s="3">
        <v>37833</v>
      </c>
      <c r="C158" s="12">
        <v>2.5348999999999999</v>
      </c>
      <c r="D158" s="12">
        <v>2.3658999999999999</v>
      </c>
      <c r="E158" s="12">
        <v>2.39</v>
      </c>
      <c r="F158" s="12">
        <v>1.913</v>
      </c>
      <c r="G158" s="12">
        <v>1.978</v>
      </c>
    </row>
    <row r="159" spans="2:7" x14ac:dyDescent="0.25">
      <c r="B159" s="3">
        <v>37802</v>
      </c>
      <c r="C159" s="12">
        <v>2.9612000000000003</v>
      </c>
      <c r="D159" s="12">
        <v>3.3385000000000002</v>
      </c>
      <c r="E159" s="12">
        <v>3.2800000000000002</v>
      </c>
      <c r="F159" s="12">
        <v>3.2229999999999999</v>
      </c>
      <c r="G159" s="12">
        <v>3.1859999999999999</v>
      </c>
    </row>
    <row r="160" spans="2:7" x14ac:dyDescent="0.25">
      <c r="B160" s="3">
        <v>37771</v>
      </c>
      <c r="C160" s="12">
        <v>-2.8316000000000003</v>
      </c>
      <c r="D160" s="12">
        <v>-1.2587000000000002</v>
      </c>
      <c r="E160" s="12">
        <v>-1.47</v>
      </c>
      <c r="F160" s="12">
        <v>-1.1080000000000001</v>
      </c>
      <c r="G160" s="12">
        <v>-1.2670000000000001</v>
      </c>
    </row>
    <row r="161" spans="2:7" x14ac:dyDescent="0.25">
      <c r="B161" s="3">
        <v>37741</v>
      </c>
      <c r="C161" s="12">
        <v>4.6745000000000001</v>
      </c>
      <c r="D161" s="12">
        <v>5.7872000000000003</v>
      </c>
      <c r="E161" s="12">
        <v>5.65</v>
      </c>
      <c r="F161" s="12">
        <v>5.6029999999999998</v>
      </c>
      <c r="G161" s="12">
        <v>5.5270000000000001</v>
      </c>
    </row>
    <row r="162" spans="2:7" x14ac:dyDescent="0.25">
      <c r="B162" s="3">
        <v>37711</v>
      </c>
      <c r="C162" s="12">
        <v>3.3693</v>
      </c>
      <c r="D162" s="12">
        <v>3.0066999999999999</v>
      </c>
      <c r="E162" s="12">
        <v>3.0500000000000003</v>
      </c>
      <c r="F162" s="12">
        <v>2.7800000000000002</v>
      </c>
      <c r="G162" s="12">
        <v>2.7970000000000002</v>
      </c>
    </row>
    <row r="163" spans="2:7" x14ac:dyDescent="0.25">
      <c r="B163" s="3">
        <v>37680</v>
      </c>
      <c r="C163" s="12">
        <v>-0.78250000000000008</v>
      </c>
      <c r="D163" s="12">
        <v>-0.35289999999999999</v>
      </c>
      <c r="E163" s="12">
        <v>-0.4</v>
      </c>
      <c r="F163" s="12">
        <v>-0.105</v>
      </c>
      <c r="G163" s="12">
        <v>-0.151</v>
      </c>
    </row>
    <row r="164" spans="2:7" x14ac:dyDescent="0.25">
      <c r="B164" s="3">
        <v>37652</v>
      </c>
      <c r="C164" s="12">
        <v>3.3475000000000001</v>
      </c>
      <c r="D164" s="12">
        <v>3.7808000000000002</v>
      </c>
      <c r="E164" s="12">
        <v>3.74</v>
      </c>
      <c r="F164" s="12">
        <v>3.45</v>
      </c>
      <c r="G164" s="12">
        <v>3.3420000000000001</v>
      </c>
    </row>
    <row r="165" spans="2:7" x14ac:dyDescent="0.25">
      <c r="B165" s="3">
        <v>37621</v>
      </c>
      <c r="C165" s="12">
        <v>-1.9533</v>
      </c>
      <c r="D165" s="12">
        <v>-0.93320000000000003</v>
      </c>
      <c r="E165" s="12">
        <v>-1.03</v>
      </c>
      <c r="F165" s="12">
        <v>-0.80100000000000005</v>
      </c>
      <c r="G165" s="12">
        <v>-0.81200000000000006</v>
      </c>
    </row>
    <row r="166" spans="2:7" x14ac:dyDescent="0.25">
      <c r="B166" s="3">
        <v>37589</v>
      </c>
      <c r="C166" s="12">
        <v>6.3885000000000005</v>
      </c>
      <c r="D166" s="12">
        <v>7.4791000000000007</v>
      </c>
      <c r="E166" s="12">
        <v>7.38</v>
      </c>
      <c r="F166" s="12">
        <v>7.4030000000000005</v>
      </c>
      <c r="G166" s="12">
        <v>7.2910000000000004</v>
      </c>
    </row>
    <row r="167" spans="2:7" x14ac:dyDescent="0.25">
      <c r="B167" s="3">
        <v>37560</v>
      </c>
      <c r="C167" s="12">
        <v>-1.6120000000000001</v>
      </c>
      <c r="D167" s="12">
        <v>-0.18140000000000001</v>
      </c>
      <c r="E167" s="12">
        <v>-0.32</v>
      </c>
      <c r="F167" s="12">
        <v>-0.22500000000000001</v>
      </c>
      <c r="G167" s="12">
        <v>-0.28300000000000003</v>
      </c>
    </row>
    <row r="168" spans="2:7" x14ac:dyDescent="0.25">
      <c r="B168" s="3">
        <v>37529</v>
      </c>
      <c r="C168" s="12">
        <v>-3.5849000000000002</v>
      </c>
      <c r="D168" s="12">
        <v>-3.9042000000000003</v>
      </c>
      <c r="E168" s="12">
        <v>-3.87</v>
      </c>
      <c r="F168" s="12">
        <v>-4.12</v>
      </c>
      <c r="G168" s="12">
        <v>-4.03</v>
      </c>
    </row>
    <row r="169" spans="2:7" x14ac:dyDescent="0.25">
      <c r="B169" s="3">
        <v>37498</v>
      </c>
      <c r="C169" s="12">
        <v>0.48710000000000003</v>
      </c>
      <c r="D169" s="12">
        <v>1.2155</v>
      </c>
      <c r="E169" s="12">
        <v>1.1400000000000001</v>
      </c>
      <c r="F169" s="12">
        <v>1.0130000000000001</v>
      </c>
      <c r="G169" s="12">
        <v>0.84199999999999997</v>
      </c>
    </row>
    <row r="170" spans="2:7" x14ac:dyDescent="0.25">
      <c r="B170" s="3">
        <v>37468</v>
      </c>
      <c r="C170" s="12">
        <v>-7.0112000000000005</v>
      </c>
      <c r="D170" s="12">
        <v>-6.8185000000000002</v>
      </c>
      <c r="E170" s="12">
        <v>-6.84</v>
      </c>
      <c r="F170" s="12">
        <v>-6.3360000000000003</v>
      </c>
      <c r="G170" s="12">
        <v>-6.2490000000000006</v>
      </c>
    </row>
    <row r="171" spans="2:7" x14ac:dyDescent="0.25">
      <c r="B171" s="3">
        <v>37435</v>
      </c>
      <c r="C171" s="12">
        <v>-5.0299000000000005</v>
      </c>
      <c r="D171" s="12">
        <v>-9.2598000000000003</v>
      </c>
      <c r="E171" s="12">
        <v>-8.82</v>
      </c>
      <c r="F171" s="12">
        <v>-9.1330000000000009</v>
      </c>
      <c r="G171" s="12">
        <v>-9.1189999999999998</v>
      </c>
    </row>
    <row r="172" spans="2:7" x14ac:dyDescent="0.25">
      <c r="B172" s="3">
        <v>37407</v>
      </c>
      <c r="C172" s="12">
        <v>-1.0305</v>
      </c>
      <c r="D172" s="12">
        <v>-1.4134</v>
      </c>
      <c r="E172" s="12">
        <v>-1.37</v>
      </c>
      <c r="F172" s="12">
        <v>-1.6620000000000001</v>
      </c>
      <c r="G172" s="12">
        <v>-1.6580000000000001</v>
      </c>
    </row>
    <row r="173" spans="2:7" x14ac:dyDescent="0.25">
      <c r="B173" s="3">
        <v>37376</v>
      </c>
      <c r="C173" s="12">
        <v>-1.2370000000000001</v>
      </c>
      <c r="D173" s="12">
        <v>-0.64640000000000009</v>
      </c>
      <c r="E173" s="12">
        <v>-0.66</v>
      </c>
      <c r="F173" s="12">
        <v>-0.43099999999999999</v>
      </c>
      <c r="G173" s="12">
        <v>-0.43099999999999999</v>
      </c>
    </row>
    <row r="174" spans="2:7" x14ac:dyDescent="0.25">
      <c r="B174" s="3">
        <v>37344</v>
      </c>
      <c r="C174" s="12">
        <v>5.0780000000000003</v>
      </c>
      <c r="D174" s="12">
        <v>4.4119000000000002</v>
      </c>
      <c r="E174" s="12">
        <v>4.47</v>
      </c>
      <c r="F174" s="12">
        <v>4.476</v>
      </c>
      <c r="G174" s="12">
        <v>4.4720000000000004</v>
      </c>
    </row>
    <row r="175" spans="2:7" x14ac:dyDescent="0.25">
      <c r="B175" s="3">
        <v>37315</v>
      </c>
      <c r="C175" s="12">
        <v>-1.075</v>
      </c>
      <c r="D175" s="12">
        <v>-2.4500000000000002</v>
      </c>
      <c r="E175" s="12">
        <v>-2.35</v>
      </c>
      <c r="F175" s="12">
        <v>-2.3540000000000001</v>
      </c>
      <c r="G175" s="12">
        <v>-2.351</v>
      </c>
    </row>
    <row r="176" spans="2:7" x14ac:dyDescent="0.25">
      <c r="B176" s="3">
        <v>37287</v>
      </c>
      <c r="C176" s="12">
        <v>-1.4878</v>
      </c>
      <c r="D176" s="12">
        <v>0.28210000000000002</v>
      </c>
      <c r="E176" s="12">
        <v>0.17</v>
      </c>
      <c r="F176" s="12">
        <v>6.0000000000000001E-3</v>
      </c>
      <c r="G176" s="12">
        <v>9.0000000000000011E-3</v>
      </c>
    </row>
    <row r="177" spans="2:7" x14ac:dyDescent="0.25">
      <c r="B177" s="3">
        <v>37256</v>
      </c>
      <c r="C177" s="12">
        <v>0.70069999999999999</v>
      </c>
      <c r="D177" s="12">
        <v>0.39069999999999999</v>
      </c>
      <c r="E177" s="12">
        <v>0.41000000000000003</v>
      </c>
      <c r="F177" s="12">
        <v>-9.0000000000000011E-3</v>
      </c>
      <c r="G177" s="12">
        <v>-6.0000000000000001E-3</v>
      </c>
    </row>
    <row r="178" spans="2:7" x14ac:dyDescent="0.25">
      <c r="B178" s="3">
        <v>37225</v>
      </c>
      <c r="C178" s="12">
        <v>6.5336000000000007</v>
      </c>
      <c r="D178" s="12">
        <v>5.4016999999999999</v>
      </c>
      <c r="E178" s="12">
        <v>5.47</v>
      </c>
      <c r="F178" s="12">
        <v>5.2450000000000001</v>
      </c>
      <c r="G178" s="12">
        <v>5.2469999999999999</v>
      </c>
    </row>
    <row r="179" spans="2:7" x14ac:dyDescent="0.25">
      <c r="B179" s="3">
        <v>37195</v>
      </c>
      <c r="C179" s="12">
        <v>1.4279999999999999</v>
      </c>
      <c r="D179" s="12">
        <v>0.31509999999999999</v>
      </c>
      <c r="E179" s="12">
        <v>0.39</v>
      </c>
      <c r="F179" s="12">
        <v>1.3109999999999999</v>
      </c>
      <c r="G179" s="12">
        <v>1.3080000000000001</v>
      </c>
    </row>
    <row r="180" spans="2:7" x14ac:dyDescent="0.25">
      <c r="B180" s="3">
        <v>37162</v>
      </c>
      <c r="C180" s="12">
        <v>-8.0013000000000005</v>
      </c>
      <c r="D180" s="12">
        <v>-8.9439000000000011</v>
      </c>
      <c r="E180" s="12">
        <v>-8.85</v>
      </c>
      <c r="F180" s="12">
        <v>-8.9700000000000006</v>
      </c>
      <c r="G180" s="12">
        <v>-8.9580000000000002</v>
      </c>
    </row>
    <row r="181" spans="2:7" x14ac:dyDescent="0.25">
      <c r="B181" s="3">
        <v>37134</v>
      </c>
      <c r="C181" s="12">
        <v>8.3100000000000007E-2</v>
      </c>
      <c r="D181" s="12">
        <v>5.3400000000000003E-2</v>
      </c>
      <c r="E181" s="12">
        <v>0.06</v>
      </c>
      <c r="F181" s="12">
        <v>-0.17300000000000001</v>
      </c>
      <c r="G181" s="12">
        <v>-0.17300000000000001</v>
      </c>
    </row>
    <row r="182" spans="2:7" x14ac:dyDescent="0.25">
      <c r="B182" s="3">
        <v>37103</v>
      </c>
      <c r="C182" s="12">
        <v>-1.5044000000000002</v>
      </c>
      <c r="D182" s="12">
        <v>-0.80970000000000009</v>
      </c>
      <c r="E182" s="12">
        <v>-0.89</v>
      </c>
      <c r="F182" s="12">
        <v>-0.56100000000000005</v>
      </c>
      <c r="G182" s="12">
        <v>-0.55700000000000005</v>
      </c>
    </row>
    <row r="183" spans="2:7" x14ac:dyDescent="0.25">
      <c r="B183" s="3">
        <v>37071</v>
      </c>
      <c r="C183" s="12">
        <v>-2.0278</v>
      </c>
      <c r="D183" s="12">
        <v>-3.3436000000000003</v>
      </c>
      <c r="E183" s="12">
        <v>-3.21</v>
      </c>
      <c r="F183" s="12">
        <v>-3.0580000000000003</v>
      </c>
      <c r="G183" s="12">
        <v>-3.0460000000000003</v>
      </c>
    </row>
    <row r="184" spans="2:7" x14ac:dyDescent="0.25">
      <c r="B184" s="3">
        <v>37042</v>
      </c>
      <c r="C184" s="12">
        <v>1.0721000000000001</v>
      </c>
      <c r="D184" s="12">
        <v>1.5162</v>
      </c>
      <c r="E184" s="12">
        <v>1.48</v>
      </c>
      <c r="F184" s="12">
        <v>1.41</v>
      </c>
      <c r="G184" s="12">
        <v>1.409</v>
      </c>
    </row>
    <row r="185" spans="2:7" x14ac:dyDescent="0.25">
      <c r="B185" s="3">
        <v>37011</v>
      </c>
      <c r="C185" s="12">
        <v>1.5995000000000001</v>
      </c>
      <c r="D185" s="12">
        <v>-0.54459999999999997</v>
      </c>
      <c r="E185" s="12">
        <v>-0.37</v>
      </c>
      <c r="F185" s="12">
        <v>-0.57400000000000007</v>
      </c>
      <c r="G185" s="12">
        <v>-0.56900000000000006</v>
      </c>
    </row>
    <row r="186" spans="2:7" x14ac:dyDescent="0.25">
      <c r="B186" s="3">
        <v>36980</v>
      </c>
      <c r="C186" s="12">
        <v>-3.6488</v>
      </c>
      <c r="D186" s="12">
        <v>-2.9965999999999999</v>
      </c>
      <c r="E186" s="12">
        <v>-3.0500000000000003</v>
      </c>
      <c r="F186" s="12">
        <v>-2.694</v>
      </c>
      <c r="G186" s="12">
        <v>-2.6880000000000002</v>
      </c>
    </row>
    <row r="187" spans="2:7" x14ac:dyDescent="0.25">
      <c r="B187" s="3">
        <v>36950</v>
      </c>
      <c r="C187" s="12">
        <v>1.4238000000000002</v>
      </c>
      <c r="D187" s="12">
        <v>5.91E-2</v>
      </c>
      <c r="E187" s="12">
        <v>0.17</v>
      </c>
      <c r="F187" s="12">
        <v>0.432</v>
      </c>
      <c r="G187" s="12">
        <v>0.43</v>
      </c>
    </row>
    <row r="188" spans="2:7" x14ac:dyDescent="0.25">
      <c r="B188" s="3">
        <v>36922</v>
      </c>
      <c r="C188" s="12">
        <v>5.9117000000000006</v>
      </c>
      <c r="D188" s="12">
        <v>6.3421000000000003</v>
      </c>
      <c r="E188" s="12">
        <v>6.32</v>
      </c>
      <c r="F188" s="12">
        <v>5.1840000000000002</v>
      </c>
      <c r="G188" s="12">
        <v>5.181</v>
      </c>
    </row>
    <row r="189" spans="2:7" x14ac:dyDescent="0.25">
      <c r="B189" s="3">
        <v>36889</v>
      </c>
      <c r="C189" s="12">
        <v>1.5653000000000001</v>
      </c>
      <c r="D189" s="12">
        <v>-0.2268</v>
      </c>
      <c r="E189" s="12">
        <v>-0.13</v>
      </c>
      <c r="F189" s="12">
        <v>0.54700000000000004</v>
      </c>
      <c r="G189" s="12">
        <v>0.54700000000000004</v>
      </c>
    </row>
    <row r="190" spans="2:7" x14ac:dyDescent="0.25">
      <c r="B190" s="3">
        <v>36860</v>
      </c>
      <c r="C190" s="12">
        <v>-8.1097999999999999</v>
      </c>
      <c r="D190" s="12">
        <v>-5.8446000000000007</v>
      </c>
      <c r="E190" s="12">
        <v>-5.99</v>
      </c>
      <c r="F190" s="12">
        <v>-5.516</v>
      </c>
      <c r="G190" s="12">
        <v>-5.5090000000000003</v>
      </c>
    </row>
    <row r="191" spans="2:7" x14ac:dyDescent="0.25">
      <c r="B191" s="3">
        <v>36830</v>
      </c>
      <c r="C191" s="12">
        <v>-5.1016000000000004</v>
      </c>
      <c r="D191" s="12">
        <v>-3.9625000000000004</v>
      </c>
      <c r="E191" s="12">
        <v>-4.05</v>
      </c>
      <c r="F191" s="12">
        <v>-3.8069999999999999</v>
      </c>
      <c r="G191" s="12">
        <v>-3.81</v>
      </c>
    </row>
    <row r="192" spans="2:7" x14ac:dyDescent="0.25">
      <c r="B192" s="3">
        <v>36798</v>
      </c>
      <c r="C192" s="12">
        <v>-2.1691000000000003</v>
      </c>
      <c r="D192" s="12">
        <v>-1.5915000000000001</v>
      </c>
      <c r="E192" s="12">
        <v>-1.6400000000000001</v>
      </c>
      <c r="F192" s="12">
        <v>-1.3980000000000001</v>
      </c>
      <c r="G192" s="12">
        <v>-1.3940000000000001</v>
      </c>
    </row>
    <row r="193" spans="2:7" x14ac:dyDescent="0.25">
      <c r="B193" s="3">
        <v>36769</v>
      </c>
      <c r="C193" s="12">
        <v>-1.1316000000000002</v>
      </c>
      <c r="D193" s="12">
        <v>-0.70920000000000005</v>
      </c>
      <c r="E193" s="12">
        <v>-0.74</v>
      </c>
      <c r="F193" s="12">
        <v>-0.19500000000000001</v>
      </c>
      <c r="G193" s="12">
        <v>-0.19400000000000001</v>
      </c>
    </row>
    <row r="194" spans="2:7" x14ac:dyDescent="0.25">
      <c r="B194" s="3">
        <v>36738</v>
      </c>
      <c r="C194" s="12">
        <v>-0.18970000000000001</v>
      </c>
      <c r="D194" s="12">
        <v>2.24E-2</v>
      </c>
      <c r="E194" s="12">
        <v>0.01</v>
      </c>
      <c r="F194" s="12">
        <v>-1.0999999999999999E-2</v>
      </c>
      <c r="G194" s="12">
        <v>-0.01</v>
      </c>
    </row>
    <row r="195" spans="2:7" x14ac:dyDescent="0.25">
      <c r="B195" s="3">
        <v>36707</v>
      </c>
      <c r="C195" s="12">
        <v>0.36480000000000001</v>
      </c>
      <c r="D195" s="12">
        <v>0.1366</v>
      </c>
      <c r="E195" s="12">
        <v>0.15</v>
      </c>
      <c r="F195" s="12">
        <v>0.28400000000000003</v>
      </c>
      <c r="G195" s="12">
        <v>0.28500000000000003</v>
      </c>
    </row>
    <row r="196" spans="2:7" x14ac:dyDescent="0.25">
      <c r="B196" s="3">
        <v>36677</v>
      </c>
      <c r="C196" s="12">
        <v>-1.3297000000000001</v>
      </c>
      <c r="D196" s="12">
        <v>-1.472</v>
      </c>
      <c r="E196" s="12">
        <v>-1.46</v>
      </c>
      <c r="F196" s="12">
        <v>-1.5130000000000001</v>
      </c>
      <c r="G196" s="12">
        <v>-1.5110000000000001</v>
      </c>
    </row>
    <row r="197" spans="2:7" x14ac:dyDescent="0.25">
      <c r="B197" s="3">
        <v>36644</v>
      </c>
      <c r="C197" s="12">
        <v>1.4283000000000001</v>
      </c>
      <c r="D197" s="12">
        <v>0.47400000000000003</v>
      </c>
      <c r="E197" s="12">
        <v>0.56000000000000005</v>
      </c>
      <c r="F197" s="12">
        <v>0.44</v>
      </c>
      <c r="G197" s="12">
        <v>0.44600000000000001</v>
      </c>
    </row>
    <row r="198" spans="2:7" x14ac:dyDescent="0.25">
      <c r="B198" s="3">
        <v>36616</v>
      </c>
      <c r="C198" s="12">
        <v>-5.6452</v>
      </c>
      <c r="D198" s="12">
        <v>-3.9789000000000003</v>
      </c>
      <c r="E198" s="12">
        <v>-4.13</v>
      </c>
      <c r="F198" s="12">
        <v>-3.2469999999999999</v>
      </c>
      <c r="G198" s="12">
        <v>-3.2480000000000002</v>
      </c>
    </row>
    <row r="199" spans="2:7" x14ac:dyDescent="0.25">
      <c r="B199" s="3">
        <v>36585</v>
      </c>
      <c r="C199" s="12">
        <v>-1.2851000000000001</v>
      </c>
      <c r="D199" s="12">
        <v>-0.66339999999999999</v>
      </c>
      <c r="E199" s="12">
        <v>-0.73</v>
      </c>
      <c r="F199" s="12">
        <v>-0.57799999999999996</v>
      </c>
      <c r="G199" s="12">
        <v>-0.57999999999999996</v>
      </c>
    </row>
    <row r="200" spans="2:7" x14ac:dyDescent="0.25">
      <c r="B200" s="3">
        <v>36556</v>
      </c>
      <c r="C200" s="12">
        <v>-1.0226999999999999</v>
      </c>
      <c r="D200" s="12">
        <v>1.6000000000000001E-3</v>
      </c>
      <c r="E200" s="12">
        <v>-0.1</v>
      </c>
      <c r="F200" s="12">
        <v>4.2000000000000003E-2</v>
      </c>
      <c r="G200" s="12">
        <v>4.2000000000000003E-2</v>
      </c>
    </row>
    <row r="201" spans="2:7" x14ac:dyDescent="0.25">
      <c r="B201" s="3">
        <v>36525</v>
      </c>
      <c r="C201" s="12">
        <v>2.1525000000000003</v>
      </c>
      <c r="D201" s="12">
        <v>1.7735000000000001</v>
      </c>
      <c r="E201" s="12">
        <v>1.81</v>
      </c>
      <c r="F201" s="12">
        <v>1.2000000000000002</v>
      </c>
      <c r="G201" s="12">
        <v>1.2010000000000001</v>
      </c>
    </row>
    <row r="202" spans="2:7" x14ac:dyDescent="0.25">
      <c r="B202" s="3">
        <v>36494</v>
      </c>
      <c r="C202" s="12">
        <v>1.0629999999999999</v>
      </c>
      <c r="D202" s="12">
        <v>1.2909999999999999</v>
      </c>
      <c r="E202" s="12">
        <v>1.27</v>
      </c>
      <c r="F202" s="12">
        <v>1.6739999999999999</v>
      </c>
      <c r="G202" s="12">
        <v>1.6739999999999999</v>
      </c>
    </row>
    <row r="203" spans="2:7" x14ac:dyDescent="0.25">
      <c r="B203" s="3">
        <v>36462</v>
      </c>
      <c r="C203" s="12">
        <v>-0.54700000000000004</v>
      </c>
      <c r="D203" s="12">
        <v>-0.73089999999999999</v>
      </c>
      <c r="E203" s="12">
        <v>-0.71</v>
      </c>
      <c r="F203" s="12">
        <v>-0.45700000000000002</v>
      </c>
      <c r="G203" s="12">
        <v>-0.45600000000000002</v>
      </c>
    </row>
    <row r="204" spans="2:7" x14ac:dyDescent="0.25">
      <c r="B204" s="3">
        <v>36433</v>
      </c>
      <c r="C204" s="12">
        <v>-1.5580000000000001</v>
      </c>
      <c r="D204" s="12">
        <v>-1.6517000000000002</v>
      </c>
      <c r="E204" s="12">
        <v>-1.6400000000000001</v>
      </c>
      <c r="F204" s="12">
        <v>-1.079</v>
      </c>
      <c r="G204" s="12">
        <v>-1.0760000000000001</v>
      </c>
    </row>
    <row r="205" spans="2:7" x14ac:dyDescent="0.25">
      <c r="B205" s="3">
        <v>36403</v>
      </c>
      <c r="C205" s="12">
        <v>-1.1653</v>
      </c>
      <c r="D205" s="12">
        <v>-1.1427</v>
      </c>
      <c r="E205" s="12">
        <v>-1.1500000000000001</v>
      </c>
      <c r="F205" s="12">
        <v>-0.98799999999999999</v>
      </c>
      <c r="G205" s="12">
        <v>-0.98</v>
      </c>
    </row>
    <row r="206" spans="2:7" x14ac:dyDescent="0.25">
      <c r="B206" s="3">
        <v>36371</v>
      </c>
      <c r="C206" s="12">
        <v>0.65720000000000001</v>
      </c>
      <c r="D206" s="12">
        <v>0.61420000000000008</v>
      </c>
      <c r="E206" s="12">
        <v>0.62</v>
      </c>
      <c r="F206" s="12">
        <v>0.45200000000000001</v>
      </c>
      <c r="G206" s="12">
        <v>0.44500000000000001</v>
      </c>
    </row>
    <row r="207" spans="2:7" x14ac:dyDescent="0.25">
      <c r="B207" s="3">
        <v>36341</v>
      </c>
      <c r="C207" s="12">
        <v>0.37410000000000004</v>
      </c>
      <c r="D207" s="12">
        <v>-0.30099999999999999</v>
      </c>
      <c r="E207" s="12">
        <v>-0.2</v>
      </c>
      <c r="F207" s="12">
        <v>-0.161</v>
      </c>
      <c r="G207" s="12">
        <v>-0.16300000000000001</v>
      </c>
    </row>
    <row r="208" spans="2:7" x14ac:dyDescent="0.25">
      <c r="B208" s="3">
        <v>36311</v>
      </c>
      <c r="C208" s="12">
        <v>-0.72270000000000001</v>
      </c>
      <c r="D208" s="12">
        <v>-1.6E-2</v>
      </c>
      <c r="E208" s="12" t="e">
        <v>#N/A</v>
      </c>
      <c r="F208" s="12">
        <v>0.34500000000000003</v>
      </c>
      <c r="G208" s="12">
        <v>0.35599999999999998</v>
      </c>
    </row>
    <row r="209" spans="2:7" x14ac:dyDescent="0.25">
      <c r="B209" s="3">
        <v>36280</v>
      </c>
      <c r="C209" s="12">
        <v>1.0386</v>
      </c>
      <c r="D209" s="12">
        <v>1.7168000000000001</v>
      </c>
      <c r="E209" s="12">
        <v>1.6300000000000001</v>
      </c>
      <c r="F209" s="12">
        <v>1.617</v>
      </c>
      <c r="G209" s="12">
        <v>1.61</v>
      </c>
    </row>
    <row r="210" spans="2:7" x14ac:dyDescent="0.25">
      <c r="B210" s="3">
        <v>36250</v>
      </c>
      <c r="C210" s="12" t="e">
        <v>#N/A</v>
      </c>
      <c r="D210" s="12" t="e">
        <v>#N/A</v>
      </c>
      <c r="E210" s="12">
        <v>0.38</v>
      </c>
      <c r="F210" s="12">
        <v>0.68</v>
      </c>
      <c r="G210" s="12">
        <v>0.67700000000000005</v>
      </c>
    </row>
    <row r="211" spans="2:7" x14ac:dyDescent="0.25">
      <c r="B211" s="3">
        <v>36217</v>
      </c>
      <c r="C211" s="12" t="e">
        <v>#N/A</v>
      </c>
      <c r="D211" s="12" t="e">
        <v>#N/A</v>
      </c>
      <c r="E211" s="12">
        <v>1.9000000000000001</v>
      </c>
      <c r="F211" s="12">
        <v>1.8160000000000001</v>
      </c>
      <c r="G211" s="12">
        <v>1.82</v>
      </c>
    </row>
    <row r="212" spans="2:7" x14ac:dyDescent="0.25">
      <c r="B212" s="3">
        <v>36189</v>
      </c>
      <c r="C212" s="12" t="e">
        <v>#N/A</v>
      </c>
      <c r="D212" s="12" t="e">
        <v>#N/A</v>
      </c>
      <c r="E212" s="12">
        <v>0.99</v>
      </c>
      <c r="F212" s="12">
        <v>0.93100000000000005</v>
      </c>
      <c r="G212" s="12">
        <v>0.92400000000000004</v>
      </c>
    </row>
    <row r="213" spans="2:7" x14ac:dyDescent="0.25">
      <c r="B213" s="3">
        <v>36160</v>
      </c>
      <c r="C213" s="12">
        <v>1.6344000000000001</v>
      </c>
      <c r="D213" s="12">
        <v>-0.5968</v>
      </c>
      <c r="E213" s="12">
        <v>-0.27</v>
      </c>
      <c r="F213" s="12">
        <v>-0.35799999999999998</v>
      </c>
      <c r="G213" s="12">
        <v>-0.35499999999999998</v>
      </c>
    </row>
    <row r="214" spans="2:7" x14ac:dyDescent="0.25">
      <c r="B214" s="3">
        <v>36129</v>
      </c>
      <c r="C214" s="12">
        <v>3.2977000000000003</v>
      </c>
      <c r="D214" s="12">
        <v>4.9318</v>
      </c>
      <c r="E214" s="12">
        <v>4.68</v>
      </c>
      <c r="F214" s="12">
        <v>5.758</v>
      </c>
      <c r="G214" s="12">
        <v>5.7460000000000004</v>
      </c>
    </row>
    <row r="215" spans="2:7" x14ac:dyDescent="0.25">
      <c r="B215" s="3">
        <v>36098</v>
      </c>
      <c r="C215" s="12">
        <v>-2.5597000000000003</v>
      </c>
      <c r="D215" s="12">
        <v>-1.7541</v>
      </c>
      <c r="E215" s="12">
        <v>-1.8900000000000001</v>
      </c>
      <c r="F215" s="12">
        <v>-1.8860000000000001</v>
      </c>
      <c r="G215" s="12">
        <v>-1.8780000000000001</v>
      </c>
    </row>
    <row r="216" spans="2:7" x14ac:dyDescent="0.25">
      <c r="B216" s="3">
        <v>36068</v>
      </c>
      <c r="C216" s="12">
        <v>-3.9097000000000004</v>
      </c>
      <c r="D216" s="12">
        <v>-2.7145000000000001</v>
      </c>
      <c r="E216" s="12">
        <v>-2.95</v>
      </c>
      <c r="F216" s="12">
        <v>-2.661</v>
      </c>
      <c r="G216" s="12">
        <v>-2.6520000000000001</v>
      </c>
    </row>
    <row r="217" spans="2:7" x14ac:dyDescent="0.25">
      <c r="B217" s="3">
        <v>36038</v>
      </c>
      <c r="C217" s="12">
        <v>-10.708600000000001</v>
      </c>
      <c r="D217" s="12">
        <v>-7.5382000000000007</v>
      </c>
      <c r="E217" s="12">
        <v>-8.23</v>
      </c>
      <c r="F217" s="12">
        <v>-7.4030000000000005</v>
      </c>
      <c r="G217" s="12">
        <v>-7.399</v>
      </c>
    </row>
    <row r="218" spans="2:7" x14ac:dyDescent="0.25">
      <c r="B218" s="3">
        <v>36007</v>
      </c>
      <c r="C218" s="12">
        <v>0.68759999999999999</v>
      </c>
      <c r="D218" s="12">
        <v>0.15660000000000002</v>
      </c>
      <c r="E218" s="12">
        <v>0.28000000000000003</v>
      </c>
      <c r="F218" s="12">
        <v>0.36099999999999999</v>
      </c>
      <c r="G218" s="12">
        <v>0.36099999999999999</v>
      </c>
    </row>
    <row r="219" spans="2:7" x14ac:dyDescent="0.25">
      <c r="B219" s="3">
        <v>35976</v>
      </c>
      <c r="C219" s="12">
        <v>-1.1834</v>
      </c>
      <c r="D219" s="12">
        <v>-0.32240000000000002</v>
      </c>
      <c r="E219" s="12">
        <v>-0.52</v>
      </c>
      <c r="F219" s="12">
        <v>-0.151</v>
      </c>
      <c r="G219" s="12">
        <v>-0.151</v>
      </c>
    </row>
    <row r="220" spans="2:7" x14ac:dyDescent="0.25">
      <c r="B220" s="3">
        <v>35944</v>
      </c>
      <c r="C220" s="12">
        <v>-1.2199</v>
      </c>
      <c r="D220" s="12">
        <v>-0.37840000000000001</v>
      </c>
      <c r="E220" s="12">
        <v>-0.56000000000000005</v>
      </c>
      <c r="F220" s="12">
        <v>-0.115</v>
      </c>
      <c r="G220" s="12">
        <v>-0.115</v>
      </c>
    </row>
    <row r="221" spans="2:7" x14ac:dyDescent="0.25">
      <c r="B221" s="3">
        <v>35915</v>
      </c>
      <c r="C221" s="12">
        <v>-0.2732</v>
      </c>
      <c r="D221" s="12">
        <v>-2.53E-2</v>
      </c>
      <c r="E221" s="12">
        <v>-7.0000000000000007E-2</v>
      </c>
      <c r="F221" s="12">
        <v>0.11800000000000001</v>
      </c>
      <c r="G221" s="12">
        <v>0.11800000000000001</v>
      </c>
    </row>
    <row r="222" spans="2:7" x14ac:dyDescent="0.25">
      <c r="B222" s="3">
        <v>35885</v>
      </c>
      <c r="C222" s="12">
        <v>0.96160000000000001</v>
      </c>
      <c r="D222" s="12">
        <v>0.64900000000000002</v>
      </c>
      <c r="E222" s="12">
        <v>0.70000000000000007</v>
      </c>
      <c r="F222" s="12">
        <v>0.80200000000000005</v>
      </c>
      <c r="G222" s="12">
        <v>0.80200000000000005</v>
      </c>
    </row>
    <row r="223" spans="2:7" x14ac:dyDescent="0.25">
      <c r="B223" s="3">
        <v>35853</v>
      </c>
      <c r="C223" s="12">
        <v>1.0941000000000001</v>
      </c>
      <c r="D223" s="12">
        <v>0.83730000000000004</v>
      </c>
      <c r="E223" s="12">
        <v>0.87</v>
      </c>
      <c r="F223" s="12">
        <v>0.72</v>
      </c>
      <c r="G223" s="12">
        <v>0.72</v>
      </c>
    </row>
    <row r="224" spans="2:7" x14ac:dyDescent="0.25">
      <c r="B224" s="3">
        <v>35825</v>
      </c>
      <c r="C224" s="12">
        <v>0.36730000000000002</v>
      </c>
      <c r="D224" s="12">
        <v>0.14780000000000001</v>
      </c>
      <c r="E224" s="12">
        <v>0.18</v>
      </c>
      <c r="F224" s="12">
        <v>0.16600000000000001</v>
      </c>
      <c r="G224" s="12">
        <v>0.16600000000000001</v>
      </c>
    </row>
    <row r="225" spans="2:7" x14ac:dyDescent="0.25">
      <c r="B225" s="3">
        <v>35795</v>
      </c>
      <c r="C225" s="12" t="e">
        <v>#N/A</v>
      </c>
      <c r="D225" s="12" t="e">
        <v>#N/A</v>
      </c>
      <c r="E225" s="12">
        <v>-0.1</v>
      </c>
      <c r="F225" s="12">
        <v>7.0000000000000007E-2</v>
      </c>
      <c r="G225" s="12">
        <v>6.9000000000000006E-2</v>
      </c>
    </row>
    <row r="226" spans="2:7" x14ac:dyDescent="0.25">
      <c r="B226" s="3">
        <v>35762</v>
      </c>
      <c r="C226" s="12" t="e">
        <v>#N/A</v>
      </c>
      <c r="D226" s="12" t="e">
        <v>#N/A</v>
      </c>
      <c r="E226" s="12">
        <v>0.67</v>
      </c>
      <c r="F226" s="12">
        <v>0.68900000000000006</v>
      </c>
      <c r="G226" s="12">
        <v>0.68900000000000006</v>
      </c>
    </row>
    <row r="227" spans="2:7" x14ac:dyDescent="0.25">
      <c r="B227" s="3">
        <v>35734</v>
      </c>
      <c r="C227" s="12" t="e">
        <v>#N/A</v>
      </c>
      <c r="D227" s="12" t="e">
        <v>#N/A</v>
      </c>
      <c r="E227" s="12">
        <v>-1.45</v>
      </c>
      <c r="F227" s="12">
        <v>-0.90800000000000003</v>
      </c>
      <c r="G227" s="12">
        <v>-0.90700000000000003</v>
      </c>
    </row>
    <row r="228" spans="2:7" x14ac:dyDescent="0.25">
      <c r="B228" s="3">
        <v>35703</v>
      </c>
      <c r="C228" s="12" t="e">
        <v>#N/A</v>
      </c>
      <c r="D228" s="12" t="e">
        <v>#N/A</v>
      </c>
      <c r="E228" s="12">
        <v>0.57000000000000006</v>
      </c>
      <c r="F228" s="12">
        <v>0.46900000000000003</v>
      </c>
      <c r="G228" s="12">
        <v>0.46500000000000002</v>
      </c>
    </row>
    <row r="229" spans="2:7" x14ac:dyDescent="0.25">
      <c r="B229" s="3">
        <v>35671</v>
      </c>
      <c r="C229" s="12" t="e">
        <v>#N/A</v>
      </c>
      <c r="D229" s="12" t="e">
        <v>#N/A</v>
      </c>
      <c r="E229" s="12">
        <v>0.62</v>
      </c>
      <c r="F229" s="12">
        <v>0.83299999999999996</v>
      </c>
      <c r="G229" s="12">
        <v>0.82600000000000007</v>
      </c>
    </row>
    <row r="230" spans="2:7" x14ac:dyDescent="0.25">
      <c r="B230" s="3">
        <v>35642</v>
      </c>
      <c r="C230" s="12" t="e">
        <v>#N/A</v>
      </c>
      <c r="D230" s="12" t="e">
        <v>#N/A</v>
      </c>
      <c r="E230" s="12">
        <v>0.08</v>
      </c>
      <c r="F230" s="12">
        <v>0.13300000000000001</v>
      </c>
      <c r="G230" s="12">
        <v>0.13</v>
      </c>
    </row>
    <row r="231" spans="2:7" x14ac:dyDescent="0.25">
      <c r="B231" s="3">
        <v>35611</v>
      </c>
      <c r="C231" s="12" t="e">
        <v>#N/A</v>
      </c>
      <c r="D231" s="12" t="e">
        <v>#N/A</v>
      </c>
      <c r="E231" s="12">
        <v>0.36</v>
      </c>
      <c r="F231" s="12">
        <v>0.61499999999999999</v>
      </c>
      <c r="G231" s="12">
        <v>0.61699999999999999</v>
      </c>
    </row>
    <row r="232" spans="2:7" x14ac:dyDescent="0.25">
      <c r="B232" s="3">
        <v>35580</v>
      </c>
      <c r="C232" s="12" t="e">
        <v>#N/A</v>
      </c>
      <c r="D232" s="12" t="e">
        <v>#N/A</v>
      </c>
      <c r="E232" s="12">
        <v>1.28</v>
      </c>
      <c r="F232" s="12">
        <v>1.4259999999999999</v>
      </c>
      <c r="G232" s="12">
        <v>1.4239999999999999</v>
      </c>
    </row>
    <row r="233" spans="2:7" x14ac:dyDescent="0.25">
      <c r="B233" s="3">
        <v>35550</v>
      </c>
      <c r="C233" s="12" t="e">
        <v>#N/A</v>
      </c>
      <c r="D233" s="12" t="e">
        <v>#N/A</v>
      </c>
      <c r="E233" s="12">
        <v>-0.37</v>
      </c>
      <c r="F233" s="12">
        <v>-4.3000000000000003E-2</v>
      </c>
      <c r="G233" s="12">
        <v>-4.3999999999999997E-2</v>
      </c>
    </row>
    <row r="234" spans="2:7" x14ac:dyDescent="0.25">
      <c r="B234" s="3">
        <v>35520</v>
      </c>
      <c r="C234" s="12" t="e">
        <v>#N/A</v>
      </c>
      <c r="D234" s="12" t="e">
        <v>#N/A</v>
      </c>
      <c r="E234" s="12">
        <v>-0.51</v>
      </c>
      <c r="F234" s="12">
        <v>-0.34500000000000003</v>
      </c>
      <c r="G234" s="12">
        <v>-0.34400000000000003</v>
      </c>
    </row>
    <row r="235" spans="2:7" x14ac:dyDescent="0.25">
      <c r="B235" s="3">
        <v>35489</v>
      </c>
      <c r="C235" s="12" t="e">
        <v>#N/A</v>
      </c>
      <c r="D235" s="12" t="e">
        <v>#N/A</v>
      </c>
      <c r="E235" s="12">
        <v>1.56</v>
      </c>
      <c r="F235" s="12">
        <v>1.61</v>
      </c>
      <c r="G235" s="12">
        <v>1.6080000000000001</v>
      </c>
    </row>
    <row r="236" spans="2:7" x14ac:dyDescent="0.25">
      <c r="B236" s="3">
        <v>35461</v>
      </c>
      <c r="C236" s="12" t="e">
        <v>#N/A</v>
      </c>
      <c r="D236" s="12" t="e">
        <v>#N/A</v>
      </c>
      <c r="E236" s="12">
        <v>0.73</v>
      </c>
      <c r="F236" s="12">
        <v>0.67900000000000005</v>
      </c>
      <c r="G236" s="12">
        <v>0.68200000000000005</v>
      </c>
    </row>
    <row r="237" spans="2:7" x14ac:dyDescent="0.25">
      <c r="B237" s="3">
        <v>35430</v>
      </c>
      <c r="C237" s="12" t="e">
        <v>#N/A</v>
      </c>
      <c r="D237" s="12" t="e">
        <v>#N/A</v>
      </c>
      <c r="E237" s="12">
        <v>1.7000000000000002</v>
      </c>
      <c r="F237" s="12">
        <v>0</v>
      </c>
      <c r="G237" s="12">
        <v>0</v>
      </c>
    </row>
    <row r="238" spans="2:7" x14ac:dyDescent="0.25">
      <c r="B238" s="3">
        <v>35398</v>
      </c>
      <c r="C238" s="12" t="e">
        <v>#N/A</v>
      </c>
      <c r="D238" s="12" t="e">
        <v>#N/A</v>
      </c>
      <c r="E238" s="12">
        <v>0.30000000000000004</v>
      </c>
      <c r="F238" s="12" t="e">
        <v>#N/A</v>
      </c>
      <c r="G238" s="12" t="e">
        <v>#N/A</v>
      </c>
    </row>
    <row r="239" spans="2:7" x14ac:dyDescent="0.25">
      <c r="B239" s="3">
        <v>35369</v>
      </c>
      <c r="C239" s="12" t="e">
        <v>#N/A</v>
      </c>
      <c r="D239" s="12" t="e">
        <v>#N/A</v>
      </c>
      <c r="E239" s="12">
        <v>-1.41</v>
      </c>
      <c r="F239" s="12" t="e">
        <v>#N/A</v>
      </c>
      <c r="G239" s="12" t="e">
        <v>#N/A</v>
      </c>
    </row>
    <row r="240" spans="2:7" x14ac:dyDescent="0.25">
      <c r="B240" s="3">
        <v>35338</v>
      </c>
      <c r="C240" s="12" t="e">
        <v>#N/A</v>
      </c>
      <c r="D240" s="12" t="e">
        <v>#N/A</v>
      </c>
      <c r="E240" s="12">
        <v>0.73</v>
      </c>
      <c r="F240" s="12" t="e">
        <v>#N/A</v>
      </c>
      <c r="G240" s="12" t="e">
        <v>#N/A</v>
      </c>
    </row>
    <row r="241" spans="2:7" x14ac:dyDescent="0.25">
      <c r="B241" s="3">
        <v>35307</v>
      </c>
      <c r="C241" s="12" t="e">
        <v>#N/A</v>
      </c>
      <c r="D241" s="12" t="e">
        <v>#N/A</v>
      </c>
      <c r="E241" s="12">
        <v>1.25</v>
      </c>
      <c r="F241" s="12" t="e">
        <v>#N/A</v>
      </c>
      <c r="G241" s="12" t="e">
        <v>#N/A</v>
      </c>
    </row>
    <row r="242" spans="2:7" x14ac:dyDescent="0.25">
      <c r="B242" s="3">
        <v>35277</v>
      </c>
      <c r="C242" s="12" t="e">
        <v>#N/A</v>
      </c>
      <c r="D242" s="12" t="e">
        <v>#N/A</v>
      </c>
      <c r="E242" s="12">
        <v>0.25</v>
      </c>
      <c r="F242" s="12" t="e">
        <v>#N/A</v>
      </c>
      <c r="G242" s="12" t="e">
        <v>#N/A</v>
      </c>
    </row>
    <row r="243" spans="2:7" x14ac:dyDescent="0.25">
      <c r="B243" s="3">
        <v>35244</v>
      </c>
      <c r="C243" s="12" t="e">
        <v>#N/A</v>
      </c>
      <c r="D243" s="12" t="e">
        <v>#N/A</v>
      </c>
      <c r="E243" s="12">
        <v>-0.48</v>
      </c>
      <c r="F243" s="12" t="e">
        <v>#N/A</v>
      </c>
      <c r="G243" s="12" t="e">
        <v>#N/A</v>
      </c>
    </row>
    <row r="244" spans="2:7" x14ac:dyDescent="0.25">
      <c r="B244" s="3">
        <v>35216</v>
      </c>
      <c r="C244" s="12" t="e">
        <v>#N/A</v>
      </c>
      <c r="D244" s="12" t="e">
        <v>#N/A</v>
      </c>
      <c r="E244" s="12">
        <v>0.9</v>
      </c>
      <c r="F244" s="12" t="e">
        <v>#N/A</v>
      </c>
      <c r="G244" s="12" t="e">
        <v>#N/A</v>
      </c>
    </row>
    <row r="245" spans="2:7" x14ac:dyDescent="0.25">
      <c r="B245" s="3">
        <v>35185</v>
      </c>
      <c r="C245" s="12" t="e">
        <v>#N/A</v>
      </c>
      <c r="D245" s="12" t="e">
        <v>#N/A</v>
      </c>
      <c r="E245" s="12">
        <v>0.9</v>
      </c>
      <c r="F245" s="12" t="e">
        <v>#N/A</v>
      </c>
      <c r="G245" s="12" t="e">
        <v>#N/A</v>
      </c>
    </row>
    <row r="246" spans="2:7" x14ac:dyDescent="0.25">
      <c r="B246" s="3">
        <v>35153</v>
      </c>
      <c r="C246" s="12" t="e">
        <v>#N/A</v>
      </c>
      <c r="D246" s="12" t="e">
        <v>#N/A</v>
      </c>
      <c r="E246" s="12">
        <v>0.79</v>
      </c>
      <c r="F246" s="12" t="e">
        <v>#N/A</v>
      </c>
      <c r="G246" s="12" t="e">
        <v>#N/A</v>
      </c>
    </row>
    <row r="247" spans="2:7" x14ac:dyDescent="0.25">
      <c r="B247" s="3">
        <v>35124</v>
      </c>
      <c r="C247" s="12" t="e">
        <v>#N/A</v>
      </c>
      <c r="D247" s="12" t="e">
        <v>#N/A</v>
      </c>
      <c r="E247" s="12">
        <v>1.83</v>
      </c>
      <c r="F247" s="12" t="e">
        <v>#N/A</v>
      </c>
      <c r="G247" s="12" t="e">
        <v>#N/A</v>
      </c>
    </row>
    <row r="248" spans="2:7" x14ac:dyDescent="0.25">
      <c r="B248" s="3">
        <v>35095</v>
      </c>
      <c r="C248" s="12" t="e">
        <v>#N/A</v>
      </c>
      <c r="D248" s="12" t="e">
        <v>#N/A</v>
      </c>
      <c r="E248" s="12">
        <v>0.93</v>
      </c>
      <c r="F248" s="12" t="e">
        <v>#N/A</v>
      </c>
      <c r="G248" s="12" t="e">
        <v>#N/A</v>
      </c>
    </row>
    <row r="249" spans="2:7" x14ac:dyDescent="0.25">
      <c r="B249" s="3">
        <v>35062</v>
      </c>
      <c r="C249" s="12" t="e">
        <v>#N/A</v>
      </c>
      <c r="D249" s="12" t="e">
        <v>#N/A</v>
      </c>
      <c r="E249" s="12">
        <v>0.34</v>
      </c>
      <c r="F249" s="12" t="e">
        <v>#N/A</v>
      </c>
      <c r="G249" s="12" t="e">
        <v>#N/A</v>
      </c>
    </row>
    <row r="250" spans="2:7" x14ac:dyDescent="0.25">
      <c r="B250" s="3">
        <v>35033</v>
      </c>
      <c r="C250" s="12" t="e">
        <v>#N/A</v>
      </c>
      <c r="D250" s="12" t="e">
        <v>#N/A</v>
      </c>
      <c r="E250" s="12">
        <v>-0.70000000000000007</v>
      </c>
      <c r="F250" s="12" t="e">
        <v>#N/A</v>
      </c>
      <c r="G250" s="12" t="e">
        <v>#N/A</v>
      </c>
    </row>
    <row r="251" spans="2:7" x14ac:dyDescent="0.25">
      <c r="B251" s="3">
        <v>35003</v>
      </c>
      <c r="C251" s="12" t="e">
        <v>#N/A</v>
      </c>
      <c r="D251" s="12" t="e">
        <v>#N/A</v>
      </c>
      <c r="E251" s="12">
        <v>-0.8</v>
      </c>
      <c r="F251" s="12" t="e">
        <v>#N/A</v>
      </c>
      <c r="G251" s="12" t="e">
        <v>#N/A</v>
      </c>
    </row>
    <row r="252" spans="2:7" x14ac:dyDescent="0.25">
      <c r="B252" s="3">
        <v>34971</v>
      </c>
      <c r="C252" s="12" t="e">
        <v>#N/A</v>
      </c>
      <c r="D252" s="12" t="e">
        <v>#N/A</v>
      </c>
      <c r="E252" s="12">
        <v>0.38</v>
      </c>
      <c r="F252" s="12" t="e">
        <v>#N/A</v>
      </c>
      <c r="G252" s="12" t="e">
        <v>#N/A</v>
      </c>
    </row>
    <row r="253" spans="2:7" x14ac:dyDescent="0.25">
      <c r="B253" s="3">
        <v>34942</v>
      </c>
      <c r="C253" s="12" t="e">
        <v>#N/A</v>
      </c>
      <c r="D253" s="12" t="e">
        <v>#N/A</v>
      </c>
      <c r="E253" s="12">
        <v>-0.76</v>
      </c>
      <c r="F253" s="12" t="e">
        <v>#N/A</v>
      </c>
      <c r="G253" s="12" t="e">
        <v>#N/A</v>
      </c>
    </row>
    <row r="254" spans="2:7" x14ac:dyDescent="0.25">
      <c r="B254" s="3">
        <v>34911</v>
      </c>
      <c r="C254" s="12" t="e">
        <v>#N/A</v>
      </c>
      <c r="D254" s="12" t="e">
        <v>#N/A</v>
      </c>
      <c r="E254" s="12">
        <v>1.6</v>
      </c>
      <c r="F254" s="12" t="e">
        <v>#N/A</v>
      </c>
      <c r="G254" s="12" t="e">
        <v>#N/A</v>
      </c>
    </row>
    <row r="255" spans="2:7" x14ac:dyDescent="0.25">
      <c r="B255" s="3">
        <v>34880</v>
      </c>
      <c r="C255" s="12" t="e">
        <v>#N/A</v>
      </c>
      <c r="D255" s="12" t="e">
        <v>#N/A</v>
      </c>
      <c r="E255" s="12">
        <v>-0.15</v>
      </c>
      <c r="F255" s="12" t="e">
        <v>#N/A</v>
      </c>
      <c r="G255" s="12" t="e">
        <v>#N/A</v>
      </c>
    </row>
    <row r="256" spans="2:7" x14ac:dyDescent="0.25">
      <c r="B256" s="3">
        <v>34850</v>
      </c>
      <c r="C256" s="12" t="e">
        <v>#N/A</v>
      </c>
      <c r="D256" s="12" t="e">
        <v>#N/A</v>
      </c>
      <c r="E256" s="12">
        <v>-1.4000000000000001</v>
      </c>
      <c r="F256" s="12" t="e">
        <v>#N/A</v>
      </c>
      <c r="G256" s="12" t="e">
        <v>#N/A</v>
      </c>
    </row>
    <row r="257" spans="2:7" x14ac:dyDescent="0.25">
      <c r="B257" s="3">
        <v>34817</v>
      </c>
      <c r="C257" s="12" t="e">
        <v>#N/A</v>
      </c>
      <c r="D257" s="12" t="e">
        <v>#N/A</v>
      </c>
      <c r="E257" s="12">
        <v>1.0900000000000001</v>
      </c>
      <c r="F257" s="12" t="e">
        <v>#N/A</v>
      </c>
      <c r="G257" s="12" t="e">
        <v>#N/A</v>
      </c>
    </row>
    <row r="258" spans="2:7" x14ac:dyDescent="0.25">
      <c r="B258" s="3">
        <v>34789</v>
      </c>
      <c r="C258" s="12" t="e">
        <v>#N/A</v>
      </c>
      <c r="D258" s="12" t="e">
        <v>#N/A</v>
      </c>
      <c r="E258" s="12">
        <v>0.53</v>
      </c>
      <c r="F258" s="12" t="e">
        <v>#N/A</v>
      </c>
      <c r="G258" s="12" t="e">
        <v>#N/A</v>
      </c>
    </row>
    <row r="259" spans="2:7" x14ac:dyDescent="0.25">
      <c r="B259" s="3">
        <v>34758</v>
      </c>
      <c r="C259" s="12" t="e">
        <v>#N/A</v>
      </c>
      <c r="D259" s="12" t="e">
        <v>#N/A</v>
      </c>
      <c r="E259" s="12">
        <v>0.95000000000000007</v>
      </c>
      <c r="F259" s="12" t="e">
        <v>#N/A</v>
      </c>
      <c r="G259" s="12" t="e">
        <v>#N/A</v>
      </c>
    </row>
    <row r="260" spans="2:7" x14ac:dyDescent="0.25">
      <c r="B260" s="3">
        <v>34730</v>
      </c>
      <c r="C260" s="12" t="e">
        <v>#N/A</v>
      </c>
      <c r="D260" s="12" t="e">
        <v>#N/A</v>
      </c>
      <c r="E260" s="12">
        <v>-0.51</v>
      </c>
      <c r="F260" s="12" t="e">
        <v>#N/A</v>
      </c>
      <c r="G260" s="12" t="e">
        <v>#N/A</v>
      </c>
    </row>
    <row r="261" spans="2:7" x14ac:dyDescent="0.25">
      <c r="B261" s="3">
        <v>34698</v>
      </c>
      <c r="C261" s="12" t="e">
        <v>#N/A</v>
      </c>
      <c r="D261" s="12" t="e">
        <v>#N/A</v>
      </c>
      <c r="E261" s="12">
        <v>0.14000000000000001</v>
      </c>
      <c r="F261" s="12" t="e">
        <v>#N/A</v>
      </c>
      <c r="G261" s="12" t="e">
        <v>#N/A</v>
      </c>
    </row>
    <row r="262" spans="2:7" x14ac:dyDescent="0.25">
      <c r="B262" s="3">
        <v>34668</v>
      </c>
      <c r="C262" s="12" t="e">
        <v>#N/A</v>
      </c>
      <c r="D262" s="12" t="e">
        <v>#N/A</v>
      </c>
      <c r="E262" s="12">
        <v>-0.97</v>
      </c>
      <c r="F262" s="12" t="e">
        <v>#N/A</v>
      </c>
      <c r="G262" s="12" t="e">
        <v>#N/A</v>
      </c>
    </row>
    <row r="263" spans="2:7" x14ac:dyDescent="0.25">
      <c r="B263" s="3">
        <v>34638</v>
      </c>
      <c r="C263" s="12" t="e">
        <v>#N/A</v>
      </c>
      <c r="D263" s="12" t="e">
        <v>#N/A</v>
      </c>
      <c r="E263" s="12">
        <v>0.42</v>
      </c>
      <c r="F263" s="12" t="e">
        <v>#N/A</v>
      </c>
      <c r="G263" s="12" t="e">
        <v>#N/A</v>
      </c>
    </row>
    <row r="264" spans="2:7" x14ac:dyDescent="0.25">
      <c r="B264" s="3">
        <v>34607</v>
      </c>
      <c r="C264" s="12" t="e">
        <v>#N/A</v>
      </c>
      <c r="D264" s="12" t="e">
        <v>#N/A</v>
      </c>
      <c r="E264" s="12">
        <v>1.54</v>
      </c>
      <c r="F264" s="12" t="e">
        <v>#N/A</v>
      </c>
      <c r="G264" s="12" t="e">
        <v>#N/A</v>
      </c>
    </row>
    <row r="265" spans="2:7" x14ac:dyDescent="0.25">
      <c r="B265" s="3">
        <v>34577</v>
      </c>
      <c r="C265" s="12" t="e">
        <v>#N/A</v>
      </c>
      <c r="D265" s="12" t="e">
        <v>#N/A</v>
      </c>
      <c r="E265" s="12">
        <v>0.53</v>
      </c>
      <c r="F265" s="12" t="e">
        <v>#N/A</v>
      </c>
      <c r="G265" s="12" t="e">
        <v>#N/A</v>
      </c>
    </row>
    <row r="266" spans="2:7" x14ac:dyDescent="0.25">
      <c r="B266" s="3">
        <v>34544</v>
      </c>
      <c r="C266" s="12" t="e">
        <v>#N/A</v>
      </c>
      <c r="D266" s="12" t="e">
        <v>#N/A</v>
      </c>
      <c r="E266" s="12">
        <v>-0.99</v>
      </c>
      <c r="F266" s="12" t="e">
        <v>#N/A</v>
      </c>
      <c r="G266" s="12" t="e">
        <v>#N/A</v>
      </c>
    </row>
    <row r="267" spans="2:7" x14ac:dyDescent="0.25">
      <c r="B267" s="3">
        <v>34515</v>
      </c>
      <c r="C267" s="12" t="e">
        <v>#N/A</v>
      </c>
      <c r="D267" s="12" t="e">
        <v>#N/A</v>
      </c>
      <c r="E267" s="12">
        <v>0.57999999999999996</v>
      </c>
      <c r="F267" s="12" t="e">
        <v>#N/A</v>
      </c>
      <c r="G267" s="12" t="e">
        <v>#N/A</v>
      </c>
    </row>
    <row r="268" spans="2:7" x14ac:dyDescent="0.25">
      <c r="B268" s="3">
        <v>34485</v>
      </c>
      <c r="C268" s="12" t="e">
        <v>#N/A</v>
      </c>
      <c r="D268" s="12" t="e">
        <v>#N/A</v>
      </c>
      <c r="E268" s="12">
        <v>0.08</v>
      </c>
      <c r="F268" s="12" t="e">
        <v>#N/A</v>
      </c>
      <c r="G268" s="12" t="e">
        <v>#N/A</v>
      </c>
    </row>
    <row r="269" spans="2:7" x14ac:dyDescent="0.25">
      <c r="B269" s="3">
        <v>34453</v>
      </c>
      <c r="C269" s="12" t="e">
        <v>#N/A</v>
      </c>
      <c r="D269" s="12" t="e">
        <v>#N/A</v>
      </c>
      <c r="E269" s="12">
        <v>7.0000000000000007E-2</v>
      </c>
      <c r="F269" s="12" t="e">
        <v>#N/A</v>
      </c>
      <c r="G269" s="12" t="e">
        <v>#N/A</v>
      </c>
    </row>
    <row r="270" spans="2:7" x14ac:dyDescent="0.25">
      <c r="B270" s="3">
        <v>34424</v>
      </c>
      <c r="C270" s="12" t="e">
        <v>#N/A</v>
      </c>
      <c r="D270" s="12" t="e">
        <v>#N/A</v>
      </c>
      <c r="E270" s="12">
        <v>-1.47</v>
      </c>
      <c r="F270" s="12" t="e">
        <v>#N/A</v>
      </c>
      <c r="G270" s="12" t="e">
        <v>#N/A</v>
      </c>
    </row>
    <row r="271" spans="2:7" x14ac:dyDescent="0.25">
      <c r="B271" s="3">
        <v>34393</v>
      </c>
      <c r="C271" s="12" t="e">
        <v>#N/A</v>
      </c>
      <c r="D271" s="12" t="e">
        <v>#N/A</v>
      </c>
      <c r="E271" s="12">
        <v>1.84</v>
      </c>
      <c r="F271" s="12" t="e">
        <v>#N/A</v>
      </c>
      <c r="G271" s="12" t="e">
        <v>#N/A</v>
      </c>
    </row>
    <row r="272" spans="2:7" x14ac:dyDescent="0.25">
      <c r="B272" s="3">
        <v>34365</v>
      </c>
      <c r="C272" s="12" t="e">
        <v>#N/A</v>
      </c>
      <c r="D272" s="12" t="e">
        <v>#N/A</v>
      </c>
      <c r="E272" s="12">
        <v>0.81</v>
      </c>
      <c r="F272" s="12" t="e">
        <v>#N/A</v>
      </c>
      <c r="G272" s="12" t="e">
        <v>#N/A</v>
      </c>
    </row>
    <row r="273" spans="2:7" x14ac:dyDescent="0.25">
      <c r="B273" s="3">
        <v>34334</v>
      </c>
      <c r="C273" s="12" t="e">
        <v>#N/A</v>
      </c>
      <c r="D273" s="12" t="e">
        <v>#N/A</v>
      </c>
      <c r="E273" s="12">
        <v>0.81</v>
      </c>
      <c r="F273" s="12" t="e">
        <v>#N/A</v>
      </c>
      <c r="G273" s="12" t="e">
        <v>#N/A</v>
      </c>
    </row>
    <row r="274" spans="2:7" x14ac:dyDescent="0.25">
      <c r="B274" s="3">
        <v>34303</v>
      </c>
      <c r="C274" s="12" t="e">
        <v>#N/A</v>
      </c>
      <c r="D274" s="12" t="e">
        <v>#N/A</v>
      </c>
      <c r="E274" s="12">
        <v>1.49</v>
      </c>
      <c r="F274" s="12" t="e">
        <v>#N/A</v>
      </c>
      <c r="G274" s="12" t="e">
        <v>#N/A</v>
      </c>
    </row>
    <row r="275" spans="2:7" x14ac:dyDescent="0.25">
      <c r="B275" s="3">
        <v>34271</v>
      </c>
      <c r="C275" s="12" t="e">
        <v>#N/A</v>
      </c>
      <c r="D275" s="12" t="e">
        <v>#N/A</v>
      </c>
      <c r="E275" s="12">
        <v>1.79</v>
      </c>
      <c r="F275" s="12" t="e">
        <v>#N/A</v>
      </c>
      <c r="G275" s="12" t="e">
        <v>#N/A</v>
      </c>
    </row>
    <row r="276" spans="2:7" x14ac:dyDescent="0.25">
      <c r="B276" s="3">
        <v>34242</v>
      </c>
      <c r="C276" s="12" t="e">
        <v>#N/A</v>
      </c>
      <c r="D276" s="12" t="e">
        <v>#N/A</v>
      </c>
      <c r="E276" s="12">
        <v>-0.25</v>
      </c>
      <c r="F276" s="12" t="e">
        <v>#N/A</v>
      </c>
      <c r="G276" s="12" t="e">
        <v>#N/A</v>
      </c>
    </row>
    <row r="277" spans="2:7" x14ac:dyDescent="0.25">
      <c r="B277" s="3">
        <v>34212</v>
      </c>
      <c r="C277" s="12" t="e">
        <v>#N/A</v>
      </c>
      <c r="D277" s="12" t="e">
        <v>#N/A</v>
      </c>
      <c r="E277" s="12">
        <v>-1.08</v>
      </c>
      <c r="F277" s="12" t="e">
        <v>#N/A</v>
      </c>
      <c r="G277" s="12" t="e">
        <v>#N/A</v>
      </c>
    </row>
    <row r="278" spans="2:7" x14ac:dyDescent="0.25">
      <c r="B278" s="3">
        <v>34180</v>
      </c>
      <c r="C278" s="12" t="e">
        <v>#N/A</v>
      </c>
      <c r="D278" s="12" t="e">
        <v>#N/A</v>
      </c>
      <c r="E278" s="12">
        <v>0.65</v>
      </c>
      <c r="F278" s="12" t="e">
        <v>#N/A</v>
      </c>
      <c r="G278" s="12" t="e">
        <v>#N/A</v>
      </c>
    </row>
    <row r="279" spans="2:7" x14ac:dyDescent="0.25">
      <c r="B279" s="3">
        <v>34150</v>
      </c>
      <c r="C279" s="12" t="e">
        <v>#N/A</v>
      </c>
      <c r="D279" s="12" t="e">
        <v>#N/A</v>
      </c>
      <c r="E279" s="12">
        <v>0.15</v>
      </c>
      <c r="F279" s="12" t="e">
        <v>#N/A</v>
      </c>
      <c r="G279" s="12" t="e">
        <v>#N/A</v>
      </c>
    </row>
    <row r="280" spans="2:7" x14ac:dyDescent="0.25">
      <c r="B280" s="3">
        <v>34120</v>
      </c>
      <c r="C280" s="12" t="e">
        <v>#N/A</v>
      </c>
      <c r="D280" s="12" t="e">
        <v>#N/A</v>
      </c>
      <c r="E280" s="12" t="e">
        <v>#N/A</v>
      </c>
      <c r="F280" s="12" t="e">
        <v>#N/A</v>
      </c>
      <c r="G280" s="12" t="e">
        <v>#N/A</v>
      </c>
    </row>
    <row r="281" spans="2:7" x14ac:dyDescent="0.25">
      <c r="B281" s="3">
        <v>34089</v>
      </c>
      <c r="C281" s="12" t="e">
        <v>#N/A</v>
      </c>
      <c r="D281" s="12" t="e">
        <v>#N/A</v>
      </c>
      <c r="E281" s="12">
        <v>0.01</v>
      </c>
      <c r="F281" s="12" t="e">
        <v>#N/A</v>
      </c>
      <c r="G281" s="12" t="e">
        <v>#N/A</v>
      </c>
    </row>
    <row r="282" spans="2:7" x14ac:dyDescent="0.25">
      <c r="B282" s="3">
        <v>34059</v>
      </c>
      <c r="C282" s="12" t="e">
        <v>#N/A</v>
      </c>
      <c r="D282" s="12" t="e">
        <v>#N/A</v>
      </c>
      <c r="E282" s="12">
        <v>0.95000000000000007</v>
      </c>
      <c r="F282" s="12" t="e">
        <v>#N/A</v>
      </c>
      <c r="G282" s="12" t="e">
        <v>#N/A</v>
      </c>
    </row>
    <row r="283" spans="2:7" x14ac:dyDescent="0.25">
      <c r="B283" s="3">
        <v>34026</v>
      </c>
      <c r="C283" s="12" t="e">
        <v>#N/A</v>
      </c>
      <c r="D283" s="12" t="e">
        <v>#N/A</v>
      </c>
      <c r="E283" s="12">
        <v>0.01</v>
      </c>
      <c r="F283" s="12" t="e">
        <v>#N/A</v>
      </c>
      <c r="G283" s="12" t="e">
        <v>#N/A</v>
      </c>
    </row>
    <row r="284" spans="2:7" x14ac:dyDescent="0.25">
      <c r="B284" s="3">
        <v>33998</v>
      </c>
      <c r="C284" s="12" t="e">
        <v>#N/A</v>
      </c>
      <c r="D284" s="12" t="e">
        <v>#N/A</v>
      </c>
      <c r="E284" s="12">
        <v>0.81</v>
      </c>
      <c r="F284" s="12" t="e">
        <v>#N/A</v>
      </c>
      <c r="G284" s="12" t="e">
        <v>#N/A</v>
      </c>
    </row>
    <row r="285" spans="2:7" x14ac:dyDescent="0.25">
      <c r="B285" s="3">
        <v>33969</v>
      </c>
      <c r="C285" s="12" t="e">
        <v>#N/A</v>
      </c>
      <c r="D285" s="12" t="e">
        <v>#N/A</v>
      </c>
      <c r="E285" s="12">
        <v>-1.57</v>
      </c>
      <c r="F285" s="12" t="e">
        <v>#N/A</v>
      </c>
      <c r="G285" s="12" t="e">
        <v>#N/A</v>
      </c>
    </row>
    <row r="286" spans="2:7" x14ac:dyDescent="0.25">
      <c r="B286" s="3">
        <v>33938</v>
      </c>
      <c r="C286" s="12" t="e">
        <v>#N/A</v>
      </c>
      <c r="D286" s="12" t="e">
        <v>#N/A</v>
      </c>
      <c r="E286" s="12">
        <v>-3.23</v>
      </c>
      <c r="F286" s="12" t="e">
        <v>#N/A</v>
      </c>
      <c r="G286" s="12" t="e">
        <v>#N/A</v>
      </c>
    </row>
    <row r="287" spans="2:7" x14ac:dyDescent="0.25">
      <c r="B287" s="3">
        <v>33907</v>
      </c>
      <c r="C287" s="12" t="e">
        <v>#N/A</v>
      </c>
      <c r="D287" s="12" t="e">
        <v>#N/A</v>
      </c>
      <c r="E287" s="12">
        <v>0.8</v>
      </c>
      <c r="F287" s="12" t="e">
        <v>#N/A</v>
      </c>
      <c r="G287" s="12" t="e">
        <v>#N/A</v>
      </c>
    </row>
    <row r="288" spans="2:7" x14ac:dyDescent="0.25">
      <c r="B288" s="3">
        <v>33877</v>
      </c>
      <c r="C288" s="12" t="e">
        <v>#N/A</v>
      </c>
      <c r="D288" s="12" t="e">
        <v>#N/A</v>
      </c>
      <c r="E288" s="12">
        <v>-1.02</v>
      </c>
      <c r="F288" s="12" t="e">
        <v>#N/A</v>
      </c>
      <c r="G288" s="12" t="e">
        <v>#N/A</v>
      </c>
    </row>
    <row r="289" spans="2:7" x14ac:dyDescent="0.25">
      <c r="B289" s="3">
        <v>33847</v>
      </c>
      <c r="C289" s="12" t="e">
        <v>#N/A</v>
      </c>
      <c r="D289" s="12" t="e">
        <v>#N/A</v>
      </c>
      <c r="E289" s="12">
        <v>2.9000000000000004</v>
      </c>
      <c r="F289" s="12" t="e">
        <v>#N/A</v>
      </c>
      <c r="G289" s="12" t="e">
        <v>#N/A</v>
      </c>
    </row>
    <row r="290" spans="2:7" x14ac:dyDescent="0.25">
      <c r="B290" s="3">
        <v>33816</v>
      </c>
      <c r="C290" s="12" t="e">
        <v>#N/A</v>
      </c>
      <c r="D290" s="12" t="e">
        <v>#N/A</v>
      </c>
      <c r="E290" s="12">
        <v>-0.35000000000000003</v>
      </c>
      <c r="F290" s="12" t="e">
        <v>#N/A</v>
      </c>
      <c r="G290" s="12" t="e">
        <v>#N/A</v>
      </c>
    </row>
    <row r="291" spans="2:7" x14ac:dyDescent="0.25">
      <c r="B291" s="3">
        <v>33785</v>
      </c>
      <c r="C291" s="12" t="e">
        <v>#N/A</v>
      </c>
      <c r="D291" s="12" t="e">
        <v>#N/A</v>
      </c>
      <c r="E291" s="12">
        <v>-0.11</v>
      </c>
      <c r="F291" s="12" t="e">
        <v>#N/A</v>
      </c>
      <c r="G291" s="12" t="e">
        <v>#N/A</v>
      </c>
    </row>
    <row r="292" spans="2:7" x14ac:dyDescent="0.25">
      <c r="B292" s="3">
        <v>33753</v>
      </c>
      <c r="C292" s="12" t="e">
        <v>#N/A</v>
      </c>
      <c r="D292" s="12" t="e">
        <v>#N/A</v>
      </c>
      <c r="E292" s="12">
        <v>-0.05</v>
      </c>
      <c r="F292" s="12" t="e">
        <v>#N/A</v>
      </c>
      <c r="G292" s="12" t="e">
        <v>#N/A</v>
      </c>
    </row>
    <row r="293" spans="2:7" x14ac:dyDescent="0.25">
      <c r="B293" s="3">
        <v>33724</v>
      </c>
      <c r="C293" s="12" t="e">
        <v>#N/A</v>
      </c>
      <c r="D293" s="12" t="e">
        <v>#N/A</v>
      </c>
      <c r="E293" s="12">
        <v>0.39</v>
      </c>
      <c r="F293" s="12" t="e">
        <v>#N/A</v>
      </c>
      <c r="G293" s="12" t="e">
        <v>#N/A</v>
      </c>
    </row>
    <row r="294" spans="2:7" x14ac:dyDescent="0.25">
      <c r="B294" s="3">
        <v>33694</v>
      </c>
      <c r="C294" s="12" t="e">
        <v>#N/A</v>
      </c>
      <c r="D294" s="12" t="e">
        <v>#N/A</v>
      </c>
      <c r="E294" s="12">
        <v>1.96</v>
      </c>
      <c r="F294" s="12" t="e">
        <v>#N/A</v>
      </c>
      <c r="G294" s="12" t="e">
        <v>#N/A</v>
      </c>
    </row>
    <row r="295" spans="2:7" x14ac:dyDescent="0.25">
      <c r="B295" s="3">
        <v>33662</v>
      </c>
      <c r="C295" s="12" t="e">
        <v>#N/A</v>
      </c>
      <c r="D295" s="12" t="e">
        <v>#N/A</v>
      </c>
      <c r="E295" s="12">
        <v>2.11</v>
      </c>
      <c r="F295" s="12" t="e">
        <v>#N/A</v>
      </c>
      <c r="G295" s="12" t="e">
        <v>#N/A</v>
      </c>
    </row>
    <row r="296" spans="2:7" x14ac:dyDescent="0.25">
      <c r="B296" s="3">
        <v>33634</v>
      </c>
      <c r="C296" s="12" t="e">
        <v>#N/A</v>
      </c>
      <c r="D296" s="12" t="e">
        <v>#N/A</v>
      </c>
      <c r="E296" s="12">
        <v>3.69</v>
      </c>
      <c r="F296" s="12" t="e">
        <v>#N/A</v>
      </c>
      <c r="G296" s="12" t="e">
        <v>#N/A</v>
      </c>
    </row>
    <row r="297" spans="2:7" x14ac:dyDescent="0.25">
      <c r="B297" s="3">
        <v>33603</v>
      </c>
      <c r="C297" s="12" t="e">
        <v>#N/A</v>
      </c>
      <c r="D297" s="12" t="e">
        <v>#N/A</v>
      </c>
      <c r="E297" s="12">
        <v>-0.9</v>
      </c>
      <c r="F297" s="12" t="e">
        <v>#N/A</v>
      </c>
      <c r="G297" s="12" t="e">
        <v>#N/A</v>
      </c>
    </row>
    <row r="298" spans="2:7" x14ac:dyDescent="0.25">
      <c r="B298" s="3">
        <v>33571</v>
      </c>
      <c r="C298" s="12" t="e">
        <v>#N/A</v>
      </c>
      <c r="D298" s="12" t="e">
        <v>#N/A</v>
      </c>
      <c r="E298" s="12">
        <v>-0.38</v>
      </c>
      <c r="F298" s="12" t="e">
        <v>#N/A</v>
      </c>
      <c r="G298" s="12" t="e">
        <v>#N/A</v>
      </c>
    </row>
    <row r="299" spans="2:7" x14ac:dyDescent="0.25">
      <c r="B299" s="3">
        <v>33542</v>
      </c>
      <c r="C299" s="12" t="e">
        <v>#N/A</v>
      </c>
      <c r="D299" s="12" t="e">
        <v>#N/A</v>
      </c>
      <c r="E299" s="12">
        <v>1.49</v>
      </c>
      <c r="F299" s="12" t="e">
        <v>#N/A</v>
      </c>
      <c r="G299" s="12" t="e">
        <v>#N/A</v>
      </c>
    </row>
    <row r="300" spans="2:7" x14ac:dyDescent="0.25">
      <c r="B300" s="3">
        <v>33511</v>
      </c>
      <c r="C300" s="12" t="e">
        <v>#N/A</v>
      </c>
      <c r="D300" s="12" t="e">
        <v>#N/A</v>
      </c>
      <c r="E300" s="12">
        <v>-0.41000000000000003</v>
      </c>
      <c r="F300" s="12" t="e">
        <v>#N/A</v>
      </c>
      <c r="G300" s="12" t="e">
        <v>#N/A</v>
      </c>
    </row>
    <row r="301" spans="2:7" x14ac:dyDescent="0.25">
      <c r="B301" s="3">
        <v>33480</v>
      </c>
      <c r="C301" s="12" t="e">
        <v>#N/A</v>
      </c>
      <c r="D301" s="12" t="e">
        <v>#N/A</v>
      </c>
      <c r="E301" s="12">
        <v>-0.01</v>
      </c>
      <c r="F301" s="12" t="e">
        <v>#N/A</v>
      </c>
      <c r="G301" s="12" t="e">
        <v>#N/A</v>
      </c>
    </row>
    <row r="302" spans="2:7" x14ac:dyDescent="0.25">
      <c r="B302" s="3">
        <v>33450</v>
      </c>
      <c r="C302" s="12" t="e">
        <v>#N/A</v>
      </c>
      <c r="D302" s="12" t="e">
        <v>#N/A</v>
      </c>
      <c r="E302" s="12">
        <v>1.6</v>
      </c>
      <c r="F302" s="12" t="e">
        <v>#N/A</v>
      </c>
      <c r="G302" s="12" t="e">
        <v>#N/A</v>
      </c>
    </row>
    <row r="303" spans="2:7" x14ac:dyDescent="0.25">
      <c r="B303" s="3">
        <v>33417</v>
      </c>
      <c r="C303" s="12" t="e">
        <v>#N/A</v>
      </c>
      <c r="D303" s="12" t="e">
        <v>#N/A</v>
      </c>
      <c r="E303" s="12">
        <v>2.1800000000000002</v>
      </c>
      <c r="F303" s="12" t="e">
        <v>#N/A</v>
      </c>
      <c r="G303" s="12" t="e">
        <v>#N/A</v>
      </c>
    </row>
    <row r="304" spans="2:7" x14ac:dyDescent="0.25">
      <c r="B304" s="3">
        <v>33389</v>
      </c>
      <c r="C304" s="12" t="e">
        <v>#N/A</v>
      </c>
      <c r="D304" s="12" t="e">
        <v>#N/A</v>
      </c>
      <c r="E304" s="12">
        <v>0.18</v>
      </c>
      <c r="F304" s="12" t="e">
        <v>#N/A</v>
      </c>
      <c r="G304" s="12" t="e">
        <v>#N/A</v>
      </c>
    </row>
    <row r="305" spans="2:7" x14ac:dyDescent="0.25">
      <c r="B305" s="3">
        <v>33358</v>
      </c>
      <c r="C305" s="12" t="e">
        <v>#N/A</v>
      </c>
      <c r="D305" s="12" t="e">
        <v>#N/A</v>
      </c>
      <c r="E305" s="12">
        <v>1.8800000000000001</v>
      </c>
      <c r="F305" s="12" t="e">
        <v>#N/A</v>
      </c>
      <c r="G305" s="12" t="e">
        <v>#N/A</v>
      </c>
    </row>
    <row r="306" spans="2:7" x14ac:dyDescent="0.25">
      <c r="B306" s="3">
        <v>33326</v>
      </c>
      <c r="C306" s="12" t="e">
        <v>#N/A</v>
      </c>
      <c r="D306" s="12" t="e">
        <v>#N/A</v>
      </c>
      <c r="E306" s="12">
        <v>4.33</v>
      </c>
      <c r="F306" s="12" t="e">
        <v>#N/A</v>
      </c>
      <c r="G306" s="12" t="e">
        <v>#N/A</v>
      </c>
    </row>
    <row r="307" spans="2:7" x14ac:dyDescent="0.25">
      <c r="B307" s="3">
        <v>33297</v>
      </c>
      <c r="C307" s="12" t="e">
        <v>#N/A</v>
      </c>
      <c r="D307" s="12" t="e">
        <v>#N/A</v>
      </c>
      <c r="E307" s="12">
        <v>6.74</v>
      </c>
      <c r="F307" s="12" t="e">
        <v>#N/A</v>
      </c>
      <c r="G307" s="12" t="e">
        <v>#N/A</v>
      </c>
    </row>
    <row r="308" spans="2:7" x14ac:dyDescent="0.25">
      <c r="B308" s="3">
        <v>33269</v>
      </c>
      <c r="C308" s="12" t="e">
        <v>#N/A</v>
      </c>
      <c r="D308" s="12" t="e">
        <v>#N/A</v>
      </c>
      <c r="E308" s="12">
        <v>-0.1</v>
      </c>
      <c r="F308" s="12" t="e">
        <v>#N/A</v>
      </c>
      <c r="G308" s="12" t="e">
        <v>#N/A</v>
      </c>
    </row>
    <row r="309" spans="2:7" x14ac:dyDescent="0.25">
      <c r="B309" s="3">
        <v>33238</v>
      </c>
      <c r="C309" s="12" t="e">
        <v>#N/A</v>
      </c>
      <c r="D309" s="12" t="e">
        <v>#N/A</v>
      </c>
      <c r="E309" s="12">
        <v>-0.17</v>
      </c>
      <c r="F309" s="12" t="e">
        <v>#N/A</v>
      </c>
      <c r="G309" s="12" t="e">
        <v>#N/A</v>
      </c>
    </row>
    <row r="310" spans="2:7" x14ac:dyDescent="0.25">
      <c r="B310" s="3">
        <v>33207</v>
      </c>
      <c r="C310" s="12" t="e">
        <v>#N/A</v>
      </c>
      <c r="D310" s="12" t="e">
        <v>#N/A</v>
      </c>
      <c r="E310" s="12">
        <v>2.27</v>
      </c>
      <c r="F310" s="12" t="e">
        <v>#N/A</v>
      </c>
      <c r="G310" s="12" t="e">
        <v>#N/A</v>
      </c>
    </row>
    <row r="311" spans="2:7" x14ac:dyDescent="0.25">
      <c r="B311" s="3">
        <v>33177</v>
      </c>
      <c r="C311" s="12" t="e">
        <v>#N/A</v>
      </c>
      <c r="D311" s="12" t="e">
        <v>#N/A</v>
      </c>
      <c r="E311" s="12">
        <v>-4.54</v>
      </c>
      <c r="F311" s="12" t="e">
        <v>#N/A</v>
      </c>
      <c r="G311" s="12" t="e">
        <v>#N/A</v>
      </c>
    </row>
    <row r="312" spans="2:7" x14ac:dyDescent="0.25">
      <c r="B312" s="3">
        <v>33144</v>
      </c>
      <c r="C312" s="12" t="e">
        <v>#N/A</v>
      </c>
      <c r="D312" s="12" t="e">
        <v>#N/A</v>
      </c>
      <c r="E312" s="12">
        <v>-5.54</v>
      </c>
      <c r="F312" s="12" t="e">
        <v>#N/A</v>
      </c>
      <c r="G312" s="12" t="e">
        <v>#N/A</v>
      </c>
    </row>
    <row r="313" spans="2:7" x14ac:dyDescent="0.25">
      <c r="B313" s="3">
        <v>33116</v>
      </c>
      <c r="C313" s="12" t="e">
        <v>#N/A</v>
      </c>
      <c r="D313" s="12" t="e">
        <v>#N/A</v>
      </c>
      <c r="E313" s="12">
        <v>-3.08</v>
      </c>
      <c r="F313" s="12" t="e">
        <v>#N/A</v>
      </c>
      <c r="G313" s="12" t="e">
        <v>#N/A</v>
      </c>
    </row>
    <row r="314" spans="2:7" x14ac:dyDescent="0.25">
      <c r="B314" s="3">
        <v>33085</v>
      </c>
      <c r="C314" s="12" t="e">
        <v>#N/A</v>
      </c>
      <c r="D314" s="12" t="e">
        <v>#N/A</v>
      </c>
      <c r="E314" s="12">
        <v>0.38</v>
      </c>
      <c r="F314" s="12" t="e">
        <v>#N/A</v>
      </c>
      <c r="G314" s="12" t="e">
        <v>#N/A</v>
      </c>
    </row>
    <row r="315" spans="2:7" x14ac:dyDescent="0.25">
      <c r="B315" s="3">
        <v>33053</v>
      </c>
      <c r="C315" s="12" t="e">
        <v>#N/A</v>
      </c>
      <c r="D315" s="12" t="e">
        <v>#N/A</v>
      </c>
      <c r="E315" s="12">
        <v>0.51</v>
      </c>
      <c r="F315" s="12" t="e">
        <v>#N/A</v>
      </c>
      <c r="G315" s="12" t="e">
        <v>#N/A</v>
      </c>
    </row>
    <row r="316" spans="2:7" x14ac:dyDescent="0.25">
      <c r="B316" s="3">
        <v>33024</v>
      </c>
      <c r="C316" s="12" t="e">
        <v>#N/A</v>
      </c>
      <c r="D316" s="12" t="e">
        <v>#N/A</v>
      </c>
      <c r="E316" s="12">
        <v>-7.0000000000000007E-2</v>
      </c>
      <c r="F316" s="12" t="e">
        <v>#N/A</v>
      </c>
      <c r="G316" s="12" t="e">
        <v>#N/A</v>
      </c>
    </row>
    <row r="317" spans="2:7" x14ac:dyDescent="0.25">
      <c r="B317" s="3">
        <v>32993</v>
      </c>
      <c r="C317" s="12" t="e">
        <v>#N/A</v>
      </c>
      <c r="D317" s="12" t="e">
        <v>#N/A</v>
      </c>
      <c r="E317" s="12">
        <v>5.58</v>
      </c>
      <c r="F317" s="12" t="e">
        <v>#N/A</v>
      </c>
      <c r="G317" s="12" t="e">
        <v>#N/A</v>
      </c>
    </row>
    <row r="318" spans="2:7" x14ac:dyDescent="0.25">
      <c r="B318" s="3">
        <v>32962</v>
      </c>
      <c r="C318" s="12" t="e">
        <v>#N/A</v>
      </c>
      <c r="D318" s="12" t="e">
        <v>#N/A</v>
      </c>
      <c r="E318" s="12">
        <v>1.75</v>
      </c>
      <c r="F318" s="12" t="e">
        <v>#N/A</v>
      </c>
      <c r="G318" s="12" t="e">
        <v>#N/A</v>
      </c>
    </row>
    <row r="319" spans="2:7" x14ac:dyDescent="0.25">
      <c r="B319" s="3">
        <v>32932</v>
      </c>
      <c r="C319" s="12" t="e">
        <v>#N/A</v>
      </c>
      <c r="D319" s="12" t="e">
        <v>#N/A</v>
      </c>
      <c r="E319" s="12">
        <v>-1.51</v>
      </c>
      <c r="F319" s="12" t="e">
        <v>#N/A</v>
      </c>
      <c r="G319" s="12" t="e">
        <v>#N/A</v>
      </c>
    </row>
    <row r="320" spans="2:7" x14ac:dyDescent="0.25">
      <c r="B320" s="3">
        <v>32904</v>
      </c>
      <c r="C320" s="12" t="e">
        <v>#N/A</v>
      </c>
      <c r="D320" s="12" t="e">
        <v>#N/A</v>
      </c>
      <c r="E320" s="12">
        <v>-0.73</v>
      </c>
      <c r="F320" s="12" t="e">
        <v>#N/A</v>
      </c>
      <c r="G320" s="12" t="e">
        <v>#N/A</v>
      </c>
    </row>
    <row r="321" spans="2:7" x14ac:dyDescent="0.25">
      <c r="B321" s="3">
        <v>32871</v>
      </c>
      <c r="C321" s="12" t="e">
        <v>#N/A</v>
      </c>
      <c r="D321" s="12" t="e">
        <v>#N/A</v>
      </c>
      <c r="E321" s="12">
        <v>-0.41000000000000003</v>
      </c>
      <c r="F321" s="12" t="e">
        <v>#N/A</v>
      </c>
      <c r="G321" s="12" t="e">
        <v>#N/A</v>
      </c>
    </row>
    <row r="322" spans="2:7" x14ac:dyDescent="0.25">
      <c r="B322" s="3">
        <v>32842</v>
      </c>
      <c r="C322" s="12" t="e">
        <v>#N/A</v>
      </c>
      <c r="D322" s="12" t="e">
        <v>#N/A</v>
      </c>
      <c r="E322" s="12">
        <v>-0.43</v>
      </c>
      <c r="F322" s="12" t="e">
        <v>#N/A</v>
      </c>
      <c r="G322" s="12" t="e">
        <v>#N/A</v>
      </c>
    </row>
    <row r="323" spans="2:7" x14ac:dyDescent="0.25">
      <c r="B323" s="3">
        <v>32812</v>
      </c>
      <c r="C323" s="12" t="e">
        <v>#N/A</v>
      </c>
      <c r="D323" s="12" t="e">
        <v>#N/A</v>
      </c>
      <c r="E323" s="12">
        <v>-3.31</v>
      </c>
      <c r="F323" s="12" t="e">
        <v>#N/A</v>
      </c>
      <c r="G323" s="12" t="e">
        <v>#N/A</v>
      </c>
    </row>
    <row r="324" spans="2:7" x14ac:dyDescent="0.25">
      <c r="B324" s="3">
        <v>32780</v>
      </c>
      <c r="C324" s="12" t="e">
        <v>#N/A</v>
      </c>
      <c r="D324" s="12" t="e">
        <v>#N/A</v>
      </c>
      <c r="E324" s="12">
        <v>-1.43</v>
      </c>
      <c r="F324" s="12" t="e">
        <v>#N/A</v>
      </c>
      <c r="G324" s="12" t="e">
        <v>#N/A</v>
      </c>
    </row>
    <row r="325" spans="2:7" x14ac:dyDescent="0.25">
      <c r="B325" s="3">
        <v>32751</v>
      </c>
      <c r="C325" s="12" t="e">
        <v>#N/A</v>
      </c>
      <c r="D325" s="12" t="e">
        <v>#N/A</v>
      </c>
      <c r="E325" s="12">
        <v>2.09</v>
      </c>
      <c r="F325" s="12" t="e">
        <v>#N/A</v>
      </c>
      <c r="G325" s="12" t="e">
        <v>#N/A</v>
      </c>
    </row>
    <row r="326" spans="2:7" x14ac:dyDescent="0.25">
      <c r="B326" s="3">
        <v>32720</v>
      </c>
      <c r="C326" s="12" t="e">
        <v>#N/A</v>
      </c>
      <c r="D326" s="12" t="e">
        <v>#N/A</v>
      </c>
      <c r="E326" s="12">
        <v>-2.58</v>
      </c>
      <c r="F326" s="12" t="e">
        <v>#N/A</v>
      </c>
      <c r="G326" s="12" t="e">
        <v>#N/A</v>
      </c>
    </row>
    <row r="327" spans="2:7" x14ac:dyDescent="0.25">
      <c r="B327" s="3">
        <v>32689</v>
      </c>
      <c r="C327" s="12" t="e">
        <v>#N/A</v>
      </c>
      <c r="D327" s="12" t="e">
        <v>#N/A</v>
      </c>
      <c r="E327" s="12">
        <v>-1.1300000000000001</v>
      </c>
      <c r="F327" s="12" t="e">
        <v>#N/A</v>
      </c>
      <c r="G327" s="12" t="e">
        <v>#N/A</v>
      </c>
    </row>
    <row r="328" spans="2:7" x14ac:dyDescent="0.25">
      <c r="B328" s="3">
        <v>32659</v>
      </c>
      <c r="C328" s="12" t="e">
        <v>#N/A</v>
      </c>
      <c r="D328" s="12" t="e">
        <v>#N/A</v>
      </c>
      <c r="E328" s="12">
        <v>-0.31</v>
      </c>
      <c r="F328" s="12" t="e">
        <v>#N/A</v>
      </c>
      <c r="G328" s="12" t="e">
        <v>#N/A</v>
      </c>
    </row>
    <row r="329" spans="2:7" x14ac:dyDescent="0.25">
      <c r="B329" s="3">
        <v>32626</v>
      </c>
      <c r="C329" s="12" t="e">
        <v>#N/A</v>
      </c>
      <c r="D329" s="12" t="e">
        <v>#N/A</v>
      </c>
      <c r="E329" s="12">
        <v>-1.72</v>
      </c>
      <c r="F329" s="12" t="e">
        <v>#N/A</v>
      </c>
      <c r="G329" s="12" t="e">
        <v>#N/A</v>
      </c>
    </row>
    <row r="330" spans="2:7" x14ac:dyDescent="0.25">
      <c r="B330" s="3">
        <v>32598</v>
      </c>
      <c r="C330" s="12" t="e">
        <v>#N/A</v>
      </c>
      <c r="D330" s="12" t="e">
        <v>#N/A</v>
      </c>
      <c r="E330" s="12">
        <v>-0.52</v>
      </c>
      <c r="F330" s="12" t="e">
        <v>#N/A</v>
      </c>
      <c r="G330" s="12" t="e">
        <v>#N/A</v>
      </c>
    </row>
    <row r="331" spans="2:7" x14ac:dyDescent="0.25">
      <c r="B331" s="3">
        <v>32567</v>
      </c>
      <c r="C331" s="12" t="e">
        <v>#N/A</v>
      </c>
      <c r="D331" s="12" t="e">
        <v>#N/A</v>
      </c>
      <c r="E331" s="12">
        <v>1.3800000000000001</v>
      </c>
      <c r="F331" s="12" t="e">
        <v>#N/A</v>
      </c>
      <c r="G331" s="12" t="e">
        <v>#N/A</v>
      </c>
    </row>
    <row r="332" spans="2:7" x14ac:dyDescent="0.25">
      <c r="B332" s="3">
        <v>32539</v>
      </c>
      <c r="C332" s="12" t="e">
        <v>#N/A</v>
      </c>
      <c r="D332" s="12" t="e">
        <v>#N/A</v>
      </c>
      <c r="E332" s="12">
        <v>0.62</v>
      </c>
      <c r="F332" s="12" t="e">
        <v>#N/A</v>
      </c>
      <c r="G332" s="12" t="e">
        <v>#N/A</v>
      </c>
    </row>
    <row r="333" spans="2:7" x14ac:dyDescent="0.25">
      <c r="B333" s="3">
        <v>32507</v>
      </c>
      <c r="C333" s="12" t="e">
        <v>#N/A</v>
      </c>
      <c r="D333" s="12" t="e">
        <v>#N/A</v>
      </c>
      <c r="E333" s="12">
        <v>0.89</v>
      </c>
      <c r="F333" s="12" t="e">
        <v>#N/A</v>
      </c>
      <c r="G333" s="12" t="e">
        <v>#N/A</v>
      </c>
    </row>
    <row r="334" spans="2:7" x14ac:dyDescent="0.25">
      <c r="B334" s="3">
        <v>32477</v>
      </c>
      <c r="C334" s="12" t="e">
        <v>#N/A</v>
      </c>
      <c r="D334" s="12" t="e">
        <v>#N/A</v>
      </c>
      <c r="E334" s="12">
        <v>1.81</v>
      </c>
      <c r="F334" s="12" t="e">
        <v>#N/A</v>
      </c>
      <c r="G334" s="12" t="e">
        <v>#N/A</v>
      </c>
    </row>
    <row r="335" spans="2:7" x14ac:dyDescent="0.25">
      <c r="B335" s="3">
        <v>32447</v>
      </c>
      <c r="C335" s="12" t="e">
        <v>#N/A</v>
      </c>
      <c r="D335" s="12" t="e">
        <v>#N/A</v>
      </c>
      <c r="E335" s="12">
        <v>-0.51</v>
      </c>
      <c r="F335" s="12" t="e">
        <v>#N/A</v>
      </c>
      <c r="G335" s="12" t="e">
        <v>#N/A</v>
      </c>
    </row>
    <row r="336" spans="2:7" x14ac:dyDescent="0.25">
      <c r="B336" s="3">
        <v>32416</v>
      </c>
      <c r="C336" s="12" t="e">
        <v>#N/A</v>
      </c>
      <c r="D336" s="12" t="e">
        <v>#N/A</v>
      </c>
      <c r="E336" s="12">
        <v>-0.68</v>
      </c>
      <c r="F336" s="12" t="e">
        <v>#N/A</v>
      </c>
      <c r="G336" s="12" t="e">
        <v>#N/A</v>
      </c>
    </row>
    <row r="337" spans="2:7" x14ac:dyDescent="0.25">
      <c r="B337" s="3">
        <v>32386</v>
      </c>
      <c r="C337" s="12" t="e">
        <v>#N/A</v>
      </c>
      <c r="D337" s="12" t="e">
        <v>#N/A</v>
      </c>
      <c r="E337" s="12">
        <v>-0.14000000000000001</v>
      </c>
      <c r="F337" s="12" t="e">
        <v>#N/A</v>
      </c>
      <c r="G337" s="12" t="e">
        <v>#N/A</v>
      </c>
    </row>
    <row r="338" spans="2:7" x14ac:dyDescent="0.25">
      <c r="B338" s="3">
        <v>32353</v>
      </c>
      <c r="C338" s="12" t="e">
        <v>#N/A</v>
      </c>
      <c r="D338" s="12" t="e">
        <v>#N/A</v>
      </c>
      <c r="E338" s="12" t="e">
        <v>#N/A</v>
      </c>
      <c r="F338" s="12" t="e">
        <v>#N/A</v>
      </c>
      <c r="G338" s="12" t="e">
        <v>#N/A</v>
      </c>
    </row>
    <row r="339" spans="2:7" x14ac:dyDescent="0.25">
      <c r="B339" s="3">
        <v>32324</v>
      </c>
      <c r="C339" s="12" t="e">
        <v>#N/A</v>
      </c>
      <c r="D339" s="12" t="e">
        <v>#N/A</v>
      </c>
      <c r="E339" s="12" t="e">
        <v>#N/A</v>
      </c>
      <c r="F339" s="12" t="e">
        <v>#N/A</v>
      </c>
      <c r="G339" s="12" t="e">
        <v>#N/A</v>
      </c>
    </row>
    <row r="340" spans="2:7" x14ac:dyDescent="0.25">
      <c r="B340" s="3">
        <v>32294</v>
      </c>
      <c r="C340" s="12" t="e">
        <v>#N/A</v>
      </c>
      <c r="D340" s="12" t="e">
        <v>#N/A</v>
      </c>
      <c r="E340" s="12" t="e">
        <v>#N/A</v>
      </c>
      <c r="F340" s="12" t="e">
        <v>#N/A</v>
      </c>
      <c r="G340" s="12" t="e">
        <v>#N/A</v>
      </c>
    </row>
    <row r="341" spans="2:7" x14ac:dyDescent="0.25">
      <c r="B341" s="3">
        <v>32262</v>
      </c>
      <c r="C341" s="12" t="e">
        <v>#N/A</v>
      </c>
      <c r="D341" s="12" t="e">
        <v>#N/A</v>
      </c>
      <c r="E341" s="12" t="e">
        <v>#N/A</v>
      </c>
      <c r="F341" s="12" t="e">
        <v>#N/A</v>
      </c>
      <c r="G341" s="12" t="e">
        <v>#N/A</v>
      </c>
    </row>
    <row r="342" spans="2:7" x14ac:dyDescent="0.25">
      <c r="B342" s="3">
        <v>32233</v>
      </c>
      <c r="C342" s="12" t="e">
        <v>#N/A</v>
      </c>
      <c r="D342" s="12" t="e">
        <v>#N/A</v>
      </c>
      <c r="E342" s="12" t="e">
        <v>#N/A</v>
      </c>
      <c r="F342" s="12" t="e">
        <v>#N/A</v>
      </c>
      <c r="G342" s="12" t="e">
        <v>#N/A</v>
      </c>
    </row>
    <row r="343" spans="2:7" x14ac:dyDescent="0.25">
      <c r="B343" s="3">
        <v>32202</v>
      </c>
      <c r="C343" s="12" t="e">
        <v>#N/A</v>
      </c>
      <c r="D343" s="12" t="e">
        <v>#N/A</v>
      </c>
      <c r="E343" s="12" t="e">
        <v>#N/A</v>
      </c>
      <c r="F343" s="12" t="e">
        <v>#N/A</v>
      </c>
      <c r="G343" s="12" t="e">
        <v>#N/A</v>
      </c>
    </row>
    <row r="344" spans="2:7" x14ac:dyDescent="0.25">
      <c r="B344" s="3">
        <v>32171</v>
      </c>
      <c r="C344" s="12" t="e">
        <v>#N/A</v>
      </c>
      <c r="D344" s="12" t="e">
        <v>#N/A</v>
      </c>
      <c r="E344" s="12" t="e">
        <v>#N/A</v>
      </c>
      <c r="F344" s="12" t="e">
        <v>#N/A</v>
      </c>
      <c r="G344" s="12" t="e">
        <v>#N/A</v>
      </c>
    </row>
    <row r="345" spans="2:7" x14ac:dyDescent="0.25">
      <c r="B345" s="3">
        <v>32142</v>
      </c>
      <c r="C345" s="12" t="e">
        <v>#N/A</v>
      </c>
      <c r="D345" s="12" t="e">
        <v>#N/A</v>
      </c>
      <c r="E345" s="12" t="e">
        <v>#N/A</v>
      </c>
      <c r="F345" s="12" t="e">
        <v>#N/A</v>
      </c>
      <c r="G345" s="12" t="e">
        <v>#N/A</v>
      </c>
    </row>
    <row r="346" spans="2:7" x14ac:dyDescent="0.25">
      <c r="B346" s="3">
        <v>32111</v>
      </c>
      <c r="C346" s="12" t="e">
        <v>#N/A</v>
      </c>
      <c r="D346" s="12" t="e">
        <v>#N/A</v>
      </c>
      <c r="E346" s="12" t="e">
        <v>#N/A</v>
      </c>
      <c r="F346" s="12" t="e">
        <v>#N/A</v>
      </c>
      <c r="G346" s="12" t="e">
        <v>#N/A</v>
      </c>
    </row>
    <row r="347" spans="2:7" x14ac:dyDescent="0.25">
      <c r="B347" s="3">
        <v>32080</v>
      </c>
      <c r="C347" s="12" t="e">
        <v>#N/A</v>
      </c>
      <c r="D347" s="12" t="e">
        <v>#N/A</v>
      </c>
      <c r="E347" s="12" t="e">
        <v>#N/A</v>
      </c>
      <c r="F347" s="12" t="e">
        <v>#N/A</v>
      </c>
      <c r="G347" s="12" t="e">
        <v>#N/A</v>
      </c>
    </row>
    <row r="348" spans="2:7" x14ac:dyDescent="0.25">
      <c r="B348" s="3">
        <v>32050</v>
      </c>
      <c r="C348" s="12" t="e">
        <v>#N/A</v>
      </c>
      <c r="D348" s="12" t="e">
        <v>#N/A</v>
      </c>
      <c r="E348" s="12" t="e">
        <v>#N/A</v>
      </c>
      <c r="F348" s="12" t="e">
        <v>#N/A</v>
      </c>
      <c r="G348" s="12" t="e">
        <v>#N/A</v>
      </c>
    </row>
    <row r="349" spans="2:7" x14ac:dyDescent="0.25">
      <c r="B349" s="3">
        <v>32020</v>
      </c>
      <c r="C349" s="12" t="e">
        <v>#N/A</v>
      </c>
      <c r="D349" s="12" t="e">
        <v>#N/A</v>
      </c>
      <c r="E349" s="12" t="e">
        <v>#N/A</v>
      </c>
      <c r="F349" s="12" t="e">
        <v>#N/A</v>
      </c>
      <c r="G349" s="12" t="e">
        <v>#N/A</v>
      </c>
    </row>
    <row r="350" spans="2:7" x14ac:dyDescent="0.25">
      <c r="B350" s="3">
        <v>31989</v>
      </c>
      <c r="C350" s="12" t="e">
        <v>#N/A</v>
      </c>
      <c r="D350" s="12" t="e">
        <v>#N/A</v>
      </c>
      <c r="E350" s="12" t="e">
        <v>#N/A</v>
      </c>
      <c r="F350" s="12" t="e">
        <v>#N/A</v>
      </c>
      <c r="G350" s="12" t="e">
        <v>#N/A</v>
      </c>
    </row>
    <row r="351" spans="2:7" x14ac:dyDescent="0.25">
      <c r="B351" s="3">
        <v>31958</v>
      </c>
      <c r="C351" s="12" t="e">
        <v>#N/A</v>
      </c>
      <c r="D351" s="12" t="e">
        <v>#N/A</v>
      </c>
      <c r="E351" s="12" t="e">
        <v>#N/A</v>
      </c>
      <c r="F351" s="12" t="e">
        <v>#N/A</v>
      </c>
      <c r="G351" s="12" t="e">
        <v>#N/A</v>
      </c>
    </row>
    <row r="352" spans="2:7" x14ac:dyDescent="0.25">
      <c r="B352" s="3">
        <v>31926</v>
      </c>
      <c r="C352" s="12" t="e">
        <v>#N/A</v>
      </c>
      <c r="D352" s="12" t="e">
        <v>#N/A</v>
      </c>
      <c r="E352" s="12" t="e">
        <v>#N/A</v>
      </c>
      <c r="F352" s="12" t="e">
        <v>#N/A</v>
      </c>
      <c r="G352" s="12" t="e">
        <v>#N/A</v>
      </c>
    </row>
    <row r="353" spans="2:7" x14ac:dyDescent="0.25">
      <c r="B353" s="3">
        <v>31897</v>
      </c>
      <c r="C353" s="12" t="e">
        <v>#N/A</v>
      </c>
      <c r="D353" s="12" t="e">
        <v>#N/A</v>
      </c>
      <c r="E353" s="12" t="e">
        <v>#N/A</v>
      </c>
      <c r="F353" s="12" t="e">
        <v>#N/A</v>
      </c>
      <c r="G353" s="12" t="e">
        <v>#N/A</v>
      </c>
    </row>
    <row r="354" spans="2:7" x14ac:dyDescent="0.25">
      <c r="B354" s="3">
        <v>31867</v>
      </c>
      <c r="C354" s="12" t="e">
        <v>#N/A</v>
      </c>
      <c r="D354" s="12" t="e">
        <v>#N/A</v>
      </c>
      <c r="E354" s="12" t="e">
        <v>#N/A</v>
      </c>
      <c r="F354" s="12" t="e">
        <v>#N/A</v>
      </c>
      <c r="G354" s="12" t="e">
        <v>#N/A</v>
      </c>
    </row>
    <row r="355" spans="2:7" x14ac:dyDescent="0.25">
      <c r="B355" s="3">
        <v>31835</v>
      </c>
      <c r="C355" s="12" t="e">
        <v>#N/A</v>
      </c>
      <c r="D355" s="12" t="e">
        <v>#N/A</v>
      </c>
      <c r="E355" s="12" t="e">
        <v>#N/A</v>
      </c>
      <c r="F355" s="12" t="e">
        <v>#N/A</v>
      </c>
      <c r="G355" s="12" t="e">
        <v>#N/A</v>
      </c>
    </row>
    <row r="356" spans="2:7" x14ac:dyDescent="0.25">
      <c r="B356" s="3">
        <v>31807</v>
      </c>
      <c r="C356" s="12" t="e">
        <v>#N/A</v>
      </c>
      <c r="D356" s="12" t="e">
        <v>#N/A</v>
      </c>
      <c r="E356" s="12" t="e">
        <v>#N/A</v>
      </c>
      <c r="F356" s="12" t="e">
        <v>#N/A</v>
      </c>
      <c r="G356" s="12" t="e">
        <v>#N/A</v>
      </c>
    </row>
    <row r="357" spans="2:7" x14ac:dyDescent="0.25">
      <c r="B357" s="3">
        <v>31777</v>
      </c>
      <c r="C357" s="12" t="e">
        <v>#N/A</v>
      </c>
      <c r="D357" s="12" t="e">
        <v>#N/A</v>
      </c>
      <c r="E357" s="12" t="e">
        <v>#N/A</v>
      </c>
      <c r="F357" s="12" t="e">
        <v>#N/A</v>
      </c>
      <c r="G357" s="12" t="e">
        <v>#N/A</v>
      </c>
    </row>
    <row r="358" spans="2:7" x14ac:dyDescent="0.25">
      <c r="B358" s="3">
        <v>31744</v>
      </c>
      <c r="C358" s="12" t="e">
        <v>#N/A</v>
      </c>
      <c r="D358" s="12" t="e">
        <v>#N/A</v>
      </c>
      <c r="E358" s="12" t="e">
        <v>#N/A</v>
      </c>
      <c r="F358" s="12" t="e">
        <v>#N/A</v>
      </c>
      <c r="G358" s="12" t="e">
        <v>#N/A</v>
      </c>
    </row>
    <row r="359" spans="2:7" x14ac:dyDescent="0.25">
      <c r="B359" s="3">
        <v>31716</v>
      </c>
      <c r="C359" s="12" t="e">
        <v>#N/A</v>
      </c>
      <c r="D359" s="12" t="e">
        <v>#N/A</v>
      </c>
      <c r="E359" s="12" t="e">
        <v>#N/A</v>
      </c>
      <c r="F359" s="12" t="e">
        <v>#N/A</v>
      </c>
      <c r="G359" s="12" t="e">
        <v>#N/A</v>
      </c>
    </row>
    <row r="360" spans="2:7" x14ac:dyDescent="0.25">
      <c r="B360" s="3">
        <v>31685</v>
      </c>
      <c r="C360" s="12" t="e">
        <v>#N/A</v>
      </c>
      <c r="D360" s="12" t="e">
        <v>#N/A</v>
      </c>
      <c r="E360" s="12" t="e">
        <v>#N/A</v>
      </c>
      <c r="F360" s="12" t="e">
        <v>#N/A</v>
      </c>
      <c r="G360" s="12" t="e">
        <v>#N/A</v>
      </c>
    </row>
    <row r="361" spans="2:7" x14ac:dyDescent="0.25">
      <c r="B361" s="3">
        <v>31653</v>
      </c>
      <c r="C361" s="12" t="e">
        <v>#N/A</v>
      </c>
      <c r="D361" s="12" t="e">
        <v>#N/A</v>
      </c>
      <c r="E361" s="12" t="e">
        <v>#N/A</v>
      </c>
      <c r="F361" s="12" t="e">
        <v>#N/A</v>
      </c>
      <c r="G361" s="12" t="e">
        <v>#N/A</v>
      </c>
    </row>
    <row r="362" spans="2:7" x14ac:dyDescent="0.25">
      <c r="B362" s="3">
        <v>31624</v>
      </c>
      <c r="C362" s="12" t="e">
        <v>#N/A</v>
      </c>
      <c r="D362" s="12" t="e">
        <v>#N/A</v>
      </c>
      <c r="E362" s="12" t="e">
        <v>#N/A</v>
      </c>
      <c r="F362" s="12" t="e">
        <v>#N/A</v>
      </c>
      <c r="G362" s="12" t="e">
        <v>#N/A</v>
      </c>
    </row>
    <row r="363" spans="2:7" x14ac:dyDescent="0.25">
      <c r="B363" s="3">
        <v>31593</v>
      </c>
      <c r="C363" s="12" t="e">
        <v>#N/A</v>
      </c>
      <c r="D363" s="12" t="e">
        <v>#N/A</v>
      </c>
      <c r="E363" s="12" t="e">
        <v>#N/A</v>
      </c>
      <c r="F363" s="12" t="e">
        <v>#N/A</v>
      </c>
      <c r="G363" s="12" t="e">
        <v>#N/A</v>
      </c>
    </row>
    <row r="364" spans="2:7" x14ac:dyDescent="0.25">
      <c r="B364" s="3">
        <v>31562</v>
      </c>
      <c r="C364" s="12" t="e">
        <v>#N/A</v>
      </c>
      <c r="D364" s="12" t="e">
        <v>#N/A</v>
      </c>
      <c r="E364" s="12" t="e">
        <v>#N/A</v>
      </c>
      <c r="F364" s="12" t="e">
        <v>#N/A</v>
      </c>
      <c r="G364" s="12" t="e">
        <v>#N/A</v>
      </c>
    </row>
    <row r="365" spans="2:7" x14ac:dyDescent="0.25">
      <c r="B365" s="3">
        <v>31532</v>
      </c>
      <c r="C365" s="12" t="e">
        <v>#N/A</v>
      </c>
      <c r="D365" s="12" t="e">
        <v>#N/A</v>
      </c>
      <c r="E365" s="12" t="e">
        <v>#N/A</v>
      </c>
      <c r="F365" s="12" t="e">
        <v>#N/A</v>
      </c>
      <c r="G365" s="12" t="e">
        <v>#N/A</v>
      </c>
    </row>
    <row r="366" spans="2:7" x14ac:dyDescent="0.25">
      <c r="B366" s="3">
        <v>31502</v>
      </c>
      <c r="C366" s="12" t="e">
        <v>#N/A</v>
      </c>
      <c r="D366" s="12" t="e">
        <v>#N/A</v>
      </c>
      <c r="E366" s="12" t="e">
        <v>#N/A</v>
      </c>
      <c r="F366" s="12" t="e">
        <v>#N/A</v>
      </c>
      <c r="G366" s="12" t="e">
        <v>#N/A</v>
      </c>
    </row>
    <row r="367" spans="2:7" x14ac:dyDescent="0.25">
      <c r="B367" s="3">
        <v>31471</v>
      </c>
      <c r="C367" s="12" t="e">
        <v>#N/A</v>
      </c>
      <c r="D367" s="12" t="e">
        <v>#N/A</v>
      </c>
      <c r="E367" s="12" t="e">
        <v>#N/A</v>
      </c>
      <c r="F367" s="12" t="e">
        <v>#N/A</v>
      </c>
      <c r="G367" s="12" t="e">
        <v>#N/A</v>
      </c>
    </row>
    <row r="368" spans="2:7" x14ac:dyDescent="0.25">
      <c r="B368" s="3">
        <v>31443</v>
      </c>
      <c r="C368" s="12" t="e">
        <v>#N/A</v>
      </c>
      <c r="D368" s="12" t="e">
        <v>#N/A</v>
      </c>
      <c r="E368" s="12" t="e">
        <v>#N/A</v>
      </c>
      <c r="F368" s="12" t="e">
        <v>#N/A</v>
      </c>
      <c r="G368" s="12" t="e">
        <v>#N/A</v>
      </c>
    </row>
    <row r="369" spans="2:7" x14ac:dyDescent="0.25">
      <c r="B369" s="3">
        <v>31412</v>
      </c>
      <c r="C369" s="12" t="e">
        <v>#N/A</v>
      </c>
      <c r="D369" s="12" t="e">
        <v>#N/A</v>
      </c>
      <c r="E369" s="12" t="e">
        <v>#N/A</v>
      </c>
      <c r="F369" s="12" t="e">
        <v>#N/A</v>
      </c>
      <c r="G369" s="12" t="e">
        <v>#N/A</v>
      </c>
    </row>
    <row r="370" spans="2:7" x14ac:dyDescent="0.25">
      <c r="B370" s="3">
        <v>31380</v>
      </c>
      <c r="C370" s="12" t="e">
        <v>#N/A</v>
      </c>
      <c r="D370" s="12" t="e">
        <v>#N/A</v>
      </c>
      <c r="E370" s="12" t="e">
        <v>#N/A</v>
      </c>
      <c r="F370" s="12" t="e">
        <v>#N/A</v>
      </c>
      <c r="G370" s="12" t="e">
        <v>#N/A</v>
      </c>
    </row>
    <row r="371" spans="2:7" x14ac:dyDescent="0.25">
      <c r="B371" s="3">
        <v>31351</v>
      </c>
      <c r="C371" s="12" t="e">
        <v>#N/A</v>
      </c>
      <c r="D371" s="12" t="e">
        <v>#N/A</v>
      </c>
      <c r="E371" s="12" t="e">
        <v>#N/A</v>
      </c>
      <c r="F371" s="12" t="e">
        <v>#N/A</v>
      </c>
      <c r="G371" s="12" t="e">
        <v>#N/A</v>
      </c>
    </row>
    <row r="372" spans="2:7" x14ac:dyDescent="0.25">
      <c r="B372" s="3">
        <v>31320</v>
      </c>
      <c r="C372" s="12" t="e">
        <v>#N/A</v>
      </c>
      <c r="D372" s="12" t="e">
        <v>#N/A</v>
      </c>
      <c r="E372" s="12" t="e">
        <v>#N/A</v>
      </c>
      <c r="F372" s="12" t="e">
        <v>#N/A</v>
      </c>
      <c r="G372" s="12" t="e">
        <v>#N/A</v>
      </c>
    </row>
    <row r="373" spans="2:7" x14ac:dyDescent="0.25">
      <c r="B373" s="3">
        <v>31289</v>
      </c>
      <c r="C373" s="12" t="e">
        <v>#N/A</v>
      </c>
      <c r="D373" s="12" t="e">
        <v>#N/A</v>
      </c>
      <c r="E373" s="12" t="e">
        <v>#N/A</v>
      </c>
      <c r="F373" s="12" t="e">
        <v>#N/A</v>
      </c>
      <c r="G373" s="12" t="e">
        <v>#N/A</v>
      </c>
    </row>
    <row r="374" spans="2:7" x14ac:dyDescent="0.25">
      <c r="B374" s="3">
        <v>31259</v>
      </c>
      <c r="C374" s="12" t="e">
        <v>#N/A</v>
      </c>
      <c r="D374" s="12" t="e">
        <v>#N/A</v>
      </c>
      <c r="E374" s="12" t="e">
        <v>#N/A</v>
      </c>
      <c r="F374" s="12" t="e">
        <v>#N/A</v>
      </c>
      <c r="G374" s="12" t="e">
        <v>#N/A</v>
      </c>
    </row>
    <row r="375" spans="2:7" x14ac:dyDescent="0.25">
      <c r="B375" s="3">
        <v>31226</v>
      </c>
      <c r="C375" s="12" t="e">
        <v>#N/A</v>
      </c>
      <c r="D375" s="12" t="e">
        <v>#N/A</v>
      </c>
      <c r="E375" s="12" t="e">
        <v>#N/A</v>
      </c>
      <c r="F375" s="12" t="e">
        <v>#N/A</v>
      </c>
      <c r="G375" s="12" t="e">
        <v>#N/A</v>
      </c>
    </row>
    <row r="376" spans="2:7" x14ac:dyDescent="0.25">
      <c r="C376" s="13"/>
      <c r="D376" s="13"/>
      <c r="E376" s="13"/>
      <c r="F376" s="13"/>
      <c r="G376" s="13"/>
    </row>
    <row r="377" spans="2:7" x14ac:dyDescent="0.25">
      <c r="C377" s="14"/>
      <c r="D377" s="14"/>
      <c r="E377" s="14"/>
      <c r="F377" s="14"/>
      <c r="G377" s="14"/>
    </row>
    <row r="378" spans="2:7" x14ac:dyDescent="0.25">
      <c r="C378" s="13"/>
      <c r="D378" s="13"/>
      <c r="E378" s="13"/>
      <c r="F378" s="13"/>
      <c r="G378" s="13"/>
    </row>
    <row r="379" spans="2:7" x14ac:dyDescent="0.25">
      <c r="C379" s="13"/>
      <c r="D379" s="13"/>
      <c r="E379" s="13"/>
      <c r="F379" s="13"/>
      <c r="G379" s="13"/>
    </row>
    <row r="380" spans="2:7" x14ac:dyDescent="0.25">
      <c r="C380" s="13"/>
      <c r="D380" s="13"/>
      <c r="E380" s="13"/>
      <c r="F380" s="13"/>
      <c r="G380" s="13"/>
    </row>
    <row r="381" spans="2:7" x14ac:dyDescent="0.25">
      <c r="C381" s="13"/>
      <c r="D381" s="13"/>
      <c r="E381" s="13"/>
      <c r="F381" s="13"/>
      <c r="G381" s="13"/>
    </row>
    <row r="382" spans="2:7" x14ac:dyDescent="0.25">
      <c r="C382" s="13"/>
      <c r="D382" s="13"/>
      <c r="E382" s="13"/>
      <c r="F382" s="13"/>
      <c r="G382" s="13"/>
    </row>
    <row r="383" spans="2:7" x14ac:dyDescent="0.25">
      <c r="C383" s="13"/>
      <c r="D383" s="13"/>
      <c r="E383" s="13"/>
      <c r="F383" s="13"/>
      <c r="G383" s="13"/>
    </row>
    <row r="384" spans="2:7" x14ac:dyDescent="0.25">
      <c r="C384" s="13"/>
      <c r="D384" s="13"/>
      <c r="E384" s="13"/>
      <c r="F384" s="13"/>
      <c r="G384" s="13"/>
    </row>
    <row r="385" spans="3:7" x14ac:dyDescent="0.25">
      <c r="C385" s="13"/>
      <c r="D385" s="13"/>
      <c r="E385" s="13"/>
      <c r="F385" s="13"/>
      <c r="G385" s="13"/>
    </row>
    <row r="386" spans="3:7" x14ac:dyDescent="0.25">
      <c r="C386" s="13"/>
      <c r="D386" s="13"/>
      <c r="E386" s="13"/>
      <c r="F386" s="13"/>
      <c r="G386" s="13"/>
    </row>
    <row r="387" spans="3:7" x14ac:dyDescent="0.25">
      <c r="C387" s="13"/>
      <c r="D387" s="13"/>
      <c r="E387" s="13"/>
      <c r="F387" s="13"/>
      <c r="G387" s="13"/>
    </row>
    <row r="388" spans="3:7" x14ac:dyDescent="0.25">
      <c r="C388" s="13"/>
      <c r="D388" s="13"/>
      <c r="E388" s="13"/>
      <c r="F388" s="13"/>
      <c r="G388" s="13"/>
    </row>
    <row r="389" spans="3:7" x14ac:dyDescent="0.25">
      <c r="C389" s="13"/>
      <c r="D389" s="13"/>
      <c r="E389" s="13"/>
      <c r="F389" s="13"/>
      <c r="G389" s="13"/>
    </row>
    <row r="390" spans="3:7" x14ac:dyDescent="0.25">
      <c r="C390" s="13"/>
      <c r="D390" s="13"/>
      <c r="E390" s="13"/>
      <c r="F390" s="13"/>
      <c r="G390" s="13"/>
    </row>
    <row r="391" spans="3:7" x14ac:dyDescent="0.25">
      <c r="C391" s="13"/>
      <c r="D391" s="13"/>
      <c r="E391" s="13"/>
      <c r="F391" s="13"/>
      <c r="G391" s="13"/>
    </row>
    <row r="392" spans="3:7" x14ac:dyDescent="0.25">
      <c r="C392" s="13"/>
      <c r="D392" s="13"/>
      <c r="E392" s="13"/>
      <c r="F392" s="13"/>
      <c r="G392" s="13"/>
    </row>
    <row r="393" spans="3:7" x14ac:dyDescent="0.25">
      <c r="C393" s="13"/>
      <c r="D393" s="13"/>
      <c r="E393" s="13"/>
      <c r="F393" s="13"/>
      <c r="G393" s="13"/>
    </row>
    <row r="394" spans="3:7" x14ac:dyDescent="0.25">
      <c r="C394" s="13"/>
      <c r="D394" s="13"/>
      <c r="E394" s="13"/>
      <c r="F394" s="13"/>
      <c r="G394" s="13"/>
    </row>
    <row r="395" spans="3:7" x14ac:dyDescent="0.25">
      <c r="C395" s="13"/>
      <c r="D395" s="13"/>
      <c r="E395" s="13"/>
      <c r="F395" s="13"/>
      <c r="G395" s="13"/>
    </row>
    <row r="396" spans="3:7" x14ac:dyDescent="0.25">
      <c r="C396" s="13"/>
      <c r="D396" s="13"/>
      <c r="E396" s="13"/>
      <c r="F396" s="13"/>
      <c r="G396" s="13"/>
    </row>
    <row r="397" spans="3:7" x14ac:dyDescent="0.25">
      <c r="C397" s="13"/>
      <c r="D397" s="13"/>
      <c r="E397" s="13"/>
      <c r="F397" s="13"/>
      <c r="G397" s="13"/>
    </row>
    <row r="398" spans="3:7" x14ac:dyDescent="0.25">
      <c r="C398" s="13"/>
      <c r="D398" s="13"/>
      <c r="E398" s="13"/>
      <c r="F398" s="13"/>
      <c r="G398" s="13"/>
    </row>
    <row r="399" spans="3:7" x14ac:dyDescent="0.25">
      <c r="C399" s="13"/>
      <c r="D399" s="13"/>
      <c r="E399" s="13"/>
      <c r="F399" s="13"/>
      <c r="G399" s="13"/>
    </row>
    <row r="400" spans="3:7" x14ac:dyDescent="0.25">
      <c r="C400" s="13"/>
      <c r="D400" s="13"/>
      <c r="E400" s="13"/>
      <c r="F400" s="13"/>
      <c r="G400" s="13"/>
    </row>
    <row r="401" spans="3:7" x14ac:dyDescent="0.25">
      <c r="C401" s="13"/>
      <c r="D401" s="13"/>
      <c r="E401" s="13"/>
      <c r="F401" s="13"/>
      <c r="G401" s="13"/>
    </row>
    <row r="402" spans="3:7" x14ac:dyDescent="0.25">
      <c r="C402" s="13"/>
      <c r="D402" s="13"/>
      <c r="E402" s="13"/>
      <c r="F402" s="13"/>
      <c r="G402" s="13"/>
    </row>
    <row r="403" spans="3:7" x14ac:dyDescent="0.25">
      <c r="C403" s="13"/>
      <c r="D403" s="13"/>
      <c r="E403" s="13"/>
      <c r="F403" s="13"/>
      <c r="G403" s="13"/>
    </row>
    <row r="404" spans="3:7" x14ac:dyDescent="0.25">
      <c r="C404" s="13"/>
      <c r="D404" s="13"/>
      <c r="E404" s="13"/>
      <c r="F404" s="13"/>
      <c r="G404" s="13"/>
    </row>
    <row r="405" spans="3:7" x14ac:dyDescent="0.25">
      <c r="C405" s="13"/>
      <c r="D405" s="13"/>
      <c r="E405" s="13"/>
      <c r="F405" s="13"/>
      <c r="G405" s="13"/>
    </row>
    <row r="406" spans="3:7" x14ac:dyDescent="0.25">
      <c r="C406" s="13"/>
      <c r="D406" s="13"/>
      <c r="E406" s="13"/>
      <c r="F406" s="13"/>
      <c r="G406" s="13"/>
    </row>
    <row r="407" spans="3:7" x14ac:dyDescent="0.25">
      <c r="C407" s="13"/>
      <c r="D407" s="13"/>
      <c r="E407" s="13"/>
      <c r="F407" s="13"/>
      <c r="G407" s="13"/>
    </row>
    <row r="408" spans="3:7" x14ac:dyDescent="0.25">
      <c r="C408" s="13"/>
      <c r="D408" s="13"/>
      <c r="E408" s="13"/>
      <c r="F408" s="13"/>
      <c r="G408" s="13"/>
    </row>
    <row r="409" spans="3:7" x14ac:dyDescent="0.25">
      <c r="C409" s="13"/>
      <c r="D409" s="13"/>
      <c r="E409" s="13"/>
      <c r="F409" s="13"/>
      <c r="G409" s="13"/>
    </row>
    <row r="410" spans="3:7" x14ac:dyDescent="0.25">
      <c r="C410" s="13"/>
      <c r="D410" s="13"/>
      <c r="E410" s="13"/>
      <c r="F410" s="13"/>
      <c r="G410" s="13"/>
    </row>
    <row r="411" spans="3:7" x14ac:dyDescent="0.25">
      <c r="C411" s="13"/>
      <c r="D411" s="13"/>
      <c r="E411" s="13"/>
      <c r="F411" s="13"/>
      <c r="G411" s="13"/>
    </row>
    <row r="412" spans="3:7" x14ac:dyDescent="0.25">
      <c r="C412" s="13"/>
      <c r="D412" s="13"/>
      <c r="E412" s="13"/>
      <c r="F412" s="13"/>
      <c r="G412" s="13"/>
    </row>
    <row r="413" spans="3:7" x14ac:dyDescent="0.25">
      <c r="C413" s="13"/>
      <c r="D413" s="13"/>
      <c r="E413" s="13"/>
      <c r="F413" s="13"/>
      <c r="G413" s="13"/>
    </row>
    <row r="414" spans="3:7" x14ac:dyDescent="0.25">
      <c r="C414" s="13"/>
      <c r="D414" s="13"/>
      <c r="E414" s="13"/>
      <c r="F414" s="13"/>
      <c r="G414" s="13"/>
    </row>
    <row r="415" spans="3:7" x14ac:dyDescent="0.25">
      <c r="C415" s="13"/>
      <c r="D415" s="13"/>
      <c r="E415" s="13"/>
      <c r="F415" s="13"/>
      <c r="G415" s="13"/>
    </row>
    <row r="416" spans="3:7" x14ac:dyDescent="0.25">
      <c r="C416" s="13"/>
      <c r="D416" s="13"/>
      <c r="E416" s="13"/>
      <c r="F416" s="13"/>
      <c r="G416" s="13"/>
    </row>
    <row r="417" spans="3:7" x14ac:dyDescent="0.25">
      <c r="C417" s="13"/>
      <c r="D417" s="13"/>
      <c r="E417" s="13"/>
      <c r="F417" s="13"/>
      <c r="G417" s="13"/>
    </row>
    <row r="418" spans="3:7" x14ac:dyDescent="0.25">
      <c r="C418" s="13"/>
      <c r="D418" s="13"/>
      <c r="E418" s="13"/>
      <c r="F418" s="13"/>
      <c r="G418" s="13"/>
    </row>
    <row r="419" spans="3:7" x14ac:dyDescent="0.25">
      <c r="C419" s="13"/>
      <c r="D419" s="13"/>
      <c r="E419" s="13"/>
      <c r="F419" s="13"/>
      <c r="G419" s="13"/>
    </row>
    <row r="420" spans="3:7" x14ac:dyDescent="0.25">
      <c r="C420" s="13"/>
      <c r="D420" s="13"/>
      <c r="E420" s="13"/>
      <c r="F420" s="13"/>
      <c r="G420" s="13"/>
    </row>
    <row r="421" spans="3:7" x14ac:dyDescent="0.25">
      <c r="C421" s="13"/>
      <c r="D421" s="13"/>
      <c r="E421" s="13"/>
      <c r="F421" s="13"/>
      <c r="G421" s="13"/>
    </row>
    <row r="422" spans="3:7" x14ac:dyDescent="0.25">
      <c r="C422" s="13"/>
      <c r="D422" s="13"/>
      <c r="E422" s="13"/>
      <c r="F422" s="13"/>
      <c r="G422" s="13"/>
    </row>
    <row r="423" spans="3:7" x14ac:dyDescent="0.25">
      <c r="C423" s="13"/>
      <c r="D423" s="13"/>
      <c r="E423" s="13"/>
      <c r="F423" s="13"/>
      <c r="G423" s="13"/>
    </row>
    <row r="424" spans="3:7" x14ac:dyDescent="0.25">
      <c r="C424" s="13"/>
      <c r="D424" s="13"/>
      <c r="E424" s="13"/>
      <c r="F424" s="13"/>
      <c r="G424" s="13"/>
    </row>
    <row r="425" spans="3:7" x14ac:dyDescent="0.25">
      <c r="C425" s="13"/>
      <c r="D425" s="13"/>
      <c r="E425" s="13"/>
      <c r="F425" s="13"/>
      <c r="G425" s="13"/>
    </row>
    <row r="426" spans="3:7" x14ac:dyDescent="0.25">
      <c r="C426" s="13"/>
      <c r="D426" s="13"/>
      <c r="E426" s="13"/>
      <c r="F426" s="13"/>
      <c r="G426" s="13"/>
    </row>
    <row r="427" spans="3:7" x14ac:dyDescent="0.25">
      <c r="C427" s="13"/>
      <c r="D427" s="13"/>
      <c r="E427" s="13"/>
      <c r="F427" s="13"/>
      <c r="G427" s="13"/>
    </row>
    <row r="428" spans="3:7" x14ac:dyDescent="0.25">
      <c r="C428" s="13"/>
      <c r="D428" s="13"/>
      <c r="E428" s="13"/>
      <c r="F428" s="13"/>
      <c r="G428" s="13"/>
    </row>
    <row r="429" spans="3:7" x14ac:dyDescent="0.25">
      <c r="C429" s="13"/>
      <c r="D429" s="13"/>
      <c r="E429" s="13"/>
      <c r="F429" s="13"/>
      <c r="G429" s="13"/>
    </row>
    <row r="430" spans="3:7" x14ac:dyDescent="0.25">
      <c r="C430" s="13"/>
      <c r="D430" s="13"/>
      <c r="E430" s="13"/>
      <c r="F430" s="13"/>
      <c r="G430" s="13"/>
    </row>
    <row r="431" spans="3:7" x14ac:dyDescent="0.25">
      <c r="C431" s="13"/>
      <c r="D431" s="13"/>
      <c r="E431" s="13"/>
      <c r="F431" s="13"/>
      <c r="G431" s="13"/>
    </row>
    <row r="432" spans="3:7" x14ac:dyDescent="0.25">
      <c r="C432" s="13"/>
      <c r="D432" s="13"/>
      <c r="E432" s="13"/>
      <c r="F432" s="13"/>
      <c r="G432" s="13"/>
    </row>
    <row r="433" spans="3:7" x14ac:dyDescent="0.25">
      <c r="C433" s="13"/>
      <c r="D433" s="13"/>
      <c r="E433" s="13"/>
      <c r="F433" s="13"/>
      <c r="G433" s="13"/>
    </row>
    <row r="434" spans="3:7" x14ac:dyDescent="0.25">
      <c r="C434" s="13"/>
      <c r="D434" s="13"/>
      <c r="E434" s="13"/>
      <c r="F434" s="13"/>
      <c r="G434" s="13"/>
    </row>
    <row r="435" spans="3:7" x14ac:dyDescent="0.25">
      <c r="C435" s="13"/>
      <c r="D435" s="13"/>
      <c r="E435" s="13"/>
      <c r="F435" s="13"/>
      <c r="G435" s="13"/>
    </row>
    <row r="436" spans="3:7" x14ac:dyDescent="0.25">
      <c r="C436" s="13"/>
      <c r="D436" s="13"/>
      <c r="E436" s="13"/>
      <c r="F436" s="13"/>
      <c r="G436" s="13"/>
    </row>
    <row r="437" spans="3:7" x14ac:dyDescent="0.25">
      <c r="C437" s="13"/>
      <c r="D437" s="13"/>
      <c r="E437" s="13"/>
      <c r="F437" s="13"/>
      <c r="G437" s="13"/>
    </row>
    <row r="438" spans="3:7" x14ac:dyDescent="0.25">
      <c r="C438" s="13"/>
      <c r="D438" s="13"/>
      <c r="E438" s="13"/>
      <c r="F438" s="13"/>
      <c r="G438" s="13"/>
    </row>
    <row r="439" spans="3:7" x14ac:dyDescent="0.25">
      <c r="C439" s="13"/>
      <c r="D439" s="13"/>
      <c r="E439" s="13"/>
      <c r="F439" s="13"/>
      <c r="G439" s="13"/>
    </row>
    <row r="440" spans="3:7" x14ac:dyDescent="0.25">
      <c r="C440" s="13"/>
      <c r="D440" s="13"/>
      <c r="E440" s="13"/>
      <c r="F440" s="13"/>
      <c r="G440" s="13"/>
    </row>
    <row r="441" spans="3:7" x14ac:dyDescent="0.25">
      <c r="C441" s="13"/>
      <c r="D441" s="13"/>
      <c r="E441" s="13"/>
      <c r="F441" s="13"/>
      <c r="G441" s="13"/>
    </row>
    <row r="442" spans="3:7" x14ac:dyDescent="0.25">
      <c r="C442" s="13"/>
      <c r="D442" s="13"/>
      <c r="E442" s="13"/>
      <c r="F442" s="13"/>
      <c r="G442" s="13"/>
    </row>
    <row r="443" spans="3:7" x14ac:dyDescent="0.25">
      <c r="C443" s="13"/>
      <c r="D443" s="13"/>
      <c r="E443" s="13"/>
      <c r="F443" s="13"/>
      <c r="G443" s="13"/>
    </row>
    <row r="444" spans="3:7" x14ac:dyDescent="0.25">
      <c r="C444" s="13"/>
      <c r="D444" s="13"/>
      <c r="E444" s="13"/>
      <c r="F444" s="13"/>
      <c r="G444" s="13"/>
    </row>
    <row r="445" spans="3:7" x14ac:dyDescent="0.25">
      <c r="C445" s="13"/>
      <c r="D445" s="13"/>
      <c r="E445" s="13"/>
      <c r="F445" s="13"/>
      <c r="G445" s="13"/>
    </row>
    <row r="446" spans="3:7" x14ac:dyDescent="0.25">
      <c r="C446" s="13"/>
      <c r="D446" s="13"/>
      <c r="E446" s="13"/>
      <c r="F446" s="13"/>
      <c r="G446" s="13"/>
    </row>
    <row r="447" spans="3:7" x14ac:dyDescent="0.25">
      <c r="C447" s="13"/>
      <c r="D447" s="13"/>
      <c r="E447" s="13"/>
      <c r="F447" s="13"/>
      <c r="G447" s="13"/>
    </row>
    <row r="448" spans="3:7" x14ac:dyDescent="0.25">
      <c r="C448" s="13"/>
      <c r="D448" s="13"/>
      <c r="E448" s="13"/>
      <c r="F448" s="13"/>
      <c r="G448" s="13"/>
    </row>
    <row r="449" spans="3:7" x14ac:dyDescent="0.25">
      <c r="C449" s="13"/>
      <c r="D449" s="13"/>
      <c r="E449" s="13"/>
      <c r="F449" s="13"/>
      <c r="G449" s="13"/>
    </row>
    <row r="450" spans="3:7" x14ac:dyDescent="0.25">
      <c r="C450" s="13"/>
      <c r="D450" s="13"/>
      <c r="E450" s="13"/>
      <c r="F450" s="13"/>
      <c r="G450" s="13"/>
    </row>
    <row r="451" spans="3:7" x14ac:dyDescent="0.25">
      <c r="C451" s="13"/>
      <c r="D451" s="13"/>
      <c r="E451" s="13"/>
      <c r="F451" s="13"/>
      <c r="G451" s="13"/>
    </row>
    <row r="452" spans="3:7" x14ac:dyDescent="0.25">
      <c r="C452" s="13"/>
      <c r="D452" s="13"/>
      <c r="E452" s="13"/>
      <c r="F452" s="13"/>
      <c r="G452" s="13"/>
    </row>
    <row r="453" spans="3:7" x14ac:dyDescent="0.25">
      <c r="C453" s="13"/>
      <c r="D453" s="13"/>
      <c r="E453" s="13"/>
      <c r="F453" s="13"/>
      <c r="G453" s="13"/>
    </row>
    <row r="454" spans="3:7" x14ac:dyDescent="0.25">
      <c r="C454" s="13"/>
      <c r="D454" s="13"/>
      <c r="E454" s="13"/>
      <c r="F454" s="13"/>
      <c r="G454" s="13"/>
    </row>
    <row r="455" spans="3:7" x14ac:dyDescent="0.25">
      <c r="C455" s="13"/>
      <c r="D455" s="13"/>
      <c r="E455" s="13"/>
      <c r="F455" s="13"/>
      <c r="G455" s="13"/>
    </row>
    <row r="456" spans="3:7" x14ac:dyDescent="0.25">
      <c r="C456" s="13"/>
      <c r="D456" s="13"/>
      <c r="E456" s="13"/>
      <c r="F456" s="13"/>
      <c r="G456" s="13"/>
    </row>
    <row r="457" spans="3:7" x14ac:dyDescent="0.25">
      <c r="C457" s="13"/>
      <c r="D457" s="13"/>
      <c r="E457" s="13"/>
      <c r="F457" s="13"/>
      <c r="G457" s="13"/>
    </row>
    <row r="458" spans="3:7" x14ac:dyDescent="0.25">
      <c r="C458" s="13"/>
      <c r="D458" s="13"/>
      <c r="E458" s="13"/>
      <c r="F458" s="13"/>
      <c r="G458" s="13"/>
    </row>
    <row r="459" spans="3:7" x14ac:dyDescent="0.25">
      <c r="C459" s="13"/>
      <c r="D459" s="13"/>
      <c r="E459" s="13"/>
      <c r="F459" s="13"/>
      <c r="G459" s="13"/>
    </row>
    <row r="460" spans="3:7" x14ac:dyDescent="0.25">
      <c r="C460" s="13"/>
      <c r="D460" s="13"/>
      <c r="E460" s="13"/>
      <c r="F460" s="13"/>
      <c r="G460" s="13"/>
    </row>
    <row r="461" spans="3:7" x14ac:dyDescent="0.25">
      <c r="C461" s="13"/>
      <c r="D461" s="13"/>
      <c r="E461" s="13"/>
      <c r="F461" s="13"/>
      <c r="G461" s="13"/>
    </row>
    <row r="462" spans="3:7" x14ac:dyDescent="0.25">
      <c r="C462" s="13"/>
      <c r="D462" s="13"/>
      <c r="E462" s="13"/>
      <c r="F462" s="13"/>
      <c r="G462" s="13"/>
    </row>
    <row r="463" spans="3:7" x14ac:dyDescent="0.25">
      <c r="C463" s="13"/>
      <c r="D463" s="13"/>
      <c r="E463" s="13"/>
      <c r="F463" s="13"/>
      <c r="G463" s="13"/>
    </row>
    <row r="464" spans="3:7" x14ac:dyDescent="0.25">
      <c r="C464" s="13"/>
      <c r="D464" s="13"/>
      <c r="E464" s="13"/>
      <c r="F464" s="13"/>
      <c r="G464" s="13"/>
    </row>
    <row r="465" spans="3:7" x14ac:dyDescent="0.25">
      <c r="C465" s="13"/>
      <c r="D465" s="13"/>
      <c r="E465" s="13"/>
      <c r="F465" s="13"/>
      <c r="G465" s="13"/>
    </row>
    <row r="466" spans="3:7" x14ac:dyDescent="0.25">
      <c r="C466" s="13"/>
      <c r="D466" s="13"/>
      <c r="E466" s="13"/>
      <c r="F466" s="13"/>
      <c r="G466" s="13"/>
    </row>
    <row r="467" spans="3:7" x14ac:dyDescent="0.25">
      <c r="C467" s="13"/>
      <c r="D467" s="13"/>
      <c r="E467" s="13"/>
      <c r="F467" s="13"/>
      <c r="G467" s="13"/>
    </row>
    <row r="468" spans="3:7" x14ac:dyDescent="0.25">
      <c r="C468" s="13"/>
      <c r="D468" s="13"/>
      <c r="E468" s="13"/>
      <c r="F468" s="13"/>
      <c r="G468" s="13"/>
    </row>
    <row r="469" spans="3:7" x14ac:dyDescent="0.25">
      <c r="C469" s="13"/>
      <c r="D469" s="13"/>
      <c r="E469" s="13"/>
      <c r="F469" s="13"/>
      <c r="G469" s="13"/>
    </row>
    <row r="470" spans="3:7" x14ac:dyDescent="0.25">
      <c r="C470" s="13"/>
      <c r="D470" s="13"/>
      <c r="E470" s="13"/>
      <c r="F470" s="13"/>
      <c r="G470" s="13"/>
    </row>
    <row r="471" spans="3:7" x14ac:dyDescent="0.25">
      <c r="C471" s="13"/>
      <c r="D471" s="13"/>
      <c r="E471" s="13"/>
      <c r="F471" s="13"/>
      <c r="G471" s="13"/>
    </row>
    <row r="472" spans="3:7" x14ac:dyDescent="0.25">
      <c r="C472" s="13"/>
      <c r="D472" s="13"/>
      <c r="E472" s="13"/>
      <c r="F472" s="13"/>
      <c r="G472" s="13"/>
    </row>
    <row r="473" spans="3:7" x14ac:dyDescent="0.25">
      <c r="C473" s="13"/>
      <c r="D473" s="13"/>
      <c r="E473" s="13"/>
      <c r="F473" s="13"/>
      <c r="G473" s="13"/>
    </row>
    <row r="474" spans="3:7" x14ac:dyDescent="0.25">
      <c r="C474" s="13"/>
      <c r="D474" s="13"/>
      <c r="E474" s="13"/>
      <c r="F474" s="13"/>
      <c r="G474" s="13"/>
    </row>
    <row r="475" spans="3:7" x14ac:dyDescent="0.25">
      <c r="C475" s="13"/>
      <c r="D475" s="13"/>
      <c r="E475" s="13"/>
      <c r="F475" s="13"/>
      <c r="G475" s="13"/>
    </row>
    <row r="476" spans="3:7" x14ac:dyDescent="0.25">
      <c r="C476" s="13"/>
      <c r="D476" s="13"/>
      <c r="E476" s="13"/>
      <c r="F476" s="13"/>
      <c r="G476" s="13"/>
    </row>
    <row r="477" spans="3:7" x14ac:dyDescent="0.25">
      <c r="C477" s="13"/>
      <c r="D477" s="13"/>
      <c r="E477" s="13"/>
      <c r="F477" s="13"/>
      <c r="G477" s="13"/>
    </row>
    <row r="478" spans="3:7" x14ac:dyDescent="0.25">
      <c r="C478" s="13"/>
      <c r="D478" s="13"/>
      <c r="E478" s="13"/>
      <c r="F478" s="13"/>
      <c r="G478" s="13"/>
    </row>
    <row r="479" spans="3:7" x14ac:dyDescent="0.25">
      <c r="C479" s="13"/>
      <c r="D479" s="13"/>
      <c r="E479" s="13"/>
      <c r="F479" s="13"/>
      <c r="G479" s="13"/>
    </row>
    <row r="480" spans="3:7" x14ac:dyDescent="0.25">
      <c r="C480" s="13"/>
      <c r="D480" s="13"/>
      <c r="E480" s="13"/>
      <c r="F480" s="13"/>
      <c r="G480" s="13"/>
    </row>
    <row r="481" spans="3:7" x14ac:dyDescent="0.25">
      <c r="C481" s="13"/>
      <c r="D481" s="13"/>
      <c r="E481" s="13"/>
      <c r="F481" s="13"/>
      <c r="G481" s="13"/>
    </row>
    <row r="482" spans="3:7" x14ac:dyDescent="0.25">
      <c r="C482" s="13"/>
      <c r="D482" s="13"/>
      <c r="E482" s="13"/>
      <c r="F482" s="13"/>
      <c r="G482" s="13"/>
    </row>
    <row r="483" spans="3:7" x14ac:dyDescent="0.25">
      <c r="C483" s="13"/>
      <c r="D483" s="13"/>
      <c r="E483" s="13"/>
      <c r="F483" s="13"/>
      <c r="G483" s="13"/>
    </row>
    <row r="484" spans="3:7" x14ac:dyDescent="0.25">
      <c r="C484" s="13"/>
      <c r="D484" s="13"/>
      <c r="E484" s="13"/>
      <c r="F484" s="13"/>
      <c r="G484" s="13"/>
    </row>
    <row r="485" spans="3:7" x14ac:dyDescent="0.25">
      <c r="C485" s="13"/>
      <c r="D485" s="13"/>
      <c r="E485" s="13"/>
      <c r="F485" s="13"/>
      <c r="G485" s="13"/>
    </row>
    <row r="486" spans="3:7" x14ac:dyDescent="0.25">
      <c r="C486" s="13"/>
      <c r="D486" s="13"/>
      <c r="E486" s="13"/>
      <c r="F486" s="13"/>
      <c r="G486" s="13"/>
    </row>
    <row r="487" spans="3:7" x14ac:dyDescent="0.25">
      <c r="C487" s="13"/>
      <c r="D487" s="13"/>
      <c r="E487" s="13"/>
      <c r="F487" s="13"/>
      <c r="G487" s="13"/>
    </row>
    <row r="488" spans="3:7" x14ac:dyDescent="0.25">
      <c r="C488" s="13"/>
      <c r="D488" s="13"/>
      <c r="E488" s="13"/>
      <c r="F488" s="13"/>
      <c r="G488" s="13"/>
    </row>
    <row r="489" spans="3:7" x14ac:dyDescent="0.25">
      <c r="C489" s="13"/>
      <c r="D489" s="13"/>
      <c r="E489" s="13"/>
      <c r="F489" s="13"/>
      <c r="G489" s="13"/>
    </row>
    <row r="490" spans="3:7" x14ac:dyDescent="0.25">
      <c r="C490" s="13"/>
      <c r="D490" s="13"/>
      <c r="E490" s="13"/>
      <c r="F490" s="13"/>
      <c r="G490" s="13"/>
    </row>
    <row r="491" spans="3:7" x14ac:dyDescent="0.25">
      <c r="C491" s="13"/>
      <c r="D491" s="13"/>
      <c r="E491" s="13"/>
      <c r="F491" s="13"/>
      <c r="G491" s="13"/>
    </row>
    <row r="492" spans="3:7" x14ac:dyDescent="0.25">
      <c r="C492" s="13"/>
      <c r="D492" s="13"/>
      <c r="E492" s="13"/>
      <c r="F492" s="13"/>
      <c r="G492" s="13"/>
    </row>
    <row r="493" spans="3:7" x14ac:dyDescent="0.25">
      <c r="C493" s="13"/>
      <c r="D493" s="13"/>
      <c r="E493" s="13"/>
      <c r="F493" s="13"/>
      <c r="G493" s="13"/>
    </row>
    <row r="494" spans="3:7" x14ac:dyDescent="0.25">
      <c r="C494" s="13"/>
      <c r="D494" s="13"/>
      <c r="E494" s="13"/>
      <c r="F494" s="13"/>
      <c r="G494" s="13"/>
    </row>
    <row r="495" spans="3:7" x14ac:dyDescent="0.25">
      <c r="C495" s="13"/>
      <c r="D495" s="13"/>
      <c r="E495" s="13"/>
      <c r="F495" s="13"/>
      <c r="G495" s="13"/>
    </row>
    <row r="496" spans="3:7" x14ac:dyDescent="0.25">
      <c r="C496" s="13"/>
      <c r="D496" s="13"/>
      <c r="E496" s="13"/>
      <c r="F496" s="13"/>
      <c r="G496" s="13"/>
    </row>
    <row r="497" spans="3:7" x14ac:dyDescent="0.25">
      <c r="C497" s="13"/>
      <c r="D497" s="13"/>
      <c r="E497" s="13"/>
      <c r="F497" s="13"/>
      <c r="G497" s="13"/>
    </row>
    <row r="498" spans="3:7" x14ac:dyDescent="0.25">
      <c r="C498" s="13"/>
      <c r="D498" s="13"/>
      <c r="E498" s="13"/>
      <c r="F498" s="13"/>
      <c r="G498" s="13"/>
    </row>
    <row r="499" spans="3:7" x14ac:dyDescent="0.25">
      <c r="C499" s="13"/>
      <c r="D499" s="13"/>
      <c r="E499" s="13"/>
      <c r="F499" s="13"/>
      <c r="G499" s="13"/>
    </row>
    <row r="500" spans="3:7" x14ac:dyDescent="0.25">
      <c r="C500" s="13"/>
      <c r="D500" s="13"/>
      <c r="E500" s="13"/>
      <c r="F500" s="13"/>
      <c r="G500" s="13"/>
    </row>
    <row r="501" spans="3:7" x14ac:dyDescent="0.25">
      <c r="C501" s="13"/>
      <c r="D501" s="13"/>
      <c r="E501" s="13"/>
      <c r="F501" s="13"/>
      <c r="G501" s="13"/>
    </row>
    <row r="502" spans="3:7" x14ac:dyDescent="0.25">
      <c r="C502" s="13"/>
      <c r="D502" s="13"/>
      <c r="E502" s="13"/>
      <c r="F502" s="13"/>
      <c r="G502" s="13"/>
    </row>
    <row r="503" spans="3:7" x14ac:dyDescent="0.25">
      <c r="C503" s="13"/>
      <c r="D503" s="13"/>
      <c r="E503" s="13"/>
      <c r="F503" s="13"/>
      <c r="G503" s="13"/>
    </row>
    <row r="504" spans="3:7" x14ac:dyDescent="0.25">
      <c r="C504" s="13"/>
      <c r="D504" s="13"/>
      <c r="E504" s="13"/>
      <c r="F504" s="13"/>
      <c r="G504" s="13"/>
    </row>
    <row r="505" spans="3:7" x14ac:dyDescent="0.25">
      <c r="C505" s="13"/>
      <c r="D505" s="13"/>
      <c r="E505" s="13"/>
      <c r="F505" s="13"/>
      <c r="G505" s="13"/>
    </row>
    <row r="506" spans="3:7" x14ac:dyDescent="0.25">
      <c r="C506" s="13"/>
      <c r="D506" s="13"/>
      <c r="E506" s="13"/>
      <c r="F506" s="13"/>
      <c r="G506" s="13"/>
    </row>
    <row r="507" spans="3:7" x14ac:dyDescent="0.25">
      <c r="C507" s="13"/>
      <c r="D507" s="13"/>
      <c r="E507" s="13"/>
      <c r="F507" s="13"/>
      <c r="G507" s="13"/>
    </row>
    <row r="508" spans="3:7" x14ac:dyDescent="0.25">
      <c r="C508" s="13"/>
      <c r="D508" s="13"/>
      <c r="E508" s="13"/>
      <c r="F508" s="13"/>
      <c r="G508" s="13"/>
    </row>
    <row r="509" spans="3:7" x14ac:dyDescent="0.25">
      <c r="C509" s="13"/>
      <c r="D509" s="13"/>
      <c r="E509" s="13"/>
      <c r="F509" s="13"/>
      <c r="G509" s="13"/>
    </row>
    <row r="510" spans="3:7" x14ac:dyDescent="0.25">
      <c r="C510" s="13"/>
      <c r="D510" s="13"/>
      <c r="E510" s="13"/>
      <c r="F510" s="13"/>
      <c r="G510" s="13"/>
    </row>
    <row r="511" spans="3:7" x14ac:dyDescent="0.25">
      <c r="C511" s="13"/>
      <c r="D511" s="13"/>
      <c r="E511" s="13"/>
      <c r="F511" s="13"/>
      <c r="G511" s="13"/>
    </row>
    <row r="512" spans="3:7" x14ac:dyDescent="0.25">
      <c r="C512" s="13"/>
      <c r="D512" s="13"/>
      <c r="E512" s="13"/>
      <c r="F512" s="13"/>
      <c r="G512" s="13"/>
    </row>
    <row r="513" spans="3:7" x14ac:dyDescent="0.25">
      <c r="C513" s="13"/>
      <c r="D513" s="13"/>
      <c r="E513" s="13"/>
      <c r="F513" s="13"/>
      <c r="G513" s="13"/>
    </row>
    <row r="514" spans="3:7" x14ac:dyDescent="0.25">
      <c r="C514" s="13"/>
      <c r="D514" s="13"/>
      <c r="E514" s="13"/>
      <c r="F514" s="13"/>
      <c r="G514" s="13"/>
    </row>
    <row r="515" spans="3:7" x14ac:dyDescent="0.25">
      <c r="C515" s="13"/>
      <c r="D515" s="13"/>
      <c r="E515" s="13"/>
      <c r="F515" s="13"/>
      <c r="G515" s="13"/>
    </row>
    <row r="516" spans="3:7" x14ac:dyDescent="0.25">
      <c r="C516" s="13"/>
      <c r="D516" s="13"/>
      <c r="E516" s="13"/>
      <c r="F516" s="13"/>
      <c r="G516" s="13"/>
    </row>
    <row r="517" spans="3:7" x14ac:dyDescent="0.25">
      <c r="C517" s="13"/>
      <c r="D517" s="13"/>
      <c r="E517" s="13"/>
      <c r="F517" s="13"/>
      <c r="G517" s="13"/>
    </row>
    <row r="518" spans="3:7" x14ac:dyDescent="0.25">
      <c r="C518" s="13"/>
      <c r="D518" s="13"/>
      <c r="E518" s="13"/>
      <c r="F518" s="13"/>
      <c r="G518" s="13"/>
    </row>
    <row r="519" spans="3:7" x14ac:dyDescent="0.25">
      <c r="C519" s="13"/>
      <c r="D519" s="13"/>
      <c r="E519" s="13"/>
      <c r="F519" s="13"/>
      <c r="G519" s="13"/>
    </row>
    <row r="520" spans="3:7" x14ac:dyDescent="0.25">
      <c r="C520" s="13"/>
      <c r="D520" s="13"/>
      <c r="E520" s="13"/>
      <c r="F520" s="13"/>
      <c r="G520" s="13"/>
    </row>
    <row r="521" spans="3:7" x14ac:dyDescent="0.25">
      <c r="C521" s="13"/>
      <c r="D521" s="13"/>
      <c r="E521" s="13"/>
      <c r="F521" s="13"/>
      <c r="G521" s="13"/>
    </row>
    <row r="522" spans="3:7" x14ac:dyDescent="0.25">
      <c r="C522" s="13"/>
      <c r="D522" s="13"/>
      <c r="E522" s="13"/>
      <c r="F522" s="13"/>
      <c r="G522" s="13"/>
    </row>
    <row r="523" spans="3:7" x14ac:dyDescent="0.25">
      <c r="C523" s="13"/>
      <c r="D523" s="13"/>
      <c r="E523" s="13"/>
      <c r="F523" s="13"/>
      <c r="G523" s="13"/>
    </row>
    <row r="524" spans="3:7" x14ac:dyDescent="0.25">
      <c r="C524" s="13"/>
      <c r="D524" s="13"/>
      <c r="E524" s="13"/>
      <c r="F524" s="13"/>
      <c r="G524" s="13"/>
    </row>
    <row r="525" spans="3:7" x14ac:dyDescent="0.25">
      <c r="C525" s="13"/>
      <c r="D525" s="13"/>
      <c r="E525" s="13"/>
      <c r="F525" s="13"/>
      <c r="G525" s="13"/>
    </row>
    <row r="526" spans="3:7" x14ac:dyDescent="0.25">
      <c r="C526" s="13"/>
      <c r="D526" s="13"/>
      <c r="E526" s="13"/>
      <c r="F526" s="13"/>
      <c r="G526" s="13"/>
    </row>
    <row r="527" spans="3:7" x14ac:dyDescent="0.25">
      <c r="C527" s="13"/>
      <c r="D527" s="13"/>
      <c r="E527" s="13"/>
      <c r="F527" s="13"/>
      <c r="G527" s="13"/>
    </row>
    <row r="528" spans="3:7" x14ac:dyDescent="0.25">
      <c r="C528" s="13"/>
      <c r="D528" s="13"/>
      <c r="E528" s="13"/>
      <c r="F528" s="13"/>
      <c r="G528" s="13"/>
    </row>
    <row r="529" spans="3:7" x14ac:dyDescent="0.25">
      <c r="C529" s="13"/>
      <c r="D529" s="13"/>
      <c r="E529" s="13"/>
      <c r="F529" s="13"/>
      <c r="G529" s="13"/>
    </row>
    <row r="530" spans="3:7" x14ac:dyDescent="0.25">
      <c r="C530" s="13"/>
      <c r="D530" s="13"/>
      <c r="E530" s="13"/>
      <c r="F530" s="13"/>
      <c r="G530" s="13"/>
    </row>
    <row r="531" spans="3:7" x14ac:dyDescent="0.25">
      <c r="C531" s="13"/>
      <c r="D531" s="13"/>
      <c r="E531" s="13"/>
      <c r="F531" s="13"/>
      <c r="G531" s="13"/>
    </row>
    <row r="532" spans="3:7" x14ac:dyDescent="0.25">
      <c r="C532" s="13"/>
      <c r="D532" s="13"/>
      <c r="E532" s="13"/>
      <c r="F532" s="13"/>
      <c r="G532" s="13"/>
    </row>
    <row r="533" spans="3:7" x14ac:dyDescent="0.25">
      <c r="C533" s="13"/>
      <c r="D533" s="13"/>
      <c r="E533" s="13"/>
      <c r="F533" s="13"/>
      <c r="G533" s="13"/>
    </row>
    <row r="534" spans="3:7" x14ac:dyDescent="0.25">
      <c r="C534" s="13"/>
      <c r="D534" s="13"/>
      <c r="E534" s="13"/>
      <c r="F534" s="13"/>
      <c r="G534" s="13"/>
    </row>
    <row r="535" spans="3:7" x14ac:dyDescent="0.25">
      <c r="C535" s="13"/>
      <c r="D535" s="13"/>
      <c r="E535" s="13"/>
      <c r="F535" s="13"/>
      <c r="G535" s="13"/>
    </row>
    <row r="536" spans="3:7" x14ac:dyDescent="0.25">
      <c r="C536" s="13"/>
      <c r="D536" s="13"/>
      <c r="E536" s="13"/>
      <c r="F536" s="13"/>
      <c r="G536" s="13"/>
    </row>
    <row r="537" spans="3:7" x14ac:dyDescent="0.25">
      <c r="C537" s="13"/>
      <c r="D537" s="13"/>
      <c r="E537" s="13"/>
      <c r="F537" s="13"/>
      <c r="G537" s="13"/>
    </row>
    <row r="538" spans="3:7" x14ac:dyDescent="0.25">
      <c r="C538" s="13"/>
      <c r="D538" s="13"/>
      <c r="E538" s="13"/>
      <c r="F538" s="13"/>
      <c r="G538" s="13"/>
    </row>
    <row r="539" spans="3:7" x14ac:dyDescent="0.25">
      <c r="C539" s="13"/>
      <c r="D539" s="13"/>
      <c r="E539" s="13"/>
      <c r="F539" s="13"/>
      <c r="G539" s="13"/>
    </row>
    <row r="540" spans="3:7" x14ac:dyDescent="0.25">
      <c r="C540" s="13"/>
      <c r="D540" s="13"/>
      <c r="E540" s="13"/>
      <c r="F540" s="13"/>
      <c r="G540" s="13"/>
    </row>
    <row r="541" spans="3:7" x14ac:dyDescent="0.25">
      <c r="C541" s="13"/>
      <c r="D541" s="13"/>
      <c r="E541" s="13"/>
      <c r="F541" s="13"/>
      <c r="G541" s="13"/>
    </row>
    <row r="542" spans="3:7" x14ac:dyDescent="0.25">
      <c r="C542" s="13"/>
      <c r="D542" s="13"/>
      <c r="E542" s="13"/>
      <c r="F542" s="13"/>
      <c r="G542" s="13"/>
    </row>
    <row r="543" spans="3:7" x14ac:dyDescent="0.25">
      <c r="C543" s="13"/>
      <c r="D543" s="13"/>
      <c r="E543" s="13"/>
      <c r="F543" s="13"/>
      <c r="G543" s="13"/>
    </row>
    <row r="544" spans="3:7" x14ac:dyDescent="0.25">
      <c r="C544" s="13"/>
      <c r="D544" s="13"/>
      <c r="E544" s="13"/>
      <c r="F544" s="13"/>
      <c r="G544" s="13"/>
    </row>
    <row r="545" spans="3:7" x14ac:dyDescent="0.25">
      <c r="C545" s="13"/>
      <c r="D545" s="13"/>
      <c r="E545" s="13"/>
      <c r="F545" s="13"/>
      <c r="G545" s="13"/>
    </row>
    <row r="546" spans="3:7" x14ac:dyDescent="0.25">
      <c r="C546" s="13"/>
      <c r="D546" s="13"/>
      <c r="E546" s="13"/>
      <c r="F546" s="13"/>
      <c r="G546" s="13"/>
    </row>
    <row r="547" spans="3:7" x14ac:dyDescent="0.25">
      <c r="C547" s="13"/>
      <c r="D547" s="13"/>
      <c r="E547" s="13"/>
      <c r="F547" s="13"/>
      <c r="G547" s="13"/>
    </row>
    <row r="548" spans="3:7" x14ac:dyDescent="0.25">
      <c r="C548" s="13"/>
      <c r="D548" s="13"/>
      <c r="E548" s="13"/>
      <c r="F548" s="13"/>
      <c r="G548" s="13"/>
    </row>
    <row r="549" spans="3:7" x14ac:dyDescent="0.25">
      <c r="C549" s="13"/>
      <c r="D549" s="13"/>
      <c r="E549" s="13"/>
      <c r="F549" s="13"/>
      <c r="G549" s="13"/>
    </row>
    <row r="550" spans="3:7" x14ac:dyDescent="0.25">
      <c r="C550" s="13"/>
      <c r="D550" s="13"/>
      <c r="E550" s="13"/>
      <c r="F550" s="13"/>
      <c r="G550" s="13"/>
    </row>
    <row r="551" spans="3:7" x14ac:dyDescent="0.25">
      <c r="C551" s="13"/>
      <c r="D551" s="13"/>
      <c r="E551" s="13"/>
      <c r="F551" s="13"/>
      <c r="G551" s="13"/>
    </row>
    <row r="552" spans="3:7" x14ac:dyDescent="0.25">
      <c r="C552" s="13"/>
      <c r="D552" s="13"/>
      <c r="E552" s="13"/>
      <c r="F552" s="13"/>
      <c r="G552" s="13"/>
    </row>
    <row r="553" spans="3:7" x14ac:dyDescent="0.25">
      <c r="C553" s="13"/>
      <c r="D553" s="13"/>
      <c r="E553" s="13"/>
      <c r="F553" s="13"/>
      <c r="G553" s="13"/>
    </row>
    <row r="554" spans="3:7" x14ac:dyDescent="0.25">
      <c r="C554" s="13"/>
      <c r="D554" s="13"/>
      <c r="E554" s="13"/>
      <c r="F554" s="13"/>
      <c r="G554" s="13"/>
    </row>
    <row r="555" spans="3:7" x14ac:dyDescent="0.25">
      <c r="C555" s="13"/>
      <c r="D555" s="13"/>
      <c r="E555" s="13"/>
      <c r="F555" s="13"/>
      <c r="G555" s="13"/>
    </row>
    <row r="556" spans="3:7" x14ac:dyDescent="0.25">
      <c r="C556" s="13"/>
      <c r="D556" s="13"/>
      <c r="E556" s="13"/>
      <c r="F556" s="13"/>
      <c r="G556" s="13"/>
    </row>
    <row r="557" spans="3:7" x14ac:dyDescent="0.25">
      <c r="C557" s="13"/>
      <c r="D557" s="13"/>
      <c r="E557" s="13"/>
      <c r="F557" s="13"/>
      <c r="G557" s="13"/>
    </row>
    <row r="558" spans="3:7" x14ac:dyDescent="0.25">
      <c r="C558" s="13"/>
      <c r="D558" s="13"/>
      <c r="E558" s="13"/>
      <c r="F558" s="13"/>
      <c r="G558" s="13"/>
    </row>
    <row r="559" spans="3:7" x14ac:dyDescent="0.25">
      <c r="C559" s="13"/>
      <c r="D559" s="13"/>
      <c r="E559" s="13"/>
      <c r="F559" s="13"/>
      <c r="G559" s="13"/>
    </row>
    <row r="560" spans="3:7" x14ac:dyDescent="0.25">
      <c r="C560" s="13"/>
      <c r="D560" s="13"/>
      <c r="E560" s="13"/>
      <c r="F560" s="13"/>
      <c r="G560" s="13"/>
    </row>
    <row r="561" spans="3:7" x14ac:dyDescent="0.25">
      <c r="C561" s="13"/>
      <c r="D561" s="13"/>
      <c r="E561" s="13"/>
      <c r="F561" s="13"/>
      <c r="G561" s="13"/>
    </row>
    <row r="562" spans="3:7" x14ac:dyDescent="0.25">
      <c r="C562" s="13"/>
      <c r="D562" s="13"/>
      <c r="E562" s="13"/>
      <c r="F562" s="13"/>
      <c r="G562" s="13"/>
    </row>
    <row r="563" spans="3:7" x14ac:dyDescent="0.25">
      <c r="C563" s="13"/>
      <c r="D563" s="13"/>
      <c r="E563" s="13"/>
      <c r="F563" s="13"/>
      <c r="G563" s="13"/>
    </row>
    <row r="564" spans="3:7" x14ac:dyDescent="0.25">
      <c r="C564" s="13"/>
      <c r="D564" s="13"/>
      <c r="E564" s="13"/>
      <c r="F564" s="13"/>
      <c r="G564" s="13"/>
    </row>
    <row r="565" spans="3:7" x14ac:dyDescent="0.25">
      <c r="C565" s="13"/>
      <c r="D565" s="13"/>
      <c r="E565" s="13"/>
      <c r="F565" s="13"/>
      <c r="G565" s="13"/>
    </row>
    <row r="566" spans="3:7" x14ac:dyDescent="0.25">
      <c r="C566" s="13"/>
      <c r="D566" s="13"/>
      <c r="E566" s="13"/>
      <c r="F566" s="13"/>
      <c r="G566" s="13"/>
    </row>
    <row r="567" spans="3:7" x14ac:dyDescent="0.25">
      <c r="C567" s="13"/>
      <c r="D567" s="13"/>
      <c r="E567" s="13"/>
      <c r="F567" s="13"/>
      <c r="G567" s="13"/>
    </row>
    <row r="568" spans="3:7" x14ac:dyDescent="0.25">
      <c r="C568" s="13"/>
      <c r="D568" s="13"/>
      <c r="E568" s="13"/>
      <c r="F568" s="13"/>
      <c r="G568" s="13"/>
    </row>
    <row r="569" spans="3:7" x14ac:dyDescent="0.25">
      <c r="C569" s="13"/>
      <c r="D569" s="13"/>
      <c r="E569" s="13"/>
      <c r="F569" s="13"/>
      <c r="G569" s="13"/>
    </row>
    <row r="570" spans="3:7" x14ac:dyDescent="0.25">
      <c r="C570" s="13"/>
      <c r="D570" s="13"/>
      <c r="E570" s="13"/>
      <c r="F570" s="13"/>
      <c r="G570" s="13"/>
    </row>
    <row r="571" spans="3:7" x14ac:dyDescent="0.25">
      <c r="C571" s="13"/>
      <c r="D571" s="13"/>
      <c r="E571" s="13"/>
      <c r="F571" s="13"/>
      <c r="G571" s="13"/>
    </row>
    <row r="572" spans="3:7" x14ac:dyDescent="0.25">
      <c r="C572" s="13"/>
      <c r="D572" s="13"/>
      <c r="E572" s="13"/>
      <c r="F572" s="13"/>
      <c r="G572" s="13"/>
    </row>
    <row r="573" spans="3:7" x14ac:dyDescent="0.25">
      <c r="C573" s="13"/>
      <c r="D573" s="13"/>
      <c r="E573" s="13"/>
      <c r="F573" s="13"/>
      <c r="G573" s="13"/>
    </row>
    <row r="574" spans="3:7" x14ac:dyDescent="0.25">
      <c r="C574" s="13"/>
      <c r="D574" s="13"/>
      <c r="E574" s="13"/>
      <c r="F574" s="13"/>
      <c r="G574" s="13"/>
    </row>
    <row r="575" spans="3:7" x14ac:dyDescent="0.25">
      <c r="C575" s="13"/>
      <c r="D575" s="13"/>
      <c r="E575" s="13"/>
      <c r="F575" s="13"/>
      <c r="G575" s="13"/>
    </row>
    <row r="576" spans="3:7" x14ac:dyDescent="0.25">
      <c r="C576" s="13"/>
      <c r="D576" s="13"/>
      <c r="E576" s="13"/>
      <c r="F576" s="13"/>
      <c r="G576" s="13"/>
    </row>
    <row r="577" spans="3:7" x14ac:dyDescent="0.25">
      <c r="C577" s="13"/>
      <c r="D577" s="13"/>
      <c r="E577" s="13"/>
      <c r="F577" s="13"/>
      <c r="G577" s="13"/>
    </row>
    <row r="578" spans="3:7" x14ac:dyDescent="0.25">
      <c r="C578" s="13"/>
      <c r="D578" s="13"/>
      <c r="E578" s="13"/>
      <c r="F578" s="13"/>
      <c r="G578" s="13"/>
    </row>
    <row r="579" spans="3:7" x14ac:dyDescent="0.25">
      <c r="C579" s="13"/>
      <c r="D579" s="13"/>
      <c r="E579" s="13"/>
      <c r="F579" s="13"/>
      <c r="G579" s="13"/>
    </row>
    <row r="580" spans="3:7" x14ac:dyDescent="0.25">
      <c r="C580" s="13"/>
      <c r="D580" s="13"/>
      <c r="E580" s="13"/>
      <c r="F580" s="13"/>
      <c r="G580" s="13"/>
    </row>
    <row r="581" spans="3:7" x14ac:dyDescent="0.25">
      <c r="C581" s="13"/>
      <c r="D581" s="13"/>
      <c r="E581" s="13"/>
      <c r="F581" s="13"/>
      <c r="G581" s="13"/>
    </row>
    <row r="582" spans="3:7" x14ac:dyDescent="0.25">
      <c r="C582" s="13"/>
      <c r="D582" s="13"/>
      <c r="E582" s="13"/>
      <c r="F582" s="13"/>
      <c r="G582" s="13"/>
    </row>
    <row r="583" spans="3:7" x14ac:dyDescent="0.25">
      <c r="C583" s="13"/>
      <c r="D583" s="13"/>
      <c r="E583" s="13"/>
      <c r="F583" s="13"/>
      <c r="G583" s="13"/>
    </row>
    <row r="584" spans="3:7" x14ac:dyDescent="0.25">
      <c r="C584" s="13"/>
      <c r="D584" s="13"/>
      <c r="E584" s="13"/>
      <c r="F584" s="13"/>
      <c r="G584" s="13"/>
    </row>
    <row r="585" spans="3:7" x14ac:dyDescent="0.25">
      <c r="C585" s="13"/>
      <c r="D585" s="13"/>
      <c r="E585" s="13"/>
      <c r="F585" s="13"/>
      <c r="G585" s="13"/>
    </row>
    <row r="586" spans="3:7" x14ac:dyDescent="0.25">
      <c r="C586" s="13"/>
      <c r="D586" s="13"/>
      <c r="E586" s="13"/>
      <c r="F586" s="13"/>
      <c r="G586" s="13"/>
    </row>
    <row r="587" spans="3:7" x14ac:dyDescent="0.25">
      <c r="C587" s="13"/>
      <c r="D587" s="13"/>
      <c r="E587" s="13"/>
      <c r="F587" s="13"/>
      <c r="G587" s="13"/>
    </row>
    <row r="588" spans="3:7" x14ac:dyDescent="0.25">
      <c r="C588" s="13"/>
      <c r="D588" s="13"/>
      <c r="E588" s="13"/>
      <c r="F588" s="13"/>
      <c r="G588" s="13"/>
    </row>
    <row r="589" spans="3:7" x14ac:dyDescent="0.25">
      <c r="C589" s="13"/>
      <c r="D589" s="13"/>
      <c r="E589" s="13"/>
      <c r="F589" s="13"/>
      <c r="G589" s="13"/>
    </row>
    <row r="590" spans="3:7" x14ac:dyDescent="0.25">
      <c r="C590" s="13"/>
      <c r="D590" s="13"/>
      <c r="E590" s="13"/>
      <c r="F590" s="13"/>
      <c r="G590" s="13"/>
    </row>
    <row r="591" spans="3:7" x14ac:dyDescent="0.25">
      <c r="C591" s="13"/>
      <c r="D591" s="13"/>
      <c r="E591" s="13"/>
      <c r="F591" s="13"/>
      <c r="G591" s="13"/>
    </row>
    <row r="592" spans="3:7" x14ac:dyDescent="0.25">
      <c r="C592" s="13"/>
      <c r="D592" s="13"/>
      <c r="E592" s="13"/>
      <c r="F592" s="13"/>
      <c r="G592" s="13"/>
    </row>
    <row r="593" spans="3:7" x14ac:dyDescent="0.25">
      <c r="C593" s="13"/>
      <c r="D593" s="13"/>
      <c r="E593" s="13"/>
      <c r="F593" s="13"/>
      <c r="G593" s="13"/>
    </row>
    <row r="594" spans="3:7" x14ac:dyDescent="0.25">
      <c r="C594" s="13"/>
      <c r="D594" s="13"/>
      <c r="E594" s="13"/>
      <c r="F594" s="13"/>
      <c r="G594" s="13"/>
    </row>
    <row r="595" spans="3:7" x14ac:dyDescent="0.25">
      <c r="C595" s="13"/>
      <c r="D595" s="13"/>
      <c r="E595" s="13"/>
      <c r="F595" s="13"/>
      <c r="G595" s="13"/>
    </row>
    <row r="596" spans="3:7" x14ac:dyDescent="0.25">
      <c r="C596" s="13"/>
      <c r="D596" s="13"/>
      <c r="E596" s="13"/>
      <c r="F596" s="13"/>
      <c r="G596" s="13"/>
    </row>
    <row r="597" spans="3:7" x14ac:dyDescent="0.25">
      <c r="C597" s="13"/>
      <c r="D597" s="13"/>
      <c r="E597" s="13"/>
      <c r="F597" s="13"/>
      <c r="G597" s="13"/>
    </row>
    <row r="598" spans="3:7" x14ac:dyDescent="0.25">
      <c r="C598" s="13"/>
      <c r="D598" s="13"/>
      <c r="E598" s="13"/>
      <c r="F598" s="13"/>
      <c r="G598" s="13"/>
    </row>
    <row r="599" spans="3:7" x14ac:dyDescent="0.25">
      <c r="C599" s="13"/>
      <c r="D599" s="13"/>
      <c r="E599" s="13"/>
      <c r="F599" s="13"/>
      <c r="G599" s="13"/>
    </row>
    <row r="600" spans="3:7" x14ac:dyDescent="0.25">
      <c r="C600" s="13"/>
      <c r="D600" s="13"/>
      <c r="E600" s="13"/>
      <c r="F600" s="13"/>
      <c r="G600" s="13"/>
    </row>
    <row r="601" spans="3:7" x14ac:dyDescent="0.25">
      <c r="C601" s="13"/>
      <c r="D601" s="13"/>
      <c r="E601" s="13"/>
      <c r="F601" s="13"/>
      <c r="G601" s="13"/>
    </row>
    <row r="602" spans="3:7" x14ac:dyDescent="0.25">
      <c r="C602" s="13"/>
      <c r="D602" s="13"/>
      <c r="E602" s="13"/>
      <c r="F602" s="13"/>
      <c r="G602" s="13"/>
    </row>
    <row r="603" spans="3:7" x14ac:dyDescent="0.25">
      <c r="C603" s="13"/>
      <c r="D603" s="13"/>
      <c r="E603" s="13"/>
      <c r="F603" s="13"/>
      <c r="G603" s="13"/>
    </row>
    <row r="604" spans="3:7" x14ac:dyDescent="0.25">
      <c r="C604" s="13"/>
      <c r="D604" s="13"/>
      <c r="E604" s="13"/>
      <c r="F604" s="13"/>
      <c r="G604" s="13"/>
    </row>
    <row r="605" spans="3:7" x14ac:dyDescent="0.25">
      <c r="C605" s="13"/>
      <c r="D605" s="13"/>
      <c r="E605" s="13"/>
      <c r="F605" s="13"/>
      <c r="G605" s="13"/>
    </row>
    <row r="606" spans="3:7" x14ac:dyDescent="0.25">
      <c r="C606" s="13"/>
      <c r="D606" s="13"/>
      <c r="E606" s="13"/>
      <c r="F606" s="13"/>
      <c r="G606" s="13"/>
    </row>
    <row r="607" spans="3:7" x14ac:dyDescent="0.25">
      <c r="C607" s="13"/>
      <c r="D607" s="13"/>
      <c r="E607" s="13"/>
      <c r="F607" s="13"/>
      <c r="G607" s="13"/>
    </row>
    <row r="608" spans="3:7" x14ac:dyDescent="0.25">
      <c r="C608" s="13"/>
      <c r="D608" s="13"/>
      <c r="E608" s="13"/>
      <c r="F608" s="13"/>
      <c r="G608" s="13"/>
    </row>
    <row r="609" spans="3:7" x14ac:dyDescent="0.25">
      <c r="C609" s="13"/>
      <c r="D609" s="13"/>
      <c r="E609" s="13"/>
      <c r="F609" s="13"/>
      <c r="G609" s="13"/>
    </row>
    <row r="610" spans="3:7" x14ac:dyDescent="0.25">
      <c r="C610" s="13"/>
      <c r="D610" s="13"/>
      <c r="E610" s="13"/>
      <c r="F610" s="13"/>
      <c r="G610" s="13"/>
    </row>
    <row r="611" spans="3:7" x14ac:dyDescent="0.25">
      <c r="C611" s="13"/>
      <c r="D611" s="13"/>
      <c r="E611" s="13"/>
      <c r="F611" s="13"/>
      <c r="G611" s="13"/>
    </row>
    <row r="612" spans="3:7" x14ac:dyDescent="0.25">
      <c r="C612" s="13"/>
      <c r="D612" s="13"/>
      <c r="E612" s="13"/>
      <c r="F612" s="13"/>
      <c r="G612" s="13"/>
    </row>
    <row r="613" spans="3:7" x14ac:dyDescent="0.25">
      <c r="C613" s="13"/>
      <c r="D613" s="13"/>
      <c r="E613" s="13"/>
      <c r="F613" s="13"/>
      <c r="G613" s="13"/>
    </row>
    <row r="614" spans="3:7" x14ac:dyDescent="0.25">
      <c r="C614" s="13"/>
      <c r="D614" s="13"/>
      <c r="E614" s="13"/>
      <c r="F614" s="13"/>
      <c r="G614" s="13"/>
    </row>
    <row r="615" spans="3:7" x14ac:dyDescent="0.25">
      <c r="C615" s="13"/>
      <c r="D615" s="13"/>
      <c r="E615" s="13"/>
      <c r="F615" s="13"/>
      <c r="G615" s="13"/>
    </row>
    <row r="616" spans="3:7" x14ac:dyDescent="0.25">
      <c r="C616" s="13"/>
      <c r="D616" s="13"/>
      <c r="E616" s="13"/>
      <c r="F616" s="13"/>
      <c r="G616" s="13"/>
    </row>
    <row r="617" spans="3:7" x14ac:dyDescent="0.25">
      <c r="C617" s="13"/>
      <c r="D617" s="13"/>
      <c r="E617" s="13"/>
      <c r="F617" s="13"/>
      <c r="G617" s="13"/>
    </row>
    <row r="618" spans="3:7" x14ac:dyDescent="0.25">
      <c r="C618" s="13"/>
      <c r="D618" s="13"/>
      <c r="E618" s="13"/>
      <c r="F618" s="13"/>
      <c r="G618" s="13"/>
    </row>
    <row r="619" spans="3:7" x14ac:dyDescent="0.25">
      <c r="C619" s="13"/>
      <c r="D619" s="13"/>
      <c r="E619" s="13"/>
      <c r="F619" s="13"/>
      <c r="G619" s="13"/>
    </row>
    <row r="620" spans="3:7" x14ac:dyDescent="0.25">
      <c r="C620" s="13"/>
      <c r="D620" s="13"/>
      <c r="E620" s="13"/>
      <c r="F620" s="13"/>
      <c r="G620" s="13"/>
    </row>
    <row r="621" spans="3:7" x14ac:dyDescent="0.25">
      <c r="C621" s="13"/>
      <c r="D621" s="13"/>
      <c r="E621" s="13"/>
      <c r="F621" s="13"/>
      <c r="G621" s="13"/>
    </row>
    <row r="622" spans="3:7" x14ac:dyDescent="0.25">
      <c r="C622" s="13"/>
      <c r="D622" s="13"/>
      <c r="E622" s="13"/>
      <c r="F622" s="13"/>
      <c r="G622" s="13"/>
    </row>
    <row r="623" spans="3:7" x14ac:dyDescent="0.25">
      <c r="C623" s="13"/>
      <c r="D623" s="13"/>
      <c r="E623" s="13"/>
      <c r="F623" s="13"/>
      <c r="G623" s="13"/>
    </row>
    <row r="624" spans="3:7" x14ac:dyDescent="0.25">
      <c r="C624" s="13"/>
      <c r="D624" s="13"/>
      <c r="E624" s="13"/>
      <c r="F624" s="13"/>
      <c r="G624" s="13"/>
    </row>
    <row r="625" spans="3:7" x14ac:dyDescent="0.25">
      <c r="C625" s="13"/>
      <c r="D625" s="13"/>
      <c r="E625" s="13"/>
      <c r="F625" s="13"/>
      <c r="G625" s="13"/>
    </row>
    <row r="626" spans="3:7" x14ac:dyDescent="0.25">
      <c r="C626" s="13"/>
      <c r="D626" s="13"/>
      <c r="E626" s="13"/>
      <c r="F626" s="13"/>
      <c r="G626" s="13"/>
    </row>
    <row r="627" spans="3:7" x14ac:dyDescent="0.25">
      <c r="C627" s="13"/>
      <c r="D627" s="13"/>
      <c r="E627" s="13"/>
      <c r="F627" s="13"/>
      <c r="G627" s="13"/>
    </row>
    <row r="628" spans="3:7" x14ac:dyDescent="0.25">
      <c r="C628" s="13"/>
      <c r="D628" s="13"/>
      <c r="E628" s="13"/>
      <c r="F628" s="13"/>
      <c r="G628" s="13"/>
    </row>
    <row r="629" spans="3:7" x14ac:dyDescent="0.25">
      <c r="C629" s="13"/>
      <c r="D629" s="13"/>
      <c r="E629" s="13"/>
      <c r="F629" s="13"/>
      <c r="G629" s="13"/>
    </row>
    <row r="630" spans="3:7" x14ac:dyDescent="0.25">
      <c r="C630" s="13"/>
      <c r="D630" s="13"/>
      <c r="E630" s="13"/>
      <c r="F630" s="13"/>
      <c r="G630" s="13"/>
    </row>
    <row r="631" spans="3:7" x14ac:dyDescent="0.25">
      <c r="C631" s="13"/>
      <c r="D631" s="13"/>
      <c r="E631" s="13"/>
      <c r="F631" s="13"/>
      <c r="G631" s="13"/>
    </row>
    <row r="632" spans="3:7" x14ac:dyDescent="0.25">
      <c r="C632" s="13"/>
      <c r="D632" s="13"/>
      <c r="E632" s="13"/>
      <c r="F632" s="13"/>
      <c r="G632" s="13"/>
    </row>
    <row r="633" spans="3:7" x14ac:dyDescent="0.25">
      <c r="C633" s="13"/>
      <c r="D633" s="13"/>
      <c r="E633" s="13"/>
      <c r="F633" s="13"/>
      <c r="G633" s="13"/>
    </row>
    <row r="634" spans="3:7" x14ac:dyDescent="0.25">
      <c r="C634" s="13"/>
      <c r="D634" s="13"/>
      <c r="E634" s="13"/>
      <c r="F634" s="13"/>
      <c r="G634" s="13"/>
    </row>
    <row r="635" spans="3:7" x14ac:dyDescent="0.25">
      <c r="C635" s="13"/>
      <c r="D635" s="13"/>
      <c r="E635" s="13"/>
      <c r="F635" s="13"/>
      <c r="G635" s="13"/>
    </row>
    <row r="636" spans="3:7" x14ac:dyDescent="0.25">
      <c r="C636" s="13"/>
      <c r="D636" s="13"/>
      <c r="E636" s="13"/>
      <c r="F636" s="13"/>
      <c r="G636" s="13"/>
    </row>
    <row r="637" spans="3:7" x14ac:dyDescent="0.25">
      <c r="C637" s="13"/>
      <c r="D637" s="13"/>
      <c r="E637" s="13"/>
      <c r="F637" s="13"/>
      <c r="G637" s="13"/>
    </row>
    <row r="638" spans="3:7" x14ac:dyDescent="0.25">
      <c r="C638" s="13"/>
      <c r="D638" s="13"/>
      <c r="E638" s="13"/>
      <c r="F638" s="13"/>
      <c r="G638" s="13"/>
    </row>
    <row r="639" spans="3:7" x14ac:dyDescent="0.25">
      <c r="C639" s="13"/>
      <c r="D639" s="13"/>
      <c r="E639" s="13"/>
      <c r="F639" s="13"/>
      <c r="G639" s="13"/>
    </row>
    <row r="640" spans="3:7" x14ac:dyDescent="0.25">
      <c r="C640" s="13"/>
      <c r="D640" s="13"/>
      <c r="E640" s="13"/>
      <c r="F640" s="13"/>
      <c r="G640" s="13"/>
    </row>
    <row r="641" spans="3:7" x14ac:dyDescent="0.25">
      <c r="C641" s="13"/>
      <c r="D641" s="13"/>
      <c r="E641" s="13"/>
      <c r="F641" s="13"/>
      <c r="G641" s="13"/>
    </row>
    <row r="642" spans="3:7" x14ac:dyDescent="0.25">
      <c r="C642" s="13"/>
      <c r="D642" s="13"/>
      <c r="E642" s="13"/>
      <c r="F642" s="13"/>
      <c r="G642" s="13"/>
    </row>
    <row r="643" spans="3:7" x14ac:dyDescent="0.25">
      <c r="C643" s="13"/>
      <c r="D643" s="13"/>
      <c r="E643" s="13"/>
      <c r="F643" s="13"/>
      <c r="G643" s="13"/>
    </row>
    <row r="644" spans="3:7" x14ac:dyDescent="0.25">
      <c r="C644" s="13"/>
      <c r="D644" s="13"/>
      <c r="E644" s="13"/>
      <c r="F644" s="13"/>
      <c r="G644" s="13"/>
    </row>
    <row r="645" spans="3:7" x14ac:dyDescent="0.25">
      <c r="C645" s="13"/>
      <c r="D645" s="13"/>
      <c r="E645" s="13"/>
      <c r="F645" s="13"/>
      <c r="G645" s="13"/>
    </row>
    <row r="646" spans="3:7" x14ac:dyDescent="0.25">
      <c r="C646" s="13"/>
      <c r="D646" s="13"/>
      <c r="E646" s="13"/>
      <c r="F646" s="13"/>
      <c r="G646" s="13"/>
    </row>
    <row r="647" spans="3:7" x14ac:dyDescent="0.25">
      <c r="C647" s="13"/>
      <c r="D647" s="13"/>
      <c r="E647" s="13"/>
      <c r="F647" s="13"/>
      <c r="G647" s="13"/>
    </row>
    <row r="648" spans="3:7" x14ac:dyDescent="0.25">
      <c r="C648" s="13"/>
      <c r="D648" s="13"/>
      <c r="E648" s="13"/>
      <c r="F648" s="13"/>
      <c r="G648" s="13"/>
    </row>
    <row r="649" spans="3:7" x14ac:dyDescent="0.25">
      <c r="C649" s="13"/>
      <c r="D649" s="13"/>
      <c r="E649" s="13"/>
      <c r="F649" s="13"/>
      <c r="G649" s="13"/>
    </row>
    <row r="650" spans="3:7" x14ac:dyDescent="0.25">
      <c r="C650" s="13"/>
      <c r="D650" s="13"/>
      <c r="E650" s="13"/>
      <c r="F650" s="13"/>
      <c r="G650" s="13"/>
    </row>
    <row r="651" spans="3:7" x14ac:dyDescent="0.25">
      <c r="C651" s="13"/>
      <c r="D651" s="13"/>
      <c r="E651" s="13"/>
      <c r="F651" s="13"/>
      <c r="G651" s="13"/>
    </row>
    <row r="652" spans="3:7" x14ac:dyDescent="0.25">
      <c r="C652" s="13"/>
      <c r="D652" s="13"/>
      <c r="E652" s="13"/>
      <c r="F652" s="13"/>
      <c r="G652" s="13"/>
    </row>
    <row r="653" spans="3:7" x14ac:dyDescent="0.25">
      <c r="C653" s="13"/>
      <c r="D653" s="13"/>
      <c r="E653" s="13"/>
      <c r="F653" s="13"/>
      <c r="G653" s="13"/>
    </row>
    <row r="654" spans="3:7" x14ac:dyDescent="0.25">
      <c r="C654" s="13"/>
      <c r="D654" s="13"/>
      <c r="E654" s="13"/>
      <c r="F654" s="13"/>
      <c r="G654" s="13"/>
    </row>
    <row r="655" spans="3:7" x14ac:dyDescent="0.25">
      <c r="C655" s="13"/>
      <c r="D655" s="13"/>
      <c r="E655" s="13"/>
      <c r="F655" s="13"/>
      <c r="G655" s="13"/>
    </row>
    <row r="656" spans="3:7" x14ac:dyDescent="0.25">
      <c r="C656" s="13"/>
      <c r="D656" s="13"/>
      <c r="E656" s="13"/>
      <c r="F656" s="13"/>
      <c r="G656" s="13"/>
    </row>
    <row r="657" spans="3:7" x14ac:dyDescent="0.25">
      <c r="C657" s="13"/>
      <c r="D657" s="13"/>
      <c r="E657" s="13"/>
      <c r="F657" s="13"/>
      <c r="G657" s="13"/>
    </row>
    <row r="658" spans="3:7" x14ac:dyDescent="0.25">
      <c r="C658" s="13"/>
      <c r="D658" s="13"/>
      <c r="E658" s="13"/>
      <c r="F658" s="13"/>
      <c r="G658" s="13"/>
    </row>
    <row r="659" spans="3:7" x14ac:dyDescent="0.25">
      <c r="C659" s="13"/>
      <c r="D659" s="13"/>
      <c r="E659" s="13"/>
      <c r="F659" s="13"/>
      <c r="G659" s="13"/>
    </row>
    <row r="660" spans="3:7" x14ac:dyDescent="0.25">
      <c r="C660" s="13"/>
      <c r="D660" s="13"/>
      <c r="E660" s="13"/>
      <c r="F660" s="13"/>
      <c r="G660" s="13"/>
    </row>
    <row r="661" spans="3:7" x14ac:dyDescent="0.25">
      <c r="C661" s="13"/>
      <c r="D661" s="13"/>
      <c r="E661" s="13"/>
      <c r="F661" s="13"/>
      <c r="G661" s="13"/>
    </row>
    <row r="662" spans="3:7" x14ac:dyDescent="0.25">
      <c r="C662" s="13"/>
      <c r="D662" s="13"/>
      <c r="E662" s="13"/>
      <c r="F662" s="13"/>
      <c r="G662" s="13"/>
    </row>
    <row r="663" spans="3:7" x14ac:dyDescent="0.25">
      <c r="C663" s="13"/>
      <c r="D663" s="13"/>
      <c r="E663" s="13"/>
      <c r="F663" s="13"/>
      <c r="G663" s="13"/>
    </row>
    <row r="664" spans="3:7" x14ac:dyDescent="0.25">
      <c r="C664" s="13"/>
      <c r="D664" s="13"/>
      <c r="E664" s="13"/>
      <c r="F664" s="13"/>
      <c r="G664" s="13"/>
    </row>
    <row r="665" spans="3:7" x14ac:dyDescent="0.25">
      <c r="C665" s="13"/>
      <c r="D665" s="13"/>
      <c r="E665" s="13"/>
      <c r="F665" s="13"/>
      <c r="G665" s="13"/>
    </row>
    <row r="666" spans="3:7" x14ac:dyDescent="0.25">
      <c r="C666" s="13"/>
      <c r="D666" s="13"/>
      <c r="E666" s="13"/>
      <c r="F666" s="13"/>
      <c r="G666" s="13"/>
    </row>
    <row r="667" spans="3:7" x14ac:dyDescent="0.25">
      <c r="C667" s="13"/>
      <c r="D667" s="13"/>
      <c r="E667" s="13"/>
      <c r="F667" s="13"/>
      <c r="G667" s="13"/>
    </row>
    <row r="668" spans="3:7" x14ac:dyDescent="0.25">
      <c r="C668" s="13"/>
      <c r="D668" s="13"/>
      <c r="E668" s="13"/>
      <c r="F668" s="13"/>
      <c r="G668" s="13"/>
    </row>
    <row r="669" spans="3:7" x14ac:dyDescent="0.25">
      <c r="C669" s="13"/>
      <c r="D669" s="13"/>
      <c r="E669" s="13"/>
      <c r="F669" s="13"/>
      <c r="G669" s="13"/>
    </row>
    <row r="670" spans="3:7" x14ac:dyDescent="0.25">
      <c r="C670" s="13"/>
      <c r="D670" s="13"/>
      <c r="E670" s="13"/>
      <c r="F670" s="13"/>
      <c r="G670" s="13"/>
    </row>
    <row r="671" spans="3:7" x14ac:dyDescent="0.25">
      <c r="C671" s="13"/>
      <c r="D671" s="13"/>
      <c r="E671" s="13"/>
      <c r="F671" s="13"/>
      <c r="G671" s="13"/>
    </row>
    <row r="672" spans="3:7" x14ac:dyDescent="0.25">
      <c r="C672" s="13"/>
      <c r="D672" s="13"/>
      <c r="E672" s="13"/>
      <c r="F672" s="13"/>
      <c r="G672" s="13"/>
    </row>
    <row r="673" spans="3:7" x14ac:dyDescent="0.25">
      <c r="C673" s="13"/>
      <c r="D673" s="13"/>
      <c r="E673" s="13"/>
      <c r="F673" s="13"/>
      <c r="G673" s="13"/>
    </row>
    <row r="674" spans="3:7" x14ac:dyDescent="0.25">
      <c r="C674" s="13"/>
      <c r="D674" s="13"/>
      <c r="E674" s="13"/>
      <c r="F674" s="13"/>
      <c r="G674" s="13"/>
    </row>
    <row r="675" spans="3:7" x14ac:dyDescent="0.25">
      <c r="C675" s="13"/>
      <c r="D675" s="13"/>
      <c r="E675" s="13"/>
      <c r="F675" s="13"/>
      <c r="G675" s="13"/>
    </row>
    <row r="676" spans="3:7" x14ac:dyDescent="0.25">
      <c r="C676" s="13"/>
      <c r="D676" s="13"/>
      <c r="E676" s="13"/>
      <c r="F676" s="13"/>
      <c r="G676" s="13"/>
    </row>
    <row r="677" spans="3:7" x14ac:dyDescent="0.25">
      <c r="C677" s="13"/>
      <c r="D677" s="13"/>
      <c r="E677" s="13"/>
      <c r="F677" s="13"/>
      <c r="G677" s="13"/>
    </row>
    <row r="678" spans="3:7" x14ac:dyDescent="0.25">
      <c r="C678" s="13"/>
      <c r="D678" s="13"/>
      <c r="E678" s="13"/>
      <c r="F678" s="13"/>
      <c r="G678" s="13"/>
    </row>
    <row r="679" spans="3:7" x14ac:dyDescent="0.25">
      <c r="C679" s="13"/>
      <c r="D679" s="13"/>
      <c r="E679" s="13"/>
      <c r="F679" s="13"/>
      <c r="G679" s="13"/>
    </row>
    <row r="680" spans="3:7" x14ac:dyDescent="0.25">
      <c r="C680" s="13"/>
      <c r="D680" s="13"/>
      <c r="E680" s="13"/>
      <c r="F680" s="13"/>
      <c r="G680" s="13"/>
    </row>
    <row r="681" spans="3:7" x14ac:dyDescent="0.25">
      <c r="C681" s="13"/>
      <c r="D681" s="13"/>
      <c r="E681" s="13"/>
      <c r="F681" s="13"/>
      <c r="G681" s="13"/>
    </row>
    <row r="682" spans="3:7" x14ac:dyDescent="0.25">
      <c r="C682" s="13"/>
      <c r="D682" s="13"/>
      <c r="E682" s="13"/>
      <c r="F682" s="13"/>
      <c r="G682" s="13"/>
    </row>
    <row r="683" spans="3:7" x14ac:dyDescent="0.25">
      <c r="C683" s="13"/>
      <c r="D683" s="13"/>
      <c r="E683" s="13"/>
      <c r="F683" s="13"/>
      <c r="G683" s="13"/>
    </row>
    <row r="684" spans="3:7" x14ac:dyDescent="0.25">
      <c r="C684" s="13"/>
      <c r="D684" s="13"/>
      <c r="E684" s="13"/>
      <c r="F684" s="13"/>
      <c r="G684" s="13"/>
    </row>
    <row r="685" spans="3:7" x14ac:dyDescent="0.25">
      <c r="C685" s="13"/>
      <c r="D685" s="13"/>
      <c r="E685" s="13"/>
      <c r="F685" s="13"/>
      <c r="G685" s="13"/>
    </row>
    <row r="686" spans="3:7" x14ac:dyDescent="0.25">
      <c r="C686" s="13"/>
      <c r="D686" s="13"/>
      <c r="E686" s="13"/>
      <c r="F686" s="13"/>
      <c r="G686" s="13"/>
    </row>
    <row r="687" spans="3:7" x14ac:dyDescent="0.25">
      <c r="C687" s="13"/>
      <c r="D687" s="13"/>
      <c r="E687" s="13"/>
      <c r="F687" s="13"/>
      <c r="G687" s="13"/>
    </row>
    <row r="688" spans="3:7" x14ac:dyDescent="0.25">
      <c r="C688" s="13"/>
      <c r="D688" s="13"/>
      <c r="E688" s="13"/>
      <c r="F688" s="13"/>
      <c r="G688" s="13"/>
    </row>
    <row r="689" spans="3:7" x14ac:dyDescent="0.25">
      <c r="C689" s="13"/>
      <c r="D689" s="13"/>
      <c r="E689" s="13"/>
      <c r="F689" s="13"/>
      <c r="G689" s="13"/>
    </row>
    <row r="690" spans="3:7" x14ac:dyDescent="0.25">
      <c r="C690" s="13"/>
      <c r="D690" s="13"/>
      <c r="E690" s="13"/>
      <c r="F690" s="13"/>
      <c r="G690" s="13"/>
    </row>
    <row r="691" spans="3:7" x14ac:dyDescent="0.25">
      <c r="C691" s="13"/>
      <c r="D691" s="13"/>
      <c r="E691" s="13"/>
      <c r="F691" s="13"/>
      <c r="G691" s="13"/>
    </row>
    <row r="692" spans="3:7" x14ac:dyDescent="0.25">
      <c r="C692" s="13"/>
      <c r="D692" s="13"/>
      <c r="E692" s="13"/>
      <c r="F692" s="13"/>
      <c r="G692" s="13"/>
    </row>
    <row r="693" spans="3:7" x14ac:dyDescent="0.25">
      <c r="C693" s="13"/>
      <c r="D693" s="13"/>
      <c r="E693" s="13"/>
      <c r="F693" s="13"/>
      <c r="G693" s="13"/>
    </row>
    <row r="694" spans="3:7" x14ac:dyDescent="0.25">
      <c r="C694" s="13"/>
      <c r="D694" s="13"/>
      <c r="E694" s="13"/>
      <c r="F694" s="13"/>
      <c r="G694" s="13"/>
    </row>
    <row r="695" spans="3:7" x14ac:dyDescent="0.25">
      <c r="C695" s="13"/>
      <c r="D695" s="13"/>
      <c r="E695" s="13"/>
      <c r="F695" s="13"/>
      <c r="G695" s="13"/>
    </row>
    <row r="696" spans="3:7" x14ac:dyDescent="0.25">
      <c r="C696" s="13"/>
      <c r="D696" s="13"/>
      <c r="E696" s="13"/>
      <c r="F696" s="13"/>
      <c r="G696" s="13"/>
    </row>
    <row r="697" spans="3:7" x14ac:dyDescent="0.25">
      <c r="C697" s="13"/>
      <c r="D697" s="13"/>
      <c r="E697" s="13"/>
      <c r="F697" s="13"/>
      <c r="G697" s="13"/>
    </row>
    <row r="698" spans="3:7" x14ac:dyDescent="0.25">
      <c r="C698" s="13"/>
      <c r="D698" s="13"/>
      <c r="E698" s="13"/>
      <c r="F698" s="13"/>
      <c r="G698" s="13"/>
    </row>
    <row r="699" spans="3:7" x14ac:dyDescent="0.25">
      <c r="C699" s="13"/>
      <c r="D699" s="13"/>
      <c r="E699" s="13"/>
      <c r="F699" s="13"/>
      <c r="G699" s="13"/>
    </row>
    <row r="700" spans="3:7" x14ac:dyDescent="0.25">
      <c r="C700" s="13"/>
      <c r="D700" s="13"/>
      <c r="E700" s="13"/>
      <c r="F700" s="13"/>
      <c r="G700" s="13"/>
    </row>
    <row r="701" spans="3:7" x14ac:dyDescent="0.25">
      <c r="C701" s="13"/>
      <c r="D701" s="13"/>
      <c r="E701" s="13"/>
      <c r="F701" s="13"/>
      <c r="G701" s="13"/>
    </row>
    <row r="702" spans="3:7" x14ac:dyDescent="0.25">
      <c r="C702" s="13"/>
      <c r="D702" s="13"/>
      <c r="E702" s="13"/>
      <c r="F702" s="13"/>
      <c r="G702" s="13"/>
    </row>
    <row r="703" spans="3:7" x14ac:dyDescent="0.25">
      <c r="C703" s="13"/>
      <c r="D703" s="13"/>
      <c r="E703" s="13"/>
      <c r="F703" s="13"/>
      <c r="G703" s="13"/>
    </row>
    <row r="704" spans="3:7" x14ac:dyDescent="0.25">
      <c r="C704" s="13"/>
      <c r="D704" s="13"/>
      <c r="E704" s="13"/>
      <c r="F704" s="13"/>
      <c r="G704" s="13"/>
    </row>
    <row r="705" spans="3:7" x14ac:dyDescent="0.25">
      <c r="C705" s="13"/>
      <c r="D705" s="13"/>
      <c r="E705" s="13"/>
      <c r="F705" s="13"/>
      <c r="G705" s="13"/>
    </row>
    <row r="706" spans="3:7" x14ac:dyDescent="0.25">
      <c r="C706" s="13"/>
      <c r="D706" s="13"/>
      <c r="E706" s="13"/>
      <c r="F706" s="13"/>
      <c r="G706" s="13"/>
    </row>
    <row r="707" spans="3:7" x14ac:dyDescent="0.25">
      <c r="C707" s="13"/>
      <c r="D707" s="13"/>
      <c r="E707" s="13"/>
      <c r="F707" s="13"/>
      <c r="G707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/>
  </sheetViews>
  <sheetFormatPr defaultRowHeight="15" x14ac:dyDescent="0.25"/>
  <cols>
    <col min="1" max="1" width="10.7109375" customWidth="1"/>
  </cols>
  <sheetData>
    <row r="1" spans="1:3" x14ac:dyDescent="0.25">
      <c r="B1" s="1" t="str">
        <f>_xll.FDS("LHMN0001","FG_COMPANY_NAME()")</f>
        <v>Barclays US Aggregate</v>
      </c>
      <c r="C1" s="1" t="str">
        <f>_xll.FDS("LHMN0011","FG_COMPANY_NAME()")</f>
        <v>Barclays US Aggregate Credit</v>
      </c>
    </row>
    <row r="2" spans="1:3" x14ac:dyDescent="0.25">
      <c r="B2" s="1" t="str">
        <f>_xll.FDS("LHMN0001","FORMULA_DESCRIPTION(""LB_EXCESS_RET_MTD"")")</f>
        <v>Excess Return - Month to Date - Unhedged</v>
      </c>
      <c r="C2" s="1" t="str">
        <f>_xll.FDS("LHMN0011","FORMULA_DESCRIPTION(""LB_EXCESS_RET_MTD"")")</f>
        <v>Excess Return - Month to Date - Unhedged</v>
      </c>
    </row>
    <row r="3" spans="1:3" x14ac:dyDescent="0.25">
      <c r="A3" s="2">
        <f t="array" ref="A3:A264">_xll.FDS("LHMN0001","JULIAN(LB_EXCESS_RET_MTD(0,-1AY,d).dates)")</f>
        <v>42338</v>
      </c>
      <c r="B3" s="1">
        <f t="array" ref="B3:B264">_xll.FDS("LHMN0001","LB_EXCESS_RET_MTD(0,-1AY,d)")</f>
        <v>0.11</v>
      </c>
      <c r="C3" s="1">
        <f t="array" ref="C3:C264">_xll.FDS("LHMN0011","LB_EXCESS_RET_MTD(0,-1AY,d)")</f>
        <v>0.22</v>
      </c>
    </row>
    <row r="4" spans="1:3" x14ac:dyDescent="0.25">
      <c r="A4" s="2">
        <v>42335</v>
      </c>
      <c r="B4" s="1">
        <v>0.09</v>
      </c>
      <c r="C4">
        <v>0.21</v>
      </c>
    </row>
    <row r="5" spans="1:3" x14ac:dyDescent="0.25">
      <c r="A5" s="2">
        <v>42334</v>
      </c>
      <c r="B5" s="1">
        <v>0.08</v>
      </c>
      <c r="C5">
        <v>0.21</v>
      </c>
    </row>
    <row r="6" spans="1:3" x14ac:dyDescent="0.25">
      <c r="A6" s="2">
        <v>42333</v>
      </c>
      <c r="B6" s="1">
        <v>0.08</v>
      </c>
      <c r="C6">
        <v>0.21</v>
      </c>
    </row>
    <row r="7" spans="1:3" x14ac:dyDescent="0.25">
      <c r="A7" s="2">
        <v>42332</v>
      </c>
      <c r="B7" s="1">
        <v>0.09</v>
      </c>
      <c r="C7">
        <v>0.21</v>
      </c>
    </row>
    <row r="8" spans="1:3" x14ac:dyDescent="0.25">
      <c r="A8" s="2">
        <v>42331</v>
      </c>
      <c r="B8" s="1">
        <v>0.1</v>
      </c>
      <c r="C8">
        <v>0.24</v>
      </c>
    </row>
    <row r="9" spans="1:3" x14ac:dyDescent="0.25">
      <c r="A9" s="2">
        <v>42328</v>
      </c>
      <c r="B9" s="1">
        <v>0.12</v>
      </c>
      <c r="C9">
        <v>0.27</v>
      </c>
    </row>
    <row r="10" spans="1:3" x14ac:dyDescent="0.25">
      <c r="A10" s="2">
        <v>42327</v>
      </c>
      <c r="B10" s="1">
        <v>0.13</v>
      </c>
      <c r="C10">
        <v>0.24</v>
      </c>
    </row>
    <row r="11" spans="1:3" x14ac:dyDescent="0.25">
      <c r="A11" s="2">
        <v>42326</v>
      </c>
      <c r="B11" s="1">
        <v>0.11</v>
      </c>
      <c r="C11">
        <v>0.2</v>
      </c>
    </row>
    <row r="12" spans="1:3" x14ac:dyDescent="0.25">
      <c r="A12" s="2">
        <v>42325</v>
      </c>
      <c r="B12" s="1">
        <v>0.1</v>
      </c>
      <c r="C12">
        <v>0.19</v>
      </c>
    </row>
    <row r="13" spans="1:3" x14ac:dyDescent="0.25">
      <c r="A13" s="2">
        <v>42324</v>
      </c>
      <c r="B13" s="1">
        <v>0.08</v>
      </c>
      <c r="C13">
        <v>0.12</v>
      </c>
    </row>
    <row r="14" spans="1:3" x14ac:dyDescent="0.25">
      <c r="A14" s="2">
        <v>42321</v>
      </c>
      <c r="B14" s="1">
        <v>0.09</v>
      </c>
      <c r="C14">
        <v>0.16</v>
      </c>
    </row>
    <row r="15" spans="1:3" x14ac:dyDescent="0.25">
      <c r="A15" s="2">
        <v>42320</v>
      </c>
      <c r="B15" s="1">
        <v>0.1</v>
      </c>
      <c r="C15">
        <v>0.22</v>
      </c>
    </row>
    <row r="16" spans="1:3" x14ac:dyDescent="0.25">
      <c r="A16" s="2">
        <v>42319</v>
      </c>
      <c r="B16" s="1">
        <v>0.12</v>
      </c>
      <c r="C16">
        <v>0.25</v>
      </c>
    </row>
    <row r="17" spans="1:3" x14ac:dyDescent="0.25">
      <c r="A17" s="2">
        <v>42318</v>
      </c>
      <c r="B17" s="1">
        <v>0.12</v>
      </c>
      <c r="C17">
        <v>0.25</v>
      </c>
    </row>
    <row r="18" spans="1:3" x14ac:dyDescent="0.25">
      <c r="A18" s="2">
        <v>42317</v>
      </c>
      <c r="B18" s="1">
        <v>0.14000000000000001</v>
      </c>
      <c r="C18">
        <v>0.30000000000000004</v>
      </c>
    </row>
    <row r="19" spans="1:3" x14ac:dyDescent="0.25">
      <c r="A19" s="2">
        <v>42314</v>
      </c>
      <c r="B19" s="1">
        <v>0.16</v>
      </c>
      <c r="C19">
        <v>0.27</v>
      </c>
    </row>
    <row r="20" spans="1:3" x14ac:dyDescent="0.25">
      <c r="A20" s="2">
        <v>42313</v>
      </c>
      <c r="B20" s="1">
        <v>0.13</v>
      </c>
      <c r="C20">
        <v>0.25</v>
      </c>
    </row>
    <row r="21" spans="1:3" x14ac:dyDescent="0.25">
      <c r="A21" s="2">
        <v>42312</v>
      </c>
      <c r="B21" s="1">
        <v>0.11</v>
      </c>
      <c r="C21">
        <v>0.24</v>
      </c>
    </row>
    <row r="22" spans="1:3" x14ac:dyDescent="0.25">
      <c r="A22" s="2">
        <v>42311</v>
      </c>
      <c r="B22" s="1">
        <v>0.09</v>
      </c>
      <c r="C22">
        <v>0.15</v>
      </c>
    </row>
    <row r="23" spans="1:3" x14ac:dyDescent="0.25">
      <c r="A23" s="2">
        <v>42310</v>
      </c>
      <c r="B23" s="1">
        <v>0.05</v>
      </c>
      <c r="C23">
        <v>0.05</v>
      </c>
    </row>
    <row r="24" spans="1:3" x14ac:dyDescent="0.25">
      <c r="A24" s="2">
        <v>42307</v>
      </c>
      <c r="B24" s="1">
        <v>0.38</v>
      </c>
      <c r="C24">
        <v>0.9</v>
      </c>
    </row>
    <row r="25" spans="1:3" x14ac:dyDescent="0.25">
      <c r="A25" s="2">
        <v>42306</v>
      </c>
      <c r="B25" s="1">
        <v>0.36</v>
      </c>
      <c r="C25">
        <v>0.92</v>
      </c>
    </row>
    <row r="26" spans="1:3" x14ac:dyDescent="0.25">
      <c r="A26" s="2">
        <v>42305</v>
      </c>
      <c r="B26" s="1">
        <v>0.35000000000000003</v>
      </c>
      <c r="C26">
        <v>0.92</v>
      </c>
    </row>
    <row r="27" spans="1:3" x14ac:dyDescent="0.25">
      <c r="A27" s="2">
        <v>42304</v>
      </c>
      <c r="B27" s="1">
        <v>0.35000000000000003</v>
      </c>
      <c r="C27">
        <v>0.92</v>
      </c>
    </row>
    <row r="28" spans="1:3" x14ac:dyDescent="0.25">
      <c r="A28" s="2">
        <v>42303</v>
      </c>
      <c r="B28" s="1">
        <v>0.38</v>
      </c>
      <c r="C28">
        <v>1.01</v>
      </c>
    </row>
    <row r="29" spans="1:3" x14ac:dyDescent="0.25">
      <c r="A29" s="2">
        <v>42300</v>
      </c>
      <c r="B29" s="1">
        <v>0.37</v>
      </c>
      <c r="C29">
        <v>0.93</v>
      </c>
    </row>
    <row r="30" spans="1:3" x14ac:dyDescent="0.25">
      <c r="A30" s="2">
        <v>42299</v>
      </c>
      <c r="B30" s="1">
        <v>0.28999999999999998</v>
      </c>
      <c r="C30">
        <v>0.76</v>
      </c>
    </row>
    <row r="31" spans="1:3" x14ac:dyDescent="0.25">
      <c r="A31" s="2">
        <v>42298</v>
      </c>
      <c r="B31" s="1">
        <v>0.25</v>
      </c>
      <c r="C31">
        <v>0.66</v>
      </c>
    </row>
    <row r="32" spans="1:3" x14ac:dyDescent="0.25">
      <c r="A32" s="2">
        <v>42297</v>
      </c>
      <c r="B32" s="1">
        <v>0.24</v>
      </c>
      <c r="C32">
        <v>0.60000000000000009</v>
      </c>
    </row>
    <row r="33" spans="1:3" x14ac:dyDescent="0.25">
      <c r="A33" s="2">
        <v>42296</v>
      </c>
      <c r="B33" s="1">
        <v>0.21</v>
      </c>
      <c r="C33">
        <v>0.54</v>
      </c>
    </row>
    <row r="34" spans="1:3" x14ac:dyDescent="0.25">
      <c r="A34" s="2">
        <v>42293</v>
      </c>
      <c r="B34" s="1">
        <v>0.18</v>
      </c>
      <c r="C34">
        <v>0.49</v>
      </c>
    </row>
    <row r="35" spans="1:3" x14ac:dyDescent="0.25">
      <c r="A35" s="2">
        <v>42292</v>
      </c>
      <c r="B35" s="1">
        <v>0.15</v>
      </c>
      <c r="C35">
        <v>0.42</v>
      </c>
    </row>
    <row r="36" spans="1:3" x14ac:dyDescent="0.25">
      <c r="A36" s="2">
        <v>42291</v>
      </c>
      <c r="B36" s="1">
        <v>0.12</v>
      </c>
      <c r="C36">
        <v>0.43</v>
      </c>
    </row>
    <row r="37" spans="1:3" x14ac:dyDescent="0.25">
      <c r="A37" s="2">
        <v>42290</v>
      </c>
      <c r="B37" s="1">
        <v>0.16</v>
      </c>
      <c r="C37">
        <v>0.49</v>
      </c>
    </row>
    <row r="38" spans="1:3" x14ac:dyDescent="0.25">
      <c r="A38" s="2">
        <v>42289</v>
      </c>
      <c r="B38" s="1">
        <v>0.21</v>
      </c>
      <c r="C38">
        <v>0.57000000000000006</v>
      </c>
    </row>
    <row r="39" spans="1:3" x14ac:dyDescent="0.25">
      <c r="A39" s="2">
        <v>42286</v>
      </c>
      <c r="B39" s="1">
        <v>0.21</v>
      </c>
      <c r="C39">
        <v>0.57000000000000006</v>
      </c>
    </row>
    <row r="40" spans="1:3" x14ac:dyDescent="0.25">
      <c r="A40" s="2">
        <v>42285</v>
      </c>
      <c r="B40" s="1">
        <v>0.16</v>
      </c>
      <c r="C40">
        <v>0.42</v>
      </c>
    </row>
    <row r="41" spans="1:3" x14ac:dyDescent="0.25">
      <c r="A41" s="2">
        <v>42284</v>
      </c>
      <c r="B41" s="1">
        <v>0.14000000000000001</v>
      </c>
      <c r="C41">
        <v>0.37</v>
      </c>
    </row>
    <row r="42" spans="1:3" x14ac:dyDescent="0.25">
      <c r="A42" s="2">
        <v>42283</v>
      </c>
      <c r="B42" s="1">
        <v>7.0000000000000007E-2</v>
      </c>
      <c r="C42">
        <v>0.21</v>
      </c>
    </row>
    <row r="43" spans="1:3" x14ac:dyDescent="0.25">
      <c r="A43" s="2">
        <v>42282</v>
      </c>
      <c r="B43" s="1">
        <v>0.04</v>
      </c>
      <c r="C43">
        <v>0.05</v>
      </c>
    </row>
    <row r="44" spans="1:3" x14ac:dyDescent="0.25">
      <c r="A44" s="2">
        <v>42279</v>
      </c>
      <c r="B44" s="1">
        <v>-0.05</v>
      </c>
      <c r="C44">
        <v>-0.12</v>
      </c>
    </row>
    <row r="45" spans="1:3" x14ac:dyDescent="0.25">
      <c r="A45" s="2">
        <v>42278</v>
      </c>
      <c r="B45" s="1">
        <v>-0.01</v>
      </c>
      <c r="C45">
        <v>-0.06</v>
      </c>
    </row>
    <row r="46" spans="1:3" x14ac:dyDescent="0.25">
      <c r="A46" s="2">
        <v>42277</v>
      </c>
      <c r="B46" s="1">
        <v>-0.22</v>
      </c>
      <c r="C46">
        <v>-0.55000000000000004</v>
      </c>
    </row>
    <row r="47" spans="1:3" x14ac:dyDescent="0.25">
      <c r="A47" s="2">
        <v>42276</v>
      </c>
      <c r="B47" s="1">
        <v>-0.26</v>
      </c>
      <c r="C47">
        <v>-0.63</v>
      </c>
    </row>
    <row r="48" spans="1:3" x14ac:dyDescent="0.25">
      <c r="A48" s="2">
        <v>42275</v>
      </c>
      <c r="B48" s="1">
        <v>-0.18</v>
      </c>
      <c r="C48">
        <v>-0.37</v>
      </c>
    </row>
    <row r="49" spans="1:3" x14ac:dyDescent="0.25">
      <c r="A49" s="2">
        <v>42272</v>
      </c>
      <c r="B49" s="1">
        <v>-0.04</v>
      </c>
      <c r="C49">
        <v>-7.0000000000000007E-2</v>
      </c>
    </row>
    <row r="50" spans="1:3" x14ac:dyDescent="0.25">
      <c r="A50" s="2">
        <v>42271</v>
      </c>
      <c r="B50" s="1">
        <v>-0.05</v>
      </c>
      <c r="C50">
        <v>-0.05</v>
      </c>
    </row>
    <row r="51" spans="1:3" x14ac:dyDescent="0.25">
      <c r="A51" s="2">
        <v>42270</v>
      </c>
      <c r="B51" s="1">
        <v>0.03</v>
      </c>
      <c r="C51">
        <v>0.12</v>
      </c>
    </row>
    <row r="52" spans="1:3" x14ac:dyDescent="0.25">
      <c r="A52" s="2">
        <v>42269</v>
      </c>
      <c r="B52" s="1">
        <v>0.05</v>
      </c>
      <c r="C52">
        <v>0.16</v>
      </c>
    </row>
    <row r="53" spans="1:3" x14ac:dyDescent="0.25">
      <c r="A53" s="2">
        <v>42268</v>
      </c>
      <c r="B53" s="1">
        <v>0.12</v>
      </c>
      <c r="C53">
        <v>0.28000000000000003</v>
      </c>
    </row>
    <row r="54" spans="1:3" x14ac:dyDescent="0.25">
      <c r="A54" s="2">
        <v>42265</v>
      </c>
      <c r="B54" s="1">
        <v>0.11</v>
      </c>
      <c r="C54">
        <v>0.30000000000000004</v>
      </c>
    </row>
    <row r="55" spans="1:3" x14ac:dyDescent="0.25">
      <c r="A55" s="2">
        <v>42264</v>
      </c>
      <c r="B55" s="1">
        <v>0.17</v>
      </c>
      <c r="C55">
        <v>0.35000000000000003</v>
      </c>
    </row>
    <row r="56" spans="1:3" x14ac:dyDescent="0.25">
      <c r="A56" s="2">
        <v>42263</v>
      </c>
      <c r="B56" s="1">
        <v>0.14000000000000001</v>
      </c>
      <c r="C56">
        <v>0.28999999999999998</v>
      </c>
    </row>
    <row r="57" spans="1:3" x14ac:dyDescent="0.25">
      <c r="A57" s="2">
        <v>42262</v>
      </c>
      <c r="B57" s="1">
        <v>0.08</v>
      </c>
      <c r="C57">
        <v>0.18</v>
      </c>
    </row>
    <row r="58" spans="1:3" x14ac:dyDescent="0.25">
      <c r="A58" s="2">
        <v>42261</v>
      </c>
      <c r="B58" s="1">
        <v>0.03</v>
      </c>
      <c r="C58">
        <v>0.11</v>
      </c>
    </row>
    <row r="59" spans="1:3" x14ac:dyDescent="0.25">
      <c r="A59" s="2">
        <v>42258</v>
      </c>
      <c r="B59" s="1">
        <v>0.04</v>
      </c>
      <c r="C59">
        <v>0.14000000000000001</v>
      </c>
    </row>
    <row r="60" spans="1:3" x14ac:dyDescent="0.25">
      <c r="A60" s="2">
        <v>42257</v>
      </c>
      <c r="B60" s="1">
        <v>0.08</v>
      </c>
      <c r="C60">
        <v>0.22</v>
      </c>
    </row>
    <row r="61" spans="1:3" x14ac:dyDescent="0.25">
      <c r="A61" s="2">
        <v>42256</v>
      </c>
      <c r="B61" s="1">
        <v>0.09</v>
      </c>
      <c r="C61">
        <v>0.26</v>
      </c>
    </row>
    <row r="62" spans="1:3" x14ac:dyDescent="0.25">
      <c r="A62" s="2">
        <v>42255</v>
      </c>
      <c r="B62" s="1">
        <v>0.05</v>
      </c>
      <c r="C62">
        <v>0.13</v>
      </c>
    </row>
    <row r="63" spans="1:3" x14ac:dyDescent="0.25">
      <c r="A63" s="2">
        <v>42254</v>
      </c>
      <c r="B63" s="1">
        <v>-0.02</v>
      </c>
      <c r="C63">
        <v>0.05</v>
      </c>
    </row>
    <row r="64" spans="1:3" x14ac:dyDescent="0.25">
      <c r="A64" s="2">
        <v>42251</v>
      </c>
      <c r="B64" s="1">
        <v>-0.02</v>
      </c>
      <c r="C64">
        <v>0.05</v>
      </c>
    </row>
    <row r="65" spans="1:3" x14ac:dyDescent="0.25">
      <c r="A65" s="2">
        <v>42250</v>
      </c>
      <c r="B65" s="1">
        <v>0.01</v>
      </c>
      <c r="C65">
        <v>0.06</v>
      </c>
    </row>
    <row r="66" spans="1:3" x14ac:dyDescent="0.25">
      <c r="A66" s="2">
        <v>42249</v>
      </c>
      <c r="B66" s="1">
        <v>-0.01</v>
      </c>
      <c r="C66">
        <v>0</v>
      </c>
    </row>
    <row r="67" spans="1:3" x14ac:dyDescent="0.25">
      <c r="A67" s="2">
        <v>42248</v>
      </c>
      <c r="B67" s="1">
        <v>-0.02</v>
      </c>
      <c r="C67">
        <v>-0.05</v>
      </c>
    </row>
    <row r="68" spans="1:3" x14ac:dyDescent="0.25">
      <c r="A68" s="2">
        <v>42247</v>
      </c>
      <c r="B68" s="1">
        <v>-0.16</v>
      </c>
      <c r="C68">
        <v>-0.61</v>
      </c>
    </row>
    <row r="69" spans="1:3" x14ac:dyDescent="0.25">
      <c r="A69" s="2">
        <v>42244</v>
      </c>
      <c r="B69" s="1">
        <v>-0.21</v>
      </c>
      <c r="C69">
        <v>-0.72</v>
      </c>
    </row>
    <row r="70" spans="1:3" x14ac:dyDescent="0.25">
      <c r="A70" s="2">
        <v>42243</v>
      </c>
      <c r="B70" s="1">
        <v>-0.25</v>
      </c>
      <c r="C70">
        <v>-0.77</v>
      </c>
    </row>
    <row r="71" spans="1:3" x14ac:dyDescent="0.25">
      <c r="A71" s="2">
        <v>42242</v>
      </c>
      <c r="B71" s="1">
        <v>-0.30000000000000004</v>
      </c>
      <c r="C71">
        <v>-0.96</v>
      </c>
    </row>
    <row r="72" spans="1:3" x14ac:dyDescent="0.25">
      <c r="A72" s="2">
        <v>42241</v>
      </c>
      <c r="B72" s="1">
        <v>-0.34</v>
      </c>
      <c r="C72">
        <v>-0.94000000000000006</v>
      </c>
    </row>
    <row r="73" spans="1:3" x14ac:dyDescent="0.25">
      <c r="A73" s="2">
        <v>42240</v>
      </c>
      <c r="B73" s="1">
        <v>-0.42</v>
      </c>
      <c r="C73">
        <v>-1.05</v>
      </c>
    </row>
    <row r="74" spans="1:3" x14ac:dyDescent="0.25">
      <c r="A74" s="2">
        <v>42237</v>
      </c>
      <c r="B74" s="1">
        <v>-0.30000000000000004</v>
      </c>
      <c r="C74">
        <v>-0.74</v>
      </c>
    </row>
    <row r="75" spans="1:3" x14ac:dyDescent="0.25">
      <c r="A75" s="2">
        <v>42236</v>
      </c>
      <c r="B75" s="1">
        <v>-0.26</v>
      </c>
      <c r="C75">
        <v>-0.65</v>
      </c>
    </row>
    <row r="76" spans="1:3" x14ac:dyDescent="0.25">
      <c r="A76" s="2">
        <v>42235</v>
      </c>
      <c r="B76" s="1">
        <v>-0.21</v>
      </c>
      <c r="C76">
        <v>-0.54</v>
      </c>
    </row>
    <row r="77" spans="1:3" x14ac:dyDescent="0.25">
      <c r="A77" s="2">
        <v>42234</v>
      </c>
      <c r="B77" s="1">
        <v>-0.18</v>
      </c>
      <c r="C77">
        <v>-0.42</v>
      </c>
    </row>
    <row r="78" spans="1:3" x14ac:dyDescent="0.25">
      <c r="A78" s="2">
        <v>42233</v>
      </c>
      <c r="B78" s="1">
        <v>-0.21</v>
      </c>
      <c r="C78">
        <v>-0.42</v>
      </c>
    </row>
    <row r="79" spans="1:3" x14ac:dyDescent="0.25">
      <c r="A79" s="2">
        <v>42230</v>
      </c>
      <c r="B79" s="1">
        <v>-0.2</v>
      </c>
      <c r="C79">
        <v>-0.45</v>
      </c>
    </row>
    <row r="80" spans="1:3" x14ac:dyDescent="0.25">
      <c r="A80" s="2">
        <v>42229</v>
      </c>
      <c r="B80" s="1">
        <v>-0.2</v>
      </c>
      <c r="C80">
        <v>-0.5</v>
      </c>
    </row>
    <row r="81" spans="1:3" x14ac:dyDescent="0.25">
      <c r="A81" s="2">
        <v>42228</v>
      </c>
      <c r="B81" s="1">
        <v>-0.21</v>
      </c>
      <c r="C81">
        <v>-0.53</v>
      </c>
    </row>
    <row r="82" spans="1:3" x14ac:dyDescent="0.25">
      <c r="A82" s="2">
        <v>42227</v>
      </c>
      <c r="B82" s="1">
        <v>-0.16</v>
      </c>
      <c r="C82">
        <v>-0.36</v>
      </c>
    </row>
    <row r="83" spans="1:3" x14ac:dyDescent="0.25">
      <c r="A83" s="2">
        <v>42226</v>
      </c>
      <c r="B83" s="1">
        <v>-0.11</v>
      </c>
      <c r="C83">
        <v>-0.26</v>
      </c>
    </row>
    <row r="84" spans="1:3" x14ac:dyDescent="0.25">
      <c r="A84" s="2">
        <v>42223</v>
      </c>
      <c r="B84" s="1">
        <v>-0.13</v>
      </c>
      <c r="C84">
        <v>-0.27</v>
      </c>
    </row>
    <row r="85" spans="1:3" x14ac:dyDescent="0.25">
      <c r="A85" s="2">
        <v>42222</v>
      </c>
      <c r="B85" s="1">
        <v>-0.08</v>
      </c>
      <c r="C85">
        <v>-0.17</v>
      </c>
    </row>
    <row r="86" spans="1:3" x14ac:dyDescent="0.25">
      <c r="A86" s="2">
        <v>42221</v>
      </c>
      <c r="B86" s="1">
        <v>-0.05</v>
      </c>
      <c r="C86">
        <v>-0.04</v>
      </c>
    </row>
    <row r="87" spans="1:3" x14ac:dyDescent="0.25">
      <c r="A87" s="2">
        <v>42220</v>
      </c>
      <c r="B87" s="1">
        <v>-0.06</v>
      </c>
      <c r="C87">
        <v>-0.03</v>
      </c>
    </row>
    <row r="88" spans="1:3" x14ac:dyDescent="0.25">
      <c r="A88" s="2">
        <v>42219</v>
      </c>
      <c r="B88" s="1">
        <v>-0.04</v>
      </c>
      <c r="C88">
        <v>-0.06</v>
      </c>
    </row>
    <row r="89" spans="1:3" x14ac:dyDescent="0.25">
      <c r="A89" s="2">
        <v>42216</v>
      </c>
      <c r="B89" s="1">
        <v>-0.18</v>
      </c>
      <c r="C89">
        <v>-0.53</v>
      </c>
    </row>
    <row r="90" spans="1:3" x14ac:dyDescent="0.25">
      <c r="A90" s="2">
        <v>42215</v>
      </c>
      <c r="B90" s="1">
        <v>-0.18</v>
      </c>
      <c r="C90">
        <v>-0.46</v>
      </c>
    </row>
    <row r="91" spans="1:3" x14ac:dyDescent="0.25">
      <c r="A91" s="2">
        <v>42214</v>
      </c>
      <c r="B91" s="1">
        <v>-0.19</v>
      </c>
      <c r="C91">
        <v>-0.52</v>
      </c>
    </row>
    <row r="92" spans="1:3" x14ac:dyDescent="0.25">
      <c r="A92" s="2">
        <v>42213</v>
      </c>
      <c r="B92" s="1">
        <v>-0.2</v>
      </c>
      <c r="C92">
        <v>-0.56000000000000005</v>
      </c>
    </row>
    <row r="93" spans="1:3" x14ac:dyDescent="0.25">
      <c r="A93" s="2">
        <v>42212</v>
      </c>
      <c r="B93" s="1">
        <v>-0.23</v>
      </c>
      <c r="C93">
        <v>-0.59</v>
      </c>
    </row>
    <row r="94" spans="1:3" x14ac:dyDescent="0.25">
      <c r="A94" s="2">
        <v>42209</v>
      </c>
      <c r="B94" s="1">
        <v>-0.17</v>
      </c>
      <c r="C94">
        <v>-0.43</v>
      </c>
    </row>
    <row r="95" spans="1:3" x14ac:dyDescent="0.25">
      <c r="A95" s="2">
        <v>42208</v>
      </c>
      <c r="B95" s="1">
        <v>-0.11</v>
      </c>
      <c r="C95">
        <v>-0.31</v>
      </c>
    </row>
    <row r="96" spans="1:3" x14ac:dyDescent="0.25">
      <c r="A96" s="2">
        <v>42207</v>
      </c>
      <c r="B96" s="1">
        <v>-0.06</v>
      </c>
      <c r="C96">
        <v>-0.24</v>
      </c>
    </row>
    <row r="97" spans="1:3" x14ac:dyDescent="0.25">
      <c r="A97" s="2">
        <v>42206</v>
      </c>
      <c r="B97" s="1">
        <v>-0.03</v>
      </c>
      <c r="C97">
        <v>-0.18</v>
      </c>
    </row>
    <row r="98" spans="1:3" x14ac:dyDescent="0.25">
      <c r="A98" s="2">
        <v>42205</v>
      </c>
      <c r="B98" s="1">
        <v>-0.01</v>
      </c>
      <c r="C98">
        <v>-0.12</v>
      </c>
    </row>
    <row r="99" spans="1:3" x14ac:dyDescent="0.25">
      <c r="A99" s="2">
        <v>42202</v>
      </c>
      <c r="B99" s="1">
        <v>0</v>
      </c>
      <c r="C99">
        <v>-0.08</v>
      </c>
    </row>
    <row r="100" spans="1:3" x14ac:dyDescent="0.25">
      <c r="A100" s="2">
        <v>42201</v>
      </c>
      <c r="B100" s="1">
        <v>-0.02</v>
      </c>
      <c r="C100">
        <v>-0.1</v>
      </c>
    </row>
    <row r="101" spans="1:3" x14ac:dyDescent="0.25">
      <c r="A101" s="2">
        <v>42200</v>
      </c>
      <c r="B101" s="1">
        <v>-0.03</v>
      </c>
      <c r="C101">
        <v>-0.12</v>
      </c>
    </row>
    <row r="102" spans="1:3" x14ac:dyDescent="0.25">
      <c r="A102" s="2">
        <v>42199</v>
      </c>
      <c r="B102">
        <v>0.02</v>
      </c>
      <c r="C102">
        <v>0</v>
      </c>
    </row>
    <row r="103" spans="1:3" x14ac:dyDescent="0.25">
      <c r="A103" s="2">
        <v>42198</v>
      </c>
      <c r="B103">
        <v>0.03</v>
      </c>
      <c r="C103">
        <v>0.09</v>
      </c>
    </row>
    <row r="104" spans="1:3" x14ac:dyDescent="0.25">
      <c r="A104" s="2">
        <v>42195</v>
      </c>
      <c r="B104">
        <v>0</v>
      </c>
      <c r="C104">
        <v>0.05</v>
      </c>
    </row>
    <row r="105" spans="1:3" x14ac:dyDescent="0.25">
      <c r="A105" s="2">
        <v>42194</v>
      </c>
      <c r="B105">
        <v>-0.06</v>
      </c>
      <c r="C105">
        <v>-0.04</v>
      </c>
    </row>
    <row r="106" spans="1:3" x14ac:dyDescent="0.25">
      <c r="A106" s="2">
        <v>42193</v>
      </c>
      <c r="B106">
        <v>-0.11</v>
      </c>
      <c r="C106">
        <v>-0.08</v>
      </c>
    </row>
    <row r="107" spans="1:3" x14ac:dyDescent="0.25">
      <c r="A107" s="2">
        <v>42192</v>
      </c>
      <c r="B107">
        <v>-0.08</v>
      </c>
      <c r="C107">
        <v>-0.01</v>
      </c>
    </row>
    <row r="108" spans="1:3" x14ac:dyDescent="0.25">
      <c r="A108" s="2">
        <v>42191</v>
      </c>
      <c r="B108">
        <v>-0.03</v>
      </c>
      <c r="C108">
        <v>0.05</v>
      </c>
    </row>
    <row r="109" spans="1:3" x14ac:dyDescent="0.25">
      <c r="A109" s="2">
        <v>42188</v>
      </c>
      <c r="B109">
        <v>0.05</v>
      </c>
      <c r="C109">
        <v>0.18</v>
      </c>
    </row>
    <row r="110" spans="1:3" x14ac:dyDescent="0.25">
      <c r="A110" s="2">
        <v>42187</v>
      </c>
      <c r="B110">
        <v>0.05</v>
      </c>
      <c r="C110">
        <v>0.18</v>
      </c>
    </row>
    <row r="111" spans="1:3" x14ac:dyDescent="0.25">
      <c r="A111" s="2">
        <v>42186</v>
      </c>
      <c r="B111">
        <v>0.05</v>
      </c>
      <c r="C111">
        <v>0.17</v>
      </c>
    </row>
    <row r="112" spans="1:3" x14ac:dyDescent="0.25">
      <c r="A112" s="2">
        <v>42185</v>
      </c>
      <c r="B112">
        <v>-0.24</v>
      </c>
      <c r="C112">
        <v>-0.55000000000000004</v>
      </c>
    </row>
    <row r="113" spans="1:3" x14ac:dyDescent="0.25">
      <c r="A113" s="2">
        <v>42184</v>
      </c>
      <c r="B113">
        <v>-0.28999999999999998</v>
      </c>
      <c r="C113">
        <v>-0.62</v>
      </c>
    </row>
    <row r="114" spans="1:3" x14ac:dyDescent="0.25">
      <c r="A114" s="2">
        <v>42181</v>
      </c>
      <c r="B114">
        <v>-0.16</v>
      </c>
      <c r="C114">
        <v>-0.26</v>
      </c>
    </row>
    <row r="115" spans="1:3" x14ac:dyDescent="0.25">
      <c r="A115" s="2">
        <v>42180</v>
      </c>
      <c r="B115">
        <v>-0.15</v>
      </c>
      <c r="C115">
        <v>-0.30000000000000004</v>
      </c>
    </row>
    <row r="116" spans="1:3" x14ac:dyDescent="0.25">
      <c r="A116" s="2">
        <v>42179</v>
      </c>
      <c r="B116">
        <v>-0.13</v>
      </c>
      <c r="C116">
        <v>-0.28000000000000003</v>
      </c>
    </row>
    <row r="117" spans="1:3" x14ac:dyDescent="0.25">
      <c r="A117" s="2">
        <v>42178</v>
      </c>
      <c r="B117">
        <v>-0.13</v>
      </c>
      <c r="C117">
        <v>-0.26</v>
      </c>
    </row>
    <row r="118" spans="1:3" x14ac:dyDescent="0.25">
      <c r="A118" s="2">
        <v>42177</v>
      </c>
      <c r="B118">
        <v>-0.13</v>
      </c>
      <c r="C118">
        <v>-0.30000000000000004</v>
      </c>
    </row>
    <row r="119" spans="1:3" x14ac:dyDescent="0.25">
      <c r="A119" s="2">
        <v>42174</v>
      </c>
      <c r="B119">
        <v>-0.15</v>
      </c>
      <c r="C119">
        <v>-0.37</v>
      </c>
    </row>
    <row r="120" spans="1:3" x14ac:dyDescent="0.25">
      <c r="A120" s="2">
        <v>42173</v>
      </c>
      <c r="B120">
        <v>-0.13</v>
      </c>
      <c r="C120">
        <v>-0.33</v>
      </c>
    </row>
    <row r="121" spans="1:3" x14ac:dyDescent="0.25">
      <c r="A121" s="2">
        <v>42172</v>
      </c>
      <c r="B121">
        <v>-0.15</v>
      </c>
      <c r="C121">
        <v>-0.34</v>
      </c>
    </row>
    <row r="122" spans="1:3" x14ac:dyDescent="0.25">
      <c r="A122" s="2">
        <v>42171</v>
      </c>
      <c r="B122">
        <v>-0.16</v>
      </c>
      <c r="C122">
        <v>-0.32</v>
      </c>
    </row>
    <row r="123" spans="1:3" x14ac:dyDescent="0.25">
      <c r="A123" s="2">
        <v>42170</v>
      </c>
      <c r="B123">
        <v>-0.14000000000000001</v>
      </c>
      <c r="C123">
        <v>-0.24</v>
      </c>
    </row>
    <row r="124" spans="1:3" x14ac:dyDescent="0.25">
      <c r="A124" s="2">
        <v>42167</v>
      </c>
      <c r="B124">
        <v>-0.08</v>
      </c>
      <c r="C124">
        <v>-0.14000000000000001</v>
      </c>
    </row>
    <row r="125" spans="1:3" x14ac:dyDescent="0.25">
      <c r="A125" s="2">
        <v>42166</v>
      </c>
      <c r="B125">
        <v>-0.05</v>
      </c>
      <c r="C125">
        <v>-0.11</v>
      </c>
    </row>
    <row r="126" spans="1:3" x14ac:dyDescent="0.25">
      <c r="A126" s="2">
        <v>42165</v>
      </c>
      <c r="B126">
        <v>-7.0000000000000007E-2</v>
      </c>
      <c r="C126">
        <v>-0.11</v>
      </c>
    </row>
    <row r="127" spans="1:3" x14ac:dyDescent="0.25">
      <c r="A127" s="2">
        <v>42164</v>
      </c>
      <c r="B127">
        <v>-0.04</v>
      </c>
      <c r="C127">
        <v>-0.06</v>
      </c>
    </row>
    <row r="128" spans="1:3" x14ac:dyDescent="0.25">
      <c r="A128" s="2">
        <v>42163</v>
      </c>
      <c r="B128">
        <v>-0.01</v>
      </c>
      <c r="C128">
        <v>0.02</v>
      </c>
    </row>
    <row r="129" spans="1:3" x14ac:dyDescent="0.25">
      <c r="A129" s="2">
        <v>42160</v>
      </c>
      <c r="B129">
        <v>-0.01</v>
      </c>
      <c r="C129">
        <v>0.06</v>
      </c>
    </row>
    <row r="130" spans="1:3" x14ac:dyDescent="0.25">
      <c r="A130" s="2">
        <v>42159</v>
      </c>
      <c r="B130">
        <v>-0.02</v>
      </c>
      <c r="C130">
        <v>0.01</v>
      </c>
    </row>
    <row r="131" spans="1:3" x14ac:dyDescent="0.25">
      <c r="A131" s="2">
        <v>42158</v>
      </c>
      <c r="B131">
        <v>-0.01</v>
      </c>
      <c r="C131">
        <v>0.02</v>
      </c>
    </row>
    <row r="132" spans="1:3" x14ac:dyDescent="0.25">
      <c r="A132" s="2">
        <v>42157</v>
      </c>
      <c r="B132">
        <v>-0.01</v>
      </c>
      <c r="C132">
        <v>-0.08</v>
      </c>
    </row>
    <row r="133" spans="1:3" x14ac:dyDescent="0.25">
      <c r="A133" s="2">
        <v>42156</v>
      </c>
      <c r="B133">
        <v>-0.01</v>
      </c>
      <c r="C133">
        <v>-0.09</v>
      </c>
    </row>
    <row r="134" spans="1:3" x14ac:dyDescent="0.25">
      <c r="A134" s="2">
        <v>42153</v>
      </c>
      <c r="B134">
        <v>-0.08</v>
      </c>
      <c r="C134">
        <v>-0.30000000000000004</v>
      </c>
    </row>
    <row r="135" spans="1:3" x14ac:dyDescent="0.25">
      <c r="A135" s="2">
        <v>42152</v>
      </c>
      <c r="B135">
        <v>-0.05</v>
      </c>
      <c r="C135">
        <v>-0.22</v>
      </c>
    </row>
    <row r="136" spans="1:3" x14ac:dyDescent="0.25">
      <c r="A136" s="2">
        <v>42151</v>
      </c>
      <c r="B136">
        <v>-0.03</v>
      </c>
      <c r="C136">
        <v>-0.17</v>
      </c>
    </row>
    <row r="137" spans="1:3" x14ac:dyDescent="0.25">
      <c r="A137" s="2">
        <v>42150</v>
      </c>
      <c r="B137">
        <v>-0.03</v>
      </c>
      <c r="C137">
        <v>-0.14000000000000001</v>
      </c>
    </row>
    <row r="138" spans="1:3" x14ac:dyDescent="0.25">
      <c r="A138" s="2">
        <v>42149</v>
      </c>
      <c r="B138">
        <v>0.01</v>
      </c>
      <c r="C138">
        <v>-0.11</v>
      </c>
    </row>
    <row r="139" spans="1:3" x14ac:dyDescent="0.25">
      <c r="A139" s="2">
        <v>42146</v>
      </c>
      <c r="B139">
        <v>0.01</v>
      </c>
      <c r="C139">
        <v>-0.11</v>
      </c>
    </row>
    <row r="140" spans="1:3" x14ac:dyDescent="0.25">
      <c r="A140" s="2">
        <v>42145</v>
      </c>
      <c r="B140">
        <v>0</v>
      </c>
      <c r="C140">
        <v>-0.1</v>
      </c>
    </row>
    <row r="141" spans="1:3" x14ac:dyDescent="0.25">
      <c r="A141" s="2">
        <v>42144</v>
      </c>
      <c r="B141">
        <v>0.03</v>
      </c>
      <c r="C141">
        <v>-0.05</v>
      </c>
    </row>
    <row r="142" spans="1:3" x14ac:dyDescent="0.25">
      <c r="A142" s="2">
        <v>42143</v>
      </c>
      <c r="B142">
        <v>7.0000000000000007E-2</v>
      </c>
      <c r="C142">
        <v>0.06</v>
      </c>
    </row>
    <row r="143" spans="1:3" x14ac:dyDescent="0.25">
      <c r="A143" s="2">
        <v>42142</v>
      </c>
      <c r="B143">
        <v>7.0000000000000007E-2</v>
      </c>
      <c r="C143">
        <v>0.08</v>
      </c>
    </row>
    <row r="144" spans="1:3" x14ac:dyDescent="0.25">
      <c r="A144" s="2">
        <v>42139</v>
      </c>
      <c r="B144">
        <v>0.05</v>
      </c>
      <c r="C144">
        <v>0.03</v>
      </c>
    </row>
    <row r="145" spans="1:3" x14ac:dyDescent="0.25">
      <c r="A145" s="2">
        <v>42138</v>
      </c>
      <c r="B145">
        <v>0.04</v>
      </c>
      <c r="C145">
        <v>-0.01</v>
      </c>
    </row>
    <row r="146" spans="1:3" x14ac:dyDescent="0.25">
      <c r="A146" s="2">
        <v>42137</v>
      </c>
      <c r="B146">
        <v>0.02</v>
      </c>
      <c r="C146">
        <v>-0.01</v>
      </c>
    </row>
    <row r="147" spans="1:3" x14ac:dyDescent="0.25">
      <c r="A147" s="2">
        <v>42136</v>
      </c>
      <c r="B147">
        <v>0.01</v>
      </c>
      <c r="C147">
        <v>-0.05</v>
      </c>
    </row>
    <row r="148" spans="1:3" x14ac:dyDescent="0.25">
      <c r="A148" s="2">
        <v>42135</v>
      </c>
      <c r="B148">
        <v>0.05</v>
      </c>
      <c r="C148">
        <v>0.01</v>
      </c>
    </row>
    <row r="149" spans="1:3" x14ac:dyDescent="0.25">
      <c r="A149" s="2">
        <v>42132</v>
      </c>
      <c r="B149">
        <v>0.05</v>
      </c>
      <c r="C149">
        <v>-0.01</v>
      </c>
    </row>
    <row r="150" spans="1:3" x14ac:dyDescent="0.25">
      <c r="A150" s="2">
        <v>42131</v>
      </c>
      <c r="B150">
        <v>0.04</v>
      </c>
      <c r="C150">
        <v>-0.02</v>
      </c>
    </row>
    <row r="151" spans="1:3" x14ac:dyDescent="0.25">
      <c r="A151" s="2">
        <v>42130</v>
      </c>
      <c r="B151">
        <v>0.05</v>
      </c>
      <c r="C151">
        <v>0.05</v>
      </c>
    </row>
    <row r="152" spans="1:3" x14ac:dyDescent="0.25">
      <c r="A152" s="2">
        <v>42129</v>
      </c>
      <c r="B152">
        <v>0.03</v>
      </c>
      <c r="C152">
        <v>0.04</v>
      </c>
    </row>
    <row r="153" spans="1:3" x14ac:dyDescent="0.25">
      <c r="A153" s="2">
        <v>42128</v>
      </c>
      <c r="B153">
        <v>0.01</v>
      </c>
      <c r="C153">
        <v>0</v>
      </c>
    </row>
    <row r="154" spans="1:3" x14ac:dyDescent="0.25">
      <c r="A154" s="2">
        <v>42125</v>
      </c>
      <c r="B154">
        <v>0.03</v>
      </c>
      <c r="C154">
        <v>0.02</v>
      </c>
    </row>
    <row r="155" spans="1:3" x14ac:dyDescent="0.25">
      <c r="A155" s="2">
        <v>42124</v>
      </c>
      <c r="B155">
        <v>0.12</v>
      </c>
      <c r="C155">
        <v>0.17</v>
      </c>
    </row>
    <row r="156" spans="1:3" x14ac:dyDescent="0.25">
      <c r="A156" s="2">
        <v>42123</v>
      </c>
      <c r="B156">
        <v>0.12</v>
      </c>
      <c r="C156">
        <v>0.22</v>
      </c>
    </row>
    <row r="157" spans="1:3" x14ac:dyDescent="0.25">
      <c r="A157" s="2">
        <v>42122</v>
      </c>
      <c r="B157">
        <v>0.14000000000000001</v>
      </c>
      <c r="C157">
        <v>0.33</v>
      </c>
    </row>
    <row r="158" spans="1:3" x14ac:dyDescent="0.25">
      <c r="A158" s="2">
        <v>42121</v>
      </c>
      <c r="B158">
        <v>0.16</v>
      </c>
      <c r="C158">
        <v>0.39</v>
      </c>
    </row>
    <row r="159" spans="1:3" x14ac:dyDescent="0.25">
      <c r="A159" s="2">
        <v>42118</v>
      </c>
      <c r="B159">
        <v>0.16</v>
      </c>
      <c r="C159">
        <v>0.39</v>
      </c>
    </row>
    <row r="160" spans="1:3" x14ac:dyDescent="0.25">
      <c r="A160" s="2">
        <v>42117</v>
      </c>
      <c r="B160">
        <v>0.16</v>
      </c>
      <c r="C160">
        <v>0.39</v>
      </c>
    </row>
    <row r="161" spans="1:3" x14ac:dyDescent="0.25">
      <c r="A161" s="2">
        <v>42116</v>
      </c>
      <c r="B161">
        <v>0.17</v>
      </c>
      <c r="C161">
        <v>0.38</v>
      </c>
    </row>
    <row r="162" spans="1:3" x14ac:dyDescent="0.25">
      <c r="A162" s="2">
        <v>42115</v>
      </c>
      <c r="B162">
        <v>0.13</v>
      </c>
      <c r="C162">
        <v>0.30000000000000004</v>
      </c>
    </row>
    <row r="163" spans="1:3" x14ac:dyDescent="0.25">
      <c r="A163" s="2">
        <v>42114</v>
      </c>
      <c r="B163">
        <v>0.11</v>
      </c>
      <c r="C163">
        <v>0.26</v>
      </c>
    </row>
    <row r="164" spans="1:3" x14ac:dyDescent="0.25">
      <c r="A164" s="2">
        <v>42111</v>
      </c>
      <c r="B164">
        <v>7.0000000000000007E-2</v>
      </c>
      <c r="C164">
        <v>0.21</v>
      </c>
    </row>
    <row r="165" spans="1:3" x14ac:dyDescent="0.25">
      <c r="A165" s="2">
        <v>42110</v>
      </c>
      <c r="B165">
        <v>0.1</v>
      </c>
      <c r="C165">
        <v>0.24</v>
      </c>
    </row>
    <row r="166" spans="1:3" x14ac:dyDescent="0.25">
      <c r="A166" s="2">
        <v>42109</v>
      </c>
      <c r="B166">
        <v>0.11</v>
      </c>
      <c r="C166">
        <v>0.26</v>
      </c>
    </row>
    <row r="167" spans="1:3" x14ac:dyDescent="0.25">
      <c r="A167" s="2">
        <v>42108</v>
      </c>
      <c r="B167">
        <v>0.13</v>
      </c>
      <c r="C167">
        <v>0.28999999999999998</v>
      </c>
    </row>
    <row r="168" spans="1:3" x14ac:dyDescent="0.25">
      <c r="A168" s="2">
        <v>42107</v>
      </c>
      <c r="B168">
        <v>0.15</v>
      </c>
      <c r="C168">
        <v>0.34</v>
      </c>
    </row>
    <row r="169" spans="1:3" x14ac:dyDescent="0.25">
      <c r="A169" s="2">
        <v>42104</v>
      </c>
      <c r="B169">
        <v>0.14000000000000001</v>
      </c>
      <c r="C169">
        <v>0.37</v>
      </c>
    </row>
    <row r="170" spans="1:3" x14ac:dyDescent="0.25">
      <c r="A170" s="2">
        <v>42103</v>
      </c>
      <c r="B170">
        <v>0.13</v>
      </c>
      <c r="C170">
        <v>0.33</v>
      </c>
    </row>
    <row r="171" spans="1:3" x14ac:dyDescent="0.25">
      <c r="A171" s="2">
        <v>42102</v>
      </c>
      <c r="B171">
        <v>0.09</v>
      </c>
      <c r="C171">
        <v>0.28999999999999998</v>
      </c>
    </row>
    <row r="172" spans="1:3" x14ac:dyDescent="0.25">
      <c r="A172" s="2">
        <v>42101</v>
      </c>
      <c r="B172">
        <v>7.0000000000000007E-2</v>
      </c>
      <c r="C172">
        <v>0.23</v>
      </c>
    </row>
    <row r="173" spans="1:3" x14ac:dyDescent="0.25">
      <c r="A173" s="2">
        <v>42100</v>
      </c>
      <c r="B173">
        <v>0.02</v>
      </c>
      <c r="C173">
        <v>0.1</v>
      </c>
    </row>
    <row r="174" spans="1:3" x14ac:dyDescent="0.25">
      <c r="A174" s="2">
        <v>42097</v>
      </c>
      <c r="B174">
        <v>-0.03</v>
      </c>
      <c r="C174">
        <v>0.02</v>
      </c>
    </row>
    <row r="175" spans="1:3" x14ac:dyDescent="0.25">
      <c r="A175" s="2">
        <v>42096</v>
      </c>
      <c r="B175">
        <v>0.01</v>
      </c>
      <c r="C175">
        <v>0.08</v>
      </c>
    </row>
    <row r="176" spans="1:3" x14ac:dyDescent="0.25">
      <c r="A176" s="2">
        <v>42095</v>
      </c>
      <c r="B176">
        <v>0</v>
      </c>
      <c r="C176">
        <v>0</v>
      </c>
    </row>
    <row r="177" spans="1:3" x14ac:dyDescent="0.25">
      <c r="A177" s="2">
        <v>42094</v>
      </c>
      <c r="B177">
        <v>-0.13</v>
      </c>
      <c r="C177">
        <v>-0.39</v>
      </c>
    </row>
    <row r="178" spans="1:3" x14ac:dyDescent="0.25">
      <c r="A178" s="2">
        <v>42093</v>
      </c>
      <c r="B178">
        <v>-0.14000000000000001</v>
      </c>
      <c r="C178">
        <v>-0.39</v>
      </c>
    </row>
    <row r="179" spans="1:3" x14ac:dyDescent="0.25">
      <c r="A179" s="2">
        <v>42090</v>
      </c>
      <c r="B179">
        <v>-0.18</v>
      </c>
      <c r="C179">
        <v>-0.45</v>
      </c>
    </row>
    <row r="180" spans="1:3" x14ac:dyDescent="0.25">
      <c r="A180" s="2">
        <v>42089</v>
      </c>
      <c r="B180">
        <v>-0.16</v>
      </c>
      <c r="C180">
        <v>-0.46</v>
      </c>
    </row>
    <row r="181" spans="1:3" x14ac:dyDescent="0.25">
      <c r="A181" s="2">
        <v>42088</v>
      </c>
      <c r="B181">
        <v>-0.17</v>
      </c>
      <c r="C181">
        <v>-0.47000000000000003</v>
      </c>
    </row>
    <row r="182" spans="1:3" x14ac:dyDescent="0.25">
      <c r="A182" s="2">
        <v>42087</v>
      </c>
      <c r="B182">
        <v>-0.18</v>
      </c>
      <c r="C182">
        <v>-0.46</v>
      </c>
    </row>
    <row r="183" spans="1:3" x14ac:dyDescent="0.25">
      <c r="A183" s="2">
        <v>42086</v>
      </c>
      <c r="B183">
        <v>-0.16</v>
      </c>
      <c r="C183">
        <v>-0.45</v>
      </c>
    </row>
    <row r="184" spans="1:3" x14ac:dyDescent="0.25">
      <c r="A184" s="2">
        <v>42083</v>
      </c>
      <c r="B184">
        <v>-0.18</v>
      </c>
      <c r="C184">
        <v>-0.5</v>
      </c>
    </row>
    <row r="185" spans="1:3" x14ac:dyDescent="0.25">
      <c r="A185" s="2">
        <v>42082</v>
      </c>
      <c r="B185">
        <v>-0.16</v>
      </c>
      <c r="C185">
        <v>-0.5</v>
      </c>
    </row>
    <row r="186" spans="1:3" x14ac:dyDescent="0.25">
      <c r="A186" s="2">
        <v>42081</v>
      </c>
      <c r="B186">
        <v>-0.2</v>
      </c>
      <c r="C186">
        <v>-0.57000000000000006</v>
      </c>
    </row>
    <row r="187" spans="1:3" x14ac:dyDescent="0.25">
      <c r="A187" s="2">
        <v>42080</v>
      </c>
      <c r="B187">
        <v>-0.16</v>
      </c>
      <c r="C187">
        <v>-0.53</v>
      </c>
    </row>
    <row r="188" spans="1:3" x14ac:dyDescent="0.25">
      <c r="A188" s="2">
        <v>42079</v>
      </c>
      <c r="B188">
        <v>-0.11</v>
      </c>
      <c r="C188">
        <v>-0.41000000000000003</v>
      </c>
    </row>
    <row r="189" spans="1:3" x14ac:dyDescent="0.25">
      <c r="A189" s="2">
        <v>42076</v>
      </c>
      <c r="B189">
        <v>-7.0000000000000007E-2</v>
      </c>
      <c r="C189">
        <v>-0.27</v>
      </c>
    </row>
    <row r="190" spans="1:3" x14ac:dyDescent="0.25">
      <c r="A190" s="2">
        <v>42075</v>
      </c>
      <c r="B190">
        <v>-0.04</v>
      </c>
      <c r="C190">
        <v>-0.17</v>
      </c>
    </row>
    <row r="191" spans="1:3" x14ac:dyDescent="0.25">
      <c r="A191" s="2">
        <v>42074</v>
      </c>
      <c r="B191">
        <v>-0.02</v>
      </c>
      <c r="C191">
        <v>-0.13</v>
      </c>
    </row>
    <row r="192" spans="1:3" x14ac:dyDescent="0.25">
      <c r="A192" s="2">
        <v>42073</v>
      </c>
      <c r="B192">
        <v>0</v>
      </c>
      <c r="C192">
        <v>-0.08</v>
      </c>
    </row>
    <row r="193" spans="1:3" x14ac:dyDescent="0.25">
      <c r="A193" s="2">
        <v>42072</v>
      </c>
      <c r="B193">
        <v>0.05</v>
      </c>
      <c r="C193">
        <v>0.06</v>
      </c>
    </row>
    <row r="194" spans="1:3" x14ac:dyDescent="0.25">
      <c r="A194" s="2">
        <v>42069</v>
      </c>
      <c r="B194">
        <v>0.09</v>
      </c>
      <c r="C194">
        <v>0.12</v>
      </c>
    </row>
    <row r="195" spans="1:3" x14ac:dyDescent="0.25">
      <c r="A195" s="2">
        <v>42068</v>
      </c>
      <c r="B195">
        <v>0.04</v>
      </c>
      <c r="C195">
        <v>0.05</v>
      </c>
    </row>
    <row r="196" spans="1:3" x14ac:dyDescent="0.25">
      <c r="A196" s="2">
        <v>42067</v>
      </c>
      <c r="B196">
        <v>0.04</v>
      </c>
      <c r="C196">
        <v>0.06</v>
      </c>
    </row>
    <row r="197" spans="1:3" x14ac:dyDescent="0.25">
      <c r="A197" s="2">
        <v>42066</v>
      </c>
      <c r="B197">
        <v>0.05</v>
      </c>
      <c r="C197">
        <v>0.1</v>
      </c>
    </row>
    <row r="198" spans="1:3" x14ac:dyDescent="0.25">
      <c r="A198" s="2">
        <v>42065</v>
      </c>
      <c r="B198">
        <v>0.04</v>
      </c>
      <c r="C198">
        <v>0.05</v>
      </c>
    </row>
    <row r="199" spans="1:3" x14ac:dyDescent="0.25">
      <c r="A199" s="2">
        <v>42062</v>
      </c>
      <c r="B199">
        <v>0.46</v>
      </c>
      <c r="C199">
        <v>0.97</v>
      </c>
    </row>
    <row r="200" spans="1:3" x14ac:dyDescent="0.25">
      <c r="A200" s="2">
        <v>42061</v>
      </c>
      <c r="B200">
        <v>0.44</v>
      </c>
      <c r="C200">
        <v>1.01</v>
      </c>
    </row>
    <row r="201" spans="1:3" x14ac:dyDescent="0.25">
      <c r="A201" s="2">
        <v>42060</v>
      </c>
      <c r="B201">
        <v>0.43</v>
      </c>
      <c r="C201">
        <v>0.98</v>
      </c>
    </row>
    <row r="202" spans="1:3" x14ac:dyDescent="0.25">
      <c r="A202" s="2">
        <v>42059</v>
      </c>
      <c r="B202">
        <v>0.43</v>
      </c>
      <c r="C202">
        <v>0.97</v>
      </c>
    </row>
    <row r="203" spans="1:3" x14ac:dyDescent="0.25">
      <c r="A203" s="2">
        <v>42058</v>
      </c>
      <c r="B203">
        <v>0.41000000000000003</v>
      </c>
      <c r="C203">
        <v>0.95000000000000007</v>
      </c>
    </row>
    <row r="204" spans="1:3" x14ac:dyDescent="0.25">
      <c r="A204" s="2">
        <v>42055</v>
      </c>
      <c r="B204">
        <v>0.45</v>
      </c>
      <c r="C204">
        <v>0.98</v>
      </c>
    </row>
    <row r="205" spans="1:3" x14ac:dyDescent="0.25">
      <c r="A205" s="2">
        <v>42054</v>
      </c>
      <c r="B205">
        <v>0.42</v>
      </c>
      <c r="C205">
        <v>0.9</v>
      </c>
    </row>
    <row r="206" spans="1:3" x14ac:dyDescent="0.25">
      <c r="A206" s="2">
        <v>42053</v>
      </c>
      <c r="B206">
        <v>0.38</v>
      </c>
      <c r="C206">
        <v>0.8</v>
      </c>
    </row>
    <row r="207" spans="1:3" x14ac:dyDescent="0.25">
      <c r="A207" s="2">
        <v>42052</v>
      </c>
      <c r="B207">
        <v>0.36</v>
      </c>
      <c r="C207">
        <v>0.71</v>
      </c>
    </row>
    <row r="208" spans="1:3" x14ac:dyDescent="0.25">
      <c r="A208" s="2">
        <v>42051</v>
      </c>
      <c r="B208">
        <v>0.35000000000000003</v>
      </c>
      <c r="C208">
        <v>0.62</v>
      </c>
    </row>
    <row r="209" spans="1:3" x14ac:dyDescent="0.25">
      <c r="A209" s="2">
        <v>42048</v>
      </c>
      <c r="B209">
        <v>0.35000000000000003</v>
      </c>
      <c r="C209">
        <v>0.62</v>
      </c>
    </row>
    <row r="210" spans="1:3" x14ac:dyDescent="0.25">
      <c r="A210" s="2">
        <v>42047</v>
      </c>
      <c r="B210">
        <v>0.31</v>
      </c>
      <c r="C210">
        <v>0.56000000000000005</v>
      </c>
    </row>
    <row r="211" spans="1:3" x14ac:dyDescent="0.25">
      <c r="A211" s="2">
        <v>42046</v>
      </c>
      <c r="B211">
        <v>0.27</v>
      </c>
      <c r="C211">
        <v>0.49</v>
      </c>
    </row>
    <row r="212" spans="1:3" x14ac:dyDescent="0.25">
      <c r="A212" s="2">
        <v>42045</v>
      </c>
      <c r="B212">
        <v>0.27</v>
      </c>
      <c r="C212">
        <v>0.5</v>
      </c>
    </row>
    <row r="213" spans="1:3" x14ac:dyDescent="0.25">
      <c r="A213" s="2">
        <v>42044</v>
      </c>
      <c r="B213">
        <v>0.27</v>
      </c>
      <c r="C213">
        <v>0.46</v>
      </c>
    </row>
    <row r="214" spans="1:3" x14ac:dyDescent="0.25">
      <c r="A214" s="2">
        <v>42041</v>
      </c>
      <c r="B214">
        <v>0.24</v>
      </c>
      <c r="C214">
        <v>0.44</v>
      </c>
    </row>
    <row r="215" spans="1:3" x14ac:dyDescent="0.25">
      <c r="A215" s="2">
        <v>42040</v>
      </c>
      <c r="B215">
        <v>0.14000000000000001</v>
      </c>
      <c r="C215">
        <v>0.26</v>
      </c>
    </row>
    <row r="216" spans="1:3" x14ac:dyDescent="0.25">
      <c r="A216" s="2">
        <v>42039</v>
      </c>
      <c r="B216">
        <v>0.09</v>
      </c>
      <c r="C216">
        <v>0.2</v>
      </c>
    </row>
    <row r="217" spans="1:3" x14ac:dyDescent="0.25">
      <c r="A217" s="2">
        <v>42038</v>
      </c>
      <c r="B217">
        <v>0.09</v>
      </c>
      <c r="C217">
        <v>0.17</v>
      </c>
    </row>
    <row r="218" spans="1:3" x14ac:dyDescent="0.25">
      <c r="A218" s="2">
        <v>42037</v>
      </c>
      <c r="B218">
        <v>0.02</v>
      </c>
      <c r="C218">
        <v>0.03</v>
      </c>
    </row>
    <row r="219" spans="1:3" x14ac:dyDescent="0.25">
      <c r="A219" s="2">
        <v>42034</v>
      </c>
      <c r="B219">
        <v>-0.43</v>
      </c>
      <c r="C219">
        <v>-0.44</v>
      </c>
    </row>
    <row r="220" spans="1:3" x14ac:dyDescent="0.25">
      <c r="A220" s="2">
        <v>42033</v>
      </c>
      <c r="B220">
        <v>-0.39</v>
      </c>
      <c r="C220">
        <v>-0.39</v>
      </c>
    </row>
    <row r="221" spans="1:3" x14ac:dyDescent="0.25">
      <c r="A221" s="2">
        <v>42032</v>
      </c>
      <c r="B221">
        <v>-0.41000000000000003</v>
      </c>
      <c r="C221">
        <v>-0.36</v>
      </c>
    </row>
    <row r="222" spans="1:3" x14ac:dyDescent="0.25">
      <c r="A222" s="2">
        <v>42031</v>
      </c>
      <c r="B222">
        <v>-0.33</v>
      </c>
      <c r="C222">
        <v>-0.30000000000000004</v>
      </c>
    </row>
    <row r="223" spans="1:3" x14ac:dyDescent="0.25">
      <c r="A223" s="2">
        <v>42030</v>
      </c>
      <c r="B223">
        <v>-0.34</v>
      </c>
      <c r="C223">
        <v>-0.31</v>
      </c>
    </row>
    <row r="224" spans="1:3" x14ac:dyDescent="0.25">
      <c r="A224" s="2">
        <v>42027</v>
      </c>
      <c r="B224">
        <v>-0.34</v>
      </c>
      <c r="C224">
        <v>-0.34</v>
      </c>
    </row>
    <row r="225" spans="1:3" x14ac:dyDescent="0.25">
      <c r="A225" s="2">
        <v>42026</v>
      </c>
      <c r="B225">
        <v>-0.32</v>
      </c>
      <c r="C225">
        <v>-0.43</v>
      </c>
    </row>
    <row r="226" spans="1:3" x14ac:dyDescent="0.25">
      <c r="A226" s="2">
        <v>42025</v>
      </c>
      <c r="B226">
        <v>-0.43</v>
      </c>
      <c r="C226">
        <v>-0.56000000000000005</v>
      </c>
    </row>
    <row r="227" spans="1:3" x14ac:dyDescent="0.25">
      <c r="A227" s="2">
        <v>42024</v>
      </c>
      <c r="B227">
        <v>-0.47000000000000003</v>
      </c>
      <c r="C227">
        <v>-0.61</v>
      </c>
    </row>
    <row r="228" spans="1:3" x14ac:dyDescent="0.25">
      <c r="A228" s="2">
        <v>42023</v>
      </c>
      <c r="B228">
        <v>-0.46</v>
      </c>
      <c r="C228">
        <v>-0.67</v>
      </c>
    </row>
    <row r="229" spans="1:3" x14ac:dyDescent="0.25">
      <c r="A229" s="2">
        <v>42020</v>
      </c>
      <c r="B229">
        <v>-0.46</v>
      </c>
      <c r="C229">
        <v>-0.67</v>
      </c>
    </row>
    <row r="230" spans="1:3" x14ac:dyDescent="0.25">
      <c r="A230" s="2">
        <v>42019</v>
      </c>
      <c r="B230">
        <v>-0.43</v>
      </c>
      <c r="C230">
        <v>-0.60000000000000009</v>
      </c>
    </row>
    <row r="231" spans="1:3" x14ac:dyDescent="0.25">
      <c r="A231" s="2">
        <v>42018</v>
      </c>
      <c r="B231">
        <v>-0.37</v>
      </c>
      <c r="C231">
        <v>-0.55000000000000004</v>
      </c>
    </row>
    <row r="232" spans="1:3" x14ac:dyDescent="0.25">
      <c r="A232" s="2">
        <v>42017</v>
      </c>
      <c r="B232">
        <v>-0.28999999999999998</v>
      </c>
      <c r="C232">
        <v>-0.37</v>
      </c>
    </row>
    <row r="233" spans="1:3" x14ac:dyDescent="0.25">
      <c r="A233" s="2">
        <v>42016</v>
      </c>
      <c r="B233">
        <v>-0.26</v>
      </c>
      <c r="C233">
        <v>-0.31</v>
      </c>
    </row>
    <row r="234" spans="1:3" x14ac:dyDescent="0.25">
      <c r="A234" s="2">
        <v>42013</v>
      </c>
      <c r="B234">
        <v>-0.18</v>
      </c>
      <c r="C234">
        <v>-0.22</v>
      </c>
    </row>
    <row r="235" spans="1:3" x14ac:dyDescent="0.25">
      <c r="A235" s="2">
        <v>42012</v>
      </c>
      <c r="B235">
        <v>-0.14000000000000001</v>
      </c>
      <c r="C235">
        <v>-0.18</v>
      </c>
    </row>
    <row r="236" spans="1:3" x14ac:dyDescent="0.25">
      <c r="A236" s="2">
        <v>42011</v>
      </c>
      <c r="B236">
        <v>-0.21</v>
      </c>
      <c r="C236">
        <v>-0.28999999999999998</v>
      </c>
    </row>
    <row r="237" spans="1:3" x14ac:dyDescent="0.25">
      <c r="A237" s="2">
        <v>42010</v>
      </c>
      <c r="B237">
        <v>-0.15</v>
      </c>
      <c r="C237">
        <v>-0.32</v>
      </c>
    </row>
    <row r="238" spans="1:3" x14ac:dyDescent="0.25">
      <c r="A238" s="2">
        <v>42009</v>
      </c>
      <c r="B238">
        <v>-0.08</v>
      </c>
      <c r="C238">
        <v>-0.18</v>
      </c>
    </row>
    <row r="239" spans="1:3" x14ac:dyDescent="0.25">
      <c r="A239" s="2">
        <v>42006</v>
      </c>
      <c r="B239">
        <v>-0.01</v>
      </c>
      <c r="C239">
        <v>-0.01</v>
      </c>
    </row>
    <row r="240" spans="1:3" x14ac:dyDescent="0.25">
      <c r="A240" s="2">
        <v>42005</v>
      </c>
      <c r="B240">
        <v>-0.1</v>
      </c>
      <c r="C240">
        <v>-0.41000000000000003</v>
      </c>
    </row>
    <row r="241" spans="1:3" x14ac:dyDescent="0.25">
      <c r="A241" s="2">
        <v>42004</v>
      </c>
      <c r="B241">
        <v>-0.1</v>
      </c>
      <c r="C241">
        <v>-0.41000000000000003</v>
      </c>
    </row>
    <row r="242" spans="1:3" x14ac:dyDescent="0.25">
      <c r="A242" s="2">
        <v>42003</v>
      </c>
      <c r="B242">
        <v>-0.08</v>
      </c>
      <c r="C242">
        <v>-0.36</v>
      </c>
    </row>
    <row r="243" spans="1:3" x14ac:dyDescent="0.25">
      <c r="A243" s="2">
        <v>42002</v>
      </c>
      <c r="B243">
        <v>-0.06</v>
      </c>
      <c r="C243">
        <v>-0.31</v>
      </c>
    </row>
    <row r="244" spans="1:3" x14ac:dyDescent="0.25">
      <c r="A244" s="2">
        <v>41999</v>
      </c>
      <c r="B244">
        <v>-0.04</v>
      </c>
      <c r="C244">
        <v>-0.30000000000000004</v>
      </c>
    </row>
    <row r="245" spans="1:3" x14ac:dyDescent="0.25">
      <c r="A245" s="2">
        <v>41998</v>
      </c>
      <c r="B245">
        <v>-0.06</v>
      </c>
      <c r="C245">
        <v>-0.33</v>
      </c>
    </row>
    <row r="246" spans="1:3" x14ac:dyDescent="0.25">
      <c r="A246" s="2">
        <v>41997</v>
      </c>
      <c r="B246">
        <v>-0.06</v>
      </c>
      <c r="C246">
        <v>-0.33</v>
      </c>
    </row>
    <row r="247" spans="1:3" x14ac:dyDescent="0.25">
      <c r="A247" s="2">
        <v>41996</v>
      </c>
      <c r="B247">
        <v>-0.06</v>
      </c>
      <c r="C247">
        <v>-0.35000000000000003</v>
      </c>
    </row>
    <row r="248" spans="1:3" x14ac:dyDescent="0.25">
      <c r="A248" s="2">
        <v>41995</v>
      </c>
      <c r="B248">
        <v>-0.12</v>
      </c>
      <c r="C248">
        <v>-0.42</v>
      </c>
    </row>
    <row r="249" spans="1:3" x14ac:dyDescent="0.25">
      <c r="A249" s="2">
        <v>41992</v>
      </c>
      <c r="B249">
        <v>-0.15</v>
      </c>
      <c r="C249">
        <v>-0.52</v>
      </c>
    </row>
    <row r="250" spans="1:3" x14ac:dyDescent="0.25">
      <c r="A250" s="2">
        <v>41991</v>
      </c>
      <c r="B250">
        <v>-0.17</v>
      </c>
      <c r="C250">
        <v>-0.61</v>
      </c>
    </row>
    <row r="251" spans="1:3" x14ac:dyDescent="0.25">
      <c r="A251" s="2">
        <v>41990</v>
      </c>
      <c r="B251">
        <v>-0.31</v>
      </c>
      <c r="C251">
        <v>-0.93</v>
      </c>
    </row>
    <row r="252" spans="1:3" x14ac:dyDescent="0.25">
      <c r="A252" s="2">
        <v>41989</v>
      </c>
      <c r="B252">
        <v>-0.44</v>
      </c>
      <c r="C252">
        <v>-1.1599999999999999</v>
      </c>
    </row>
    <row r="253" spans="1:3" x14ac:dyDescent="0.25">
      <c r="A253" s="2">
        <v>41988</v>
      </c>
      <c r="B253">
        <v>-0.32</v>
      </c>
      <c r="C253">
        <v>-0.82000000000000006</v>
      </c>
    </row>
    <row r="254" spans="1:3" x14ac:dyDescent="0.25">
      <c r="A254" s="2">
        <v>41985</v>
      </c>
      <c r="B254">
        <v>-0.25</v>
      </c>
      <c r="C254">
        <v>-0.68</v>
      </c>
    </row>
    <row r="255" spans="1:3" x14ac:dyDescent="0.25">
      <c r="A255" s="2">
        <v>41984</v>
      </c>
      <c r="B255">
        <v>-0.16</v>
      </c>
      <c r="C255">
        <v>-0.48</v>
      </c>
    </row>
    <row r="256" spans="1:3" x14ac:dyDescent="0.25">
      <c r="A256" s="2">
        <v>41983</v>
      </c>
      <c r="B256">
        <v>-0.14000000000000001</v>
      </c>
      <c r="C256">
        <v>-0.42</v>
      </c>
    </row>
    <row r="257" spans="1:3" x14ac:dyDescent="0.25">
      <c r="A257" s="2">
        <v>41982</v>
      </c>
      <c r="B257">
        <v>-0.06</v>
      </c>
      <c r="C257">
        <v>-0.26</v>
      </c>
    </row>
    <row r="258" spans="1:3" x14ac:dyDescent="0.25">
      <c r="A258" s="2">
        <v>41981</v>
      </c>
      <c r="B258">
        <v>0.01</v>
      </c>
      <c r="C258">
        <v>-0.12</v>
      </c>
    </row>
    <row r="259" spans="1:3" x14ac:dyDescent="0.25">
      <c r="A259" s="2">
        <v>41978</v>
      </c>
      <c r="B259">
        <v>0.03</v>
      </c>
      <c r="C259">
        <v>-7.0000000000000007E-2</v>
      </c>
    </row>
    <row r="260" spans="1:3" x14ac:dyDescent="0.25">
      <c r="A260" s="2">
        <v>41977</v>
      </c>
      <c r="B260">
        <v>0</v>
      </c>
      <c r="C260">
        <v>-0.1</v>
      </c>
    </row>
    <row r="261" spans="1:3" x14ac:dyDescent="0.25">
      <c r="A261" s="2">
        <v>41976</v>
      </c>
      <c r="B261">
        <v>0.02</v>
      </c>
      <c r="C261">
        <v>-0.08</v>
      </c>
    </row>
    <row r="262" spans="1:3" x14ac:dyDescent="0.25">
      <c r="A262" s="2">
        <v>41975</v>
      </c>
      <c r="B262">
        <v>0.02</v>
      </c>
      <c r="C262">
        <v>-0.09</v>
      </c>
    </row>
    <row r="263" spans="1:3" x14ac:dyDescent="0.25">
      <c r="A263" s="2">
        <v>41974</v>
      </c>
      <c r="B263">
        <v>0.01</v>
      </c>
      <c r="C263">
        <v>-0.09</v>
      </c>
    </row>
    <row r="264" spans="1:3" x14ac:dyDescent="0.25">
      <c r="A264" s="2">
        <v>41971</v>
      </c>
      <c r="B264">
        <v>-0.15</v>
      </c>
      <c r="C264">
        <v>-0.43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6"/>
  <sheetViews>
    <sheetView workbookViewId="0">
      <selection activeCell="L179" sqref="L179"/>
    </sheetView>
  </sheetViews>
  <sheetFormatPr defaultRowHeight="15" x14ac:dyDescent="0.25"/>
  <cols>
    <col min="1" max="1" width="10.7109375" customWidth="1"/>
    <col min="5" max="5" width="11.28515625" bestFit="1" customWidth="1"/>
    <col min="6" max="6" width="10.7109375" bestFit="1" customWidth="1"/>
    <col min="7" max="7" width="10.7109375" customWidth="1"/>
    <col min="9" max="9" width="10.7109375" hidden="1" customWidth="1"/>
    <col min="11" max="11" width="9.140625" customWidth="1"/>
  </cols>
  <sheetData>
    <row r="1" spans="1:10" x14ac:dyDescent="0.25">
      <c r="A1" s="2">
        <f t="array" ref="A1:A456">_xll.FDS("LHMN14685","JULIAN(FG_TOTAL_RET_IDX(3/3/2014,0,D).dates)")</f>
        <v>41701</v>
      </c>
      <c r="B1" s="1">
        <f t="array" ref="B1:B456">_xll.FDS("LHMN14685","FG_TOTAL_RET_IDX(3/3/2014,0,D)")</f>
        <v>179.15204199999999</v>
      </c>
      <c r="C1" s="1">
        <f t="array" ref="C1:C456">_xll.FDS("LHMN0001","FG_TOTAL_RET_IDX(3/3/2014,0,D)")</f>
        <v>1847.0691420000001</v>
      </c>
    </row>
    <row r="2" spans="1:10" x14ac:dyDescent="0.25">
      <c r="A2" s="2">
        <v>41702</v>
      </c>
      <c r="B2" s="1">
        <v>175.36799300000001</v>
      </c>
      <c r="C2" s="1">
        <v>1840.774707</v>
      </c>
      <c r="F2" s="3">
        <v>41942</v>
      </c>
    </row>
    <row r="3" spans="1:10" x14ac:dyDescent="0.25">
      <c r="A3" s="2">
        <v>41703</v>
      </c>
      <c r="B3" s="1">
        <v>175.03370699999999</v>
      </c>
      <c r="C3" s="1">
        <v>1840.6095359999999</v>
      </c>
      <c r="E3" t="s">
        <v>1</v>
      </c>
      <c r="F3" t="s">
        <v>215</v>
      </c>
    </row>
    <row r="4" spans="1:10" x14ac:dyDescent="0.25">
      <c r="A4" s="2">
        <v>41704</v>
      </c>
      <c r="B4" s="1">
        <v>173.04738900000001</v>
      </c>
      <c r="C4" s="1">
        <v>1837.4743559999999</v>
      </c>
    </row>
    <row r="5" spans="1:10" x14ac:dyDescent="0.25">
      <c r="A5" s="2">
        <v>41705</v>
      </c>
      <c r="B5" s="1">
        <v>171.56090699999999</v>
      </c>
      <c r="C5" s="1">
        <v>1832.9520359999999</v>
      </c>
    </row>
    <row r="6" spans="1:10" x14ac:dyDescent="0.25">
      <c r="A6" s="2">
        <v>41708</v>
      </c>
      <c r="B6" s="1">
        <v>171.24386199999998</v>
      </c>
      <c r="C6" s="1">
        <v>1833.754036</v>
      </c>
      <c r="G6" s="2">
        <f t="array" ref="G6:G179">_xll.FDS(E3,"JULIAN(FG_TOTAL_RET_IDX("&amp;A1&amp;","&amp;F2&amp;").dates)")</f>
        <v>41701</v>
      </c>
      <c r="H6" s="1">
        <f t="array" ref="H6:H179">_xll.FDS(E3,"FG_TOTAL_RET_IDX("&amp;A1&amp;","&amp;F2&amp;")")</f>
        <v>179.15204199999999</v>
      </c>
      <c r="I6" s="2">
        <f t="array" ref="I6:I179">_xll.FDS(F3,"JULIAN(FG_TOTAL_RET_IDX("&amp;A1&amp;","&amp;F2&amp;").dates)")</f>
        <v>41701</v>
      </c>
      <c r="J6" s="1">
        <f t="array" ref="J6:J179">_xll.FDS(F3,"FG_TOTAL_RET_IDX("&amp;A1&amp;","&amp;F2&amp;")")</f>
        <v>1847.0691420000001</v>
      </c>
    </row>
    <row r="7" spans="1:10" x14ac:dyDescent="0.25">
      <c r="A7" s="2">
        <v>41709</v>
      </c>
      <c r="B7" s="1">
        <v>172.234251</v>
      </c>
      <c r="C7" s="1">
        <v>1834.788734</v>
      </c>
      <c r="G7" s="2">
        <v>41702</v>
      </c>
      <c r="H7" s="1">
        <v>175.36799300000001</v>
      </c>
      <c r="I7" s="2">
        <v>41702</v>
      </c>
      <c r="J7" s="1">
        <v>1840.774707</v>
      </c>
    </row>
    <row r="8" spans="1:10" x14ac:dyDescent="0.25">
      <c r="A8" s="2">
        <v>41710</v>
      </c>
      <c r="B8" s="1">
        <v>174.159414</v>
      </c>
      <c r="C8" s="1">
        <v>1837.6649399999999</v>
      </c>
      <c r="G8" s="2">
        <v>41703</v>
      </c>
      <c r="H8" s="1">
        <v>175.03370699999999</v>
      </c>
      <c r="I8" s="2">
        <v>41703</v>
      </c>
      <c r="J8" s="1">
        <v>1840.6095359999999</v>
      </c>
    </row>
    <row r="9" spans="1:10" x14ac:dyDescent="0.25">
      <c r="A9" s="2">
        <v>41711</v>
      </c>
      <c r="B9" s="1">
        <v>177.18012899999999</v>
      </c>
      <c r="C9" s="1">
        <v>1843.6334449999999</v>
      </c>
      <c r="G9" s="2">
        <v>41704</v>
      </c>
      <c r="H9" s="1">
        <v>173.04738900000001</v>
      </c>
      <c r="I9" s="2">
        <v>41704</v>
      </c>
      <c r="J9" s="1">
        <v>1837.4743559999999</v>
      </c>
    </row>
    <row r="10" spans="1:10" x14ac:dyDescent="0.25">
      <c r="A10" s="2">
        <v>41712</v>
      </c>
      <c r="B10" s="1">
        <v>177.889208</v>
      </c>
      <c r="C10" s="1">
        <v>1843.305652</v>
      </c>
      <c r="G10" s="2">
        <v>41705</v>
      </c>
      <c r="H10" s="1">
        <v>171.56090699999999</v>
      </c>
      <c r="I10" s="2">
        <v>41705</v>
      </c>
      <c r="J10" s="1">
        <v>1832.9520359999999</v>
      </c>
    </row>
    <row r="11" spans="1:10" x14ac:dyDescent="0.25">
      <c r="A11" s="2">
        <v>41715</v>
      </c>
      <c r="B11" s="1">
        <v>176.127037</v>
      </c>
      <c r="C11" s="1">
        <v>1839.369541</v>
      </c>
      <c r="G11" s="2">
        <v>41708</v>
      </c>
      <c r="H11" s="1">
        <v>171.24386199999998</v>
      </c>
      <c r="I11" s="2">
        <v>41708</v>
      </c>
      <c r="J11" s="1">
        <v>1833.754036</v>
      </c>
    </row>
    <row r="12" spans="1:10" x14ac:dyDescent="0.25">
      <c r="A12" s="2">
        <v>41716</v>
      </c>
      <c r="B12" s="1">
        <v>176.14606600000002</v>
      </c>
      <c r="C12" s="1">
        <v>1841.273737</v>
      </c>
      <c r="G12" s="2">
        <v>41709</v>
      </c>
      <c r="H12" s="1">
        <v>172.234251</v>
      </c>
      <c r="I12" s="2">
        <v>41709</v>
      </c>
      <c r="J12" s="1">
        <v>1834.788734</v>
      </c>
    </row>
    <row r="13" spans="1:10" x14ac:dyDescent="0.25">
      <c r="A13" s="2">
        <v>41717</v>
      </c>
      <c r="B13" s="1">
        <v>174.635482</v>
      </c>
      <c r="C13" s="1">
        <v>1833.437848</v>
      </c>
      <c r="G13" s="2">
        <v>41710</v>
      </c>
      <c r="H13" s="1">
        <v>174.159414</v>
      </c>
      <c r="I13" s="2">
        <v>41710</v>
      </c>
      <c r="J13" s="1">
        <v>1837.6649399999999</v>
      </c>
    </row>
    <row r="14" spans="1:10" x14ac:dyDescent="0.25">
      <c r="A14" s="2">
        <v>41718</v>
      </c>
      <c r="B14" s="1">
        <v>175.237908</v>
      </c>
      <c r="C14" s="1">
        <v>1832.82626</v>
      </c>
      <c r="G14" s="2">
        <v>41711</v>
      </c>
      <c r="H14" s="1">
        <v>177.18012899999999</v>
      </c>
      <c r="I14" s="2">
        <v>41711</v>
      </c>
      <c r="J14" s="1">
        <v>1843.6334449999999</v>
      </c>
    </row>
    <row r="15" spans="1:10" x14ac:dyDescent="0.25">
      <c r="A15" s="2">
        <v>41719</v>
      </c>
      <c r="B15" s="1">
        <v>177.99339600000002</v>
      </c>
      <c r="C15" s="1">
        <v>1836.0447119999999</v>
      </c>
      <c r="G15" s="2">
        <v>41712</v>
      </c>
      <c r="H15" s="1">
        <v>177.889208</v>
      </c>
      <c r="I15" s="2">
        <v>41712</v>
      </c>
      <c r="J15" s="1">
        <v>1843.305652</v>
      </c>
    </row>
    <row r="16" spans="1:10" x14ac:dyDescent="0.25">
      <c r="A16" s="2">
        <v>41722</v>
      </c>
      <c r="B16" s="1">
        <v>179.99378300000001</v>
      </c>
      <c r="C16" s="1">
        <v>1837.229456</v>
      </c>
      <c r="G16" s="2">
        <v>41715</v>
      </c>
      <c r="H16" s="1">
        <v>176.127037</v>
      </c>
      <c r="I16" s="2">
        <v>41715</v>
      </c>
      <c r="J16" s="1">
        <v>1839.369541</v>
      </c>
    </row>
    <row r="17" spans="1:10" x14ac:dyDescent="0.25">
      <c r="A17" s="2">
        <v>41723</v>
      </c>
      <c r="B17" s="1">
        <v>179.65804300000002</v>
      </c>
      <c r="C17" s="1">
        <v>1837.80053</v>
      </c>
      <c r="G17" s="2">
        <v>41716</v>
      </c>
      <c r="H17" s="1">
        <v>176.14606600000002</v>
      </c>
      <c r="I17" s="2">
        <v>41716</v>
      </c>
      <c r="J17" s="1">
        <v>1841.273737</v>
      </c>
    </row>
    <row r="18" spans="1:10" x14ac:dyDescent="0.25">
      <c r="A18" s="2">
        <v>41724</v>
      </c>
      <c r="B18" s="1">
        <v>180.91056800000001</v>
      </c>
      <c r="C18" s="1">
        <v>1841.436109</v>
      </c>
      <c r="G18" s="2">
        <v>41717</v>
      </c>
      <c r="H18" s="1">
        <v>174.635482</v>
      </c>
      <c r="I18" s="2">
        <v>41717</v>
      </c>
      <c r="J18" s="1">
        <v>1833.437848</v>
      </c>
    </row>
    <row r="19" spans="1:10" x14ac:dyDescent="0.25">
      <c r="A19" s="2">
        <v>41725</v>
      </c>
      <c r="B19" s="1">
        <v>183.032432</v>
      </c>
      <c r="C19" s="1">
        <v>1843.6782740000001</v>
      </c>
      <c r="G19" s="2">
        <v>41718</v>
      </c>
      <c r="H19" s="1">
        <v>175.237908</v>
      </c>
      <c r="I19" s="2">
        <v>41718</v>
      </c>
      <c r="J19" s="1">
        <v>1832.82626</v>
      </c>
    </row>
    <row r="20" spans="1:10" x14ac:dyDescent="0.25">
      <c r="A20" s="2">
        <v>41726</v>
      </c>
      <c r="B20" s="1">
        <v>181.49289899999999</v>
      </c>
      <c r="C20" s="1">
        <v>1840.831551</v>
      </c>
      <c r="G20" s="2">
        <v>41719</v>
      </c>
      <c r="H20" s="1">
        <v>177.99339600000002</v>
      </c>
      <c r="I20" s="2">
        <v>41719</v>
      </c>
      <c r="J20" s="1">
        <v>1836.0447119999999</v>
      </c>
    </row>
    <row r="21" spans="1:10" x14ac:dyDescent="0.25">
      <c r="A21" s="2">
        <v>41729</v>
      </c>
      <c r="B21" s="1">
        <v>180.60259000000002</v>
      </c>
      <c r="C21" s="1">
        <v>1840.3677749999999</v>
      </c>
      <c r="G21" s="2">
        <v>41722</v>
      </c>
      <c r="H21" s="1">
        <v>179.99378300000001</v>
      </c>
      <c r="I21" s="2">
        <v>41722</v>
      </c>
      <c r="J21" s="1">
        <v>1837.229456</v>
      </c>
    </row>
    <row r="22" spans="1:10" x14ac:dyDescent="0.25">
      <c r="A22" s="2">
        <v>41730</v>
      </c>
      <c r="B22" s="1">
        <v>178.50425799999999</v>
      </c>
      <c r="C22" s="1">
        <v>1838.3905010000001</v>
      </c>
      <c r="G22" s="2">
        <v>41723</v>
      </c>
      <c r="H22" s="1">
        <v>179.65804300000002</v>
      </c>
      <c r="I22" s="2">
        <v>41723</v>
      </c>
      <c r="J22" s="1">
        <v>1837.80053</v>
      </c>
    </row>
    <row r="23" spans="1:10" x14ac:dyDescent="0.25">
      <c r="A23" s="2">
        <v>41731</v>
      </c>
      <c r="B23" s="1">
        <v>176.47532200000001</v>
      </c>
      <c r="C23" s="1">
        <v>1834.71317</v>
      </c>
      <c r="G23" s="2">
        <v>41724</v>
      </c>
      <c r="H23" s="1">
        <v>180.91056800000001</v>
      </c>
      <c r="I23" s="2">
        <v>41724</v>
      </c>
      <c r="J23" s="1">
        <v>1841.436109</v>
      </c>
    </row>
    <row r="24" spans="1:10" x14ac:dyDescent="0.25">
      <c r="A24" s="2">
        <v>41732</v>
      </c>
      <c r="B24" s="1">
        <v>177.83085</v>
      </c>
      <c r="C24" s="1">
        <v>1836.5533270000001</v>
      </c>
      <c r="G24" s="2">
        <v>41725</v>
      </c>
      <c r="H24" s="1">
        <v>183.032432</v>
      </c>
      <c r="I24" s="2">
        <v>41725</v>
      </c>
      <c r="J24" s="1">
        <v>1843.6782740000001</v>
      </c>
    </row>
    <row r="25" spans="1:10" x14ac:dyDescent="0.25">
      <c r="A25" s="2">
        <v>41733</v>
      </c>
      <c r="B25" s="1">
        <v>179.46912700000001</v>
      </c>
      <c r="C25" s="1">
        <v>1842.6804959999999</v>
      </c>
      <c r="G25" s="2">
        <v>41726</v>
      </c>
      <c r="H25" s="1">
        <v>181.49289899999999</v>
      </c>
      <c r="I25" s="2">
        <v>41726</v>
      </c>
      <c r="J25" s="1">
        <v>1840.831551</v>
      </c>
    </row>
    <row r="26" spans="1:10" x14ac:dyDescent="0.25">
      <c r="A26" s="2">
        <v>41736</v>
      </c>
      <c r="B26" s="1">
        <v>180.87688700000001</v>
      </c>
      <c r="C26" s="1">
        <v>1846.088078</v>
      </c>
      <c r="G26" s="2">
        <v>41729</v>
      </c>
      <c r="H26" s="1">
        <v>180.60259000000002</v>
      </c>
      <c r="I26" s="2">
        <v>41729</v>
      </c>
      <c r="J26" s="1">
        <v>1840.3677749999999</v>
      </c>
    </row>
    <row r="27" spans="1:10" x14ac:dyDescent="0.25">
      <c r="A27" s="2">
        <v>41737</v>
      </c>
      <c r="B27" s="1">
        <v>181.69535200000001</v>
      </c>
      <c r="C27" s="1">
        <v>1847.3191939999999</v>
      </c>
      <c r="G27" s="2">
        <v>41730</v>
      </c>
      <c r="H27" s="1">
        <v>178.50425799999999</v>
      </c>
      <c r="I27" s="2">
        <v>41730</v>
      </c>
      <c r="J27" s="1">
        <v>1838.3905010000001</v>
      </c>
    </row>
    <row r="28" spans="1:10" x14ac:dyDescent="0.25">
      <c r="A28" s="2">
        <v>41738</v>
      </c>
      <c r="B28" s="1">
        <v>180.45269400000001</v>
      </c>
      <c r="C28" s="1">
        <v>1848.1010269999999</v>
      </c>
      <c r="G28" s="2">
        <v>41731</v>
      </c>
      <c r="H28" s="1">
        <v>176.47532200000001</v>
      </c>
      <c r="I28" s="2">
        <v>41731</v>
      </c>
      <c r="J28" s="1">
        <v>1834.71317</v>
      </c>
    </row>
    <row r="29" spans="1:10" x14ac:dyDescent="0.25">
      <c r="A29" s="2">
        <v>41739</v>
      </c>
      <c r="B29" s="1">
        <v>183.586007</v>
      </c>
      <c r="C29" s="1">
        <v>1854.0033519999999</v>
      </c>
      <c r="G29" s="2">
        <v>41732</v>
      </c>
      <c r="H29" s="1">
        <v>177.83085</v>
      </c>
      <c r="I29" s="2">
        <v>41732</v>
      </c>
      <c r="J29" s="1">
        <v>1836.5533270000001</v>
      </c>
    </row>
    <row r="30" spans="1:10" x14ac:dyDescent="0.25">
      <c r="A30" s="2">
        <v>41740</v>
      </c>
      <c r="B30" s="1">
        <v>185.07259099999999</v>
      </c>
      <c r="C30" s="1">
        <v>1854.746128</v>
      </c>
      <c r="G30" s="2">
        <v>41733</v>
      </c>
      <c r="H30" s="1">
        <v>179.46912700000001</v>
      </c>
      <c r="I30" s="2">
        <v>41733</v>
      </c>
      <c r="J30" s="1">
        <v>1842.6804959999999</v>
      </c>
    </row>
    <row r="31" spans="1:10" x14ac:dyDescent="0.25">
      <c r="A31" s="2">
        <v>41743</v>
      </c>
      <c r="B31" s="1">
        <v>184.85138699999999</v>
      </c>
      <c r="C31" s="1">
        <v>1853.059485</v>
      </c>
      <c r="G31" s="2">
        <v>41736</v>
      </c>
      <c r="H31" s="1">
        <v>180.87688700000001</v>
      </c>
      <c r="I31" s="2">
        <v>41736</v>
      </c>
      <c r="J31" s="1">
        <v>1846.088078</v>
      </c>
    </row>
    <row r="32" spans="1:10" x14ac:dyDescent="0.25">
      <c r="A32" s="2">
        <v>41744</v>
      </c>
      <c r="B32" s="1">
        <v>186.22656999999998</v>
      </c>
      <c r="C32" s="1">
        <v>1853.7151670000001</v>
      </c>
      <c r="G32" s="2">
        <v>41737</v>
      </c>
      <c r="H32" s="1">
        <v>181.69535200000001</v>
      </c>
      <c r="I32" s="2">
        <v>41737</v>
      </c>
      <c r="J32" s="1">
        <v>1847.3191939999999</v>
      </c>
    </row>
    <row r="33" spans="1:10" x14ac:dyDescent="0.25">
      <c r="A33" s="2">
        <v>41745</v>
      </c>
      <c r="B33" s="1">
        <v>186.81993299999999</v>
      </c>
      <c r="C33" s="1">
        <v>1852.907987</v>
      </c>
      <c r="G33" s="2">
        <v>41738</v>
      </c>
      <c r="H33" s="1">
        <v>180.45269400000001</v>
      </c>
      <c r="I33" s="2">
        <v>41738</v>
      </c>
      <c r="J33" s="1">
        <v>1848.1010269999999</v>
      </c>
    </row>
    <row r="34" spans="1:10" x14ac:dyDescent="0.25">
      <c r="A34" s="2">
        <v>41746</v>
      </c>
      <c r="B34" s="1">
        <v>184.15080799999998</v>
      </c>
      <c r="C34" s="1">
        <v>1847.0571480000001</v>
      </c>
      <c r="G34" s="2">
        <v>41739</v>
      </c>
      <c r="H34" s="1">
        <v>183.586007</v>
      </c>
      <c r="I34" s="2">
        <v>41739</v>
      </c>
      <c r="J34" s="1">
        <v>1854.0033519999999</v>
      </c>
    </row>
    <row r="35" spans="1:10" x14ac:dyDescent="0.25">
      <c r="A35" s="2">
        <v>41747</v>
      </c>
      <c r="B35" s="1">
        <v>184.15080799999998</v>
      </c>
      <c r="C35" s="1">
        <v>1847.0571480000001</v>
      </c>
      <c r="G35" s="2">
        <v>41740</v>
      </c>
      <c r="H35" s="1">
        <v>185.07259099999999</v>
      </c>
      <c r="I35" s="2">
        <v>41740</v>
      </c>
      <c r="J35" s="1">
        <v>1854.746128</v>
      </c>
    </row>
    <row r="36" spans="1:10" x14ac:dyDescent="0.25">
      <c r="A36" s="2">
        <v>41750</v>
      </c>
      <c r="B36" s="1">
        <v>183.48348300000001</v>
      </c>
      <c r="C36" s="1">
        <v>1847.0291050000001</v>
      </c>
      <c r="G36" s="2">
        <v>41743</v>
      </c>
      <c r="H36" s="1">
        <v>184.85138699999999</v>
      </c>
      <c r="I36" s="2">
        <v>41743</v>
      </c>
      <c r="J36" s="1">
        <v>1853.059485</v>
      </c>
    </row>
    <row r="37" spans="1:10" x14ac:dyDescent="0.25">
      <c r="A37" s="2">
        <v>41751</v>
      </c>
      <c r="B37" s="1">
        <v>184.91659799999999</v>
      </c>
      <c r="C37" s="1">
        <v>1847.465029</v>
      </c>
      <c r="G37" s="2">
        <v>41744</v>
      </c>
      <c r="H37" s="1">
        <v>186.22656999999998</v>
      </c>
      <c r="I37" s="2">
        <v>41744</v>
      </c>
      <c r="J37" s="1">
        <v>1853.7151670000001</v>
      </c>
    </row>
    <row r="38" spans="1:10" x14ac:dyDescent="0.25">
      <c r="A38" s="2">
        <v>41752</v>
      </c>
      <c r="B38" s="1">
        <v>186.59639799999999</v>
      </c>
      <c r="C38" s="1">
        <v>1851.3167860000001</v>
      </c>
      <c r="G38" s="2">
        <v>41745</v>
      </c>
      <c r="H38" s="1">
        <v>186.81993299999999</v>
      </c>
      <c r="I38" s="2">
        <v>41745</v>
      </c>
      <c r="J38" s="1">
        <v>1852.907987</v>
      </c>
    </row>
    <row r="39" spans="1:10" x14ac:dyDescent="0.25">
      <c r="A39" s="2">
        <v>41753</v>
      </c>
      <c r="B39" s="1">
        <v>186.87445099999999</v>
      </c>
      <c r="C39" s="1">
        <v>1851.712025</v>
      </c>
      <c r="G39" s="2">
        <v>41746</v>
      </c>
      <c r="H39" s="1">
        <v>184.15080799999998</v>
      </c>
      <c r="I39" s="2">
        <v>41746</v>
      </c>
      <c r="J39" s="1">
        <v>1847.0571480000001</v>
      </c>
    </row>
    <row r="40" spans="1:10" x14ac:dyDescent="0.25">
      <c r="A40" s="2">
        <v>41754</v>
      </c>
      <c r="B40" s="1">
        <v>188.208765</v>
      </c>
      <c r="C40" s="1">
        <v>1853.675195</v>
      </c>
      <c r="G40" s="2">
        <v>41747</v>
      </c>
      <c r="H40" s="1">
        <v>184.15080799999998</v>
      </c>
      <c r="I40" s="2">
        <v>41747</v>
      </c>
      <c r="J40" s="1">
        <v>1847.0571480000001</v>
      </c>
    </row>
    <row r="41" spans="1:10" x14ac:dyDescent="0.25">
      <c r="A41" s="2">
        <v>41757</v>
      </c>
      <c r="B41" s="1">
        <v>187.006246</v>
      </c>
      <c r="C41" s="1">
        <v>1853.1211579999999</v>
      </c>
      <c r="G41" s="2">
        <v>41750</v>
      </c>
      <c r="H41" s="1">
        <v>183.48348300000001</v>
      </c>
      <c r="I41" s="2">
        <v>41750</v>
      </c>
      <c r="J41" s="1">
        <v>1847.0291050000001</v>
      </c>
    </row>
    <row r="42" spans="1:10" x14ac:dyDescent="0.25">
      <c r="A42" s="2">
        <v>41758</v>
      </c>
      <c r="B42" s="1">
        <v>185.363438</v>
      </c>
      <c r="C42" s="1">
        <v>1851.396047</v>
      </c>
      <c r="G42" s="2">
        <v>41751</v>
      </c>
      <c r="H42" s="1">
        <v>184.91659799999999</v>
      </c>
      <c r="I42" s="2">
        <v>41751</v>
      </c>
      <c r="J42" s="1">
        <v>1847.465029</v>
      </c>
    </row>
    <row r="43" spans="1:10" x14ac:dyDescent="0.25">
      <c r="A43" s="2">
        <v>41759</v>
      </c>
      <c r="B43" s="1">
        <v>186.96027100000001</v>
      </c>
      <c r="C43" s="1">
        <v>1855.902789</v>
      </c>
      <c r="G43" s="2">
        <v>41752</v>
      </c>
      <c r="H43" s="1">
        <v>186.59639799999999</v>
      </c>
      <c r="I43" s="2">
        <v>41752</v>
      </c>
      <c r="J43" s="1">
        <v>1851.3167860000001</v>
      </c>
    </row>
    <row r="44" spans="1:10" x14ac:dyDescent="0.25">
      <c r="A44" s="2">
        <v>41760</v>
      </c>
      <c r="B44" s="1">
        <v>189.73812100000001</v>
      </c>
      <c r="C44" s="1">
        <v>1860.069209</v>
      </c>
      <c r="G44" s="2">
        <v>41753</v>
      </c>
      <c r="H44" s="1">
        <v>186.87445099999999</v>
      </c>
      <c r="I44" s="2">
        <v>41753</v>
      </c>
      <c r="J44" s="1">
        <v>1851.712025</v>
      </c>
    </row>
    <row r="45" spans="1:10" x14ac:dyDescent="0.25">
      <c r="A45" s="2">
        <v>41761</v>
      </c>
      <c r="B45" s="1">
        <v>191.947644</v>
      </c>
      <c r="C45" s="1">
        <v>1861.0603140000001</v>
      </c>
      <c r="G45" s="2">
        <v>41754</v>
      </c>
      <c r="H45" s="1">
        <v>188.208765</v>
      </c>
      <c r="I45" s="2">
        <v>41754</v>
      </c>
      <c r="J45" s="1">
        <v>1853.675195</v>
      </c>
    </row>
    <row r="46" spans="1:10" x14ac:dyDescent="0.25">
      <c r="A46" s="2">
        <v>41764</v>
      </c>
      <c r="B46" s="1">
        <v>189.64126400000001</v>
      </c>
      <c r="C46" s="1">
        <v>1859.6705179999999</v>
      </c>
      <c r="G46" s="2">
        <v>41757</v>
      </c>
      <c r="H46" s="1">
        <v>187.006246</v>
      </c>
      <c r="I46" s="2">
        <v>41757</v>
      </c>
      <c r="J46" s="1">
        <v>1853.1211579999999</v>
      </c>
    </row>
    <row r="47" spans="1:10" x14ac:dyDescent="0.25">
      <c r="A47" s="2">
        <v>41765</v>
      </c>
      <c r="B47" s="1">
        <v>191.26279099999999</v>
      </c>
      <c r="C47" s="1">
        <v>1861.5774429999999</v>
      </c>
      <c r="G47" s="2">
        <v>41758</v>
      </c>
      <c r="H47" s="1">
        <v>185.363438</v>
      </c>
      <c r="I47" s="2">
        <v>41758</v>
      </c>
      <c r="J47" s="1">
        <v>1851.396047</v>
      </c>
    </row>
    <row r="48" spans="1:10" x14ac:dyDescent="0.25">
      <c r="A48" s="2">
        <v>41766</v>
      </c>
      <c r="B48" s="1">
        <v>189.725371</v>
      </c>
      <c r="C48" s="1">
        <v>1862.908308</v>
      </c>
      <c r="G48" s="2">
        <v>41759</v>
      </c>
      <c r="H48" s="1">
        <v>186.96027100000001</v>
      </c>
      <c r="I48" s="2">
        <v>41759</v>
      </c>
      <c r="J48" s="1">
        <v>1855.902789</v>
      </c>
    </row>
    <row r="49" spans="1:10" x14ac:dyDescent="0.25">
      <c r="A49" s="2">
        <v>41767</v>
      </c>
      <c r="B49" s="1">
        <v>188.87798800000002</v>
      </c>
      <c r="C49" s="1">
        <v>1863.942182</v>
      </c>
      <c r="G49" s="2">
        <v>41760</v>
      </c>
      <c r="H49" s="1">
        <v>189.73812100000001</v>
      </c>
      <c r="I49" s="2">
        <v>41760</v>
      </c>
      <c r="J49" s="1">
        <v>1860.069209</v>
      </c>
    </row>
    <row r="50" spans="1:10" x14ac:dyDescent="0.25">
      <c r="A50" s="2">
        <v>41768</v>
      </c>
      <c r="B50" s="1">
        <v>186.92508800000002</v>
      </c>
      <c r="C50" s="1">
        <v>1861.5685510000001</v>
      </c>
      <c r="G50" s="2">
        <v>41761</v>
      </c>
      <c r="H50" s="1">
        <v>191.947644</v>
      </c>
      <c r="I50" s="2">
        <v>41761</v>
      </c>
      <c r="J50" s="1">
        <v>1861.0603140000001</v>
      </c>
    </row>
    <row r="51" spans="1:10" x14ac:dyDescent="0.25">
      <c r="A51" s="2">
        <v>41771</v>
      </c>
      <c r="B51" s="1">
        <v>185.720269</v>
      </c>
      <c r="C51" s="1">
        <v>1859.3784439999999</v>
      </c>
      <c r="G51" s="2">
        <v>41764</v>
      </c>
      <c r="H51" s="1">
        <v>189.64126400000001</v>
      </c>
      <c r="I51" s="2">
        <v>41764</v>
      </c>
      <c r="J51" s="1">
        <v>1859.6705179999999</v>
      </c>
    </row>
    <row r="52" spans="1:10" x14ac:dyDescent="0.25">
      <c r="A52" s="2">
        <v>41772</v>
      </c>
      <c r="B52" s="1">
        <v>187.68391800000001</v>
      </c>
      <c r="C52" s="1">
        <v>1862.518315</v>
      </c>
      <c r="G52" s="2">
        <v>41765</v>
      </c>
      <c r="H52" s="1">
        <v>191.26279099999999</v>
      </c>
      <c r="I52" s="2">
        <v>41765</v>
      </c>
      <c r="J52" s="1">
        <v>1861.5774429999999</v>
      </c>
    </row>
    <row r="53" spans="1:10" x14ac:dyDescent="0.25">
      <c r="A53" s="2">
        <v>41773</v>
      </c>
      <c r="B53" s="1">
        <v>191.661203</v>
      </c>
      <c r="C53" s="1">
        <v>1869.3219790000001</v>
      </c>
      <c r="G53" s="2">
        <v>41766</v>
      </c>
      <c r="H53" s="1">
        <v>189.725371</v>
      </c>
      <c r="I53" s="2">
        <v>41766</v>
      </c>
      <c r="J53" s="1">
        <v>1862.908308</v>
      </c>
    </row>
    <row r="54" spans="1:10" x14ac:dyDescent="0.25">
      <c r="A54" s="2">
        <v>41774</v>
      </c>
      <c r="B54" s="1">
        <v>193.59757400000001</v>
      </c>
      <c r="C54" s="1">
        <v>1871.7687000000001</v>
      </c>
      <c r="G54" s="2">
        <v>41767</v>
      </c>
      <c r="H54" s="1">
        <v>188.87798800000002</v>
      </c>
      <c r="I54" s="2">
        <v>41767</v>
      </c>
      <c r="J54" s="1">
        <v>1863.942182</v>
      </c>
    </row>
    <row r="55" spans="1:10" x14ac:dyDescent="0.25">
      <c r="A55" s="2">
        <v>41775</v>
      </c>
      <c r="B55" s="1">
        <v>193.222632</v>
      </c>
      <c r="C55" s="1">
        <v>1870.018869</v>
      </c>
      <c r="G55" s="2">
        <v>41768</v>
      </c>
      <c r="H55" s="1">
        <v>186.92508800000002</v>
      </c>
      <c r="I55" s="2">
        <v>41768</v>
      </c>
      <c r="J55" s="1">
        <v>1861.5685510000001</v>
      </c>
    </row>
    <row r="56" spans="1:10" x14ac:dyDescent="0.25">
      <c r="A56" s="2">
        <v>41778</v>
      </c>
      <c r="B56" s="1">
        <v>191.071687</v>
      </c>
      <c r="C56" s="1">
        <v>1868.9890760000001</v>
      </c>
      <c r="G56" s="2">
        <v>41771</v>
      </c>
      <c r="H56" s="1">
        <v>185.720269</v>
      </c>
      <c r="I56" s="2">
        <v>41771</v>
      </c>
      <c r="J56" s="1">
        <v>1859.3784439999999</v>
      </c>
    </row>
    <row r="57" spans="1:10" x14ac:dyDescent="0.25">
      <c r="A57" s="2">
        <v>41779</v>
      </c>
      <c r="B57" s="1">
        <v>191.387923</v>
      </c>
      <c r="C57" s="1">
        <v>1871.6642420000001</v>
      </c>
      <c r="G57" s="2">
        <v>41772</v>
      </c>
      <c r="H57" s="1">
        <v>187.68391800000001</v>
      </c>
      <c r="I57" s="2">
        <v>41772</v>
      </c>
      <c r="J57" s="1">
        <v>1862.518315</v>
      </c>
    </row>
    <row r="58" spans="1:10" x14ac:dyDescent="0.25">
      <c r="A58" s="2">
        <v>41780</v>
      </c>
      <c r="B58" s="1">
        <v>189.20591000000002</v>
      </c>
      <c r="C58" s="1">
        <v>1869.6170750000001</v>
      </c>
      <c r="G58" s="2">
        <v>41773</v>
      </c>
      <c r="H58" s="1">
        <v>191.661203</v>
      </c>
      <c r="I58" s="2">
        <v>41773</v>
      </c>
      <c r="J58" s="1">
        <v>1869.3219790000001</v>
      </c>
    </row>
    <row r="59" spans="1:10" x14ac:dyDescent="0.25">
      <c r="A59" s="2">
        <v>41781</v>
      </c>
      <c r="B59" s="1">
        <v>188.58046999999999</v>
      </c>
      <c r="C59" s="1">
        <v>1868.1929580000001</v>
      </c>
      <c r="G59" s="2">
        <v>41774</v>
      </c>
      <c r="H59" s="1">
        <v>193.59757400000001</v>
      </c>
      <c r="I59" s="2">
        <v>41774</v>
      </c>
      <c r="J59" s="1">
        <v>1871.7687000000001</v>
      </c>
    </row>
    <row r="60" spans="1:10" x14ac:dyDescent="0.25">
      <c r="A60" s="2">
        <v>41782</v>
      </c>
      <c r="B60" s="1">
        <v>190.29479700000002</v>
      </c>
      <c r="C60" s="1">
        <v>1870.099385</v>
      </c>
      <c r="G60" s="2">
        <v>41775</v>
      </c>
      <c r="H60" s="1">
        <v>193.222632</v>
      </c>
      <c r="I60" s="2">
        <v>41775</v>
      </c>
      <c r="J60" s="1">
        <v>1870.018869</v>
      </c>
    </row>
    <row r="61" spans="1:10" x14ac:dyDescent="0.25">
      <c r="A61" s="2">
        <v>41785</v>
      </c>
      <c r="B61" s="1">
        <v>190.29479700000002</v>
      </c>
      <c r="C61" s="1">
        <v>1870.099385</v>
      </c>
      <c r="G61" s="2">
        <v>41778</v>
      </c>
      <c r="H61" s="1">
        <v>191.071687</v>
      </c>
      <c r="I61" s="2">
        <v>41778</v>
      </c>
      <c r="J61" s="1">
        <v>1868.9890760000001</v>
      </c>
    </row>
    <row r="62" spans="1:10" x14ac:dyDescent="0.25">
      <c r="A62" s="2">
        <v>41786</v>
      </c>
      <c r="B62" s="1">
        <v>192.181815</v>
      </c>
      <c r="C62" s="1">
        <v>1872.427964</v>
      </c>
      <c r="G62" s="2">
        <v>41779</v>
      </c>
      <c r="H62" s="1">
        <v>191.387923</v>
      </c>
      <c r="I62" s="2">
        <v>41779</v>
      </c>
      <c r="J62" s="1">
        <v>1871.6642420000001</v>
      </c>
    </row>
    <row r="63" spans="1:10" x14ac:dyDescent="0.25">
      <c r="A63" s="2">
        <v>41787</v>
      </c>
      <c r="B63" s="1">
        <v>196.16341299999999</v>
      </c>
      <c r="C63" s="1">
        <v>1879.3286430000001</v>
      </c>
      <c r="G63" s="2">
        <v>41780</v>
      </c>
      <c r="H63" s="1">
        <v>189.20591000000002</v>
      </c>
      <c r="I63" s="2">
        <v>41780</v>
      </c>
      <c r="J63" s="1">
        <v>1869.6170750000001</v>
      </c>
    </row>
    <row r="64" spans="1:10" x14ac:dyDescent="0.25">
      <c r="A64" s="2">
        <v>41788</v>
      </c>
      <c r="B64" s="1">
        <v>195.285415</v>
      </c>
      <c r="C64" s="1">
        <v>1877.644996</v>
      </c>
      <c r="G64" s="2">
        <v>41781</v>
      </c>
      <c r="H64" s="1">
        <v>188.58046999999999</v>
      </c>
      <c r="I64" s="2">
        <v>41781</v>
      </c>
      <c r="J64" s="1">
        <v>1868.1929580000001</v>
      </c>
    </row>
    <row r="65" spans="1:10" x14ac:dyDescent="0.25">
      <c r="A65" s="2">
        <v>41789</v>
      </c>
      <c r="B65" s="1">
        <v>194.902558</v>
      </c>
      <c r="C65" s="1">
        <v>1877.027505</v>
      </c>
      <c r="G65" s="2">
        <v>41782</v>
      </c>
      <c r="H65" s="1">
        <v>190.29479700000002</v>
      </c>
      <c r="I65" s="2">
        <v>41782</v>
      </c>
      <c r="J65" s="1">
        <v>1870.099385</v>
      </c>
    </row>
    <row r="66" spans="1:10" x14ac:dyDescent="0.25">
      <c r="A66" s="2">
        <v>41792</v>
      </c>
      <c r="B66" s="1">
        <v>191.83356800000001</v>
      </c>
      <c r="C66" s="1">
        <v>1871.0353950000001</v>
      </c>
      <c r="G66" s="2">
        <v>41785</v>
      </c>
      <c r="H66" s="1">
        <v>190.29479700000002</v>
      </c>
      <c r="I66" s="2">
        <v>41785</v>
      </c>
      <c r="J66" s="1">
        <v>1870.099385</v>
      </c>
    </row>
    <row r="67" spans="1:10" x14ac:dyDescent="0.25">
      <c r="A67" s="2">
        <v>41793</v>
      </c>
      <c r="B67" s="1">
        <v>188.97349500000001</v>
      </c>
      <c r="C67" s="1">
        <v>1866.4097300000001</v>
      </c>
      <c r="G67" s="2">
        <v>41786</v>
      </c>
      <c r="H67" s="1">
        <v>192.181815</v>
      </c>
      <c r="I67" s="2">
        <v>41786</v>
      </c>
      <c r="J67" s="1">
        <v>1872.427964</v>
      </c>
    </row>
    <row r="68" spans="1:10" x14ac:dyDescent="0.25">
      <c r="A68" s="2">
        <v>41794</v>
      </c>
      <c r="B68" s="1">
        <v>188.53821299999998</v>
      </c>
      <c r="C68" s="1">
        <v>1865.8253070000001</v>
      </c>
      <c r="G68" s="2">
        <v>41787</v>
      </c>
      <c r="H68" s="1">
        <v>196.16341299999999</v>
      </c>
      <c r="I68" s="2">
        <v>41787</v>
      </c>
      <c r="J68" s="1">
        <v>1879.3286430000001</v>
      </c>
    </row>
    <row r="69" spans="1:10" x14ac:dyDescent="0.25">
      <c r="A69" s="2">
        <v>41795</v>
      </c>
      <c r="B69" s="1">
        <v>189.07095800000002</v>
      </c>
      <c r="C69" s="1">
        <v>1868.2150489999999</v>
      </c>
      <c r="G69" s="2">
        <v>41788</v>
      </c>
      <c r="H69" s="1">
        <v>195.285415</v>
      </c>
      <c r="I69" s="2">
        <v>41788</v>
      </c>
      <c r="J69" s="1">
        <v>1877.644996</v>
      </c>
    </row>
    <row r="70" spans="1:10" x14ac:dyDescent="0.25">
      <c r="A70" s="2">
        <v>41796</v>
      </c>
      <c r="B70" s="1">
        <v>188.943184</v>
      </c>
      <c r="C70" s="1">
        <v>1867.387755</v>
      </c>
      <c r="G70" s="2">
        <v>41789</v>
      </c>
      <c r="H70" s="1">
        <v>194.902558</v>
      </c>
      <c r="I70" s="2">
        <v>41789</v>
      </c>
      <c r="J70" s="1">
        <v>1877.027505</v>
      </c>
    </row>
    <row r="71" spans="1:10" x14ac:dyDescent="0.25">
      <c r="A71" s="2">
        <v>41799</v>
      </c>
      <c r="B71" s="1">
        <v>188.38463400000001</v>
      </c>
      <c r="C71" s="1">
        <v>1866.295922</v>
      </c>
      <c r="G71" s="2">
        <v>41792</v>
      </c>
      <c r="H71" s="1">
        <v>191.83356800000001</v>
      </c>
      <c r="I71" s="2">
        <v>41792</v>
      </c>
      <c r="J71" s="1">
        <v>1871.0353950000001</v>
      </c>
    </row>
    <row r="72" spans="1:10" x14ac:dyDescent="0.25">
      <c r="A72" s="2">
        <v>41800</v>
      </c>
      <c r="B72" s="1">
        <v>187.63870700000001</v>
      </c>
      <c r="C72" s="1">
        <v>1864.321254</v>
      </c>
      <c r="G72" s="2">
        <v>41793</v>
      </c>
      <c r="H72" s="1">
        <v>188.97349500000001</v>
      </c>
      <c r="I72" s="2">
        <v>41793</v>
      </c>
      <c r="J72" s="1">
        <v>1866.4097300000001</v>
      </c>
    </row>
    <row r="73" spans="1:10" x14ac:dyDescent="0.25">
      <c r="A73" s="2">
        <v>41801</v>
      </c>
      <c r="B73" s="1">
        <v>187.62585100000001</v>
      </c>
      <c r="C73" s="1">
        <v>1864.4290779999999</v>
      </c>
      <c r="G73" s="2">
        <v>41794</v>
      </c>
      <c r="H73" s="1">
        <v>188.53821299999998</v>
      </c>
      <c r="I73" s="2">
        <v>41794</v>
      </c>
      <c r="J73" s="1">
        <v>1865.8253070000001</v>
      </c>
    </row>
    <row r="74" spans="1:10" x14ac:dyDescent="0.25">
      <c r="A74" s="2">
        <v>41802</v>
      </c>
      <c r="B74" s="1">
        <v>190.65428900000001</v>
      </c>
      <c r="C74" s="1">
        <v>1869.1338000000001</v>
      </c>
      <c r="G74" s="2">
        <v>41795</v>
      </c>
      <c r="H74" s="1">
        <v>189.07095800000002</v>
      </c>
      <c r="I74" s="2">
        <v>41795</v>
      </c>
      <c r="J74" s="1">
        <v>1868.2150489999999</v>
      </c>
    </row>
    <row r="75" spans="1:10" x14ac:dyDescent="0.25">
      <c r="A75" s="2">
        <v>41803</v>
      </c>
      <c r="B75" s="1">
        <v>190.727349</v>
      </c>
      <c r="C75" s="1">
        <v>1867.4534759999999</v>
      </c>
      <c r="G75" s="2">
        <v>41796</v>
      </c>
      <c r="H75" s="1">
        <v>188.943184</v>
      </c>
      <c r="I75" s="2">
        <v>41796</v>
      </c>
      <c r="J75" s="1">
        <v>1867.387755</v>
      </c>
    </row>
    <row r="76" spans="1:10" x14ac:dyDescent="0.25">
      <c r="A76" s="2">
        <v>41806</v>
      </c>
      <c r="B76" s="1">
        <v>191.59929299999999</v>
      </c>
      <c r="C76" s="1">
        <v>1868.5205699999999</v>
      </c>
      <c r="G76" s="2">
        <v>41799</v>
      </c>
      <c r="H76" s="1">
        <v>188.38463400000001</v>
      </c>
      <c r="I76" s="2">
        <v>41799</v>
      </c>
      <c r="J76" s="1">
        <v>1866.295922</v>
      </c>
    </row>
    <row r="77" spans="1:10" x14ac:dyDescent="0.25">
      <c r="A77" s="2">
        <v>41807</v>
      </c>
      <c r="B77" s="1">
        <v>189.28309400000001</v>
      </c>
      <c r="C77" s="1">
        <v>1863.6393880000001</v>
      </c>
      <c r="G77" s="2">
        <v>41800</v>
      </c>
      <c r="H77" s="1">
        <v>187.63870700000001</v>
      </c>
      <c r="I77" s="2">
        <v>41800</v>
      </c>
      <c r="J77" s="1">
        <v>1864.321254</v>
      </c>
    </row>
    <row r="78" spans="1:10" x14ac:dyDescent="0.25">
      <c r="A78" s="2">
        <v>41808</v>
      </c>
      <c r="B78" s="1">
        <v>190.47801200000001</v>
      </c>
      <c r="C78" s="1">
        <v>1866.970595</v>
      </c>
      <c r="G78" s="2">
        <v>41801</v>
      </c>
      <c r="H78" s="1">
        <v>187.62585100000001</v>
      </c>
      <c r="I78" s="2">
        <v>41801</v>
      </c>
      <c r="J78" s="1">
        <v>1864.4290779999999</v>
      </c>
    </row>
    <row r="79" spans="1:10" x14ac:dyDescent="0.25">
      <c r="A79" s="2">
        <v>41809</v>
      </c>
      <c r="B79" s="1">
        <v>188.10961500000002</v>
      </c>
      <c r="C79" s="1">
        <v>1867.681689</v>
      </c>
      <c r="G79" s="2">
        <v>41802</v>
      </c>
      <c r="H79" s="1">
        <v>190.65428900000001</v>
      </c>
      <c r="I79" s="2">
        <v>41802</v>
      </c>
      <c r="J79" s="1">
        <v>1869.1338000000001</v>
      </c>
    </row>
    <row r="80" spans="1:10" x14ac:dyDescent="0.25">
      <c r="A80" s="2">
        <v>41810</v>
      </c>
      <c r="B80" s="1">
        <v>188.817621</v>
      </c>
      <c r="C80" s="1">
        <v>1868.1315850000001</v>
      </c>
      <c r="G80" s="2">
        <v>41803</v>
      </c>
      <c r="H80" s="1">
        <v>190.727349</v>
      </c>
      <c r="I80" s="2">
        <v>41803</v>
      </c>
      <c r="J80" s="1">
        <v>1867.4534759999999</v>
      </c>
    </row>
    <row r="81" spans="1:10" x14ac:dyDescent="0.25">
      <c r="A81" s="2">
        <v>41813</v>
      </c>
      <c r="B81" s="1">
        <v>189.00018699999998</v>
      </c>
      <c r="C81" s="1">
        <v>1868.610005</v>
      </c>
      <c r="G81" s="2">
        <v>41806</v>
      </c>
      <c r="H81" s="1">
        <v>191.59929299999999</v>
      </c>
      <c r="I81" s="2">
        <v>41806</v>
      </c>
      <c r="J81" s="1">
        <v>1868.5205699999999</v>
      </c>
    </row>
    <row r="82" spans="1:10" x14ac:dyDescent="0.25">
      <c r="A82" s="2">
        <v>41814</v>
      </c>
      <c r="B82" s="1">
        <v>191.18519600000002</v>
      </c>
      <c r="C82" s="1">
        <v>1871.2801320000001</v>
      </c>
      <c r="G82" s="2">
        <v>41807</v>
      </c>
      <c r="H82" s="1">
        <v>189.28309400000001</v>
      </c>
      <c r="I82" s="2">
        <v>41807</v>
      </c>
      <c r="J82" s="1">
        <v>1863.6393880000001</v>
      </c>
    </row>
    <row r="83" spans="1:10" x14ac:dyDescent="0.25">
      <c r="A83" s="2">
        <v>41815</v>
      </c>
      <c r="B83" s="1">
        <v>192.38284299999998</v>
      </c>
      <c r="C83" s="1">
        <v>1873.7259859999999</v>
      </c>
      <c r="G83" s="2">
        <v>41808</v>
      </c>
      <c r="H83" s="1">
        <v>190.47801200000001</v>
      </c>
      <c r="I83" s="2">
        <v>41808</v>
      </c>
      <c r="J83" s="1">
        <v>1866.970595</v>
      </c>
    </row>
    <row r="84" spans="1:10" x14ac:dyDescent="0.25">
      <c r="A84" s="2">
        <v>41816</v>
      </c>
      <c r="B84" s="1">
        <v>194.30784399999999</v>
      </c>
      <c r="C84" s="1">
        <v>1876.842492</v>
      </c>
      <c r="G84" s="2">
        <v>41809</v>
      </c>
      <c r="H84" s="1">
        <v>188.10961500000002</v>
      </c>
      <c r="I84" s="2">
        <v>41809</v>
      </c>
      <c r="J84" s="1">
        <v>1867.681689</v>
      </c>
    </row>
    <row r="85" spans="1:10" x14ac:dyDescent="0.25">
      <c r="A85" s="2">
        <v>41817</v>
      </c>
      <c r="B85" s="1">
        <v>193.26787100000001</v>
      </c>
      <c r="C85" s="1">
        <v>1876.1575399999999</v>
      </c>
      <c r="G85" s="2">
        <v>41810</v>
      </c>
      <c r="H85" s="1">
        <v>188.817621</v>
      </c>
      <c r="I85" s="2">
        <v>41810</v>
      </c>
      <c r="J85" s="1">
        <v>1868.1315850000001</v>
      </c>
    </row>
    <row r="86" spans="1:10" x14ac:dyDescent="0.25">
      <c r="A86" s="2">
        <v>41820</v>
      </c>
      <c r="B86" s="1">
        <v>194.73943400000002</v>
      </c>
      <c r="C86" s="1">
        <v>1877.9971760000001</v>
      </c>
      <c r="G86" s="2">
        <v>41813</v>
      </c>
      <c r="H86" s="1">
        <v>189.00018699999998</v>
      </c>
      <c r="I86" s="2">
        <v>41813</v>
      </c>
      <c r="J86" s="1">
        <v>1868.610005</v>
      </c>
    </row>
    <row r="87" spans="1:10" x14ac:dyDescent="0.25">
      <c r="A87" s="2">
        <v>41821</v>
      </c>
      <c r="B87" s="1">
        <v>191.604435</v>
      </c>
      <c r="C87" s="1">
        <v>1873.8299770000001</v>
      </c>
      <c r="G87" s="2">
        <v>41814</v>
      </c>
      <c r="H87" s="1">
        <v>191.18519600000002</v>
      </c>
      <c r="I87" s="2">
        <v>41814</v>
      </c>
      <c r="J87" s="1">
        <v>1871.2801320000001</v>
      </c>
    </row>
    <row r="88" spans="1:10" x14ac:dyDescent="0.25">
      <c r="A88" s="2">
        <v>41822</v>
      </c>
      <c r="B88" s="1">
        <v>188.00495100000001</v>
      </c>
      <c r="C88" s="1">
        <v>1868.482825</v>
      </c>
      <c r="G88" s="2">
        <v>41815</v>
      </c>
      <c r="H88" s="1">
        <v>192.38284299999998</v>
      </c>
      <c r="I88" s="2">
        <v>41815</v>
      </c>
      <c r="J88" s="1">
        <v>1873.7259859999999</v>
      </c>
    </row>
    <row r="89" spans="1:10" x14ac:dyDescent="0.25">
      <c r="A89" s="2">
        <v>41823</v>
      </c>
      <c r="B89" s="1">
        <v>187.43657000000002</v>
      </c>
      <c r="C89" s="1">
        <v>1866.3148450000001</v>
      </c>
      <c r="G89" s="2">
        <v>41816</v>
      </c>
      <c r="H89" s="1">
        <v>194.30784399999999</v>
      </c>
      <c r="I89" s="2">
        <v>41816</v>
      </c>
      <c r="J89" s="1">
        <v>1876.842492</v>
      </c>
    </row>
    <row r="90" spans="1:10" x14ac:dyDescent="0.25">
      <c r="A90" s="2">
        <v>41824</v>
      </c>
      <c r="B90" s="1">
        <v>187.43657000000002</v>
      </c>
      <c r="C90" s="1">
        <v>1866.3148450000001</v>
      </c>
      <c r="G90" s="2">
        <v>41817</v>
      </c>
      <c r="H90" s="1">
        <v>193.26787100000001</v>
      </c>
      <c r="I90" s="2">
        <v>41817</v>
      </c>
      <c r="J90" s="1">
        <v>1876.1575399999999</v>
      </c>
    </row>
    <row r="91" spans="1:10" x14ac:dyDescent="0.25">
      <c r="A91" s="2">
        <v>41827</v>
      </c>
      <c r="B91" s="1">
        <v>189.82374799999999</v>
      </c>
      <c r="C91" s="1">
        <v>1868.8100899999999</v>
      </c>
      <c r="G91" s="2">
        <v>41820</v>
      </c>
      <c r="H91" s="1">
        <v>194.73943400000002</v>
      </c>
      <c r="I91" s="2">
        <v>41820</v>
      </c>
      <c r="J91" s="1">
        <v>1877.9971760000001</v>
      </c>
    </row>
    <row r="92" spans="1:10" x14ac:dyDescent="0.25">
      <c r="A92" s="2">
        <v>41828</v>
      </c>
      <c r="B92" s="1">
        <v>192.84904399999999</v>
      </c>
      <c r="C92" s="1">
        <v>1872.7374540000001</v>
      </c>
      <c r="G92" s="2">
        <v>41821</v>
      </c>
      <c r="H92" s="1">
        <v>191.604435</v>
      </c>
      <c r="I92" s="2">
        <v>41821</v>
      </c>
      <c r="J92" s="1">
        <v>1873.8299770000001</v>
      </c>
    </row>
    <row r="93" spans="1:10" x14ac:dyDescent="0.25">
      <c r="A93" s="2">
        <v>41829</v>
      </c>
      <c r="B93" s="1">
        <v>193.908736</v>
      </c>
      <c r="C93" s="1">
        <v>1874.430331</v>
      </c>
      <c r="G93" s="2">
        <v>41822</v>
      </c>
      <c r="H93" s="1">
        <v>188.00495100000001</v>
      </c>
      <c r="I93" s="2">
        <v>41822</v>
      </c>
      <c r="J93" s="1">
        <v>1868.482825</v>
      </c>
    </row>
    <row r="94" spans="1:10" x14ac:dyDescent="0.25">
      <c r="A94" s="2">
        <v>41830</v>
      </c>
      <c r="B94" s="1">
        <v>193.49882400000001</v>
      </c>
      <c r="C94" s="1">
        <v>1875.4714019999999</v>
      </c>
      <c r="G94" s="2">
        <v>41823</v>
      </c>
      <c r="H94" s="1">
        <v>187.43657000000002</v>
      </c>
      <c r="I94" s="2">
        <v>41823</v>
      </c>
      <c r="J94" s="1">
        <v>1866.3148450000001</v>
      </c>
    </row>
    <row r="95" spans="1:10" x14ac:dyDescent="0.25">
      <c r="A95" s="2">
        <v>41831</v>
      </c>
      <c r="B95" s="1">
        <v>194.69245599999999</v>
      </c>
      <c r="C95" s="1">
        <v>1877.0000540000001</v>
      </c>
      <c r="G95" s="2">
        <v>41824</v>
      </c>
      <c r="H95" s="1">
        <v>187.43657000000002</v>
      </c>
      <c r="I95" s="2">
        <v>41824</v>
      </c>
      <c r="J95" s="1">
        <v>1866.3148450000001</v>
      </c>
    </row>
    <row r="96" spans="1:10" x14ac:dyDescent="0.25">
      <c r="A96" s="2">
        <v>41834</v>
      </c>
      <c r="B96" s="1">
        <v>193.45029700000001</v>
      </c>
      <c r="C96" s="1">
        <v>1874.4556439999999</v>
      </c>
      <c r="G96" s="2">
        <v>41827</v>
      </c>
      <c r="H96" s="1">
        <v>189.82374799999999</v>
      </c>
      <c r="I96" s="2">
        <v>41827</v>
      </c>
      <c r="J96" s="1">
        <v>1868.8100899999999</v>
      </c>
    </row>
    <row r="97" spans="1:10" x14ac:dyDescent="0.25">
      <c r="A97" s="2">
        <v>41835</v>
      </c>
      <c r="B97" s="1">
        <v>193.693398</v>
      </c>
      <c r="C97" s="1">
        <v>1873.8407239999999</v>
      </c>
      <c r="G97" s="2">
        <v>41828</v>
      </c>
      <c r="H97" s="1">
        <v>192.84904399999999</v>
      </c>
      <c r="I97" s="2">
        <v>41828</v>
      </c>
      <c r="J97" s="1">
        <v>1872.7374540000001</v>
      </c>
    </row>
    <row r="98" spans="1:10" x14ac:dyDescent="0.25">
      <c r="A98" s="2">
        <v>41836</v>
      </c>
      <c r="B98" s="1">
        <v>194.747693</v>
      </c>
      <c r="C98" s="1">
        <v>1874.1508839999999</v>
      </c>
      <c r="G98" s="2">
        <v>41829</v>
      </c>
      <c r="H98" s="1">
        <v>193.908736</v>
      </c>
      <c r="I98" s="2">
        <v>41829</v>
      </c>
      <c r="J98" s="1">
        <v>1874.430331</v>
      </c>
    </row>
    <row r="99" spans="1:10" x14ac:dyDescent="0.25">
      <c r="A99" s="2">
        <v>41837</v>
      </c>
      <c r="B99" s="1">
        <v>197.88935800000002</v>
      </c>
      <c r="C99" s="1">
        <v>1879.0390950000001</v>
      </c>
      <c r="G99" s="2">
        <v>41830</v>
      </c>
      <c r="H99" s="1">
        <v>193.49882400000001</v>
      </c>
      <c r="I99" s="2">
        <v>41830</v>
      </c>
      <c r="J99" s="1">
        <v>1875.4714019999999</v>
      </c>
    </row>
    <row r="100" spans="1:10" x14ac:dyDescent="0.25">
      <c r="A100" s="2">
        <v>41838</v>
      </c>
      <c r="B100" s="1">
        <v>197.77527700000002</v>
      </c>
      <c r="C100" s="1">
        <v>1878.245398</v>
      </c>
      <c r="G100" s="2">
        <v>41831</v>
      </c>
      <c r="H100" s="1">
        <v>194.69245599999999</v>
      </c>
      <c r="I100" s="2">
        <v>41831</v>
      </c>
      <c r="J100" s="1">
        <v>1877.0000540000001</v>
      </c>
    </row>
    <row r="101" spans="1:10" x14ac:dyDescent="0.25">
      <c r="A101" s="2">
        <v>41841</v>
      </c>
      <c r="B101" s="1">
        <v>199.54871800000001</v>
      </c>
      <c r="C101" s="1">
        <v>1878.9195219999999</v>
      </c>
      <c r="G101" s="2">
        <v>41834</v>
      </c>
      <c r="H101" s="1">
        <v>193.45029700000001</v>
      </c>
      <c r="I101" s="2">
        <v>41834</v>
      </c>
      <c r="J101" s="1">
        <v>1874.4556439999999</v>
      </c>
    </row>
    <row r="102" spans="1:10" x14ac:dyDescent="0.25">
      <c r="A102" s="3">
        <v>41842</v>
      </c>
      <c r="B102">
        <v>200.16723200000001</v>
      </c>
      <c r="C102">
        <v>1880.4903489999999</v>
      </c>
      <c r="G102" s="2">
        <v>41835</v>
      </c>
      <c r="H102" s="1">
        <v>193.693398</v>
      </c>
      <c r="I102" s="2">
        <v>41835</v>
      </c>
      <c r="J102" s="1">
        <v>1873.8407239999999</v>
      </c>
    </row>
    <row r="103" spans="1:10" x14ac:dyDescent="0.25">
      <c r="A103" s="3">
        <v>41843</v>
      </c>
      <c r="B103">
        <v>199.808257</v>
      </c>
      <c r="C103">
        <v>1880.429629</v>
      </c>
      <c r="G103" s="2">
        <v>41836</v>
      </c>
      <c r="H103" s="1">
        <v>194.747693</v>
      </c>
      <c r="I103" s="2">
        <v>41836</v>
      </c>
      <c r="J103" s="1">
        <v>1874.1508839999999</v>
      </c>
    </row>
    <row r="104" spans="1:10" x14ac:dyDescent="0.25">
      <c r="A104" s="3">
        <v>41844</v>
      </c>
      <c r="B104">
        <v>197.67963</v>
      </c>
      <c r="C104">
        <v>1876.3317870000001</v>
      </c>
      <c r="G104" s="2">
        <v>41837</v>
      </c>
      <c r="H104" s="1">
        <v>197.88935800000002</v>
      </c>
      <c r="I104" s="2">
        <v>41837</v>
      </c>
      <c r="J104" s="1">
        <v>1879.0390950000001</v>
      </c>
    </row>
    <row r="105" spans="1:10" x14ac:dyDescent="0.25">
      <c r="A105" s="3">
        <v>41845</v>
      </c>
      <c r="B105">
        <v>200.839472</v>
      </c>
      <c r="C105">
        <v>1879.9426229999999</v>
      </c>
      <c r="G105" s="2">
        <v>41838</v>
      </c>
      <c r="H105" s="1">
        <v>197.77527700000002</v>
      </c>
      <c r="I105" s="2">
        <v>41838</v>
      </c>
      <c r="J105" s="1">
        <v>1878.245398</v>
      </c>
    </row>
    <row r="106" spans="1:10" x14ac:dyDescent="0.25">
      <c r="A106" s="3">
        <v>41848</v>
      </c>
      <c r="B106">
        <v>199.96874400000002</v>
      </c>
      <c r="C106">
        <v>1878.5010150000001</v>
      </c>
      <c r="G106" s="2">
        <v>41841</v>
      </c>
      <c r="H106" s="1">
        <v>199.54871800000001</v>
      </c>
      <c r="I106" s="2">
        <v>41841</v>
      </c>
      <c r="J106" s="1">
        <v>1878.9195219999999</v>
      </c>
    </row>
    <row r="107" spans="1:10" x14ac:dyDescent="0.25">
      <c r="A107" s="3">
        <v>41849</v>
      </c>
      <c r="B107">
        <v>202.128264</v>
      </c>
      <c r="C107">
        <v>1881.0558940000001</v>
      </c>
      <c r="G107" s="3">
        <v>41842</v>
      </c>
      <c r="H107">
        <v>200.16723200000001</v>
      </c>
      <c r="I107" s="3">
        <v>41842</v>
      </c>
      <c r="J107">
        <v>1880.4903489999999</v>
      </c>
    </row>
    <row r="108" spans="1:10" x14ac:dyDescent="0.25">
      <c r="A108" s="3">
        <v>41850</v>
      </c>
      <c r="B108">
        <v>197.54131100000001</v>
      </c>
      <c r="C108">
        <v>1873.5270029999999</v>
      </c>
      <c r="G108" s="3">
        <v>41843</v>
      </c>
      <c r="H108">
        <v>199.808257</v>
      </c>
      <c r="I108" s="3">
        <v>41843</v>
      </c>
      <c r="J108">
        <v>1880.429629</v>
      </c>
    </row>
    <row r="109" spans="1:10" x14ac:dyDescent="0.25">
      <c r="A109" s="3">
        <v>41851</v>
      </c>
      <c r="B109">
        <v>197.47906399999999</v>
      </c>
      <c r="C109">
        <v>1873.286018</v>
      </c>
      <c r="G109" s="3">
        <v>41844</v>
      </c>
      <c r="H109">
        <v>197.67963</v>
      </c>
      <c r="I109" s="3">
        <v>41844</v>
      </c>
      <c r="J109">
        <v>1876.3317870000001</v>
      </c>
    </row>
    <row r="110" spans="1:10" x14ac:dyDescent="0.25">
      <c r="A110" s="3">
        <v>41852</v>
      </c>
      <c r="B110">
        <v>197.99845399999998</v>
      </c>
      <c r="C110">
        <v>1877.7485099999999</v>
      </c>
      <c r="G110" s="3">
        <v>41845</v>
      </c>
      <c r="H110">
        <v>200.839472</v>
      </c>
      <c r="I110" s="3">
        <v>41845</v>
      </c>
      <c r="J110">
        <v>1879.9426229999999</v>
      </c>
    </row>
    <row r="111" spans="1:10" x14ac:dyDescent="0.25">
      <c r="A111" s="3">
        <v>41855</v>
      </c>
      <c r="B111">
        <v>197.94940099999999</v>
      </c>
      <c r="C111">
        <v>1878.978038</v>
      </c>
      <c r="G111" s="3">
        <v>41848</v>
      </c>
      <c r="H111">
        <v>199.96874400000002</v>
      </c>
      <c r="I111" s="3">
        <v>41848</v>
      </c>
      <c r="J111">
        <v>1878.5010150000001</v>
      </c>
    </row>
    <row r="112" spans="1:10" x14ac:dyDescent="0.25">
      <c r="A112" s="3">
        <v>41856</v>
      </c>
      <c r="B112">
        <v>198.889149</v>
      </c>
      <c r="C112">
        <v>1879.2963560000001</v>
      </c>
      <c r="G112" s="3">
        <v>41849</v>
      </c>
      <c r="H112">
        <v>202.128264</v>
      </c>
      <c r="I112" s="3">
        <v>41849</v>
      </c>
      <c r="J112">
        <v>1881.0558940000001</v>
      </c>
    </row>
    <row r="113" spans="1:10" x14ac:dyDescent="0.25">
      <c r="A113" s="3">
        <v>41857</v>
      </c>
      <c r="B113">
        <v>198.743709</v>
      </c>
      <c r="C113">
        <v>1879.193982</v>
      </c>
      <c r="G113" s="3">
        <v>41850</v>
      </c>
      <c r="H113">
        <v>197.54131100000001</v>
      </c>
      <c r="I113" s="3">
        <v>41850</v>
      </c>
      <c r="J113">
        <v>1873.5270029999999</v>
      </c>
    </row>
    <row r="114" spans="1:10" x14ac:dyDescent="0.25">
      <c r="A114" s="3">
        <v>41858</v>
      </c>
      <c r="B114">
        <v>200.799453</v>
      </c>
      <c r="C114">
        <v>1883.121956</v>
      </c>
      <c r="G114" s="3">
        <v>41851</v>
      </c>
      <c r="H114">
        <v>197.47906399999999</v>
      </c>
      <c r="I114" s="3">
        <v>41851</v>
      </c>
      <c r="J114">
        <v>1873.286018</v>
      </c>
    </row>
    <row r="115" spans="1:10" x14ac:dyDescent="0.25">
      <c r="A115" s="3">
        <v>41859</v>
      </c>
      <c r="B115">
        <v>201.350382</v>
      </c>
      <c r="C115">
        <v>1882.942906</v>
      </c>
      <c r="G115" s="3">
        <v>41852</v>
      </c>
      <c r="H115">
        <v>197.99845399999998</v>
      </c>
      <c r="I115" s="3">
        <v>41852</v>
      </c>
      <c r="J115">
        <v>1877.7485099999999</v>
      </c>
    </row>
    <row r="116" spans="1:10" x14ac:dyDescent="0.25">
      <c r="A116" s="3">
        <v>41862</v>
      </c>
      <c r="B116">
        <v>200.91050300000001</v>
      </c>
      <c r="C116">
        <v>1882.7869350000001</v>
      </c>
      <c r="G116" s="3">
        <v>41855</v>
      </c>
      <c r="H116">
        <v>197.94940099999999</v>
      </c>
      <c r="I116" s="3">
        <v>41855</v>
      </c>
      <c r="J116">
        <v>1878.978038</v>
      </c>
    </row>
    <row r="117" spans="1:10" x14ac:dyDescent="0.25">
      <c r="A117" s="3">
        <v>41863</v>
      </c>
      <c r="B117">
        <v>198.95550900000001</v>
      </c>
      <c r="C117">
        <v>1881.3697689999999</v>
      </c>
      <c r="G117" s="3">
        <v>41856</v>
      </c>
      <c r="H117">
        <v>198.889149</v>
      </c>
      <c r="I117" s="3">
        <v>41856</v>
      </c>
      <c r="J117">
        <v>1879.2963560000001</v>
      </c>
    </row>
    <row r="118" spans="1:10" x14ac:dyDescent="0.25">
      <c r="A118" s="3">
        <v>41864</v>
      </c>
      <c r="B118">
        <v>200.25537600000001</v>
      </c>
      <c r="C118">
        <v>1884.465357</v>
      </c>
      <c r="G118" s="3">
        <v>41857</v>
      </c>
      <c r="H118">
        <v>198.743709</v>
      </c>
      <c r="I118" s="3">
        <v>41857</v>
      </c>
      <c r="J118">
        <v>1879.193982</v>
      </c>
    </row>
    <row r="119" spans="1:10" x14ac:dyDescent="0.25">
      <c r="A119" s="3">
        <v>41865</v>
      </c>
      <c r="B119">
        <v>203.275711</v>
      </c>
      <c r="C119">
        <v>1887.2374500000001</v>
      </c>
      <c r="G119" s="3">
        <v>41858</v>
      </c>
      <c r="H119">
        <v>200.799453</v>
      </c>
      <c r="I119" s="3">
        <v>41858</v>
      </c>
      <c r="J119">
        <v>1883.121956</v>
      </c>
    </row>
    <row r="120" spans="1:10" x14ac:dyDescent="0.25">
      <c r="A120" s="3">
        <v>41866</v>
      </c>
      <c r="B120">
        <v>206.91391299999998</v>
      </c>
      <c r="C120">
        <v>1891.3310289999999</v>
      </c>
      <c r="G120" s="3">
        <v>41859</v>
      </c>
      <c r="H120">
        <v>201.350382</v>
      </c>
      <c r="I120" s="3">
        <v>41859</v>
      </c>
      <c r="J120">
        <v>1882.942906</v>
      </c>
    </row>
    <row r="121" spans="1:10" x14ac:dyDescent="0.25">
      <c r="A121" s="3">
        <v>41869</v>
      </c>
      <c r="B121">
        <v>203.38353499999999</v>
      </c>
      <c r="C121">
        <v>1887.4820609999999</v>
      </c>
      <c r="G121" s="3">
        <v>41862</v>
      </c>
      <c r="H121">
        <v>200.91050300000001</v>
      </c>
      <c r="I121" s="3">
        <v>41862</v>
      </c>
      <c r="J121">
        <v>1882.7869350000001</v>
      </c>
    </row>
    <row r="122" spans="1:10" x14ac:dyDescent="0.25">
      <c r="A122" s="3">
        <v>41870</v>
      </c>
      <c r="B122">
        <v>202.008138</v>
      </c>
      <c r="C122">
        <v>1885.96001</v>
      </c>
      <c r="G122" s="3">
        <v>41863</v>
      </c>
      <c r="H122">
        <v>198.95550900000001</v>
      </c>
      <c r="I122" s="3">
        <v>41863</v>
      </c>
      <c r="J122">
        <v>1881.3697689999999</v>
      </c>
    </row>
    <row r="123" spans="1:10" x14ac:dyDescent="0.25">
      <c r="A123" s="3">
        <v>41871</v>
      </c>
      <c r="B123">
        <v>202.246049</v>
      </c>
      <c r="C123">
        <v>1884.2481009999999</v>
      </c>
      <c r="G123" s="3">
        <v>41864</v>
      </c>
      <c r="H123">
        <v>200.25537600000001</v>
      </c>
      <c r="I123" s="3">
        <v>41864</v>
      </c>
      <c r="J123">
        <v>1884.465357</v>
      </c>
    </row>
    <row r="124" spans="1:10" x14ac:dyDescent="0.25">
      <c r="A124" s="3">
        <v>41872</v>
      </c>
      <c r="B124">
        <v>203.88539</v>
      </c>
      <c r="C124">
        <v>1886.674919</v>
      </c>
      <c r="G124" s="3">
        <v>41865</v>
      </c>
      <c r="H124">
        <v>203.275711</v>
      </c>
      <c r="I124" s="3">
        <v>41865</v>
      </c>
      <c r="J124">
        <v>1887.2374500000001</v>
      </c>
    </row>
    <row r="125" spans="1:10" x14ac:dyDescent="0.25">
      <c r="A125" s="3">
        <v>41873</v>
      </c>
      <c r="B125">
        <v>206.17888199999999</v>
      </c>
      <c r="C125">
        <v>1887.1371340000001</v>
      </c>
      <c r="G125" s="3">
        <v>41866</v>
      </c>
      <c r="H125">
        <v>206.91391299999998</v>
      </c>
      <c r="I125" s="3">
        <v>41866</v>
      </c>
      <c r="J125">
        <v>1891.3310289999999</v>
      </c>
    </row>
    <row r="126" spans="1:10" x14ac:dyDescent="0.25">
      <c r="A126" s="3">
        <v>41876</v>
      </c>
      <c r="B126">
        <v>207.45224999999999</v>
      </c>
      <c r="C126">
        <v>1888.3809240000001</v>
      </c>
      <c r="G126" s="3">
        <v>41869</v>
      </c>
      <c r="H126">
        <v>203.38353499999999</v>
      </c>
      <c r="I126" s="3">
        <v>41869</v>
      </c>
      <c r="J126">
        <v>1887.4820609999999</v>
      </c>
    </row>
    <row r="127" spans="1:10" x14ac:dyDescent="0.25">
      <c r="A127" s="3">
        <v>41877</v>
      </c>
      <c r="B127">
        <v>206.37961200000001</v>
      </c>
      <c r="C127">
        <v>1888.4616129999999</v>
      </c>
      <c r="G127" s="3">
        <v>41870</v>
      </c>
      <c r="H127">
        <v>202.008138</v>
      </c>
      <c r="I127" s="3">
        <v>41870</v>
      </c>
      <c r="J127">
        <v>1885.96001</v>
      </c>
    </row>
    <row r="128" spans="1:10" x14ac:dyDescent="0.25">
      <c r="A128" s="3">
        <v>41878</v>
      </c>
      <c r="B128">
        <v>208.94173000000001</v>
      </c>
      <c r="C128">
        <v>1891.4725800000001</v>
      </c>
      <c r="G128" s="3">
        <v>41871</v>
      </c>
      <c r="H128">
        <v>202.246049</v>
      </c>
      <c r="I128" s="3">
        <v>41871</v>
      </c>
      <c r="J128">
        <v>1884.2481009999999</v>
      </c>
    </row>
    <row r="129" spans="1:10" x14ac:dyDescent="0.25">
      <c r="A129" s="3">
        <v>41879</v>
      </c>
      <c r="B129">
        <v>211.27395999999999</v>
      </c>
      <c r="C129">
        <v>1893.8844240000001</v>
      </c>
      <c r="G129" s="3">
        <v>41872</v>
      </c>
      <c r="H129">
        <v>203.88539</v>
      </c>
      <c r="I129" s="3">
        <v>41872</v>
      </c>
      <c r="J129">
        <v>1886.674919</v>
      </c>
    </row>
    <row r="130" spans="1:10" x14ac:dyDescent="0.25">
      <c r="A130" s="3">
        <v>41880</v>
      </c>
      <c r="B130">
        <v>211.47184799999999</v>
      </c>
      <c r="C130">
        <v>1893.9676030000001</v>
      </c>
      <c r="G130" s="3">
        <v>41873</v>
      </c>
      <c r="H130">
        <v>206.17888199999999</v>
      </c>
      <c r="I130" s="3">
        <v>41873</v>
      </c>
      <c r="J130">
        <v>1887.1371340000001</v>
      </c>
    </row>
    <row r="131" spans="1:10" x14ac:dyDescent="0.25">
      <c r="A131" s="3">
        <v>41883</v>
      </c>
      <c r="B131">
        <v>211.47184799999999</v>
      </c>
      <c r="C131">
        <v>1893.9676030000001</v>
      </c>
      <c r="G131" s="3">
        <v>41876</v>
      </c>
      <c r="H131">
        <v>207.45224999999999</v>
      </c>
      <c r="I131" s="3">
        <v>41876</v>
      </c>
      <c r="J131">
        <v>1888.3809240000001</v>
      </c>
    </row>
    <row r="132" spans="1:10" x14ac:dyDescent="0.25">
      <c r="A132" s="3">
        <v>41884</v>
      </c>
      <c r="B132">
        <v>205.532927</v>
      </c>
      <c r="C132">
        <v>1888.0892249999999</v>
      </c>
      <c r="G132" s="3">
        <v>41877</v>
      </c>
      <c r="H132">
        <v>206.37961200000001</v>
      </c>
      <c r="I132" s="3">
        <v>41877</v>
      </c>
      <c r="J132">
        <v>1888.4616129999999</v>
      </c>
    </row>
    <row r="133" spans="1:10" x14ac:dyDescent="0.25">
      <c r="A133" s="3">
        <v>41885</v>
      </c>
      <c r="B133">
        <v>206.02749399999999</v>
      </c>
      <c r="C133">
        <v>1889.2341120000001</v>
      </c>
      <c r="G133" s="3">
        <v>41878</v>
      </c>
      <c r="H133">
        <v>208.94173000000001</v>
      </c>
      <c r="I133" s="3">
        <v>41878</v>
      </c>
      <c r="J133">
        <v>1891.4725800000001</v>
      </c>
    </row>
    <row r="134" spans="1:10" x14ac:dyDescent="0.25">
      <c r="A134" s="3">
        <v>41886</v>
      </c>
      <c r="B134">
        <v>203.844009</v>
      </c>
      <c r="C134">
        <v>1885.9873849999999</v>
      </c>
      <c r="G134" s="3">
        <v>41879</v>
      </c>
      <c r="H134">
        <v>211.27395999999999</v>
      </c>
      <c r="I134" s="3">
        <v>41879</v>
      </c>
      <c r="J134">
        <v>1893.8844240000001</v>
      </c>
    </row>
    <row r="135" spans="1:10" x14ac:dyDescent="0.25">
      <c r="A135" s="3">
        <v>41887</v>
      </c>
      <c r="B135">
        <v>201.835916</v>
      </c>
      <c r="C135">
        <v>1885.183945</v>
      </c>
      <c r="G135" s="3">
        <v>41880</v>
      </c>
      <c r="H135">
        <v>211.47184799999999</v>
      </c>
      <c r="I135" s="3">
        <v>41880</v>
      </c>
      <c r="J135">
        <v>1893.9676030000001</v>
      </c>
    </row>
    <row r="136" spans="1:10" x14ac:dyDescent="0.25">
      <c r="A136" s="3">
        <v>41890</v>
      </c>
      <c r="B136">
        <v>202.88464999999999</v>
      </c>
      <c r="C136">
        <v>1885.069804</v>
      </c>
      <c r="G136" s="3">
        <v>41883</v>
      </c>
      <c r="H136">
        <v>211.47184799999999</v>
      </c>
      <c r="I136" s="3">
        <v>41883</v>
      </c>
      <c r="J136">
        <v>1893.9676030000001</v>
      </c>
    </row>
    <row r="137" spans="1:10" x14ac:dyDescent="0.25">
      <c r="A137" s="3">
        <v>41891</v>
      </c>
      <c r="B137">
        <v>202.665538</v>
      </c>
      <c r="C137">
        <v>1882.16732</v>
      </c>
      <c r="G137" s="3">
        <v>41884</v>
      </c>
      <c r="H137">
        <v>205.532927</v>
      </c>
      <c r="I137" s="3">
        <v>41884</v>
      </c>
      <c r="J137">
        <v>1888.0892249999999</v>
      </c>
    </row>
    <row r="138" spans="1:10" x14ac:dyDescent="0.25">
      <c r="A138" s="3">
        <v>41892</v>
      </c>
      <c r="B138">
        <v>200.59046499999999</v>
      </c>
      <c r="C138">
        <v>1878.904014</v>
      </c>
      <c r="G138" s="3">
        <v>41885</v>
      </c>
      <c r="H138">
        <v>206.02749399999999</v>
      </c>
      <c r="I138" s="3">
        <v>41885</v>
      </c>
      <c r="J138">
        <v>1889.2341120000001</v>
      </c>
    </row>
    <row r="139" spans="1:10" x14ac:dyDescent="0.25">
      <c r="A139" s="3">
        <v>41893</v>
      </c>
      <c r="B139">
        <v>201.541326</v>
      </c>
      <c r="C139">
        <v>1879.462356</v>
      </c>
      <c r="G139" s="3">
        <v>41886</v>
      </c>
      <c r="H139">
        <v>203.844009</v>
      </c>
      <c r="I139" s="3">
        <v>41886</v>
      </c>
      <c r="J139">
        <v>1885.9873849999999</v>
      </c>
    </row>
    <row r="140" spans="1:10" x14ac:dyDescent="0.25">
      <c r="A140" s="3">
        <v>41894</v>
      </c>
      <c r="B140">
        <v>196.24880100000001</v>
      </c>
      <c r="C140">
        <v>1873.0444110000001</v>
      </c>
      <c r="G140" s="3">
        <v>41887</v>
      </c>
      <c r="H140">
        <v>201.835916</v>
      </c>
      <c r="I140" s="3">
        <v>41887</v>
      </c>
      <c r="J140">
        <v>1885.183945</v>
      </c>
    </row>
    <row r="141" spans="1:10" x14ac:dyDescent="0.25">
      <c r="A141" s="3">
        <v>41897</v>
      </c>
      <c r="B141">
        <v>196.74327</v>
      </c>
      <c r="C141">
        <v>1874.7725109999999</v>
      </c>
      <c r="G141" s="3">
        <v>41890</v>
      </c>
      <c r="H141">
        <v>202.88464999999999</v>
      </c>
      <c r="I141" s="3">
        <v>41890</v>
      </c>
      <c r="J141">
        <v>1885.069804</v>
      </c>
    </row>
    <row r="142" spans="1:10" x14ac:dyDescent="0.25">
      <c r="A142" s="3">
        <v>41898</v>
      </c>
      <c r="B142">
        <v>195.98258800000002</v>
      </c>
      <c r="C142">
        <v>1874.98387</v>
      </c>
      <c r="G142" s="3">
        <v>41891</v>
      </c>
      <c r="H142">
        <v>202.665538</v>
      </c>
      <c r="I142" s="3">
        <v>41891</v>
      </c>
      <c r="J142">
        <v>1882.16732</v>
      </c>
    </row>
    <row r="143" spans="1:10" x14ac:dyDescent="0.25">
      <c r="A143" s="3">
        <v>41899</v>
      </c>
      <c r="B143">
        <v>195.490567</v>
      </c>
      <c r="C143">
        <v>1873.6176479999999</v>
      </c>
      <c r="F143" s="1"/>
      <c r="G143" s="2">
        <v>41892</v>
      </c>
      <c r="H143">
        <v>200.59046499999999</v>
      </c>
      <c r="I143" s="3">
        <v>41892</v>
      </c>
      <c r="J143">
        <v>1878.904014</v>
      </c>
    </row>
    <row r="144" spans="1:10" x14ac:dyDescent="0.25">
      <c r="A144" s="3">
        <v>41900</v>
      </c>
      <c r="B144">
        <v>196.05194</v>
      </c>
      <c r="C144">
        <v>1872.4305670000001</v>
      </c>
      <c r="F144" s="1"/>
      <c r="G144" s="2">
        <v>41893</v>
      </c>
      <c r="H144">
        <v>201.541326</v>
      </c>
      <c r="I144" s="3">
        <v>41893</v>
      </c>
      <c r="J144">
        <v>1879.462356</v>
      </c>
    </row>
    <row r="145" spans="1:13" x14ac:dyDescent="0.25">
      <c r="A145" s="3">
        <v>41901</v>
      </c>
      <c r="B145">
        <v>199.43005099999999</v>
      </c>
      <c r="C145">
        <v>1876.2373889999999</v>
      </c>
      <c r="F145" s="1"/>
      <c r="G145" s="2">
        <v>41894</v>
      </c>
      <c r="H145">
        <v>196.24880100000001</v>
      </c>
      <c r="I145" s="3">
        <v>41894</v>
      </c>
      <c r="J145">
        <v>1873.0444110000001</v>
      </c>
    </row>
    <row r="146" spans="1:13" x14ac:dyDescent="0.25">
      <c r="A146" s="3">
        <v>41904</v>
      </c>
      <c r="B146">
        <v>199.914253</v>
      </c>
      <c r="C146">
        <v>1878.518789</v>
      </c>
      <c r="F146" s="1"/>
      <c r="G146" s="2">
        <v>41897</v>
      </c>
      <c r="H146">
        <v>196.74327</v>
      </c>
      <c r="I146" s="3">
        <v>41897</v>
      </c>
      <c r="J146">
        <v>1874.7725109999999</v>
      </c>
    </row>
    <row r="147" spans="1:13" x14ac:dyDescent="0.25">
      <c r="A147" s="3">
        <v>41905</v>
      </c>
      <c r="B147">
        <v>201.98491899999999</v>
      </c>
      <c r="C147">
        <v>1881.088657</v>
      </c>
      <c r="F147" s="1"/>
      <c r="G147" s="2">
        <v>41898</v>
      </c>
      <c r="H147">
        <v>195.98258800000002</v>
      </c>
      <c r="I147" s="3">
        <v>41898</v>
      </c>
      <c r="J147">
        <v>1874.98387</v>
      </c>
    </row>
    <row r="148" spans="1:13" x14ac:dyDescent="0.25">
      <c r="A148" s="3">
        <v>41906</v>
      </c>
      <c r="B148">
        <v>200.43250799999998</v>
      </c>
      <c r="C148">
        <v>1878.2168919999999</v>
      </c>
      <c r="F148" s="1"/>
      <c r="G148" s="2">
        <v>41899</v>
      </c>
      <c r="H148">
        <v>195.490567</v>
      </c>
      <c r="I148" s="3">
        <v>41899</v>
      </c>
      <c r="J148">
        <v>1873.6176479999999</v>
      </c>
    </row>
    <row r="149" spans="1:13" x14ac:dyDescent="0.25">
      <c r="A149" s="3">
        <v>41907</v>
      </c>
      <c r="B149">
        <v>203.87230399999999</v>
      </c>
      <c r="C149">
        <v>1882.768832</v>
      </c>
      <c r="F149" s="1"/>
      <c r="G149" s="2">
        <v>41900</v>
      </c>
      <c r="H149">
        <v>196.05194</v>
      </c>
      <c r="I149" s="3">
        <v>41900</v>
      </c>
      <c r="J149">
        <v>1872.4305670000001</v>
      </c>
    </row>
    <row r="150" spans="1:13" x14ac:dyDescent="0.25">
      <c r="A150" s="3">
        <v>41908</v>
      </c>
      <c r="B150">
        <v>204.388001</v>
      </c>
      <c r="C150">
        <v>1880.399856</v>
      </c>
      <c r="F150" s="1"/>
      <c r="G150" s="2">
        <v>41901</v>
      </c>
      <c r="H150">
        <v>199.43005099999999</v>
      </c>
      <c r="I150" s="3">
        <v>41901</v>
      </c>
      <c r="J150">
        <v>1876.2373889999999</v>
      </c>
    </row>
    <row r="151" spans="1:13" x14ac:dyDescent="0.25">
      <c r="A151" s="3">
        <v>41911</v>
      </c>
      <c r="B151">
        <v>206.36177900000001</v>
      </c>
      <c r="C151">
        <v>1882.7351200000001</v>
      </c>
      <c r="F151" s="1"/>
      <c r="G151" s="2">
        <v>41904</v>
      </c>
      <c r="H151">
        <v>199.914253</v>
      </c>
      <c r="I151" s="3">
        <v>41904</v>
      </c>
      <c r="J151">
        <v>1878.518789</v>
      </c>
    </row>
    <row r="152" spans="1:13" x14ac:dyDescent="0.25">
      <c r="A152" s="3">
        <v>41912</v>
      </c>
      <c r="B152">
        <v>204.66709</v>
      </c>
      <c r="C152">
        <v>1881.1138490000001</v>
      </c>
      <c r="D152" s="197">
        <f>(B152/B1)-1</f>
        <v>0.14242119551168719</v>
      </c>
      <c r="E152" s="197">
        <f>(C152/C1)-1</f>
        <v>1.8431744771143954E-2</v>
      </c>
      <c r="F152" s="1"/>
      <c r="G152" s="2">
        <v>41905</v>
      </c>
      <c r="H152">
        <v>201.98491899999999</v>
      </c>
      <c r="I152" s="3">
        <v>41905</v>
      </c>
      <c r="J152">
        <v>1881.088657</v>
      </c>
    </row>
    <row r="153" spans="1:13" x14ac:dyDescent="0.25">
      <c r="A153" s="3">
        <v>41913</v>
      </c>
      <c r="B153">
        <v>209.922853</v>
      </c>
      <c r="C153">
        <v>1890.4404420000001</v>
      </c>
      <c r="F153" s="1"/>
      <c r="G153" s="2">
        <v>41906</v>
      </c>
      <c r="H153">
        <v>200.43250799999998</v>
      </c>
      <c r="I153" s="3">
        <v>41906</v>
      </c>
      <c r="J153">
        <v>1878.2168919999999</v>
      </c>
    </row>
    <row r="154" spans="1:13" x14ac:dyDescent="0.25">
      <c r="A154">
        <v>41914</v>
      </c>
      <c r="B154">
        <v>207.758285</v>
      </c>
      <c r="C154">
        <v>1888.1441930000001</v>
      </c>
      <c r="F154" s="1"/>
      <c r="G154" s="2">
        <v>41907</v>
      </c>
      <c r="H154">
        <v>203.87230399999999</v>
      </c>
      <c r="I154" s="3">
        <v>41907</v>
      </c>
      <c r="J154">
        <v>1882.768832</v>
      </c>
    </row>
    <row r="155" spans="1:13" x14ac:dyDescent="0.25">
      <c r="A155">
        <v>41915</v>
      </c>
      <c r="B155">
        <v>209.11809299999999</v>
      </c>
      <c r="C155">
        <v>1888.0763320000001</v>
      </c>
      <c r="F155" s="1"/>
      <c r="G155" s="2">
        <v>41908</v>
      </c>
      <c r="H155">
        <v>204.388001</v>
      </c>
      <c r="I155" s="3">
        <v>41908</v>
      </c>
      <c r="J155">
        <v>1880.399856</v>
      </c>
    </row>
    <row r="156" spans="1:13" x14ac:dyDescent="0.25">
      <c r="A156">
        <v>41918</v>
      </c>
      <c r="B156">
        <v>209.1977</v>
      </c>
      <c r="C156">
        <v>1890.9860349999999</v>
      </c>
      <c r="F156" s="1"/>
      <c r="G156" s="2">
        <v>41911</v>
      </c>
      <c r="H156">
        <v>206.36177900000001</v>
      </c>
      <c r="I156" s="3">
        <v>41911</v>
      </c>
      <c r="J156">
        <v>1882.7351200000001</v>
      </c>
    </row>
    <row r="157" spans="1:13" x14ac:dyDescent="0.25">
      <c r="A157">
        <v>41919</v>
      </c>
      <c r="B157">
        <v>213.31566599999999</v>
      </c>
      <c r="C157">
        <v>1896.806325</v>
      </c>
      <c r="F157" s="1"/>
      <c r="G157" s="2">
        <v>41912</v>
      </c>
      <c r="H157">
        <v>204.66709</v>
      </c>
      <c r="I157" s="3">
        <v>41912</v>
      </c>
      <c r="J157">
        <v>1881.1138490000001</v>
      </c>
    </row>
    <row r="158" spans="1:13" x14ac:dyDescent="0.25">
      <c r="A158">
        <v>41920</v>
      </c>
      <c r="B158">
        <v>212.657961</v>
      </c>
      <c r="C158">
        <v>1899.325728</v>
      </c>
      <c r="F158" s="1"/>
      <c r="G158" s="2">
        <v>41913</v>
      </c>
      <c r="H158">
        <v>209.922853</v>
      </c>
      <c r="I158" s="3">
        <v>41913</v>
      </c>
      <c r="J158">
        <v>1890.4404420000001</v>
      </c>
      <c r="K158" s="1"/>
      <c r="L158" s="1"/>
      <c r="M158" s="1"/>
    </row>
    <row r="159" spans="1:13" x14ac:dyDescent="0.25">
      <c r="A159">
        <v>41921</v>
      </c>
      <c r="B159">
        <v>212.50575700000002</v>
      </c>
      <c r="C159">
        <v>1899.125149</v>
      </c>
      <c r="F159" s="1"/>
      <c r="G159" s="2">
        <v>41914</v>
      </c>
      <c r="H159">
        <v>207.758285</v>
      </c>
      <c r="I159" s="3">
        <v>41914</v>
      </c>
      <c r="J159">
        <v>1888.1441930000001</v>
      </c>
      <c r="K159" s="1"/>
      <c r="L159" s="1"/>
      <c r="M159" s="1"/>
    </row>
    <row r="160" spans="1:13" x14ac:dyDescent="0.25">
      <c r="A160">
        <v>41922</v>
      </c>
      <c r="B160">
        <v>214.24586399999998</v>
      </c>
      <c r="C160">
        <v>1899.955023</v>
      </c>
      <c r="F160" s="1"/>
      <c r="G160" s="2">
        <v>41915</v>
      </c>
      <c r="H160">
        <v>209.11809299999999</v>
      </c>
      <c r="I160" s="3">
        <v>41915</v>
      </c>
      <c r="J160">
        <v>1888.0763320000001</v>
      </c>
      <c r="K160" s="1"/>
      <c r="L160" s="1"/>
      <c r="M160" s="1"/>
    </row>
    <row r="161" spans="1:13" x14ac:dyDescent="0.25">
      <c r="A161">
        <v>41925</v>
      </c>
      <c r="B161">
        <v>214.24586399999998</v>
      </c>
      <c r="C161">
        <v>1899.955023</v>
      </c>
      <c r="F161" s="1"/>
      <c r="G161" s="2">
        <v>41918</v>
      </c>
      <c r="H161">
        <v>209.1977</v>
      </c>
      <c r="I161" s="3">
        <v>41918</v>
      </c>
      <c r="J161">
        <v>1890.9860349999999</v>
      </c>
      <c r="K161" s="1"/>
      <c r="L161" s="1"/>
      <c r="M161" s="1"/>
    </row>
    <row r="162" spans="1:13" x14ac:dyDescent="0.25">
      <c r="A162">
        <v>41926</v>
      </c>
      <c r="B162">
        <v>218.53958900000001</v>
      </c>
      <c r="C162">
        <v>1907.91283</v>
      </c>
      <c r="F162" s="1"/>
      <c r="G162" s="2">
        <v>41919</v>
      </c>
      <c r="H162">
        <v>213.31566599999999</v>
      </c>
      <c r="I162" s="3">
        <v>41919</v>
      </c>
      <c r="J162">
        <v>1896.806325</v>
      </c>
      <c r="K162" s="1"/>
      <c r="L162" s="1"/>
      <c r="M162" s="1"/>
    </row>
    <row r="163" spans="1:13" x14ac:dyDescent="0.25">
      <c r="A163">
        <v>41927</v>
      </c>
      <c r="B163">
        <v>222.85109499999999</v>
      </c>
      <c r="C163">
        <v>1916.873799</v>
      </c>
      <c r="F163" s="1"/>
      <c r="G163" s="2">
        <v>41920</v>
      </c>
      <c r="H163">
        <v>212.657961</v>
      </c>
      <c r="I163" s="3">
        <v>41920</v>
      </c>
      <c r="J163">
        <v>1899.325728</v>
      </c>
      <c r="K163" s="1"/>
      <c r="L163" s="1"/>
      <c r="M163" s="1"/>
    </row>
    <row r="164" spans="1:13" x14ac:dyDescent="0.25">
      <c r="A164">
        <v>41928</v>
      </c>
      <c r="B164">
        <v>219.31428</v>
      </c>
      <c r="C164">
        <v>1910.3957539999999</v>
      </c>
      <c r="F164" s="1"/>
      <c r="G164" s="2">
        <v>41921</v>
      </c>
      <c r="H164">
        <v>212.50575700000002</v>
      </c>
      <c r="I164" s="3">
        <v>41921</v>
      </c>
      <c r="J164">
        <v>1899.125149</v>
      </c>
      <c r="K164" s="1"/>
      <c r="L164" s="1"/>
      <c r="M164" s="1"/>
    </row>
    <row r="165" spans="1:13" x14ac:dyDescent="0.25">
      <c r="A165">
        <v>41929</v>
      </c>
      <c r="B165">
        <v>217.703022</v>
      </c>
      <c r="C165">
        <v>1908.5145379999999</v>
      </c>
      <c r="F165" s="1"/>
      <c r="G165" s="2">
        <v>41922</v>
      </c>
      <c r="H165">
        <v>214.24586399999998</v>
      </c>
      <c r="I165" s="3">
        <v>41922</v>
      </c>
      <c r="J165">
        <v>1899.955023</v>
      </c>
      <c r="K165" s="1"/>
      <c r="L165" s="1"/>
      <c r="M165" s="1"/>
    </row>
    <row r="166" spans="1:13" x14ac:dyDescent="0.25">
      <c r="A166">
        <v>41932</v>
      </c>
      <c r="B166">
        <v>218.16353900000001</v>
      </c>
      <c r="C166">
        <v>1910.5838900000001</v>
      </c>
      <c r="F166" s="1"/>
      <c r="G166" s="2">
        <v>41925</v>
      </c>
      <c r="H166">
        <v>214.24586399999998</v>
      </c>
      <c r="I166" s="3">
        <v>41925</v>
      </c>
      <c r="J166">
        <v>1899.955023</v>
      </c>
      <c r="K166" s="1"/>
      <c r="L166" s="1"/>
      <c r="M166" s="1"/>
    </row>
    <row r="167" spans="1:13" x14ac:dyDescent="0.25">
      <c r="A167">
        <v>41933</v>
      </c>
      <c r="B167">
        <v>216.70873</v>
      </c>
      <c r="C167">
        <v>1909.3416159999999</v>
      </c>
      <c r="F167" s="1"/>
      <c r="G167" s="2">
        <v>41926</v>
      </c>
      <c r="H167">
        <v>218.53958900000001</v>
      </c>
      <c r="I167" s="3">
        <v>41926</v>
      </c>
      <c r="J167">
        <v>1907.91283</v>
      </c>
      <c r="K167" s="1"/>
      <c r="L167" s="1"/>
      <c r="M167" s="1"/>
    </row>
    <row r="168" spans="1:13" x14ac:dyDescent="0.25">
      <c r="A168">
        <v>41934</v>
      </c>
      <c r="B168">
        <v>215.87373100000002</v>
      </c>
      <c r="C168">
        <v>1907.627446</v>
      </c>
      <c r="F168" s="1"/>
      <c r="G168" s="2">
        <v>41927</v>
      </c>
      <c r="H168">
        <v>222.85109499999999</v>
      </c>
      <c r="I168" s="3">
        <v>41927</v>
      </c>
      <c r="J168">
        <v>1916.873799</v>
      </c>
      <c r="K168" s="1"/>
      <c r="L168" s="1"/>
      <c r="M168" s="1"/>
    </row>
    <row r="169" spans="1:13" x14ac:dyDescent="0.25">
      <c r="A169">
        <v>41935</v>
      </c>
      <c r="B169">
        <v>213.28318200000001</v>
      </c>
      <c r="C169">
        <v>1903.536245</v>
      </c>
      <c r="F169" s="1"/>
      <c r="G169" s="2">
        <v>41928</v>
      </c>
      <c r="H169">
        <v>219.31428</v>
      </c>
      <c r="I169" s="3">
        <v>41928</v>
      </c>
      <c r="J169">
        <v>1910.3957539999999</v>
      </c>
      <c r="K169" s="1"/>
      <c r="L169" s="1"/>
      <c r="M169" s="1"/>
    </row>
    <row r="170" spans="1:13" x14ac:dyDescent="0.25">
      <c r="A170">
        <v>41936</v>
      </c>
      <c r="B170">
        <v>213.03082699999999</v>
      </c>
      <c r="C170">
        <v>1903.6413620000001</v>
      </c>
      <c r="F170" s="1"/>
      <c r="G170" s="2">
        <v>41929</v>
      </c>
      <c r="H170">
        <v>217.703022</v>
      </c>
      <c r="I170" s="3">
        <v>41929</v>
      </c>
      <c r="J170">
        <v>1908.5145379999999</v>
      </c>
      <c r="K170" s="1"/>
      <c r="L170" s="1"/>
      <c r="M170" s="1"/>
    </row>
    <row r="171" spans="1:13" x14ac:dyDescent="0.25">
      <c r="A171">
        <v>41939</v>
      </c>
      <c r="B171">
        <v>214.06238300000001</v>
      </c>
      <c r="C171">
        <v>1905.4313219999999</v>
      </c>
      <c r="F171" s="1"/>
      <c r="G171" s="2">
        <v>41932</v>
      </c>
      <c r="H171">
        <v>218.16353900000001</v>
      </c>
      <c r="I171" s="3">
        <v>41932</v>
      </c>
      <c r="J171">
        <v>1910.5838900000001</v>
      </c>
      <c r="K171" s="1"/>
      <c r="L171" s="1"/>
      <c r="M171" s="1"/>
    </row>
    <row r="172" spans="1:13" x14ac:dyDescent="0.25">
      <c r="A172">
        <v>41940</v>
      </c>
      <c r="B172">
        <v>212.73217699999998</v>
      </c>
      <c r="C172">
        <v>1903.4541409999999</v>
      </c>
      <c r="F172" s="1"/>
      <c r="G172" s="2">
        <v>41933</v>
      </c>
      <c r="H172">
        <v>216.70873</v>
      </c>
      <c r="I172" s="3">
        <v>41933</v>
      </c>
      <c r="J172">
        <v>1909.3416159999999</v>
      </c>
      <c r="K172" s="1"/>
      <c r="L172" s="1"/>
      <c r="M172" s="1"/>
    </row>
    <row r="173" spans="1:13" x14ac:dyDescent="0.25">
      <c r="A173">
        <v>41941</v>
      </c>
      <c r="B173">
        <v>213.81378799999999</v>
      </c>
      <c r="C173">
        <v>1900.1503680000001</v>
      </c>
      <c r="F173" s="1"/>
      <c r="G173" s="2">
        <v>41934</v>
      </c>
      <c r="H173">
        <v>215.87373100000002</v>
      </c>
      <c r="I173" s="3">
        <v>41934</v>
      </c>
      <c r="J173">
        <v>1907.627446</v>
      </c>
      <c r="K173" s="1"/>
      <c r="L173" s="1"/>
      <c r="M173" s="1"/>
    </row>
    <row r="174" spans="1:13" x14ac:dyDescent="0.25">
      <c r="A174">
        <v>41942</v>
      </c>
      <c r="B174">
        <v>214.42133699999999</v>
      </c>
      <c r="C174">
        <v>1901.6720680000001</v>
      </c>
      <c r="F174" s="1"/>
      <c r="G174" s="2">
        <v>41935</v>
      </c>
      <c r="H174">
        <v>213.28318200000001</v>
      </c>
      <c r="I174" s="3">
        <v>41935</v>
      </c>
      <c r="J174">
        <v>1903.536245</v>
      </c>
      <c r="K174" s="1"/>
      <c r="L174" s="1"/>
      <c r="M174" s="1"/>
    </row>
    <row r="175" spans="1:13" x14ac:dyDescent="0.25">
      <c r="A175">
        <v>41943</v>
      </c>
      <c r="B175">
        <v>213.348592</v>
      </c>
      <c r="C175">
        <v>1899.6005680000001</v>
      </c>
      <c r="F175" s="1"/>
      <c r="G175" s="2">
        <v>41936</v>
      </c>
      <c r="H175">
        <v>213.03082699999999</v>
      </c>
      <c r="I175" s="3">
        <v>41936</v>
      </c>
      <c r="J175">
        <v>1903.6413620000001</v>
      </c>
      <c r="K175" s="1"/>
      <c r="L175" s="1"/>
      <c r="M175" s="1"/>
    </row>
    <row r="176" spans="1:13" x14ac:dyDescent="0.25">
      <c r="A176">
        <v>41946</v>
      </c>
      <c r="B176">
        <v>213.077382</v>
      </c>
      <c r="C176">
        <v>1898.277959</v>
      </c>
      <c r="F176" s="1"/>
      <c r="G176" s="2">
        <v>41939</v>
      </c>
      <c r="H176">
        <v>214.06238300000001</v>
      </c>
      <c r="I176" s="3">
        <v>41939</v>
      </c>
      <c r="J176">
        <v>1905.4313219999999</v>
      </c>
      <c r="K176" s="1"/>
      <c r="L176" s="1"/>
      <c r="M176" s="1"/>
    </row>
    <row r="177" spans="1:13" x14ac:dyDescent="0.25">
      <c r="A177">
        <v>41947</v>
      </c>
      <c r="B177">
        <v>214.06008300000002</v>
      </c>
      <c r="C177">
        <v>1898.5239939999999</v>
      </c>
      <c r="F177" s="1"/>
      <c r="G177" s="2">
        <v>41940</v>
      </c>
      <c r="H177">
        <v>212.73217699999998</v>
      </c>
      <c r="I177" s="3">
        <v>41940</v>
      </c>
      <c r="J177">
        <v>1903.4541409999999</v>
      </c>
      <c r="K177" s="1"/>
      <c r="L177" s="1"/>
      <c r="M177" s="1"/>
    </row>
    <row r="178" spans="1:13" x14ac:dyDescent="0.25">
      <c r="A178">
        <v>41948</v>
      </c>
      <c r="B178">
        <v>213.38865199999998</v>
      </c>
      <c r="C178">
        <v>1898.0477089999999</v>
      </c>
      <c r="F178" s="1"/>
      <c r="G178" s="2">
        <v>41941</v>
      </c>
      <c r="H178">
        <v>213.81378799999999</v>
      </c>
      <c r="I178" s="3">
        <v>41941</v>
      </c>
      <c r="J178">
        <v>1900.1503680000001</v>
      </c>
      <c r="K178" s="1"/>
      <c r="L178" s="1"/>
      <c r="M178" s="1"/>
    </row>
    <row r="179" spans="1:13" x14ac:dyDescent="0.25">
      <c r="A179">
        <v>41949</v>
      </c>
      <c r="B179">
        <v>211.80515500000001</v>
      </c>
      <c r="C179">
        <v>1896.0446690000001</v>
      </c>
      <c r="F179" s="1"/>
      <c r="G179" s="2">
        <v>41942</v>
      </c>
      <c r="H179">
        <v>214.42133699999999</v>
      </c>
      <c r="I179" s="3">
        <v>41942</v>
      </c>
      <c r="J179">
        <v>1901.6720680000001</v>
      </c>
      <c r="K179" s="197">
        <f>(H179/H6)-1</f>
        <v>0.19686794862209833</v>
      </c>
      <c r="L179" s="197">
        <f>(J179/J6)-1</f>
        <v>2.956192854853068E-2</v>
      </c>
      <c r="M179" s="1"/>
    </row>
    <row r="180" spans="1:13" x14ac:dyDescent="0.25">
      <c r="A180">
        <v>41950</v>
      </c>
      <c r="B180">
        <v>214.13625100000002</v>
      </c>
      <c r="C180">
        <v>1901.059573</v>
      </c>
      <c r="F180" s="1"/>
      <c r="G180" s="1"/>
      <c r="K180" s="1"/>
      <c r="L180" s="1"/>
      <c r="M180" s="1"/>
    </row>
    <row r="181" spans="1:13" x14ac:dyDescent="0.25">
      <c r="A181">
        <v>41953</v>
      </c>
      <c r="B181">
        <v>211.947979</v>
      </c>
      <c r="C181">
        <v>1897.277061</v>
      </c>
      <c r="F181" s="1"/>
      <c r="G181" s="1"/>
      <c r="K181" s="1"/>
      <c r="L181" s="1"/>
      <c r="M181" s="1"/>
    </row>
    <row r="182" spans="1:13" x14ac:dyDescent="0.25">
      <c r="A182">
        <v>41954</v>
      </c>
      <c r="B182">
        <v>211.947979</v>
      </c>
      <c r="C182">
        <v>1897.277061</v>
      </c>
      <c r="F182" s="1"/>
      <c r="G182" s="1"/>
      <c r="K182" s="1"/>
      <c r="L182" s="1"/>
      <c r="M182" s="1"/>
    </row>
    <row r="183" spans="1:13" x14ac:dyDescent="0.25">
      <c r="A183">
        <v>41955</v>
      </c>
      <c r="B183">
        <v>212.491343</v>
      </c>
      <c r="C183">
        <v>1897.985236</v>
      </c>
      <c r="F183" s="1"/>
      <c r="G183" s="1"/>
      <c r="K183" s="1"/>
      <c r="L183" s="1"/>
      <c r="M183" s="1"/>
    </row>
    <row r="184" spans="1:13" x14ac:dyDescent="0.25">
      <c r="A184">
        <v>41956</v>
      </c>
      <c r="B184">
        <v>212.68577199999999</v>
      </c>
      <c r="C184">
        <v>1898.877023</v>
      </c>
      <c r="F184" s="1"/>
      <c r="G184" s="1"/>
      <c r="K184" s="1"/>
      <c r="L184" s="1"/>
      <c r="M184" s="1"/>
    </row>
    <row r="185" spans="1:13" x14ac:dyDescent="0.25">
      <c r="A185">
        <v>41957</v>
      </c>
      <c r="B185">
        <v>214.42482799999999</v>
      </c>
      <c r="C185">
        <v>1900.8179050000001</v>
      </c>
      <c r="F185" s="1"/>
      <c r="G185" s="1"/>
      <c r="K185" s="1"/>
      <c r="L185" s="1"/>
      <c r="M185" s="1"/>
    </row>
    <row r="186" spans="1:13" x14ac:dyDescent="0.25">
      <c r="A186">
        <v>41960</v>
      </c>
      <c r="B186">
        <v>213.56463300000001</v>
      </c>
      <c r="C186">
        <v>1899.767742</v>
      </c>
      <c r="F186" s="1"/>
      <c r="G186" s="1"/>
      <c r="K186" s="1"/>
      <c r="L186" s="1"/>
      <c r="M186" s="1"/>
    </row>
    <row r="187" spans="1:13" x14ac:dyDescent="0.25">
      <c r="A187">
        <v>41961</v>
      </c>
      <c r="B187">
        <v>214.34061600000001</v>
      </c>
      <c r="C187">
        <v>1900.27909</v>
      </c>
      <c r="F187" s="1"/>
      <c r="G187" s="1"/>
      <c r="K187" s="1"/>
      <c r="L187" s="1"/>
      <c r="M187" s="1"/>
    </row>
    <row r="188" spans="1:13" x14ac:dyDescent="0.25">
      <c r="A188">
        <v>41962</v>
      </c>
      <c r="B188">
        <v>213.19671099999999</v>
      </c>
      <c r="C188">
        <v>1897.7935990000001</v>
      </c>
      <c r="F188" s="1"/>
      <c r="G188" s="1"/>
      <c r="K188" s="1"/>
      <c r="L188" s="1"/>
      <c r="M188" s="1"/>
    </row>
    <row r="189" spans="1:13" x14ac:dyDescent="0.25">
      <c r="A189">
        <v>41963</v>
      </c>
      <c r="B189">
        <v>213.87604299999998</v>
      </c>
      <c r="C189">
        <v>1899.7474380000001</v>
      </c>
      <c r="F189" s="1"/>
      <c r="G189" s="1"/>
      <c r="K189" s="1"/>
      <c r="L189" s="1"/>
      <c r="M189" s="1"/>
    </row>
    <row r="190" spans="1:13" x14ac:dyDescent="0.25">
      <c r="A190">
        <v>41964</v>
      </c>
      <c r="B190">
        <v>215.82497799999999</v>
      </c>
      <c r="C190">
        <v>1902.569115</v>
      </c>
      <c r="F190" s="1"/>
      <c r="G190" s="1"/>
      <c r="K190" s="1"/>
      <c r="L190" s="1"/>
      <c r="M190" s="1"/>
    </row>
    <row r="191" spans="1:13" x14ac:dyDescent="0.25">
      <c r="A191">
        <v>41967</v>
      </c>
      <c r="B191">
        <v>215.94041799999999</v>
      </c>
      <c r="C191">
        <v>1904.1098119999999</v>
      </c>
      <c r="F191" s="1"/>
      <c r="G191" s="1"/>
      <c r="K191" s="1"/>
      <c r="L191" s="1"/>
      <c r="M191" s="1"/>
    </row>
    <row r="192" spans="1:13" x14ac:dyDescent="0.25">
      <c r="A192">
        <v>41968</v>
      </c>
      <c r="B192">
        <v>219.02553399999999</v>
      </c>
      <c r="C192">
        <v>1908.265175</v>
      </c>
      <c r="F192" s="1"/>
      <c r="G192" s="1"/>
      <c r="K192" s="1"/>
      <c r="L192" s="1"/>
      <c r="M192" s="1"/>
    </row>
    <row r="193" spans="1:13" x14ac:dyDescent="0.25">
      <c r="A193">
        <v>41969</v>
      </c>
      <c r="B193">
        <v>220.48609299999998</v>
      </c>
      <c r="C193">
        <v>1909.9984959999999</v>
      </c>
      <c r="F193" s="1"/>
      <c r="G193" s="1"/>
      <c r="K193" s="1"/>
      <c r="L193" s="1"/>
      <c r="M193" s="1"/>
    </row>
    <row r="194" spans="1:13" x14ac:dyDescent="0.25">
      <c r="A194">
        <v>41970</v>
      </c>
      <c r="B194">
        <v>220.48609299999998</v>
      </c>
      <c r="C194">
        <v>1909.9984959999999</v>
      </c>
      <c r="F194" s="1"/>
      <c r="G194" s="1"/>
      <c r="K194" s="1"/>
      <c r="L194" s="1"/>
      <c r="M194" s="1"/>
    </row>
    <row r="195" spans="1:13" x14ac:dyDescent="0.25">
      <c r="A195">
        <v>41971</v>
      </c>
      <c r="B195">
        <v>222.418937</v>
      </c>
      <c r="C195">
        <v>1913.0763079999999</v>
      </c>
      <c r="F195" s="1"/>
      <c r="G195" s="1"/>
      <c r="K195" s="1"/>
      <c r="L195" s="1"/>
      <c r="M195" s="1"/>
    </row>
    <row r="196" spans="1:13" x14ac:dyDescent="0.25">
      <c r="A196">
        <v>41974</v>
      </c>
      <c r="B196">
        <v>220.569729</v>
      </c>
      <c r="C196">
        <v>1910.9306200000001</v>
      </c>
      <c r="F196" s="1"/>
      <c r="G196" s="1"/>
      <c r="K196" s="1"/>
      <c r="L196" s="1"/>
      <c r="M196" s="1"/>
    </row>
    <row r="197" spans="1:13" x14ac:dyDescent="0.25">
      <c r="A197">
        <v>41975</v>
      </c>
      <c r="B197">
        <v>217.37841</v>
      </c>
      <c r="C197">
        <v>1905.1466829999999</v>
      </c>
      <c r="F197" s="1"/>
      <c r="G197" s="1"/>
      <c r="K197" s="1"/>
      <c r="L197" s="1"/>
      <c r="M197" s="1"/>
    </row>
    <row r="198" spans="1:13" x14ac:dyDescent="0.25">
      <c r="A198">
        <v>41976</v>
      </c>
      <c r="B198">
        <v>218.23704700000002</v>
      </c>
      <c r="C198">
        <v>1905.09727</v>
      </c>
      <c r="F198" s="1"/>
      <c r="G198" s="1"/>
      <c r="K198" s="1"/>
      <c r="L198" s="1"/>
      <c r="M198" s="1"/>
    </row>
    <row r="199" spans="1:13" x14ac:dyDescent="0.25">
      <c r="A199">
        <v>41977</v>
      </c>
      <c r="B199">
        <v>220.20018399999998</v>
      </c>
      <c r="C199">
        <v>1907.6868850000001</v>
      </c>
      <c r="F199" s="1"/>
      <c r="G199" s="1"/>
      <c r="K199" s="1"/>
      <c r="L199" s="1"/>
      <c r="M199" s="1"/>
    </row>
    <row r="200" spans="1:13" x14ac:dyDescent="0.25">
      <c r="A200">
        <v>41978</v>
      </c>
      <c r="B200">
        <v>220.364789</v>
      </c>
      <c r="C200">
        <v>1902.918885</v>
      </c>
      <c r="F200" s="1"/>
      <c r="G200" s="1"/>
      <c r="K200" s="1"/>
      <c r="L200" s="1"/>
      <c r="M200" s="1"/>
    </row>
    <row r="201" spans="1:13" x14ac:dyDescent="0.25">
      <c r="A201">
        <v>41981</v>
      </c>
      <c r="B201">
        <v>224.20004900000001</v>
      </c>
      <c r="C201">
        <v>1907.0365879999999</v>
      </c>
      <c r="F201" s="1"/>
      <c r="G201" s="1"/>
      <c r="K201" s="1"/>
      <c r="L201" s="1"/>
      <c r="M201" s="1"/>
    </row>
    <row r="202" spans="1:13" x14ac:dyDescent="0.25">
      <c r="A202">
        <v>41982</v>
      </c>
      <c r="B202">
        <v>225.576449</v>
      </c>
      <c r="C202">
        <v>1908.9740389999999</v>
      </c>
      <c r="F202" s="1"/>
      <c r="G202" s="1"/>
      <c r="K202" s="1"/>
      <c r="L202" s="1"/>
      <c r="M202" s="1"/>
    </row>
    <row r="203" spans="1:13" x14ac:dyDescent="0.25">
      <c r="A203">
        <v>41983</v>
      </c>
      <c r="B203">
        <v>227.653325</v>
      </c>
      <c r="C203">
        <v>1912.4552639999999</v>
      </c>
      <c r="F203" s="1"/>
      <c r="G203" s="1"/>
      <c r="K203" s="1"/>
      <c r="L203" s="1"/>
      <c r="M203" s="1"/>
    </row>
    <row r="204" spans="1:13" x14ac:dyDescent="0.25">
      <c r="A204">
        <v>41984</v>
      </c>
      <c r="B204">
        <v>228.33237500000001</v>
      </c>
      <c r="C204">
        <v>1911.1230390000001</v>
      </c>
      <c r="F204" s="1"/>
      <c r="G204" s="1"/>
      <c r="K204" s="1"/>
      <c r="L204" s="1"/>
      <c r="M204" s="1"/>
    </row>
    <row r="205" spans="1:13" x14ac:dyDescent="0.25">
      <c r="A205">
        <v>41985</v>
      </c>
      <c r="B205">
        <v>232.665559</v>
      </c>
      <c r="C205">
        <v>1916.6466789999999</v>
      </c>
      <c r="F205" s="1"/>
      <c r="G205" s="1"/>
      <c r="K205" s="1"/>
      <c r="L205" s="1"/>
      <c r="M205" s="1"/>
    </row>
    <row r="206" spans="1:13" x14ac:dyDescent="0.25">
      <c r="A206">
        <v>41988</v>
      </c>
      <c r="B206">
        <v>233.839698</v>
      </c>
      <c r="C206">
        <v>1913.75927</v>
      </c>
      <c r="F206" s="1"/>
      <c r="G206" s="1"/>
      <c r="K206" s="1"/>
      <c r="L206" s="1"/>
      <c r="M206" s="1"/>
    </row>
    <row r="207" spans="1:13" x14ac:dyDescent="0.25">
      <c r="A207">
        <v>41989</v>
      </c>
      <c r="B207">
        <v>236.55778000000001</v>
      </c>
      <c r="C207">
        <v>1915.9024939999999</v>
      </c>
      <c r="F207" s="1"/>
      <c r="G207" s="1"/>
      <c r="K207" s="1"/>
      <c r="L207" s="1"/>
      <c r="M207" s="1"/>
    </row>
    <row r="208" spans="1:13" x14ac:dyDescent="0.25">
      <c r="A208">
        <v>41990</v>
      </c>
      <c r="B208">
        <v>234.05668499999999</v>
      </c>
      <c r="C208">
        <v>1911.2812590000001</v>
      </c>
      <c r="F208" s="1"/>
      <c r="G208" s="1"/>
      <c r="K208" s="1"/>
      <c r="L208" s="1"/>
      <c r="M208" s="1"/>
    </row>
    <row r="209" spans="1:13" x14ac:dyDescent="0.25">
      <c r="A209">
        <v>41991</v>
      </c>
      <c r="B209">
        <v>230.05179999999999</v>
      </c>
      <c r="C209">
        <v>1908.9220560000001</v>
      </c>
      <c r="F209" s="1"/>
      <c r="G209" s="1"/>
      <c r="K209" s="1"/>
      <c r="L209" s="1"/>
      <c r="M209" s="1"/>
    </row>
    <row r="210" spans="1:13" x14ac:dyDescent="0.25">
      <c r="A210">
        <v>41992</v>
      </c>
      <c r="B210">
        <v>232.644961</v>
      </c>
      <c r="C210">
        <v>1911.4167829999999</v>
      </c>
      <c r="F210" s="1"/>
      <c r="G210" s="1"/>
      <c r="K210" s="1"/>
      <c r="L210" s="1"/>
      <c r="M210" s="1"/>
    </row>
    <row r="211" spans="1:13" x14ac:dyDescent="0.25">
      <c r="A211">
        <v>41995</v>
      </c>
      <c r="B211">
        <v>234.31827999999999</v>
      </c>
      <c r="C211">
        <v>1913.1031949999999</v>
      </c>
      <c r="F211" s="1"/>
      <c r="G211" s="1"/>
      <c r="K211" s="1"/>
      <c r="L211" s="1"/>
      <c r="M211" s="1"/>
    </row>
    <row r="212" spans="1:13" x14ac:dyDescent="0.25">
      <c r="A212">
        <v>41996</v>
      </c>
      <c r="B212">
        <v>228.04915099999999</v>
      </c>
      <c r="C212">
        <v>1905.8037429999999</v>
      </c>
      <c r="F212" s="1"/>
      <c r="G212" s="1"/>
      <c r="K212" s="1"/>
      <c r="L212" s="1"/>
      <c r="M212" s="1"/>
    </row>
    <row r="213" spans="1:13" x14ac:dyDescent="0.25">
      <c r="A213">
        <v>41997</v>
      </c>
      <c r="B213">
        <v>229.647684</v>
      </c>
      <c r="C213">
        <v>1906.3814319999999</v>
      </c>
      <c r="F213" s="1"/>
      <c r="G213" s="1"/>
      <c r="K213" s="1"/>
      <c r="L213" s="1"/>
      <c r="M213" s="1"/>
    </row>
    <row r="214" spans="1:13" x14ac:dyDescent="0.25">
      <c r="A214">
        <v>41998</v>
      </c>
      <c r="B214">
        <v>229.647684</v>
      </c>
      <c r="C214">
        <v>1906.3814319999999</v>
      </c>
      <c r="F214" s="1"/>
      <c r="G214" s="1"/>
      <c r="K214" s="1"/>
      <c r="L214" s="1"/>
      <c r="M214" s="1"/>
    </row>
    <row r="215" spans="1:13" x14ac:dyDescent="0.25">
      <c r="A215">
        <v>41999</v>
      </c>
      <c r="B215">
        <v>230.816281</v>
      </c>
      <c r="C215">
        <v>1907.8730290000001</v>
      </c>
      <c r="F215" s="1"/>
      <c r="G215" s="1"/>
      <c r="K215" s="1"/>
      <c r="L215" s="1"/>
      <c r="M215" s="1"/>
    </row>
    <row r="216" spans="1:13" x14ac:dyDescent="0.25">
      <c r="A216">
        <v>42002</v>
      </c>
      <c r="B216">
        <v>232.96972299999999</v>
      </c>
      <c r="C216">
        <v>1911.698993</v>
      </c>
      <c r="F216" s="1"/>
      <c r="G216" s="1"/>
      <c r="K216" s="1"/>
      <c r="L216" s="1"/>
      <c r="M216" s="1"/>
    </row>
    <row r="217" spans="1:13" x14ac:dyDescent="0.25">
      <c r="A217">
        <v>42003</v>
      </c>
      <c r="B217">
        <v>234.10728</v>
      </c>
      <c r="C217">
        <v>1913.339322</v>
      </c>
      <c r="F217" s="1"/>
      <c r="G217" s="1"/>
      <c r="K217" s="1"/>
      <c r="L217" s="1"/>
      <c r="M217" s="1"/>
    </row>
    <row r="218" spans="1:13" x14ac:dyDescent="0.25">
      <c r="A218">
        <v>42004</v>
      </c>
      <c r="B218">
        <v>234.608104</v>
      </c>
      <c r="C218">
        <v>1914.865538</v>
      </c>
      <c r="F218" s="1"/>
      <c r="G218" s="1"/>
      <c r="K218" s="1"/>
      <c r="L218" s="1"/>
      <c r="M218" s="1"/>
    </row>
    <row r="219" spans="1:13" x14ac:dyDescent="0.25">
      <c r="A219">
        <v>42005</v>
      </c>
      <c r="B219">
        <v>234.608104</v>
      </c>
      <c r="C219">
        <v>1914.865538</v>
      </c>
      <c r="F219" s="1"/>
      <c r="G219" s="1"/>
      <c r="K219" s="1"/>
      <c r="L219" s="1"/>
      <c r="M219" s="1"/>
    </row>
    <row r="220" spans="1:13" x14ac:dyDescent="0.25">
      <c r="A220">
        <v>42006</v>
      </c>
      <c r="B220">
        <v>238.162913</v>
      </c>
      <c r="C220">
        <v>1919.3148510000001</v>
      </c>
      <c r="F220" s="1"/>
      <c r="G220" s="1"/>
      <c r="K220" s="1"/>
      <c r="L220" s="1"/>
      <c r="M220" s="1"/>
    </row>
    <row r="221" spans="1:13" x14ac:dyDescent="0.25">
      <c r="A221">
        <v>42009</v>
      </c>
      <c r="B221">
        <v>243.938017</v>
      </c>
      <c r="C221">
        <v>1925.400924</v>
      </c>
      <c r="F221" s="1"/>
      <c r="G221" s="1"/>
      <c r="K221" s="1"/>
      <c r="L221" s="1"/>
      <c r="M221" s="1"/>
    </row>
    <row r="222" spans="1:13" x14ac:dyDescent="0.25">
      <c r="A222">
        <v>42010</v>
      </c>
      <c r="B222">
        <v>249.60969600000001</v>
      </c>
      <c r="C222">
        <v>1931.52215</v>
      </c>
      <c r="F222" s="1"/>
      <c r="G222" s="1"/>
      <c r="K222" s="1"/>
      <c r="L222" s="1"/>
      <c r="M222" s="1"/>
    </row>
    <row r="223" spans="1:13" x14ac:dyDescent="0.25">
      <c r="A223">
        <v>42011</v>
      </c>
      <c r="B223">
        <v>250.366838</v>
      </c>
      <c r="C223">
        <v>1931.912601</v>
      </c>
      <c r="F223" s="1"/>
      <c r="G223" s="1"/>
      <c r="K223" s="1"/>
      <c r="L223" s="1"/>
      <c r="M223" s="1"/>
    </row>
    <row r="224" spans="1:13" x14ac:dyDescent="0.25">
      <c r="A224">
        <v>42012</v>
      </c>
      <c r="B224">
        <v>245.00065900000001</v>
      </c>
      <c r="C224">
        <v>1927.795928</v>
      </c>
      <c r="F224" s="1"/>
      <c r="G224" s="1"/>
      <c r="K224" s="1"/>
      <c r="L224" s="1"/>
      <c r="M224" s="1"/>
    </row>
    <row r="225" spans="1:13" x14ac:dyDescent="0.25">
      <c r="A225">
        <v>42013</v>
      </c>
      <c r="B225">
        <v>247.42586499999999</v>
      </c>
      <c r="C225">
        <v>1931.538538</v>
      </c>
      <c r="F225" s="1"/>
      <c r="G225" s="1"/>
      <c r="K225" s="1"/>
      <c r="L225" s="1"/>
      <c r="M225" s="1"/>
    </row>
    <row r="226" spans="1:13" x14ac:dyDescent="0.25">
      <c r="A226">
        <v>42016</v>
      </c>
      <c r="B226">
        <v>251.540785</v>
      </c>
      <c r="C226">
        <v>1936.1407380000001</v>
      </c>
      <c r="F226" s="1"/>
      <c r="G226" s="1"/>
      <c r="K226" s="1"/>
      <c r="L226" s="1"/>
      <c r="M226" s="1"/>
    </row>
    <row r="227" spans="1:13" x14ac:dyDescent="0.25">
      <c r="A227">
        <v>42017</v>
      </c>
      <c r="B227">
        <v>252.041697</v>
      </c>
      <c r="C227">
        <v>1937.673937</v>
      </c>
      <c r="F227" s="1"/>
      <c r="G227" s="1"/>
      <c r="K227" s="1"/>
      <c r="L227" s="1"/>
      <c r="M227" s="1"/>
    </row>
    <row r="228" spans="1:13" x14ac:dyDescent="0.25">
      <c r="A228">
        <v>42018</v>
      </c>
      <c r="B228">
        <v>253.88277099999999</v>
      </c>
      <c r="C228">
        <v>1941.077231</v>
      </c>
      <c r="F228" s="1"/>
      <c r="G228" s="1"/>
      <c r="K228" s="1"/>
      <c r="L228" s="1"/>
      <c r="M228" s="1"/>
    </row>
    <row r="229" spans="1:13" x14ac:dyDescent="0.25">
      <c r="A229">
        <v>42019</v>
      </c>
      <c r="B229">
        <v>256.28453200000001</v>
      </c>
      <c r="C229">
        <v>1945.9336860000001</v>
      </c>
      <c r="F229" s="1"/>
      <c r="G229" s="1"/>
      <c r="K229" s="1"/>
      <c r="L229" s="1"/>
      <c r="M229" s="1"/>
    </row>
    <row r="230" spans="1:13" x14ac:dyDescent="0.25">
      <c r="A230">
        <v>42020</v>
      </c>
      <c r="B230">
        <v>254.74687</v>
      </c>
      <c r="C230">
        <v>1940.7948140000001</v>
      </c>
      <c r="F230" s="1"/>
      <c r="G230" s="1"/>
      <c r="K230" s="1"/>
      <c r="L230" s="1"/>
      <c r="M230" s="1"/>
    </row>
    <row r="231" spans="1:13" x14ac:dyDescent="0.25">
      <c r="A231">
        <v>42023</v>
      </c>
      <c r="B231">
        <v>254.74687</v>
      </c>
      <c r="C231">
        <v>1940.7948140000001</v>
      </c>
      <c r="F231" s="1"/>
      <c r="G231" s="1"/>
      <c r="K231" s="1"/>
      <c r="L231" s="1"/>
      <c r="M231" s="1"/>
    </row>
    <row r="232" spans="1:13" x14ac:dyDescent="0.25">
      <c r="A232">
        <v>42024</v>
      </c>
      <c r="B232">
        <v>257.73082699999998</v>
      </c>
      <c r="C232">
        <v>1942.1863780000001</v>
      </c>
      <c r="F232" s="1"/>
      <c r="G232" s="1"/>
      <c r="K232" s="1"/>
      <c r="L232" s="1"/>
      <c r="M232" s="1"/>
    </row>
    <row r="233" spans="1:13" x14ac:dyDescent="0.25">
      <c r="A233">
        <v>42025</v>
      </c>
      <c r="B233">
        <v>255.11496</v>
      </c>
      <c r="C233">
        <v>1938.8010750000001</v>
      </c>
      <c r="F233" s="1"/>
      <c r="G233" s="1"/>
      <c r="K233" s="1"/>
      <c r="L233" s="1"/>
      <c r="M233" s="1"/>
    </row>
    <row r="234" spans="1:13" x14ac:dyDescent="0.25">
      <c r="A234">
        <v>42026</v>
      </c>
      <c r="B234">
        <v>253.01792</v>
      </c>
      <c r="C234">
        <v>1937.1277279999999</v>
      </c>
      <c r="F234" s="1"/>
      <c r="G234" s="1"/>
      <c r="K234" s="1"/>
      <c r="L234" s="1"/>
      <c r="M234" s="1"/>
    </row>
    <row r="235" spans="1:13" x14ac:dyDescent="0.25">
      <c r="A235">
        <v>42027</v>
      </c>
      <c r="B235">
        <v>257.96333600000003</v>
      </c>
      <c r="C235">
        <v>1943.5910730000001</v>
      </c>
      <c r="F235" s="1"/>
      <c r="G235" s="1"/>
      <c r="K235" s="1"/>
      <c r="L235" s="1"/>
      <c r="M235" s="1"/>
    </row>
    <row r="236" spans="1:13" x14ac:dyDescent="0.25">
      <c r="A236">
        <v>42030</v>
      </c>
      <c r="B236">
        <v>257.71299199999999</v>
      </c>
      <c r="C236">
        <v>1942.38635</v>
      </c>
      <c r="F236" s="1"/>
      <c r="G236" s="1"/>
      <c r="K236" s="1"/>
      <c r="L236" s="1"/>
      <c r="M236" s="1"/>
    </row>
    <row r="237" spans="1:13" x14ac:dyDescent="0.25">
      <c r="A237">
        <v>42031</v>
      </c>
      <c r="B237">
        <v>257.43079299999999</v>
      </c>
      <c r="C237">
        <v>1943.0972340000001</v>
      </c>
      <c r="F237" s="1"/>
      <c r="G237" s="1"/>
      <c r="K237" s="1"/>
      <c r="L237" s="1"/>
      <c r="M237" s="1"/>
    </row>
    <row r="238" spans="1:13" x14ac:dyDescent="0.25">
      <c r="A238">
        <v>42032</v>
      </c>
      <c r="B238">
        <v>264.40527800000001</v>
      </c>
      <c r="C238">
        <v>1951.0726870000001</v>
      </c>
      <c r="F238" s="1"/>
      <c r="G238" s="1"/>
      <c r="K238" s="1"/>
      <c r="L238" s="1"/>
      <c r="M238" s="1"/>
    </row>
    <row r="239" spans="1:13" x14ac:dyDescent="0.25">
      <c r="A239">
        <v>42033</v>
      </c>
      <c r="B239">
        <v>262.92355199999997</v>
      </c>
      <c r="C239">
        <v>1948.509425</v>
      </c>
      <c r="F239" s="1"/>
      <c r="G239" s="1"/>
      <c r="K239" s="1"/>
      <c r="L239" s="1"/>
      <c r="M239" s="1"/>
    </row>
    <row r="240" spans="1:13" x14ac:dyDescent="0.25">
      <c r="A240">
        <v>42034</v>
      </c>
      <c r="B240">
        <v>267.05579799999998</v>
      </c>
      <c r="C240">
        <v>1955.0187470000001</v>
      </c>
      <c r="F240" s="1"/>
      <c r="G240" s="1"/>
      <c r="K240" s="1"/>
      <c r="L240" s="1"/>
      <c r="M240" s="1"/>
    </row>
    <row r="241" spans="1:13" x14ac:dyDescent="0.25">
      <c r="A241">
        <v>42037</v>
      </c>
      <c r="B241">
        <v>267.254278</v>
      </c>
      <c r="C241">
        <v>1955.5462729999999</v>
      </c>
      <c r="F241" s="1"/>
      <c r="G241" s="1"/>
      <c r="K241" s="1"/>
      <c r="L241" s="1"/>
      <c r="M241" s="1"/>
    </row>
    <row r="242" spans="1:13" x14ac:dyDescent="0.25">
      <c r="A242">
        <v>42038</v>
      </c>
      <c r="B242">
        <v>258.630358</v>
      </c>
      <c r="C242">
        <v>1947.3414600000001</v>
      </c>
      <c r="F242" s="1"/>
      <c r="G242" s="1"/>
      <c r="K242" s="1"/>
      <c r="L242" s="1"/>
      <c r="M242" s="1"/>
    </row>
    <row r="243" spans="1:13" x14ac:dyDescent="0.25">
      <c r="A243">
        <v>42039</v>
      </c>
      <c r="B243">
        <v>257.68280300000004</v>
      </c>
      <c r="C243">
        <v>1946.4557</v>
      </c>
      <c r="F243" s="1"/>
      <c r="G243" s="1"/>
      <c r="K243" s="1"/>
      <c r="L243" s="1"/>
      <c r="M243" s="1"/>
    </row>
    <row r="244" spans="1:13" x14ac:dyDescent="0.25">
      <c r="A244">
        <v>42040</v>
      </c>
      <c r="B244">
        <v>255.26960199999999</v>
      </c>
      <c r="C244">
        <v>1945.4409410000001</v>
      </c>
      <c r="K244" s="1"/>
      <c r="L244" s="1"/>
      <c r="M244" s="1"/>
    </row>
    <row r="245" spans="1:13" x14ac:dyDescent="0.25">
      <c r="A245">
        <v>42041</v>
      </c>
      <c r="B245">
        <v>248.97232299999999</v>
      </c>
      <c r="C245">
        <v>1935.381396</v>
      </c>
      <c r="K245" s="1"/>
      <c r="L245" s="1"/>
      <c r="M245" s="1"/>
    </row>
    <row r="246" spans="1:13" x14ac:dyDescent="0.25">
      <c r="A246">
        <v>42044</v>
      </c>
      <c r="B246">
        <v>248.88142099999999</v>
      </c>
      <c r="C246">
        <v>1935.2174809999999</v>
      </c>
      <c r="K246" s="1"/>
      <c r="L246" s="1"/>
      <c r="M246" s="1"/>
    </row>
    <row r="247" spans="1:13" x14ac:dyDescent="0.25">
      <c r="A247">
        <v>42045</v>
      </c>
      <c r="B247">
        <v>245.430915</v>
      </c>
      <c r="C247">
        <v>1931.7384569999999</v>
      </c>
      <c r="K247" s="1"/>
      <c r="L247" s="1"/>
      <c r="M247" s="1"/>
    </row>
    <row r="248" spans="1:13" x14ac:dyDescent="0.25">
      <c r="A248">
        <v>42046</v>
      </c>
      <c r="B248">
        <v>245.98067399999999</v>
      </c>
      <c r="C248">
        <v>1932.0027439999999</v>
      </c>
      <c r="K248" s="1"/>
      <c r="L248" s="1"/>
      <c r="M248" s="1"/>
    </row>
    <row r="249" spans="1:13" x14ac:dyDescent="0.25">
      <c r="A249">
        <v>42047</v>
      </c>
      <c r="B249">
        <v>245.44749200000001</v>
      </c>
      <c r="C249">
        <v>1933.3706930000001</v>
      </c>
      <c r="K249" s="1"/>
      <c r="L249" s="1"/>
      <c r="M249" s="1"/>
    </row>
    <row r="250" spans="1:13" x14ac:dyDescent="0.25">
      <c r="A250">
        <v>42048</v>
      </c>
      <c r="B250">
        <v>242.172921</v>
      </c>
      <c r="C250">
        <v>1930.836157</v>
      </c>
      <c r="K250" s="1"/>
      <c r="L250" s="1"/>
      <c r="M250" s="1"/>
    </row>
    <row r="251" spans="1:13" x14ac:dyDescent="0.25">
      <c r="A251">
        <v>42051</v>
      </c>
      <c r="B251">
        <v>242.172921</v>
      </c>
      <c r="C251">
        <v>1930.836157</v>
      </c>
      <c r="K251" s="1"/>
      <c r="L251" s="1"/>
      <c r="M251" s="1"/>
    </row>
    <row r="252" spans="1:13" x14ac:dyDescent="0.25">
      <c r="A252">
        <v>42052</v>
      </c>
      <c r="B252">
        <v>235.31107600000001</v>
      </c>
      <c r="C252">
        <v>1921.307587</v>
      </c>
      <c r="K252" s="1"/>
      <c r="L252" s="1"/>
      <c r="M252" s="1"/>
    </row>
    <row r="253" spans="1:13" x14ac:dyDescent="0.25">
      <c r="A253">
        <v>42053</v>
      </c>
      <c r="B253">
        <v>238.086298</v>
      </c>
      <c r="C253">
        <v>1928.289149</v>
      </c>
      <c r="K253" s="1"/>
      <c r="L253" s="1"/>
      <c r="M253" s="1"/>
    </row>
    <row r="254" spans="1:13" x14ac:dyDescent="0.25">
      <c r="A254">
        <v>42054</v>
      </c>
      <c r="B254">
        <v>235.87025299999999</v>
      </c>
      <c r="C254">
        <v>1925.4353490000001</v>
      </c>
      <c r="K254" s="1"/>
      <c r="L254" s="1"/>
      <c r="M254" s="1"/>
    </row>
    <row r="255" spans="1:13" x14ac:dyDescent="0.25">
      <c r="A255">
        <v>42055</v>
      </c>
      <c r="B255">
        <v>235.68034499999999</v>
      </c>
      <c r="C255">
        <v>1924.094503</v>
      </c>
      <c r="K255" s="1"/>
      <c r="L255" s="1"/>
      <c r="M255" s="1"/>
    </row>
    <row r="256" spans="1:13" x14ac:dyDescent="0.25">
      <c r="A256">
        <v>42058</v>
      </c>
      <c r="B256">
        <v>241.015603</v>
      </c>
      <c r="C256">
        <v>1930.3423720000001</v>
      </c>
      <c r="K256" s="1"/>
      <c r="L256" s="1"/>
      <c r="M256" s="1"/>
    </row>
    <row r="257" spans="1:13" x14ac:dyDescent="0.25">
      <c r="A257">
        <v>42059</v>
      </c>
      <c r="B257">
        <v>244.465204</v>
      </c>
      <c r="C257">
        <v>1937.0965389999999</v>
      </c>
      <c r="K257" s="1"/>
      <c r="L257" s="1"/>
      <c r="M257" s="1"/>
    </row>
    <row r="258" spans="1:13" x14ac:dyDescent="0.25">
      <c r="A258">
        <v>42060</v>
      </c>
      <c r="B258">
        <v>246.083339</v>
      </c>
      <c r="C258">
        <v>1938.4733040000001</v>
      </c>
      <c r="K258" s="1"/>
      <c r="L258" s="1"/>
      <c r="M258" s="1"/>
    </row>
    <row r="259" spans="1:13" x14ac:dyDescent="0.25">
      <c r="A259">
        <v>42061</v>
      </c>
      <c r="B259">
        <v>243.45301000000001</v>
      </c>
      <c r="C259">
        <v>1934.5768049999999</v>
      </c>
    </row>
    <row r="260" spans="1:13" x14ac:dyDescent="0.25">
      <c r="A260">
        <v>42062</v>
      </c>
      <c r="B260">
        <v>244.24687</v>
      </c>
      <c r="C260">
        <v>1936.636913</v>
      </c>
    </row>
    <row r="261" spans="1:13" x14ac:dyDescent="0.25">
      <c r="A261">
        <v>42065</v>
      </c>
      <c r="B261">
        <v>238.57168300000001</v>
      </c>
      <c r="C261">
        <v>1929.911546</v>
      </c>
    </row>
    <row r="262" spans="1:13" x14ac:dyDescent="0.25">
      <c r="A262">
        <v>42066</v>
      </c>
      <c r="B262">
        <v>237.12044599999999</v>
      </c>
      <c r="C262">
        <v>1926.967821</v>
      </c>
    </row>
    <row r="263" spans="1:13" x14ac:dyDescent="0.25">
      <c r="A263">
        <v>42067</v>
      </c>
      <c r="B263">
        <v>236.37647799999999</v>
      </c>
      <c r="C263">
        <v>1927.5007760000001</v>
      </c>
    </row>
    <row r="264" spans="1:13" x14ac:dyDescent="0.25">
      <c r="A264">
        <v>42068</v>
      </c>
      <c r="B264">
        <v>236.725382</v>
      </c>
      <c r="C264">
        <v>1929.0543319999999</v>
      </c>
    </row>
    <row r="265" spans="1:13" x14ac:dyDescent="0.25">
      <c r="A265">
        <v>42069</v>
      </c>
      <c r="B265">
        <v>229.15672699999999</v>
      </c>
      <c r="C265">
        <v>1917.724207</v>
      </c>
    </row>
    <row r="266" spans="1:13" x14ac:dyDescent="0.25">
      <c r="A266">
        <v>42072</v>
      </c>
      <c r="B266">
        <v>231.55274499999999</v>
      </c>
      <c r="C266">
        <v>1921.585284</v>
      </c>
    </row>
    <row r="267" spans="1:13" x14ac:dyDescent="0.25">
      <c r="A267">
        <v>42073</v>
      </c>
      <c r="B267">
        <v>236.52350300000001</v>
      </c>
      <c r="C267">
        <v>1926.5888870000001</v>
      </c>
    </row>
    <row r="268" spans="1:13" x14ac:dyDescent="0.25">
      <c r="A268">
        <v>42074</v>
      </c>
      <c r="B268">
        <v>239.097475</v>
      </c>
      <c r="C268">
        <v>1928.086828</v>
      </c>
    </row>
    <row r="269" spans="1:13" x14ac:dyDescent="0.25">
      <c r="A269">
        <v>42075</v>
      </c>
      <c r="B269">
        <v>239.43849299999999</v>
      </c>
      <c r="C269">
        <v>1929.4632300000001</v>
      </c>
    </row>
    <row r="270" spans="1:13" x14ac:dyDescent="0.25">
      <c r="A270">
        <v>42076</v>
      </c>
      <c r="B270">
        <v>238.51631699999999</v>
      </c>
      <c r="C270">
        <v>1927.9995919999999</v>
      </c>
    </row>
    <row r="271" spans="1:13" x14ac:dyDescent="0.25">
      <c r="A271">
        <v>42079</v>
      </c>
      <c r="B271">
        <v>239.59815499999999</v>
      </c>
      <c r="C271">
        <v>1928.777587</v>
      </c>
    </row>
    <row r="272" spans="1:13" x14ac:dyDescent="0.25">
      <c r="A272">
        <v>42080</v>
      </c>
      <c r="B272">
        <v>243.57470799999999</v>
      </c>
      <c r="C272">
        <v>1931.2644170000001</v>
      </c>
    </row>
    <row r="273" spans="1:3" x14ac:dyDescent="0.25">
      <c r="A273">
        <v>42081</v>
      </c>
      <c r="B273">
        <v>248.469628</v>
      </c>
      <c r="C273">
        <v>1941.3017789999999</v>
      </c>
    </row>
    <row r="274" spans="1:3" x14ac:dyDescent="0.25">
      <c r="A274">
        <v>42082</v>
      </c>
      <c r="B274">
        <v>248.54473999999999</v>
      </c>
      <c r="C274">
        <v>1939.220343</v>
      </c>
    </row>
    <row r="275" spans="1:3" x14ac:dyDescent="0.25">
      <c r="A275">
        <v>42083</v>
      </c>
      <c r="B275">
        <v>250.563749</v>
      </c>
      <c r="C275">
        <v>1943.290086</v>
      </c>
    </row>
    <row r="276" spans="1:3" x14ac:dyDescent="0.25">
      <c r="A276">
        <v>42086</v>
      </c>
      <c r="B276">
        <v>250.032555</v>
      </c>
      <c r="C276">
        <v>1944.7357139999999</v>
      </c>
    </row>
    <row r="277" spans="1:3" x14ac:dyDescent="0.25">
      <c r="A277">
        <v>42087</v>
      </c>
      <c r="B277">
        <v>253.05513400000001</v>
      </c>
      <c r="C277">
        <v>1948.105284</v>
      </c>
    </row>
    <row r="278" spans="1:3" x14ac:dyDescent="0.25">
      <c r="A278">
        <v>42088</v>
      </c>
      <c r="B278">
        <v>250.67550800000001</v>
      </c>
      <c r="C278">
        <v>1944.654769</v>
      </c>
    </row>
    <row r="279" spans="1:3" x14ac:dyDescent="0.25">
      <c r="A279">
        <v>42089</v>
      </c>
      <c r="B279">
        <v>244.03155599999999</v>
      </c>
      <c r="C279">
        <v>1937.2292030000001</v>
      </c>
    </row>
    <row r="280" spans="1:3" x14ac:dyDescent="0.25">
      <c r="A280">
        <v>42090</v>
      </c>
      <c r="B280">
        <v>248.99535800000001</v>
      </c>
      <c r="C280">
        <v>1943.392241</v>
      </c>
    </row>
    <row r="281" spans="1:3" x14ac:dyDescent="0.25">
      <c r="A281">
        <v>42093</v>
      </c>
      <c r="B281">
        <v>247.01762299999999</v>
      </c>
      <c r="C281">
        <v>1942.62427</v>
      </c>
    </row>
    <row r="282" spans="1:3" x14ac:dyDescent="0.25">
      <c r="A282">
        <v>42094</v>
      </c>
      <c r="B282">
        <v>247.607651</v>
      </c>
      <c r="C282">
        <v>1945.6297609999999</v>
      </c>
    </row>
    <row r="283" spans="1:3" x14ac:dyDescent="0.25">
      <c r="A283">
        <v>42095</v>
      </c>
      <c r="B283">
        <v>252.102146</v>
      </c>
      <c r="C283">
        <v>1951.5623419999999</v>
      </c>
    </row>
    <row r="284" spans="1:3" x14ac:dyDescent="0.25">
      <c r="A284">
        <v>42096</v>
      </c>
      <c r="B284">
        <v>248.80032600000001</v>
      </c>
      <c r="C284">
        <v>1948.3197090000001</v>
      </c>
    </row>
    <row r="285" spans="1:3" x14ac:dyDescent="0.25">
      <c r="A285">
        <v>42097</v>
      </c>
      <c r="B285">
        <v>251.17439999999999</v>
      </c>
      <c r="C285">
        <v>1954.2063700000001</v>
      </c>
    </row>
    <row r="286" spans="1:3" x14ac:dyDescent="0.25">
      <c r="A286">
        <v>42100</v>
      </c>
      <c r="B286">
        <v>245.69576599999999</v>
      </c>
      <c r="C286">
        <v>1949.236128</v>
      </c>
    </row>
    <row r="287" spans="1:3" x14ac:dyDescent="0.25">
      <c r="A287">
        <v>42101</v>
      </c>
      <c r="B287">
        <v>248.508938</v>
      </c>
      <c r="C287">
        <v>1950.8248819999999</v>
      </c>
    </row>
    <row r="288" spans="1:3" x14ac:dyDescent="0.25">
      <c r="A288">
        <v>42102</v>
      </c>
      <c r="B288">
        <v>249.26921999999999</v>
      </c>
      <c r="C288">
        <v>1951.4370719999999</v>
      </c>
    </row>
    <row r="289" spans="1:3" x14ac:dyDescent="0.25">
      <c r="A289">
        <v>42103</v>
      </c>
      <c r="B289">
        <v>244.330431</v>
      </c>
      <c r="C289">
        <v>1946.0682449999999</v>
      </c>
    </row>
    <row r="290" spans="1:3" x14ac:dyDescent="0.25">
      <c r="A290">
        <v>42104</v>
      </c>
      <c r="B290">
        <v>245.51064099999999</v>
      </c>
      <c r="C290">
        <v>1946.4499249999999</v>
      </c>
    </row>
    <row r="291" spans="1:3" x14ac:dyDescent="0.25">
      <c r="A291">
        <v>42107</v>
      </c>
      <c r="B291">
        <v>245.49940000000001</v>
      </c>
      <c r="C291">
        <v>1948.461272</v>
      </c>
    </row>
    <row r="292" spans="1:3" x14ac:dyDescent="0.25">
      <c r="A292">
        <v>42108</v>
      </c>
      <c r="B292">
        <v>247.665997</v>
      </c>
      <c r="C292">
        <v>1951.456825</v>
      </c>
    </row>
    <row r="293" spans="1:3" x14ac:dyDescent="0.25">
      <c r="A293">
        <v>42109</v>
      </c>
      <c r="B293">
        <v>247.080814</v>
      </c>
      <c r="C293">
        <v>1951.6737209999999</v>
      </c>
    </row>
    <row r="294" spans="1:3" x14ac:dyDescent="0.25">
      <c r="A294">
        <v>42110</v>
      </c>
      <c r="B294">
        <v>246.72907900000001</v>
      </c>
      <c r="C294">
        <v>1953.0753050000001</v>
      </c>
    </row>
    <row r="295" spans="1:3" x14ac:dyDescent="0.25">
      <c r="A295">
        <v>42111</v>
      </c>
      <c r="B295">
        <v>250.52184800000001</v>
      </c>
      <c r="C295">
        <v>1954.954794</v>
      </c>
    </row>
    <row r="296" spans="1:3" x14ac:dyDescent="0.25">
      <c r="A296">
        <v>42114</v>
      </c>
      <c r="B296">
        <v>245.90786700000001</v>
      </c>
      <c r="C296">
        <v>1951.120226</v>
      </c>
    </row>
    <row r="297" spans="1:3" x14ac:dyDescent="0.25">
      <c r="A297">
        <v>42115</v>
      </c>
      <c r="B297">
        <v>244.83444800000001</v>
      </c>
      <c r="C297">
        <v>1950.3610799999999</v>
      </c>
    </row>
    <row r="298" spans="1:3" x14ac:dyDescent="0.25">
      <c r="A298">
        <v>42116</v>
      </c>
      <c r="B298">
        <v>240.47345300000001</v>
      </c>
      <c r="C298">
        <v>1945.3636019999999</v>
      </c>
    </row>
    <row r="299" spans="1:3" x14ac:dyDescent="0.25">
      <c r="A299">
        <v>42117</v>
      </c>
      <c r="B299">
        <v>241.48339999999999</v>
      </c>
      <c r="C299">
        <v>1947.654174</v>
      </c>
    </row>
    <row r="300" spans="1:3" x14ac:dyDescent="0.25">
      <c r="A300">
        <v>42118</v>
      </c>
      <c r="B300">
        <v>242.518778</v>
      </c>
      <c r="C300">
        <v>1950.266212</v>
      </c>
    </row>
    <row r="301" spans="1:3" x14ac:dyDescent="0.25">
      <c r="A301">
        <v>42121</v>
      </c>
      <c r="B301">
        <v>242.97063700000001</v>
      </c>
      <c r="C301">
        <v>1949.916661</v>
      </c>
    </row>
    <row r="302" spans="1:3" x14ac:dyDescent="0.25">
      <c r="A302">
        <v>42122</v>
      </c>
      <c r="B302">
        <v>239.10965300000001</v>
      </c>
      <c r="C302">
        <v>1945.109201</v>
      </c>
    </row>
    <row r="303" spans="1:3" x14ac:dyDescent="0.25">
      <c r="A303">
        <v>42123</v>
      </c>
      <c r="B303">
        <v>234.23648</v>
      </c>
      <c r="C303">
        <v>1939.8245509999999</v>
      </c>
    </row>
    <row r="304" spans="1:3" x14ac:dyDescent="0.25">
      <c r="A304">
        <v>42124</v>
      </c>
      <c r="B304">
        <v>233.73021399999999</v>
      </c>
      <c r="C304">
        <v>1938.648606</v>
      </c>
    </row>
    <row r="305" spans="1:3" x14ac:dyDescent="0.25">
      <c r="A305">
        <v>42125</v>
      </c>
      <c r="B305">
        <v>229.319864</v>
      </c>
      <c r="C305">
        <v>1932.339667</v>
      </c>
    </row>
    <row r="306" spans="1:3" x14ac:dyDescent="0.25">
      <c r="A306">
        <v>42128</v>
      </c>
      <c r="B306">
        <v>226.44381900000002</v>
      </c>
      <c r="C306">
        <v>1930.500182</v>
      </c>
    </row>
    <row r="307" spans="1:3" x14ac:dyDescent="0.25">
      <c r="A307">
        <v>42129</v>
      </c>
      <c r="B307">
        <v>224.314548</v>
      </c>
      <c r="C307">
        <v>1927.1096580000001</v>
      </c>
    </row>
    <row r="308" spans="1:3" x14ac:dyDescent="0.25">
      <c r="A308">
        <v>42130</v>
      </c>
      <c r="B308">
        <v>219.25959899999998</v>
      </c>
      <c r="C308">
        <v>1921.994371</v>
      </c>
    </row>
    <row r="309" spans="1:3" x14ac:dyDescent="0.25">
      <c r="A309">
        <v>42131</v>
      </c>
      <c r="B309">
        <v>224.23564299999998</v>
      </c>
      <c r="C309">
        <v>1926.7502019999999</v>
      </c>
    </row>
    <row r="310" spans="1:3" x14ac:dyDescent="0.25">
      <c r="A310">
        <v>42132</v>
      </c>
      <c r="B310">
        <v>224.46019699999999</v>
      </c>
      <c r="C310">
        <v>1930.664591</v>
      </c>
    </row>
    <row r="311" spans="1:3" x14ac:dyDescent="0.25">
      <c r="A311">
        <v>42135</v>
      </c>
      <c r="B311">
        <v>216.54848800000002</v>
      </c>
      <c r="C311">
        <v>1919.9342329999999</v>
      </c>
    </row>
    <row r="312" spans="1:3" x14ac:dyDescent="0.25">
      <c r="A312">
        <v>42136</v>
      </c>
      <c r="B312">
        <v>217.60440299999999</v>
      </c>
      <c r="C312">
        <v>1920.978378</v>
      </c>
    </row>
    <row r="313" spans="1:3" x14ac:dyDescent="0.25">
      <c r="A313">
        <v>42137</v>
      </c>
      <c r="B313">
        <v>214.10715500000001</v>
      </c>
      <c r="C313">
        <v>1919.4927700000001</v>
      </c>
    </row>
    <row r="314" spans="1:3" x14ac:dyDescent="0.25">
      <c r="A314">
        <v>42138</v>
      </c>
      <c r="B314">
        <v>214.42488500000002</v>
      </c>
      <c r="C314">
        <v>1923.0000560000001</v>
      </c>
    </row>
    <row r="315" spans="1:3" x14ac:dyDescent="0.25">
      <c r="A315">
        <v>42139</v>
      </c>
      <c r="B315">
        <v>221.849862</v>
      </c>
      <c r="C315">
        <v>1931.3313989999999</v>
      </c>
    </row>
    <row r="316" spans="1:3" x14ac:dyDescent="0.25">
      <c r="A316">
        <v>42142</v>
      </c>
      <c r="B316">
        <v>216.12324599999999</v>
      </c>
      <c r="C316">
        <v>1924.2615229999999</v>
      </c>
    </row>
    <row r="317" spans="1:3" x14ac:dyDescent="0.25">
      <c r="A317">
        <v>42143</v>
      </c>
      <c r="B317">
        <v>215.10855900000001</v>
      </c>
      <c r="C317">
        <v>1920.845822</v>
      </c>
    </row>
    <row r="318" spans="1:3" x14ac:dyDescent="0.25">
      <c r="A318">
        <v>42144</v>
      </c>
      <c r="B318">
        <v>214.09161799999998</v>
      </c>
      <c r="C318">
        <v>1921.335865</v>
      </c>
    </row>
    <row r="319" spans="1:3" x14ac:dyDescent="0.25">
      <c r="A319">
        <v>42145</v>
      </c>
      <c r="B319">
        <v>218.38134200000002</v>
      </c>
      <c r="C319">
        <v>1926.318665</v>
      </c>
    </row>
    <row r="320" spans="1:3" x14ac:dyDescent="0.25">
      <c r="A320">
        <v>42146</v>
      </c>
      <c r="B320">
        <v>217.35525200000001</v>
      </c>
      <c r="C320">
        <v>1922.1458090000001</v>
      </c>
    </row>
    <row r="321" spans="1:3" x14ac:dyDescent="0.25">
      <c r="A321">
        <v>42149</v>
      </c>
      <c r="B321">
        <v>217.35525200000001</v>
      </c>
      <c r="C321">
        <v>1922.1458090000001</v>
      </c>
    </row>
    <row r="322" spans="1:3" x14ac:dyDescent="0.25">
      <c r="A322">
        <v>42150</v>
      </c>
      <c r="B322">
        <v>224.05855500000001</v>
      </c>
      <c r="C322">
        <v>1929.895086</v>
      </c>
    </row>
    <row r="323" spans="1:3" x14ac:dyDescent="0.25">
      <c r="A323">
        <v>42151</v>
      </c>
      <c r="B323">
        <v>225.036427</v>
      </c>
      <c r="C323">
        <v>1930.218613</v>
      </c>
    </row>
    <row r="324" spans="1:3" x14ac:dyDescent="0.25">
      <c r="A324">
        <v>42152</v>
      </c>
      <c r="B324">
        <v>224.32931000000002</v>
      </c>
      <c r="C324">
        <v>1930.8903</v>
      </c>
    </row>
    <row r="325" spans="1:3" x14ac:dyDescent="0.25">
      <c r="A325">
        <v>42153</v>
      </c>
      <c r="B325">
        <v>226.69241499999998</v>
      </c>
      <c r="C325">
        <v>1933.979756</v>
      </c>
    </row>
    <row r="326" spans="1:3" x14ac:dyDescent="0.25">
      <c r="A326">
        <v>42156</v>
      </c>
      <c r="B326">
        <v>220.42652099999998</v>
      </c>
      <c r="C326">
        <v>1924.799765</v>
      </c>
    </row>
    <row r="327" spans="1:3" x14ac:dyDescent="0.25">
      <c r="A327">
        <v>42157</v>
      </c>
      <c r="B327">
        <v>216.50489899999999</v>
      </c>
      <c r="C327">
        <v>1918.6363329999999</v>
      </c>
    </row>
    <row r="328" spans="1:3" x14ac:dyDescent="0.25">
      <c r="A328">
        <v>42158</v>
      </c>
      <c r="B328">
        <v>211.70765</v>
      </c>
      <c r="C328">
        <v>1910.672785</v>
      </c>
    </row>
    <row r="329" spans="1:3" x14ac:dyDescent="0.25">
      <c r="A329">
        <v>42159</v>
      </c>
      <c r="B329">
        <v>215.85225500000001</v>
      </c>
      <c r="C329">
        <v>1916.278789</v>
      </c>
    </row>
    <row r="330" spans="1:3" x14ac:dyDescent="0.25">
      <c r="A330">
        <v>42160</v>
      </c>
      <c r="B330">
        <v>211.912676</v>
      </c>
      <c r="C330">
        <v>1907.795697</v>
      </c>
    </row>
    <row r="331" spans="1:3" x14ac:dyDescent="0.25">
      <c r="A331">
        <v>42163</v>
      </c>
      <c r="B331">
        <v>212.03346399999998</v>
      </c>
      <c r="C331">
        <v>1910.4125610000001</v>
      </c>
    </row>
    <row r="332" spans="1:3" x14ac:dyDescent="0.25">
      <c r="A332">
        <v>42164</v>
      </c>
      <c r="B332">
        <v>209.30062599999999</v>
      </c>
      <c r="C332">
        <v>1906.419095</v>
      </c>
    </row>
    <row r="333" spans="1:3" x14ac:dyDescent="0.25">
      <c r="A333">
        <v>42165</v>
      </c>
      <c r="B333">
        <v>206.262325</v>
      </c>
      <c r="C333">
        <v>1900.869997</v>
      </c>
    </row>
    <row r="334" spans="1:3" x14ac:dyDescent="0.25">
      <c r="A334">
        <v>42166</v>
      </c>
      <c r="B334">
        <v>212.29585700000001</v>
      </c>
      <c r="C334">
        <v>1909.4411359999999</v>
      </c>
    </row>
    <row r="335" spans="1:3" x14ac:dyDescent="0.25">
      <c r="A335">
        <v>42167</v>
      </c>
      <c r="B335">
        <v>212.73593399999999</v>
      </c>
      <c r="C335">
        <v>1908.69624</v>
      </c>
    </row>
    <row r="336" spans="1:3" x14ac:dyDescent="0.25">
      <c r="A336">
        <v>42170</v>
      </c>
      <c r="B336">
        <v>213.002477</v>
      </c>
      <c r="C336">
        <v>1910.1055530000001</v>
      </c>
    </row>
    <row r="337" spans="1:3" x14ac:dyDescent="0.25">
      <c r="A337">
        <v>42171</v>
      </c>
      <c r="B337">
        <v>215.07040499999999</v>
      </c>
      <c r="C337">
        <v>1913.021585</v>
      </c>
    </row>
    <row r="338" spans="1:3" x14ac:dyDescent="0.25">
      <c r="A338">
        <v>42172</v>
      </c>
      <c r="B338">
        <v>213.627658</v>
      </c>
      <c r="C338">
        <v>1914.3668970000001</v>
      </c>
    </row>
    <row r="339" spans="1:3" x14ac:dyDescent="0.25">
      <c r="A339">
        <v>42173</v>
      </c>
      <c r="B339">
        <v>209.55631199999999</v>
      </c>
      <c r="C339">
        <v>1911.3329470000001</v>
      </c>
    </row>
    <row r="340" spans="1:3" x14ac:dyDescent="0.25">
      <c r="A340">
        <v>42174</v>
      </c>
      <c r="B340">
        <v>214.38986199999999</v>
      </c>
      <c r="C340">
        <v>1918.2866180000001</v>
      </c>
    </row>
    <row r="341" spans="1:3" x14ac:dyDescent="0.25">
      <c r="A341">
        <v>42177</v>
      </c>
      <c r="B341">
        <v>208.791034</v>
      </c>
      <c r="C341">
        <v>1910.283817</v>
      </c>
    </row>
    <row r="342" spans="1:3" x14ac:dyDescent="0.25">
      <c r="A342">
        <v>42178</v>
      </c>
      <c r="B342">
        <v>206.32976100000002</v>
      </c>
      <c r="C342">
        <v>1906.359404</v>
      </c>
    </row>
    <row r="343" spans="1:3" x14ac:dyDescent="0.25">
      <c r="A343">
        <v>42179</v>
      </c>
      <c r="B343">
        <v>209.61827099999999</v>
      </c>
      <c r="C343">
        <v>1910.1578469999999</v>
      </c>
    </row>
    <row r="344" spans="1:3" x14ac:dyDescent="0.25">
      <c r="A344">
        <v>42180</v>
      </c>
      <c r="B344">
        <v>209.19328100000001</v>
      </c>
      <c r="C344">
        <v>1908.443025</v>
      </c>
    </row>
    <row r="345" spans="1:3" x14ac:dyDescent="0.25">
      <c r="A345">
        <v>42181</v>
      </c>
      <c r="B345">
        <v>204.10594399999999</v>
      </c>
      <c r="C345">
        <v>1900.969836</v>
      </c>
    </row>
    <row r="346" spans="1:3" x14ac:dyDescent="0.25">
      <c r="A346">
        <v>42184</v>
      </c>
      <c r="B346">
        <v>212.469616</v>
      </c>
      <c r="C346">
        <v>1912.2378779999999</v>
      </c>
    </row>
    <row r="347" spans="1:3" x14ac:dyDescent="0.25">
      <c r="A347">
        <v>42185</v>
      </c>
      <c r="B347">
        <v>212.15895399999999</v>
      </c>
      <c r="C347">
        <v>1912.8924010000001</v>
      </c>
    </row>
    <row r="348" spans="1:3" x14ac:dyDescent="0.25">
      <c r="A348">
        <v>42186</v>
      </c>
      <c r="B348">
        <v>207.154811</v>
      </c>
      <c r="C348">
        <v>1905.570518</v>
      </c>
    </row>
    <row r="349" spans="1:3" x14ac:dyDescent="0.25">
      <c r="A349">
        <v>42187</v>
      </c>
      <c r="B349">
        <v>207.10205200000001</v>
      </c>
      <c r="C349">
        <v>1908.837176</v>
      </c>
    </row>
    <row r="350" spans="1:3" x14ac:dyDescent="0.25">
      <c r="A350">
        <v>42188</v>
      </c>
      <c r="B350">
        <v>207.10205200000001</v>
      </c>
      <c r="C350">
        <v>1908.837176</v>
      </c>
    </row>
    <row r="351" spans="1:3" x14ac:dyDescent="0.25">
      <c r="A351">
        <v>42191</v>
      </c>
      <c r="B351">
        <v>213.90696500000001</v>
      </c>
      <c r="C351">
        <v>1918.6544120000001</v>
      </c>
    </row>
    <row r="352" spans="1:3" x14ac:dyDescent="0.25">
      <c r="A352">
        <v>42192</v>
      </c>
      <c r="B352">
        <v>217.19221400000001</v>
      </c>
      <c r="C352">
        <v>1922.33977</v>
      </c>
    </row>
    <row r="353" spans="1:3" x14ac:dyDescent="0.25">
      <c r="A353">
        <v>42193</v>
      </c>
      <c r="B353">
        <v>218.92025699999999</v>
      </c>
      <c r="C353">
        <v>1925.011364</v>
      </c>
    </row>
    <row r="354" spans="1:3" x14ac:dyDescent="0.25">
      <c r="A354">
        <v>42194</v>
      </c>
      <c r="B354">
        <v>212.38623899999999</v>
      </c>
      <c r="C354">
        <v>1916.4923349999999</v>
      </c>
    </row>
    <row r="355" spans="1:3" x14ac:dyDescent="0.25">
      <c r="A355">
        <v>42195</v>
      </c>
      <c r="B355">
        <v>206.46860100000001</v>
      </c>
      <c r="C355">
        <v>1906.792919</v>
      </c>
    </row>
    <row r="356" spans="1:3" x14ac:dyDescent="0.25">
      <c r="A356">
        <v>42198</v>
      </c>
      <c r="B356">
        <v>206.89605</v>
      </c>
      <c r="C356">
        <v>1906.608524</v>
      </c>
    </row>
    <row r="357" spans="1:3" x14ac:dyDescent="0.25">
      <c r="A357">
        <v>42199</v>
      </c>
      <c r="B357">
        <v>207.48920900000002</v>
      </c>
      <c r="C357">
        <v>1909.4817700000001</v>
      </c>
    </row>
    <row r="358" spans="1:3" x14ac:dyDescent="0.25">
      <c r="A358">
        <v>42200</v>
      </c>
      <c r="B358">
        <v>210.83715699999999</v>
      </c>
      <c r="C358">
        <v>1913.8126810000001</v>
      </c>
    </row>
    <row r="359" spans="1:3" x14ac:dyDescent="0.25">
      <c r="A359">
        <v>42201</v>
      </c>
      <c r="B359">
        <v>212.377272</v>
      </c>
      <c r="C359">
        <v>1913.664528</v>
      </c>
    </row>
    <row r="360" spans="1:3" x14ac:dyDescent="0.25">
      <c r="A360">
        <v>42202</v>
      </c>
      <c r="B360">
        <v>214.831537</v>
      </c>
      <c r="C360">
        <v>1914.742238</v>
      </c>
    </row>
    <row r="361" spans="1:3" x14ac:dyDescent="0.25">
      <c r="A361">
        <v>42205</v>
      </c>
      <c r="B361">
        <v>213.446124</v>
      </c>
      <c r="C361">
        <v>1912.2410990000001</v>
      </c>
    </row>
    <row r="362" spans="1:3" x14ac:dyDescent="0.25">
      <c r="A362">
        <v>42206</v>
      </c>
      <c r="B362">
        <v>214.781665</v>
      </c>
      <c r="C362">
        <v>1915.159116</v>
      </c>
    </row>
    <row r="363" spans="1:3" x14ac:dyDescent="0.25">
      <c r="A363">
        <v>42207</v>
      </c>
      <c r="B363">
        <v>217.64831599999999</v>
      </c>
      <c r="C363">
        <v>1916.7067629999999</v>
      </c>
    </row>
    <row r="364" spans="1:3" x14ac:dyDescent="0.25">
      <c r="A364">
        <v>42208</v>
      </c>
      <c r="B364">
        <v>221.13874300000001</v>
      </c>
      <c r="C364">
        <v>1920.1057269999999</v>
      </c>
    </row>
    <row r="365" spans="1:3" x14ac:dyDescent="0.25">
      <c r="A365">
        <v>42209</v>
      </c>
      <c r="B365">
        <v>222.01382599999999</v>
      </c>
      <c r="C365">
        <v>1919.995813</v>
      </c>
    </row>
    <row r="366" spans="1:3" x14ac:dyDescent="0.25">
      <c r="A366">
        <v>42212</v>
      </c>
      <c r="B366">
        <v>223.41885300000001</v>
      </c>
      <c r="C366">
        <v>1922.8982080000001</v>
      </c>
    </row>
    <row r="367" spans="1:3" x14ac:dyDescent="0.25">
      <c r="A367">
        <v>42213</v>
      </c>
      <c r="B367">
        <v>222.35808</v>
      </c>
      <c r="C367">
        <v>1921.70469</v>
      </c>
    </row>
    <row r="368" spans="1:3" x14ac:dyDescent="0.25">
      <c r="A368">
        <v>42214</v>
      </c>
      <c r="B368">
        <v>221.05864400000002</v>
      </c>
      <c r="C368">
        <v>1919.7367939999999</v>
      </c>
    </row>
    <row r="369" spans="1:3" x14ac:dyDescent="0.25">
      <c r="A369">
        <v>42215</v>
      </c>
      <c r="B369">
        <v>223.45451400000002</v>
      </c>
      <c r="C369">
        <v>1920.9578899999999</v>
      </c>
    </row>
    <row r="370" spans="1:3" x14ac:dyDescent="0.25">
      <c r="A370">
        <v>42216</v>
      </c>
      <c r="B370">
        <v>224.572048</v>
      </c>
      <c r="C370">
        <v>1926.1891840000001</v>
      </c>
    </row>
    <row r="371" spans="1:3" x14ac:dyDescent="0.25">
      <c r="A371">
        <v>42219</v>
      </c>
      <c r="B371">
        <v>228.757262</v>
      </c>
      <c r="C371">
        <v>1930.7837030000001</v>
      </c>
    </row>
    <row r="372" spans="1:3" x14ac:dyDescent="0.25">
      <c r="A372">
        <v>42220</v>
      </c>
      <c r="B372">
        <v>227.51075800000001</v>
      </c>
      <c r="C372">
        <v>1924.8953879999999</v>
      </c>
    </row>
    <row r="373" spans="1:3" x14ac:dyDescent="0.25">
      <c r="A373">
        <v>42221</v>
      </c>
      <c r="B373">
        <v>224.44093700000002</v>
      </c>
      <c r="C373">
        <v>1920.1014419999999</v>
      </c>
    </row>
    <row r="374" spans="1:3" x14ac:dyDescent="0.25">
      <c r="A374">
        <v>42222</v>
      </c>
      <c r="B374">
        <v>226.75277299999999</v>
      </c>
      <c r="C374">
        <v>1923.0026210000001</v>
      </c>
    </row>
    <row r="375" spans="1:3" x14ac:dyDescent="0.25">
      <c r="A375">
        <v>42223</v>
      </c>
      <c r="B375">
        <v>232.118099</v>
      </c>
      <c r="C375">
        <v>1927.354169</v>
      </c>
    </row>
    <row r="376" spans="1:3" x14ac:dyDescent="0.25">
      <c r="A376">
        <v>42226</v>
      </c>
      <c r="B376">
        <v>227.418823</v>
      </c>
      <c r="C376">
        <v>1922.3819000000001</v>
      </c>
    </row>
    <row r="377" spans="1:3" x14ac:dyDescent="0.25">
      <c r="A377">
        <v>42227</v>
      </c>
      <c r="B377">
        <v>233.08502999999999</v>
      </c>
      <c r="C377">
        <v>1930.9154779999999</v>
      </c>
    </row>
    <row r="378" spans="1:3" x14ac:dyDescent="0.25">
      <c r="A378">
        <v>42228</v>
      </c>
      <c r="B378">
        <v>232.02862500000001</v>
      </c>
      <c r="C378">
        <v>1930.5844629999999</v>
      </c>
    </row>
    <row r="379" spans="1:3" x14ac:dyDescent="0.25">
      <c r="A379">
        <v>42229</v>
      </c>
      <c r="B379">
        <v>230.13378900000001</v>
      </c>
      <c r="C379">
        <v>1925.411327</v>
      </c>
    </row>
    <row r="380" spans="1:3" x14ac:dyDescent="0.25">
      <c r="A380">
        <v>42230</v>
      </c>
      <c r="B380">
        <v>231.24410499999999</v>
      </c>
      <c r="C380">
        <v>1924.6398549999999</v>
      </c>
    </row>
    <row r="381" spans="1:3" x14ac:dyDescent="0.25">
      <c r="A381">
        <v>42233</v>
      </c>
      <c r="B381">
        <v>233.78293500000001</v>
      </c>
      <c r="C381">
        <v>1928.714671</v>
      </c>
    </row>
    <row r="382" spans="1:3" x14ac:dyDescent="0.25">
      <c r="A382">
        <v>42234</v>
      </c>
      <c r="B382">
        <v>229.982912</v>
      </c>
      <c r="C382">
        <v>1924.935739</v>
      </c>
    </row>
    <row r="383" spans="1:3" x14ac:dyDescent="0.25">
      <c r="A383">
        <v>42235</v>
      </c>
      <c r="B383">
        <v>232.454286</v>
      </c>
      <c r="C383">
        <v>1930.9557560000001</v>
      </c>
    </row>
    <row r="384" spans="1:3" x14ac:dyDescent="0.25">
      <c r="A384">
        <v>42236</v>
      </c>
      <c r="B384">
        <v>236.82843700000001</v>
      </c>
      <c r="C384">
        <v>1933.728856</v>
      </c>
    </row>
    <row r="385" spans="1:3" x14ac:dyDescent="0.25">
      <c r="A385">
        <v>42237</v>
      </c>
      <c r="B385">
        <v>237.06335899999999</v>
      </c>
      <c r="C385">
        <v>1935.920179</v>
      </c>
    </row>
    <row r="386" spans="1:3" x14ac:dyDescent="0.25">
      <c r="A386">
        <v>42240</v>
      </c>
      <c r="B386">
        <v>238.37005300000001</v>
      </c>
      <c r="C386">
        <v>1938.8332479999999</v>
      </c>
    </row>
    <row r="387" spans="1:3" x14ac:dyDescent="0.25">
      <c r="A387">
        <v>42241</v>
      </c>
      <c r="B387">
        <v>229.79010299999999</v>
      </c>
      <c r="C387">
        <v>1927.0445580000001</v>
      </c>
    </row>
    <row r="388" spans="1:3" x14ac:dyDescent="0.25">
      <c r="A388">
        <v>42242</v>
      </c>
      <c r="B388">
        <v>224.730751</v>
      </c>
      <c r="C388">
        <v>1923.974872</v>
      </c>
    </row>
    <row r="389" spans="1:3" x14ac:dyDescent="0.25">
      <c r="A389">
        <v>42243</v>
      </c>
      <c r="B389">
        <v>226.848612</v>
      </c>
      <c r="C389">
        <v>1926.1675560000001</v>
      </c>
    </row>
    <row r="390" spans="1:3" x14ac:dyDescent="0.25">
      <c r="A390">
        <v>42244</v>
      </c>
      <c r="B390">
        <v>226.691596</v>
      </c>
      <c r="C390">
        <v>1924.5768029999999</v>
      </c>
    </row>
    <row r="391" spans="1:3" x14ac:dyDescent="0.25">
      <c r="A391">
        <v>42247</v>
      </c>
      <c r="B391">
        <v>224.85121599999999</v>
      </c>
      <c r="C391">
        <v>1923.4231110000001</v>
      </c>
    </row>
    <row r="392" spans="1:3" x14ac:dyDescent="0.25">
      <c r="A392">
        <v>42248</v>
      </c>
      <c r="B392">
        <v>224.39764</v>
      </c>
      <c r="C392">
        <v>1925.134935</v>
      </c>
    </row>
    <row r="393" spans="1:3" x14ac:dyDescent="0.25">
      <c r="A393">
        <v>42249</v>
      </c>
      <c r="B393">
        <v>222.29707300000001</v>
      </c>
      <c r="C393">
        <v>1923.089547</v>
      </c>
    </row>
    <row r="394" spans="1:3" x14ac:dyDescent="0.25">
      <c r="A394">
        <v>42250</v>
      </c>
      <c r="B394">
        <v>223.32339899999999</v>
      </c>
      <c r="C394">
        <v>1926.280362</v>
      </c>
    </row>
    <row r="395" spans="1:3" x14ac:dyDescent="0.25">
      <c r="A395">
        <v>42251</v>
      </c>
      <c r="B395">
        <v>227.21821599999998</v>
      </c>
      <c r="C395">
        <v>1929.8608320000001</v>
      </c>
    </row>
    <row r="396" spans="1:3" x14ac:dyDescent="0.25">
      <c r="A396">
        <v>42254</v>
      </c>
      <c r="B396">
        <v>227.21821599999998</v>
      </c>
      <c r="C396">
        <v>1929.8608320000001</v>
      </c>
    </row>
    <row r="397" spans="1:3" x14ac:dyDescent="0.25">
      <c r="A397">
        <v>42255</v>
      </c>
      <c r="B397">
        <v>222.22930200000002</v>
      </c>
      <c r="C397">
        <v>1924.734336</v>
      </c>
    </row>
    <row r="398" spans="1:3" x14ac:dyDescent="0.25">
      <c r="A398">
        <v>42256</v>
      </c>
      <c r="B398">
        <v>224.01459</v>
      </c>
      <c r="C398">
        <v>1927.567634</v>
      </c>
    </row>
    <row r="399" spans="1:3" x14ac:dyDescent="0.25">
      <c r="A399">
        <v>42257</v>
      </c>
      <c r="B399">
        <v>221.50338399999998</v>
      </c>
      <c r="C399">
        <v>1924.2796900000001</v>
      </c>
    </row>
    <row r="400" spans="1:3" x14ac:dyDescent="0.25">
      <c r="A400">
        <v>42258</v>
      </c>
      <c r="B400">
        <v>224.35627099999999</v>
      </c>
      <c r="C400">
        <v>1927.6051729999999</v>
      </c>
    </row>
    <row r="401" spans="1:3" x14ac:dyDescent="0.25">
      <c r="A401">
        <v>42261</v>
      </c>
      <c r="B401">
        <v>224.56037600000002</v>
      </c>
      <c r="C401">
        <v>1927.798554</v>
      </c>
    </row>
    <row r="402" spans="1:3" x14ac:dyDescent="0.25">
      <c r="A402">
        <v>42262</v>
      </c>
      <c r="B402">
        <v>217.42654199999998</v>
      </c>
      <c r="C402">
        <v>1918.2311139999999</v>
      </c>
    </row>
    <row r="403" spans="1:3" x14ac:dyDescent="0.25">
      <c r="A403">
        <v>42263</v>
      </c>
      <c r="B403">
        <v>215.716284</v>
      </c>
      <c r="C403">
        <v>1917.2075050000001</v>
      </c>
    </row>
    <row r="404" spans="1:3" x14ac:dyDescent="0.25">
      <c r="A404">
        <v>42264</v>
      </c>
      <c r="B404">
        <v>218.48773799999998</v>
      </c>
      <c r="C404">
        <v>1926.6248700000001</v>
      </c>
    </row>
    <row r="405" spans="1:3" x14ac:dyDescent="0.25">
      <c r="A405">
        <v>42265</v>
      </c>
      <c r="B405">
        <v>225.14885700000002</v>
      </c>
      <c r="C405">
        <v>1934.2599230000001</v>
      </c>
    </row>
    <row r="406" spans="1:3" x14ac:dyDescent="0.25">
      <c r="A406">
        <v>42268</v>
      </c>
      <c r="B406">
        <v>218.78125199999999</v>
      </c>
      <c r="C406">
        <v>1926.406804</v>
      </c>
    </row>
    <row r="407" spans="1:3" x14ac:dyDescent="0.25">
      <c r="A407">
        <v>42269</v>
      </c>
      <c r="B407">
        <v>225.00643600000001</v>
      </c>
      <c r="C407">
        <v>1933.7729429999999</v>
      </c>
    </row>
    <row r="408" spans="1:3" x14ac:dyDescent="0.25">
      <c r="A408">
        <v>42270</v>
      </c>
      <c r="B408">
        <v>224.52787999999998</v>
      </c>
      <c r="C408">
        <v>1932.3177459999999</v>
      </c>
    </row>
    <row r="409" spans="1:3" x14ac:dyDescent="0.25">
      <c r="A409">
        <v>42271</v>
      </c>
      <c r="B409">
        <v>227.05198999999999</v>
      </c>
      <c r="C409">
        <v>1933.781414</v>
      </c>
    </row>
    <row r="410" spans="1:3" x14ac:dyDescent="0.25">
      <c r="A410">
        <v>42272</v>
      </c>
      <c r="B410">
        <v>223.81215500000002</v>
      </c>
      <c r="C410">
        <v>1929.5945899999999</v>
      </c>
    </row>
    <row r="411" spans="1:3" x14ac:dyDescent="0.25">
      <c r="A411">
        <v>42275</v>
      </c>
      <c r="B411">
        <v>229.269383</v>
      </c>
      <c r="C411">
        <v>1934.716203</v>
      </c>
    </row>
    <row r="412" spans="1:3" x14ac:dyDescent="0.25">
      <c r="A412">
        <v>42276</v>
      </c>
      <c r="B412">
        <v>230.00624999999999</v>
      </c>
      <c r="C412">
        <v>1936.705471</v>
      </c>
    </row>
    <row r="413" spans="1:3" x14ac:dyDescent="0.25">
      <c r="A413">
        <v>42277</v>
      </c>
      <c r="B413">
        <v>228.28551899999999</v>
      </c>
      <c r="C413">
        <v>1936.4336559999999</v>
      </c>
    </row>
    <row r="414" spans="1:3" x14ac:dyDescent="0.25">
      <c r="A414">
        <v>42278</v>
      </c>
      <c r="B414">
        <v>229.98464999999999</v>
      </c>
      <c r="C414">
        <v>1937.674319</v>
      </c>
    </row>
    <row r="415" spans="1:3" x14ac:dyDescent="0.25">
      <c r="A415">
        <v>42279</v>
      </c>
      <c r="B415">
        <v>231.53582599999999</v>
      </c>
      <c r="C415">
        <v>1942.7589989999999</v>
      </c>
    </row>
    <row r="416" spans="1:3" x14ac:dyDescent="0.25">
      <c r="A416">
        <v>42282</v>
      </c>
      <c r="B416">
        <v>227.177708</v>
      </c>
      <c r="C416">
        <v>1938.1995300000001</v>
      </c>
    </row>
    <row r="417" spans="1:3" x14ac:dyDescent="0.25">
      <c r="A417">
        <v>42283</v>
      </c>
      <c r="B417">
        <v>228.89904799999999</v>
      </c>
      <c r="C417">
        <v>1941.083942</v>
      </c>
    </row>
    <row r="418" spans="1:3" x14ac:dyDescent="0.25">
      <c r="A418">
        <v>42284</v>
      </c>
      <c r="B418">
        <v>228.361772</v>
      </c>
      <c r="C418">
        <v>1940.332537</v>
      </c>
    </row>
    <row r="419" spans="1:3" x14ac:dyDescent="0.25">
      <c r="A419">
        <v>42285</v>
      </c>
      <c r="B419">
        <v>224.65040199999999</v>
      </c>
      <c r="C419">
        <v>1936.2510119999999</v>
      </c>
    </row>
    <row r="420" spans="1:3" x14ac:dyDescent="0.25">
      <c r="A420">
        <v>42286</v>
      </c>
      <c r="B420">
        <v>225.97199499999999</v>
      </c>
      <c r="C420">
        <v>1937.493379</v>
      </c>
    </row>
    <row r="421" spans="1:3" x14ac:dyDescent="0.25">
      <c r="A421">
        <v>42289</v>
      </c>
      <c r="B421">
        <v>225.97199499999999</v>
      </c>
      <c r="C421">
        <v>1937.493379</v>
      </c>
    </row>
    <row r="422" spans="1:3" x14ac:dyDescent="0.25">
      <c r="A422">
        <v>42290</v>
      </c>
      <c r="B422">
        <v>227.810316</v>
      </c>
      <c r="C422">
        <v>1941.205925</v>
      </c>
    </row>
    <row r="423" spans="1:3" x14ac:dyDescent="0.25">
      <c r="A423">
        <v>42291</v>
      </c>
      <c r="B423">
        <v>231.37641199999999</v>
      </c>
      <c r="C423">
        <v>1948.1945430000001</v>
      </c>
    </row>
    <row r="424" spans="1:3" x14ac:dyDescent="0.25">
      <c r="A424">
        <v>42292</v>
      </c>
      <c r="B424">
        <v>229.88332299999999</v>
      </c>
      <c r="C424">
        <v>1944.4256820000001</v>
      </c>
    </row>
    <row r="425" spans="1:3" x14ac:dyDescent="0.25">
      <c r="A425">
        <v>42293</v>
      </c>
      <c r="B425">
        <v>230.70331200000001</v>
      </c>
      <c r="C425">
        <v>1944.7390350000001</v>
      </c>
    </row>
    <row r="426" spans="1:3" x14ac:dyDescent="0.25">
      <c r="A426">
        <v>42296</v>
      </c>
      <c r="B426">
        <v>229.41096300000001</v>
      </c>
      <c r="C426">
        <v>1944.637418</v>
      </c>
    </row>
    <row r="427" spans="1:3" x14ac:dyDescent="0.25">
      <c r="A427">
        <v>42297</v>
      </c>
      <c r="B427">
        <v>226.97165699999999</v>
      </c>
      <c r="C427">
        <v>1940.9650979999999</v>
      </c>
    </row>
    <row r="428" spans="1:3" x14ac:dyDescent="0.25">
      <c r="A428">
        <v>42298</v>
      </c>
      <c r="B428">
        <v>230.547766</v>
      </c>
      <c r="C428">
        <v>1945.173677</v>
      </c>
    </row>
    <row r="429" spans="1:3" x14ac:dyDescent="0.25">
      <c r="A429">
        <v>42299</v>
      </c>
      <c r="B429">
        <v>231.181265</v>
      </c>
      <c r="C429">
        <v>1947.1257370000001</v>
      </c>
    </row>
    <row r="430" spans="1:3" x14ac:dyDescent="0.25">
      <c r="A430">
        <v>42300</v>
      </c>
      <c r="B430">
        <v>229.06293700000001</v>
      </c>
      <c r="C430">
        <v>1942.9747600000001</v>
      </c>
    </row>
    <row r="431" spans="1:3" x14ac:dyDescent="0.25">
      <c r="A431">
        <v>42303</v>
      </c>
      <c r="B431">
        <v>231.12861699999999</v>
      </c>
      <c r="C431">
        <v>1945.8356550000001</v>
      </c>
    </row>
    <row r="432" spans="1:3" x14ac:dyDescent="0.25">
      <c r="A432">
        <v>42304</v>
      </c>
      <c r="B432">
        <v>231.87997300000001</v>
      </c>
      <c r="C432">
        <v>1948.2140730000001</v>
      </c>
    </row>
    <row r="433" spans="1:3" x14ac:dyDescent="0.25">
      <c r="A433">
        <v>42305</v>
      </c>
      <c r="B433">
        <v>231.627985</v>
      </c>
      <c r="C433">
        <v>1942.1476560000001</v>
      </c>
    </row>
    <row r="434" spans="1:3" x14ac:dyDescent="0.25">
      <c r="A434">
        <v>42306</v>
      </c>
      <c r="B434">
        <v>225.23567800000001</v>
      </c>
      <c r="C434">
        <v>1934.590373</v>
      </c>
    </row>
    <row r="435" spans="1:3" x14ac:dyDescent="0.25">
      <c r="A435">
        <v>42307</v>
      </c>
      <c r="B435">
        <v>227.544612</v>
      </c>
      <c r="C435">
        <v>1936.7552089999999</v>
      </c>
    </row>
    <row r="436" spans="1:3" x14ac:dyDescent="0.25">
      <c r="A436">
        <v>42310</v>
      </c>
      <c r="B436">
        <v>226.58697999999998</v>
      </c>
      <c r="C436">
        <v>1934.627283</v>
      </c>
    </row>
    <row r="437" spans="1:3" x14ac:dyDescent="0.25">
      <c r="A437">
        <v>42311</v>
      </c>
      <c r="B437">
        <v>223.92003599999998</v>
      </c>
      <c r="C437">
        <v>1931.727061</v>
      </c>
    </row>
    <row r="438" spans="1:3" x14ac:dyDescent="0.25">
      <c r="A438">
        <v>42312</v>
      </c>
      <c r="B438">
        <v>224.613643</v>
      </c>
      <c r="C438">
        <v>1930.296237</v>
      </c>
    </row>
    <row r="439" spans="1:3" x14ac:dyDescent="0.25">
      <c r="A439">
        <v>42313</v>
      </c>
      <c r="B439">
        <v>223.42364499999999</v>
      </c>
      <c r="C439">
        <v>1929.3306620000001</v>
      </c>
    </row>
    <row r="440" spans="1:3" x14ac:dyDescent="0.25">
      <c r="A440">
        <v>42314</v>
      </c>
      <c r="B440">
        <v>218.97362099999998</v>
      </c>
      <c r="C440">
        <v>1921.2949269999999</v>
      </c>
    </row>
    <row r="441" spans="1:3" x14ac:dyDescent="0.25">
      <c r="A441">
        <v>42317</v>
      </c>
      <c r="B441">
        <v>217.897234</v>
      </c>
      <c r="C441">
        <v>1920.3568399999999</v>
      </c>
    </row>
    <row r="442" spans="1:3" x14ac:dyDescent="0.25">
      <c r="A442">
        <v>42318</v>
      </c>
      <c r="B442">
        <v>218.65935200000001</v>
      </c>
      <c r="C442">
        <v>1922.3476330000001</v>
      </c>
    </row>
    <row r="443" spans="1:3" x14ac:dyDescent="0.25">
      <c r="A443">
        <v>42319</v>
      </c>
      <c r="B443">
        <v>218.65935200000001</v>
      </c>
      <c r="C443">
        <v>1922.3476330000001</v>
      </c>
    </row>
    <row r="444" spans="1:3" x14ac:dyDescent="0.25">
      <c r="A444">
        <v>42320</v>
      </c>
      <c r="B444">
        <v>218.91106300000001</v>
      </c>
      <c r="C444">
        <v>1921.6650139999999</v>
      </c>
    </row>
    <row r="445" spans="1:3" x14ac:dyDescent="0.25">
      <c r="A445">
        <v>42321</v>
      </c>
      <c r="B445">
        <v>220.257949</v>
      </c>
      <c r="C445">
        <v>1924.9368669999999</v>
      </c>
    </row>
    <row r="446" spans="1:3" x14ac:dyDescent="0.25">
      <c r="A446">
        <v>42324</v>
      </c>
      <c r="B446">
        <v>219.222263</v>
      </c>
      <c r="C446">
        <v>1925.5068080000001</v>
      </c>
    </row>
    <row r="447" spans="1:3" x14ac:dyDescent="0.25">
      <c r="A447">
        <v>42325</v>
      </c>
      <c r="B447">
        <v>220.883375</v>
      </c>
      <c r="C447">
        <v>1927.2488920000001</v>
      </c>
    </row>
    <row r="448" spans="1:3" x14ac:dyDescent="0.25">
      <c r="A448">
        <v>42326</v>
      </c>
      <c r="B448">
        <v>221.489003</v>
      </c>
      <c r="C448">
        <v>1926.9970969999999</v>
      </c>
    </row>
    <row r="449" spans="1:3" x14ac:dyDescent="0.25">
      <c r="A449">
        <v>42327</v>
      </c>
      <c r="B449">
        <v>223.95642900000001</v>
      </c>
      <c r="C449">
        <v>1929.5408070000001</v>
      </c>
    </row>
    <row r="450" spans="1:3" x14ac:dyDescent="0.25">
      <c r="A450">
        <v>42328</v>
      </c>
      <c r="B450">
        <v>222.92568900000001</v>
      </c>
      <c r="C450">
        <v>1927.842948</v>
      </c>
    </row>
    <row r="451" spans="1:3" x14ac:dyDescent="0.25">
      <c r="A451">
        <v>42331</v>
      </c>
      <c r="B451">
        <v>223.707032</v>
      </c>
      <c r="C451">
        <v>1928.673413</v>
      </c>
    </row>
    <row r="452" spans="1:3" x14ac:dyDescent="0.25">
      <c r="A452">
        <v>42332</v>
      </c>
      <c r="B452">
        <v>223.78385700000001</v>
      </c>
      <c r="C452">
        <v>1929.1563599999999</v>
      </c>
    </row>
    <row r="453" spans="1:3" x14ac:dyDescent="0.25">
      <c r="A453">
        <v>42333</v>
      </c>
      <c r="B453">
        <v>224.53947700000001</v>
      </c>
      <c r="C453">
        <v>1929.936213</v>
      </c>
    </row>
    <row r="454" spans="1:3" x14ac:dyDescent="0.25">
      <c r="A454">
        <v>42334</v>
      </c>
      <c r="B454">
        <v>224.53947700000001</v>
      </c>
      <c r="C454">
        <v>1929.936213</v>
      </c>
    </row>
    <row r="455" spans="1:3" x14ac:dyDescent="0.25">
      <c r="A455">
        <v>42335</v>
      </c>
      <c r="B455">
        <v>224.120949</v>
      </c>
      <c r="C455">
        <v>1930.5527300000001</v>
      </c>
    </row>
    <row r="456" spans="1:3" x14ac:dyDescent="0.25">
      <c r="A456">
        <v>42338</v>
      </c>
      <c r="B456">
        <v>224.97927799999999</v>
      </c>
      <c r="C456">
        <v>1931.63877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FADB67B7B6840BC67C102F03A42A4" ma:contentTypeVersion="0" ma:contentTypeDescription="Create a new document." ma:contentTypeScope="" ma:versionID="36803fa0642b339878b21534168951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1c61f4785dec7895cadd9a6aa059cf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1FC3F8-2C30-4C34-913B-D8A942A667D8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7E5FA06-49C2-4D7B-8B8C-983182D19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D2400A-DA0A-4ADB-BACF-9AB8AF6A9A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Market Summary</vt:lpstr>
      <vt:lpstr>Bloomberg Data</vt:lpstr>
      <vt:lpstr>Sheet1</vt:lpstr>
      <vt:lpstr>Sheet2</vt:lpstr>
      <vt:lpstr>Sheet3</vt:lpstr>
      <vt:lpstr>Sheet4</vt:lpstr>
      <vt:lpstr>Sheet5</vt:lpstr>
      <vt:lpstr>'Market Summary'!Print_Area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LaPosta, Chuck</dc:creator>
  <cp:lastModifiedBy>Chuck LaPosta</cp:lastModifiedBy>
  <cp:lastPrinted>2015-08-03T13:34:31Z</cp:lastPrinted>
  <dcterms:created xsi:type="dcterms:W3CDTF">2014-04-09T18:43:08Z</dcterms:created>
  <dcterms:modified xsi:type="dcterms:W3CDTF">2015-12-01T18:25:05Z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0x010100B02FADB67B7B6840BC67C102F03A42A4</vt:lpwstr>
  </property>
  <property fmtid="{D5CDD505-2E9C-101B-9397-08002B2CF9AE}" pid="3" name="=fdsSearchOrder">
    <vt:i4>0</vt:i4>
  </property>
</Properties>
</file>