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bouhala\Desktop\"/>
    </mc:Choice>
  </mc:AlternateContent>
  <bookViews>
    <workbookView xWindow="510" yWindow="1230" windowWidth="8565" windowHeight="4590" firstSheet="1" activeTab="2"/>
  </bookViews>
  <sheets>
    <sheet name="__FDSCACHE__" sheetId="2" state="veryHidden" r:id="rId1"/>
    <sheet name="B&amp;W" sheetId="4" r:id="rId2"/>
    <sheet name="Color" sheetId="3" r:id="rId3"/>
  </sheets>
  <definedNames>
    <definedName name="_xlnm.Print_Area" localSheetId="1">'B&amp;W'!$D$1:$M$116</definedName>
    <definedName name="_xlnm.Print_Area" localSheetId="2">Color!$C$1:$M$116</definedName>
    <definedName name="_xlnm.Print_Titles" localSheetId="1">'B&amp;W'!$1:$3</definedName>
    <definedName name="_xlnm.Print_Titles" localSheetId="2">Color!$1:$3</definedName>
  </definedNames>
  <calcPr calcId="152511" concurrentCalc="0"/>
</workbook>
</file>

<file path=xl/calcChain.xml><?xml version="1.0" encoding="utf-8"?>
<calcChain xmlns="http://schemas.openxmlformats.org/spreadsheetml/2006/main">
  <c r="C8" i="3" l="1"/>
  <c r="C9" i="3"/>
  <c r="C10" i="3"/>
  <c r="C12" i="3"/>
  <c r="C13" i="3"/>
  <c r="C16" i="3"/>
  <c r="C17" i="3"/>
  <c r="C18" i="3"/>
  <c r="C19" i="3"/>
  <c r="C20" i="3"/>
  <c r="C21" i="3"/>
  <c r="C22" i="3"/>
  <c r="C24" i="3"/>
  <c r="C25" i="3"/>
  <c r="C26" i="3"/>
  <c r="C30" i="3"/>
  <c r="C31" i="3"/>
  <c r="C32" i="3"/>
  <c r="C34" i="3"/>
  <c r="C35" i="3"/>
  <c r="C37" i="3"/>
  <c r="C38" i="3"/>
  <c r="C39" i="3"/>
  <c r="C40" i="3"/>
  <c r="C41" i="3"/>
  <c r="C42" i="3"/>
  <c r="C45" i="3"/>
  <c r="C46" i="3"/>
  <c r="C47" i="3"/>
  <c r="C48" i="3"/>
  <c r="C51" i="3"/>
  <c r="C52" i="3"/>
  <c r="C53" i="3"/>
  <c r="C54" i="3"/>
  <c r="C55" i="3"/>
  <c r="C56" i="3"/>
  <c r="C57" i="3"/>
  <c r="C61" i="3"/>
  <c r="C62" i="3"/>
  <c r="C63" i="3"/>
  <c r="C64" i="3"/>
  <c r="C65" i="3"/>
  <c r="C66" i="3"/>
  <c r="C67" i="3"/>
  <c r="C68" i="3"/>
  <c r="C71" i="3"/>
  <c r="C72" i="3"/>
  <c r="C73" i="3"/>
  <c r="C77" i="3"/>
  <c r="C78" i="3"/>
  <c r="C79" i="3"/>
  <c r="C80" i="3"/>
  <c r="C81" i="3"/>
  <c r="C83" i="3"/>
  <c r="C84" i="3"/>
  <c r="C85" i="3"/>
  <c r="C86" i="3"/>
  <c r="C87" i="3"/>
  <c r="C89" i="3"/>
  <c r="C93" i="3"/>
  <c r="C94" i="3"/>
  <c r="C96" i="3"/>
  <c r="C97" i="3"/>
  <c r="C99" i="3"/>
  <c r="C100" i="3"/>
  <c r="C101" i="3"/>
  <c r="C102" i="3"/>
  <c r="C103" i="3"/>
  <c r="C104" i="3"/>
  <c r="C105" i="3"/>
  <c r="C106" i="3"/>
  <c r="C107" i="3"/>
  <c r="C109" i="3"/>
  <c r="C110" i="3"/>
  <c r="C111" i="3"/>
  <c r="C112" i="3"/>
  <c r="C113" i="3"/>
  <c r="C115" i="3"/>
  <c r="C116" i="3"/>
  <c r="C117" i="3"/>
  <c r="F30" i="3"/>
  <c r="G30" i="3"/>
  <c r="H30" i="3"/>
  <c r="F31" i="3"/>
  <c r="G31" i="3"/>
  <c r="H31" i="3"/>
  <c r="F32" i="3"/>
  <c r="G32" i="3"/>
  <c r="H32" i="3"/>
  <c r="F33" i="3"/>
  <c r="G33" i="3"/>
  <c r="H33" i="3"/>
  <c r="I30" i="3"/>
  <c r="I31" i="3"/>
  <c r="I32" i="3"/>
  <c r="F61" i="3"/>
  <c r="G61" i="3"/>
  <c r="H61" i="3"/>
  <c r="I61" i="3"/>
  <c r="J61" i="3"/>
  <c r="K61" i="3"/>
  <c r="L61" i="3"/>
  <c r="F62" i="3"/>
  <c r="G62" i="3"/>
  <c r="H62" i="3"/>
  <c r="I62" i="3"/>
  <c r="J62" i="3"/>
  <c r="K62" i="3"/>
  <c r="L62" i="3"/>
  <c r="F63" i="3"/>
  <c r="G63" i="3"/>
  <c r="H63" i="3"/>
  <c r="I63" i="3"/>
  <c r="J63" i="3"/>
  <c r="K63" i="3"/>
  <c r="L63" i="3"/>
  <c r="F64" i="3"/>
  <c r="G64" i="3"/>
  <c r="H64" i="3"/>
  <c r="I64" i="3"/>
  <c r="J64" i="3"/>
  <c r="K64" i="3"/>
  <c r="L64" i="3"/>
  <c r="F65" i="3"/>
  <c r="G65" i="3"/>
  <c r="H65" i="3"/>
  <c r="I65" i="3"/>
  <c r="J65" i="3"/>
  <c r="K65" i="3"/>
  <c r="L65" i="3"/>
  <c r="F66" i="3"/>
  <c r="G66" i="3"/>
  <c r="H66" i="3"/>
  <c r="I66" i="3"/>
  <c r="J66" i="3"/>
  <c r="K66" i="3"/>
  <c r="L66" i="3"/>
  <c r="F67" i="3"/>
  <c r="G67" i="3"/>
  <c r="H67" i="3"/>
  <c r="I67" i="3"/>
  <c r="J67" i="3"/>
  <c r="K67" i="3"/>
  <c r="L67" i="3"/>
  <c r="F68" i="3"/>
  <c r="G68" i="3"/>
  <c r="H68" i="3"/>
  <c r="I68" i="3"/>
  <c r="J68" i="3"/>
  <c r="K68" i="3"/>
  <c r="L68" i="3"/>
  <c r="F71" i="3"/>
  <c r="G71" i="3"/>
  <c r="H71" i="3"/>
  <c r="I71" i="3"/>
  <c r="J71" i="3"/>
  <c r="K71" i="3"/>
  <c r="L71" i="3"/>
  <c r="F72" i="3"/>
  <c r="G72" i="3"/>
  <c r="H72" i="3"/>
  <c r="I72" i="3"/>
  <c r="J72" i="3"/>
  <c r="K72" i="3"/>
  <c r="L72" i="3"/>
  <c r="F73" i="3"/>
  <c r="G73" i="3"/>
  <c r="H73" i="3"/>
  <c r="I73" i="3"/>
  <c r="J73" i="3"/>
  <c r="K73" i="3"/>
  <c r="L73" i="3"/>
  <c r="F77" i="3"/>
  <c r="G77" i="3"/>
  <c r="H77" i="3"/>
  <c r="I77" i="3"/>
  <c r="J77" i="3"/>
  <c r="K77" i="3"/>
  <c r="L77" i="3"/>
  <c r="F78" i="3"/>
  <c r="G78" i="3"/>
  <c r="H78" i="3"/>
  <c r="I78" i="3"/>
  <c r="J78" i="3"/>
  <c r="K78" i="3"/>
  <c r="L78" i="3"/>
  <c r="F79" i="3"/>
  <c r="G79" i="3"/>
  <c r="H79" i="3"/>
  <c r="I79" i="3"/>
  <c r="J79" i="3"/>
  <c r="K79" i="3"/>
  <c r="L79" i="3"/>
  <c r="F80" i="3"/>
  <c r="G80" i="3"/>
  <c r="H80" i="3"/>
  <c r="I80" i="3"/>
  <c r="J80" i="3"/>
  <c r="K80" i="3"/>
  <c r="L80" i="3"/>
  <c r="F81" i="3"/>
  <c r="G81" i="3"/>
  <c r="H81" i="3"/>
  <c r="I81" i="3"/>
  <c r="J81" i="3"/>
  <c r="K81" i="3"/>
  <c r="L81" i="3"/>
  <c r="F82" i="3"/>
  <c r="G82" i="3"/>
  <c r="H82" i="3"/>
  <c r="I82" i="3"/>
  <c r="J82" i="3"/>
  <c r="K82" i="3"/>
  <c r="L82" i="3"/>
  <c r="F83" i="3"/>
  <c r="G83" i="3"/>
  <c r="H83" i="3"/>
  <c r="I83" i="3"/>
  <c r="J83" i="3"/>
  <c r="K83" i="3"/>
  <c r="L83" i="3"/>
  <c r="F84" i="3"/>
  <c r="G84" i="3"/>
  <c r="H84" i="3"/>
  <c r="I84" i="3"/>
  <c r="J84" i="3"/>
  <c r="K84" i="3"/>
  <c r="L84" i="3"/>
  <c r="F85" i="3"/>
  <c r="G85" i="3"/>
  <c r="H85" i="3"/>
  <c r="I85" i="3"/>
  <c r="J85" i="3"/>
  <c r="K85" i="3"/>
  <c r="L85" i="3"/>
  <c r="F86" i="3"/>
  <c r="G86" i="3"/>
  <c r="H86" i="3"/>
  <c r="I86" i="3"/>
  <c r="J86" i="3"/>
  <c r="K86" i="3"/>
  <c r="L86" i="3"/>
  <c r="F87" i="3"/>
  <c r="G87" i="3"/>
  <c r="H87" i="3"/>
  <c r="I87" i="3"/>
  <c r="J87" i="3"/>
  <c r="K87" i="3"/>
  <c r="L87" i="3"/>
  <c r="F89" i="3"/>
  <c r="G89" i="3"/>
  <c r="H89" i="3"/>
  <c r="I89" i="3"/>
  <c r="J89" i="3"/>
  <c r="K89" i="3"/>
  <c r="L89" i="3"/>
  <c r="F8" i="3"/>
  <c r="G8" i="3"/>
  <c r="H8" i="3"/>
  <c r="I8" i="3"/>
  <c r="J8" i="3"/>
  <c r="K8" i="3"/>
  <c r="L8" i="3"/>
  <c r="M8" i="3"/>
  <c r="F9" i="3"/>
  <c r="G9" i="3"/>
  <c r="H9" i="3"/>
  <c r="I9" i="3"/>
  <c r="J9" i="3"/>
  <c r="K9" i="3"/>
  <c r="L9" i="3"/>
  <c r="M9" i="3"/>
  <c r="F10" i="3"/>
  <c r="G10" i="3"/>
  <c r="H10" i="3"/>
  <c r="I10" i="3"/>
  <c r="J10" i="3"/>
  <c r="K10" i="3"/>
  <c r="L10" i="3"/>
  <c r="M10" i="3"/>
  <c r="F12" i="3"/>
  <c r="G12" i="3"/>
  <c r="H12" i="3"/>
  <c r="I12" i="3"/>
  <c r="J12" i="3"/>
  <c r="K12" i="3"/>
  <c r="L12" i="3"/>
  <c r="M12" i="3"/>
  <c r="F13" i="3"/>
  <c r="G13" i="3"/>
  <c r="H13" i="3"/>
  <c r="I13" i="3"/>
  <c r="J13" i="3"/>
  <c r="K13" i="3"/>
  <c r="L13" i="3"/>
  <c r="M13" i="3"/>
  <c r="F16" i="3"/>
  <c r="G16" i="3"/>
  <c r="H16" i="3"/>
  <c r="I16" i="3"/>
  <c r="J16" i="3"/>
  <c r="K16" i="3"/>
  <c r="L16" i="3"/>
  <c r="M16" i="3"/>
  <c r="F17" i="3"/>
  <c r="G17" i="3"/>
  <c r="H17" i="3"/>
  <c r="I17" i="3"/>
  <c r="J17" i="3"/>
  <c r="K17" i="3"/>
  <c r="L17" i="3"/>
  <c r="M17" i="3"/>
  <c r="F18" i="3"/>
  <c r="G18" i="3"/>
  <c r="H18" i="3"/>
  <c r="I18" i="3"/>
  <c r="J18" i="3"/>
  <c r="K18" i="3"/>
  <c r="L18" i="3"/>
  <c r="M18" i="3"/>
  <c r="F19" i="3"/>
  <c r="G19" i="3"/>
  <c r="H19" i="3"/>
  <c r="I19" i="3"/>
  <c r="J19" i="3"/>
  <c r="K19" i="3"/>
  <c r="L19" i="3"/>
  <c r="M19" i="3"/>
  <c r="F20" i="3"/>
  <c r="G20" i="3"/>
  <c r="H20" i="3"/>
  <c r="I20" i="3"/>
  <c r="J20" i="3"/>
  <c r="K20" i="3"/>
  <c r="L20" i="3"/>
  <c r="M20" i="3"/>
  <c r="F21" i="3"/>
  <c r="G21" i="3"/>
  <c r="H21" i="3"/>
  <c r="I21" i="3"/>
  <c r="J21" i="3"/>
  <c r="K21" i="3"/>
  <c r="L21" i="3"/>
  <c r="M21" i="3"/>
  <c r="F22" i="3"/>
  <c r="G22" i="3"/>
  <c r="H22" i="3"/>
  <c r="I22" i="3"/>
  <c r="J22" i="3"/>
  <c r="K22" i="3"/>
  <c r="L22" i="3"/>
  <c r="M22" i="3"/>
  <c r="F24" i="3"/>
  <c r="G24" i="3"/>
  <c r="H24" i="3"/>
  <c r="I24" i="3"/>
  <c r="J24" i="3"/>
  <c r="K24" i="3"/>
  <c r="L24" i="3"/>
  <c r="M24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F35" i="3"/>
  <c r="G35" i="3"/>
  <c r="H35" i="3"/>
  <c r="I35" i="3"/>
  <c r="J35" i="3"/>
  <c r="K35" i="3"/>
  <c r="L35" i="3"/>
  <c r="M35" i="3"/>
  <c r="F37" i="3"/>
  <c r="G37" i="3"/>
  <c r="H37" i="3"/>
  <c r="I37" i="3"/>
  <c r="J37" i="3"/>
  <c r="K37" i="3"/>
  <c r="L37" i="3"/>
  <c r="M37" i="3"/>
  <c r="F38" i="3"/>
  <c r="G38" i="3"/>
  <c r="H38" i="3"/>
  <c r="I38" i="3"/>
  <c r="J38" i="3"/>
  <c r="K38" i="3"/>
  <c r="L38" i="3"/>
  <c r="M38" i="3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93" i="3"/>
  <c r="G93" i="3"/>
  <c r="H93" i="3"/>
  <c r="I93" i="3"/>
  <c r="J93" i="3"/>
  <c r="K93" i="3"/>
  <c r="L93" i="3"/>
  <c r="M93" i="3"/>
  <c r="F94" i="3"/>
  <c r="G94" i="3"/>
  <c r="H94" i="3"/>
  <c r="I94" i="3"/>
  <c r="J94" i="3"/>
  <c r="K94" i="3"/>
  <c r="L94" i="3"/>
  <c r="M94" i="3"/>
  <c r="F96" i="3"/>
  <c r="G96" i="3"/>
  <c r="H96" i="3"/>
  <c r="I96" i="3"/>
  <c r="J96" i="3"/>
  <c r="K96" i="3"/>
  <c r="L96" i="3"/>
  <c r="M96" i="3"/>
  <c r="F97" i="3"/>
  <c r="G97" i="3"/>
  <c r="H97" i="3"/>
  <c r="I97" i="3"/>
  <c r="J97" i="3"/>
  <c r="K97" i="3"/>
  <c r="L97" i="3"/>
  <c r="M97" i="3"/>
  <c r="F99" i="3"/>
  <c r="G99" i="3"/>
  <c r="H99" i="3"/>
  <c r="I99" i="3"/>
  <c r="J99" i="3"/>
  <c r="K99" i="3"/>
  <c r="L99" i="3"/>
  <c r="M99" i="3"/>
  <c r="F100" i="3"/>
  <c r="G100" i="3"/>
  <c r="H100" i="3"/>
  <c r="I100" i="3"/>
  <c r="J100" i="3"/>
  <c r="K100" i="3"/>
  <c r="L100" i="3"/>
  <c r="M100" i="3"/>
  <c r="F101" i="3"/>
  <c r="G101" i="3"/>
  <c r="H101" i="3"/>
  <c r="I101" i="3"/>
  <c r="J101" i="3"/>
  <c r="K101" i="3"/>
  <c r="L101" i="3"/>
  <c r="M101" i="3"/>
  <c r="F102" i="3"/>
  <c r="G102" i="3"/>
  <c r="H102" i="3"/>
  <c r="I102" i="3"/>
  <c r="J102" i="3"/>
  <c r="K102" i="3"/>
  <c r="L102" i="3"/>
  <c r="M102" i="3"/>
  <c r="F103" i="3"/>
  <c r="G103" i="3"/>
  <c r="H103" i="3"/>
  <c r="I103" i="3"/>
  <c r="J103" i="3"/>
  <c r="K103" i="3"/>
  <c r="L103" i="3"/>
  <c r="M103" i="3"/>
  <c r="F104" i="3"/>
  <c r="G104" i="3"/>
  <c r="H104" i="3"/>
  <c r="I104" i="3"/>
  <c r="J104" i="3"/>
  <c r="K104" i="3"/>
  <c r="L104" i="3"/>
  <c r="M104" i="3"/>
  <c r="F105" i="3"/>
  <c r="G105" i="3"/>
  <c r="H105" i="3"/>
  <c r="I105" i="3"/>
  <c r="J105" i="3"/>
  <c r="K105" i="3"/>
  <c r="L105" i="3"/>
  <c r="M105" i="3"/>
  <c r="F106" i="3"/>
  <c r="G106" i="3"/>
  <c r="H106" i="3"/>
  <c r="I106" i="3"/>
  <c r="J106" i="3"/>
  <c r="K106" i="3"/>
  <c r="L106" i="3"/>
  <c r="M106" i="3"/>
  <c r="F107" i="3"/>
  <c r="G107" i="3"/>
  <c r="H107" i="3"/>
  <c r="I107" i="3"/>
  <c r="J107" i="3"/>
  <c r="K107" i="3"/>
  <c r="L107" i="3"/>
  <c r="M107" i="3"/>
  <c r="F109" i="3"/>
  <c r="G109" i="3"/>
  <c r="H109" i="3"/>
  <c r="I109" i="3"/>
  <c r="J109" i="3"/>
  <c r="K109" i="3"/>
  <c r="L109" i="3"/>
  <c r="M109" i="3"/>
  <c r="F110" i="3"/>
  <c r="G110" i="3"/>
  <c r="H110" i="3"/>
  <c r="I110" i="3"/>
  <c r="J110" i="3"/>
  <c r="K110" i="3"/>
  <c r="L110" i="3"/>
  <c r="M110" i="3"/>
  <c r="F111" i="3"/>
  <c r="G111" i="3"/>
  <c r="H111" i="3"/>
  <c r="I111" i="3"/>
  <c r="J111" i="3"/>
  <c r="K111" i="3"/>
  <c r="L111" i="3"/>
  <c r="M111" i="3"/>
  <c r="F112" i="3"/>
  <c r="G112" i="3"/>
  <c r="H112" i="3"/>
  <c r="I112" i="3"/>
  <c r="J112" i="3"/>
  <c r="K112" i="3"/>
  <c r="L112" i="3"/>
  <c r="M112" i="3"/>
  <c r="F113" i="3"/>
  <c r="G113" i="3"/>
  <c r="H113" i="3"/>
  <c r="I113" i="3"/>
  <c r="J113" i="3"/>
  <c r="K113" i="3"/>
  <c r="L113" i="3"/>
  <c r="M113" i="3"/>
  <c r="F115" i="3"/>
  <c r="G115" i="3"/>
  <c r="H115" i="3"/>
  <c r="I115" i="3"/>
  <c r="J115" i="3"/>
  <c r="K115" i="3"/>
  <c r="L115" i="3"/>
  <c r="M115" i="3"/>
  <c r="F116" i="3"/>
  <c r="G116" i="3"/>
  <c r="H116" i="3"/>
  <c r="I116" i="3"/>
  <c r="J116" i="3"/>
  <c r="K116" i="3"/>
  <c r="L116" i="3"/>
  <c r="M116" i="3"/>
  <c r="F117" i="3"/>
  <c r="G117" i="3"/>
  <c r="H117" i="3"/>
  <c r="I117" i="3"/>
  <c r="J117" i="3"/>
  <c r="K117" i="3"/>
  <c r="L117" i="3"/>
  <c r="M117" i="3"/>
  <c r="I2" i="3"/>
  <c r="E2" i="4"/>
  <c r="D1" i="4"/>
  <c r="D116" i="4"/>
  <c r="D115" i="4"/>
  <c r="G115" i="4"/>
  <c r="M115" i="4"/>
  <c r="F116" i="4"/>
  <c r="K115" i="4"/>
  <c r="L115" i="4"/>
  <c r="H115" i="4"/>
  <c r="H116" i="4"/>
  <c r="L116" i="4"/>
  <c r="J115" i="4"/>
  <c r="F115" i="4"/>
  <c r="J116" i="4"/>
  <c r="K116" i="4"/>
  <c r="M116" i="4"/>
  <c r="G116" i="4"/>
  <c r="I34" i="3"/>
  <c r="F34" i="3"/>
  <c r="G34" i="3"/>
  <c r="H34" i="3"/>
  <c r="J34" i="3"/>
  <c r="K34" i="3"/>
  <c r="L34" i="3"/>
  <c r="M34" i="3"/>
  <c r="D81" i="4"/>
  <c r="H81" i="4"/>
  <c r="J81" i="4"/>
  <c r="K81" i="4"/>
  <c r="L81" i="4"/>
  <c r="G81" i="4"/>
  <c r="F81" i="4"/>
  <c r="M90" i="4"/>
  <c r="B115" i="4"/>
  <c r="D114" i="4"/>
  <c r="B114" i="4"/>
  <c r="D113" i="4"/>
  <c r="C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C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C97" i="4"/>
  <c r="B97" i="4"/>
  <c r="D96" i="4"/>
  <c r="B96" i="4"/>
  <c r="D95" i="4"/>
  <c r="B95" i="4"/>
  <c r="D94" i="4"/>
  <c r="C94" i="4"/>
  <c r="B94" i="4"/>
  <c r="D93" i="4"/>
  <c r="B93" i="4"/>
  <c r="D92" i="4"/>
  <c r="B92" i="4"/>
  <c r="D91" i="4"/>
  <c r="C91" i="4"/>
  <c r="B91" i="4"/>
  <c r="L90" i="4"/>
  <c r="K90" i="4"/>
  <c r="J90" i="4"/>
  <c r="I90" i="4"/>
  <c r="H90" i="4"/>
  <c r="G90" i="4"/>
  <c r="F90" i="4"/>
  <c r="D90" i="4"/>
  <c r="C90" i="4"/>
  <c r="B90" i="4"/>
  <c r="I89" i="4"/>
  <c r="C89" i="4"/>
  <c r="B89" i="4"/>
  <c r="D88" i="4"/>
  <c r="B88" i="4"/>
  <c r="I87" i="4"/>
  <c r="C87" i="4"/>
  <c r="B87" i="4"/>
  <c r="D86" i="4"/>
  <c r="B86" i="4"/>
  <c r="D85" i="4"/>
  <c r="B85" i="4"/>
  <c r="D84" i="4"/>
  <c r="B84" i="4"/>
  <c r="D83" i="4"/>
  <c r="B83" i="4"/>
  <c r="D82" i="4"/>
  <c r="B82" i="4"/>
  <c r="D80" i="4"/>
  <c r="B80" i="4"/>
  <c r="D79" i="4"/>
  <c r="B79" i="4"/>
  <c r="D78" i="4"/>
  <c r="B78" i="4"/>
  <c r="D77" i="4"/>
  <c r="B77" i="4"/>
  <c r="D76" i="4"/>
  <c r="B76" i="4"/>
  <c r="L75" i="4"/>
  <c r="K75" i="4"/>
  <c r="J75" i="4"/>
  <c r="I75" i="4"/>
  <c r="H75" i="4"/>
  <c r="G75" i="4"/>
  <c r="F75" i="4"/>
  <c r="D75" i="4"/>
  <c r="C75" i="4"/>
  <c r="B75" i="4"/>
  <c r="I74" i="4"/>
  <c r="C74" i="4"/>
  <c r="B74" i="4"/>
  <c r="D73" i="4"/>
  <c r="C73" i="4"/>
  <c r="B73" i="4"/>
  <c r="D72" i="4"/>
  <c r="B72" i="4"/>
  <c r="D71" i="4"/>
  <c r="B71" i="4"/>
  <c r="M70" i="4"/>
  <c r="D70" i="4"/>
  <c r="B70" i="4"/>
  <c r="L69" i="4"/>
  <c r="K69" i="4"/>
  <c r="J69" i="4"/>
  <c r="I69" i="4"/>
  <c r="H69" i="4"/>
  <c r="G69" i="4"/>
  <c r="F69" i="4"/>
  <c r="D69" i="4"/>
  <c r="C69" i="4"/>
  <c r="B69" i="4"/>
  <c r="I68" i="4"/>
  <c r="C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L59" i="4"/>
  <c r="K59" i="4"/>
  <c r="J59" i="4"/>
  <c r="I59" i="4"/>
  <c r="H59" i="4"/>
  <c r="G59" i="4"/>
  <c r="F59" i="4"/>
  <c r="D59" i="4"/>
  <c r="C59" i="4"/>
  <c r="B59" i="4"/>
  <c r="L58" i="4"/>
  <c r="K58" i="4"/>
  <c r="J58" i="4"/>
  <c r="I58" i="4"/>
  <c r="H58" i="4"/>
  <c r="G58" i="4"/>
  <c r="F58" i="4"/>
  <c r="C58" i="4"/>
  <c r="B58" i="4"/>
  <c r="I57" i="4"/>
  <c r="C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I49" i="4"/>
  <c r="D49" i="4"/>
  <c r="C49" i="4"/>
  <c r="B49" i="4"/>
  <c r="I48" i="4"/>
  <c r="C48" i="4"/>
  <c r="B48" i="4"/>
  <c r="D47" i="4"/>
  <c r="B47" i="4"/>
  <c r="D46" i="4"/>
  <c r="B46" i="4"/>
  <c r="D45" i="4"/>
  <c r="B45" i="4"/>
  <c r="D44" i="4"/>
  <c r="B44" i="4"/>
  <c r="D43" i="4"/>
  <c r="C43" i="4"/>
  <c r="B43" i="4"/>
  <c r="C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I35" i="4"/>
  <c r="D35" i="4"/>
  <c r="C35" i="4"/>
  <c r="B35" i="4"/>
  <c r="D34" i="4"/>
  <c r="B34" i="4"/>
  <c r="D33" i="4"/>
  <c r="B33" i="4"/>
  <c r="D32" i="4"/>
  <c r="B32" i="4"/>
  <c r="D31" i="4"/>
  <c r="B31" i="4"/>
  <c r="D30" i="4"/>
  <c r="B30" i="4"/>
  <c r="I29" i="4"/>
  <c r="D29" i="4"/>
  <c r="C29" i="4"/>
  <c r="B29" i="4"/>
  <c r="I28" i="4"/>
  <c r="D28" i="4"/>
  <c r="C28" i="4"/>
  <c r="B28" i="4"/>
  <c r="I27" i="4"/>
  <c r="C27" i="4"/>
  <c r="B27" i="4"/>
  <c r="D26" i="4"/>
  <c r="B26" i="4"/>
  <c r="D25" i="4"/>
  <c r="B25" i="4"/>
  <c r="D24" i="4"/>
  <c r="B24" i="4"/>
  <c r="I23" i="4"/>
  <c r="D23" i="4"/>
  <c r="C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I15" i="4"/>
  <c r="D15" i="4"/>
  <c r="C15" i="4"/>
  <c r="B15" i="4"/>
  <c r="D14" i="4"/>
  <c r="C14" i="4"/>
  <c r="B14" i="4"/>
  <c r="D13" i="4"/>
  <c r="B13" i="4"/>
  <c r="D12" i="4"/>
  <c r="B12" i="4"/>
  <c r="D11" i="4"/>
  <c r="C11" i="4"/>
  <c r="B11" i="4"/>
  <c r="D10" i="4"/>
  <c r="B10" i="4"/>
  <c r="D9" i="4"/>
  <c r="B9" i="4"/>
  <c r="D8" i="4"/>
  <c r="B8" i="4"/>
  <c r="I7" i="4"/>
  <c r="D7" i="4"/>
  <c r="C7" i="4"/>
  <c r="B7" i="4"/>
  <c r="I6" i="4"/>
  <c r="D6" i="4"/>
  <c r="C6" i="4"/>
  <c r="B6" i="4"/>
  <c r="M5" i="4"/>
  <c r="L5" i="4"/>
  <c r="K5" i="4"/>
  <c r="J5" i="4"/>
  <c r="I5" i="4"/>
  <c r="H5" i="4"/>
  <c r="G5" i="4"/>
  <c r="F5" i="4"/>
  <c r="C5" i="4"/>
  <c r="B5" i="4"/>
  <c r="I4" i="4"/>
  <c r="C4" i="4"/>
  <c r="B4" i="4"/>
  <c r="I3" i="4"/>
  <c r="C3" i="4"/>
  <c r="B3" i="4"/>
  <c r="D2" i="4"/>
  <c r="C2" i="4"/>
  <c r="B2" i="4"/>
  <c r="I1" i="4"/>
  <c r="C1" i="4"/>
  <c r="B1" i="4"/>
  <c r="J88" i="4"/>
  <c r="L85" i="4"/>
  <c r="H85" i="4"/>
  <c r="K84" i="4"/>
  <c r="J83" i="4"/>
  <c r="L80" i="4"/>
  <c r="H80" i="4"/>
  <c r="K79" i="4"/>
  <c r="J78" i="4"/>
  <c r="L76" i="4"/>
  <c r="H76" i="4"/>
  <c r="K72" i="4"/>
  <c r="L67" i="4"/>
  <c r="H67" i="4"/>
  <c r="K66" i="4"/>
  <c r="L63" i="4"/>
  <c r="H63" i="4"/>
  <c r="K62" i="4"/>
  <c r="C115" i="4"/>
  <c r="C110" i="4"/>
  <c r="C105" i="4"/>
  <c r="C101" i="4"/>
  <c r="C96" i="4"/>
  <c r="C88" i="4"/>
  <c r="C83" i="4"/>
  <c r="C78" i="4"/>
  <c r="C71" i="4"/>
  <c r="C65" i="4"/>
  <c r="C61" i="4"/>
  <c r="C54" i="4"/>
  <c r="C50" i="4"/>
  <c r="C44" i="4"/>
  <c r="C38" i="4"/>
  <c r="C33" i="4"/>
  <c r="C26" i="4"/>
  <c r="C21" i="4"/>
  <c r="C17" i="4"/>
  <c r="C10" i="4"/>
  <c r="L88" i="4"/>
  <c r="H88" i="4"/>
  <c r="K86" i="4"/>
  <c r="J85" i="4"/>
  <c r="I84" i="4"/>
  <c r="L83" i="4"/>
  <c r="H83" i="4"/>
  <c r="K82" i="4"/>
  <c r="J80" i="4"/>
  <c r="L78" i="4"/>
  <c r="H78" i="4"/>
  <c r="K77" i="4"/>
  <c r="J76" i="4"/>
  <c r="L71" i="4"/>
  <c r="H71" i="4"/>
  <c r="K70" i="4"/>
  <c r="G70" i="4"/>
  <c r="L65" i="4"/>
  <c r="H65" i="4"/>
  <c r="K64" i="4"/>
  <c r="L61" i="4"/>
  <c r="H61" i="4"/>
  <c r="K60" i="4"/>
  <c r="C112" i="4"/>
  <c r="C108" i="4"/>
  <c r="C103" i="4"/>
  <c r="C99" i="4"/>
  <c r="C93" i="4"/>
  <c r="C85" i="4"/>
  <c r="C80" i="4"/>
  <c r="C76" i="4"/>
  <c r="C67" i="4"/>
  <c r="C63" i="4"/>
  <c r="C56" i="4"/>
  <c r="C52" i="4"/>
  <c r="C46" i="4"/>
  <c r="C40" i="4"/>
  <c r="C36" i="4"/>
  <c r="C31" i="4"/>
  <c r="C24" i="4"/>
  <c r="C19" i="4"/>
  <c r="C13" i="4"/>
  <c r="C8" i="4"/>
  <c r="K88" i="4"/>
  <c r="L86" i="4"/>
  <c r="J86" i="4"/>
  <c r="H86" i="4"/>
  <c r="K85" i="4"/>
  <c r="L84" i="4"/>
  <c r="J84" i="4"/>
  <c r="H84" i="4"/>
  <c r="K83" i="4"/>
  <c r="L82" i="4"/>
  <c r="J82" i="4"/>
  <c r="H82" i="4"/>
  <c r="K80" i="4"/>
  <c r="L79" i="4"/>
  <c r="J79" i="4"/>
  <c r="H79" i="4"/>
  <c r="K78" i="4"/>
  <c r="L77" i="4"/>
  <c r="J77" i="4"/>
  <c r="H77" i="4"/>
  <c r="K76" i="4"/>
  <c r="L72" i="4"/>
  <c r="H72" i="4"/>
  <c r="K71" i="4"/>
  <c r="L70" i="4"/>
  <c r="J70" i="4"/>
  <c r="H70" i="4"/>
  <c r="F70" i="4"/>
  <c r="K67" i="4"/>
  <c r="L66" i="4"/>
  <c r="H66" i="4"/>
  <c r="K65" i="4"/>
  <c r="L64" i="4"/>
  <c r="H64" i="4"/>
  <c r="K63" i="4"/>
  <c r="L62" i="4"/>
  <c r="H62" i="4"/>
  <c r="K61" i="4"/>
  <c r="L60" i="4"/>
  <c r="H60" i="4"/>
  <c r="C114" i="4"/>
  <c r="C111" i="4"/>
  <c r="C109" i="4"/>
  <c r="C106" i="4"/>
  <c r="C104" i="4"/>
  <c r="C102" i="4"/>
  <c r="C100" i="4"/>
  <c r="C98" i="4"/>
  <c r="C95" i="4"/>
  <c r="C92" i="4"/>
  <c r="C86" i="4"/>
  <c r="C84" i="4"/>
  <c r="C82" i="4"/>
  <c r="C79" i="4"/>
  <c r="C77" i="4"/>
  <c r="C72" i="4"/>
  <c r="C70" i="4"/>
  <c r="C66" i="4"/>
  <c r="C64" i="4"/>
  <c r="C62" i="4"/>
  <c r="C60" i="4"/>
  <c r="C55" i="4"/>
  <c r="C53" i="4"/>
  <c r="C51" i="4"/>
  <c r="C47" i="4"/>
  <c r="C45" i="4"/>
  <c r="C41" i="4"/>
  <c r="C39" i="4"/>
  <c r="C37" i="4"/>
  <c r="C34" i="4"/>
  <c r="C32" i="4"/>
  <c r="C30" i="4"/>
  <c r="C25" i="4"/>
  <c r="C22" i="4"/>
  <c r="C20" i="4"/>
  <c r="C18" i="4"/>
  <c r="C16" i="4"/>
  <c r="C12" i="4"/>
  <c r="C9" i="4"/>
  <c r="H114" i="4"/>
  <c r="L111" i="4"/>
  <c r="L109" i="4"/>
  <c r="H108" i="4"/>
  <c r="H106" i="4"/>
  <c r="L105" i="4"/>
  <c r="H105" i="4"/>
  <c r="L104" i="4"/>
  <c r="H104" i="4"/>
  <c r="L103" i="4"/>
  <c r="H103" i="4"/>
  <c r="L102" i="4"/>
  <c r="H102" i="4"/>
  <c r="L101" i="4"/>
  <c r="H101" i="4"/>
  <c r="L100" i="4"/>
  <c r="H100" i="4"/>
  <c r="L99" i="4"/>
  <c r="H99" i="4"/>
  <c r="L98" i="4"/>
  <c r="H98" i="4"/>
  <c r="L96" i="4"/>
  <c r="H96" i="4"/>
  <c r="L95" i="4"/>
  <c r="H95" i="4"/>
  <c r="L93" i="4"/>
  <c r="H93" i="4"/>
  <c r="L92" i="4"/>
  <c r="H92" i="4"/>
  <c r="L56" i="4"/>
  <c r="H56" i="4"/>
  <c r="L55" i="4"/>
  <c r="H55" i="4"/>
  <c r="L54" i="4"/>
  <c r="H54" i="4"/>
  <c r="L53" i="4"/>
  <c r="H53" i="4"/>
  <c r="L52" i="4"/>
  <c r="H52" i="4"/>
  <c r="L51" i="4"/>
  <c r="H51" i="4"/>
  <c r="L50" i="4"/>
  <c r="H50" i="4"/>
  <c r="L47" i="4"/>
  <c r="H47" i="4"/>
  <c r="L46" i="4"/>
  <c r="H46" i="4"/>
  <c r="L45" i="4"/>
  <c r="H45" i="4"/>
  <c r="L44" i="4"/>
  <c r="H44" i="4"/>
  <c r="L41" i="4"/>
  <c r="H41" i="4"/>
  <c r="L40" i="4"/>
  <c r="H40" i="4"/>
  <c r="L39" i="4"/>
  <c r="H39" i="4"/>
  <c r="L38" i="4"/>
  <c r="H38" i="4"/>
  <c r="L37" i="4"/>
  <c r="H37" i="4"/>
  <c r="L36" i="4"/>
  <c r="H36" i="4"/>
  <c r="L34" i="4"/>
  <c r="H34" i="4"/>
  <c r="L33" i="4"/>
  <c r="H33" i="4"/>
  <c r="L32" i="4"/>
  <c r="H32" i="4"/>
  <c r="L31" i="4"/>
  <c r="H31" i="4"/>
  <c r="L30" i="4"/>
  <c r="H30" i="4"/>
  <c r="L26" i="4"/>
  <c r="H26" i="4"/>
  <c r="L25" i="4"/>
  <c r="H25" i="4"/>
  <c r="L24" i="4"/>
  <c r="H24" i="4"/>
  <c r="L22" i="4"/>
  <c r="H22" i="4"/>
  <c r="L21" i="4"/>
  <c r="H21" i="4"/>
  <c r="L20" i="4"/>
  <c r="H20" i="4"/>
  <c r="L19" i="4"/>
  <c r="H19" i="4"/>
  <c r="L18" i="4"/>
  <c r="H18" i="4"/>
  <c r="L17" i="4"/>
  <c r="H17" i="4"/>
  <c r="L16" i="4"/>
  <c r="H16" i="4"/>
  <c r="L13" i="4"/>
  <c r="H13" i="4"/>
  <c r="L12" i="4"/>
  <c r="H12" i="4"/>
  <c r="L10" i="4"/>
  <c r="H10" i="4"/>
  <c r="L9" i="4"/>
  <c r="H9" i="4"/>
  <c r="L8" i="4"/>
  <c r="H8" i="4"/>
  <c r="F86" i="4"/>
  <c r="G83" i="4"/>
  <c r="F82" i="4"/>
  <c r="G78" i="4"/>
  <c r="F77" i="4"/>
  <c r="G71" i="4"/>
  <c r="G65" i="4"/>
  <c r="J64" i="4"/>
  <c r="F64" i="4"/>
  <c r="G61" i="4"/>
  <c r="J60" i="4"/>
  <c r="F60" i="4"/>
  <c r="L112" i="4"/>
  <c r="L110" i="4"/>
  <c r="L108" i="4"/>
  <c r="K112" i="4"/>
  <c r="G111" i="4"/>
  <c r="K109" i="4"/>
  <c r="G108" i="4"/>
  <c r="K105" i="4"/>
  <c r="G104" i="4"/>
  <c r="K102" i="4"/>
  <c r="K101" i="4"/>
  <c r="G100" i="4"/>
  <c r="K99" i="4"/>
  <c r="G99" i="4"/>
  <c r="K98" i="4"/>
  <c r="G98" i="4"/>
  <c r="K96" i="4"/>
  <c r="G96" i="4"/>
  <c r="K95" i="4"/>
  <c r="G95" i="4"/>
  <c r="K93" i="4"/>
  <c r="G93" i="4"/>
  <c r="K92" i="4"/>
  <c r="G92" i="4"/>
  <c r="K56" i="4"/>
  <c r="G56" i="4"/>
  <c r="K55" i="4"/>
  <c r="G55" i="4"/>
  <c r="K54" i="4"/>
  <c r="G54" i="4"/>
  <c r="K53" i="4"/>
  <c r="G53" i="4"/>
  <c r="K52" i="4"/>
  <c r="G52" i="4"/>
  <c r="K51" i="4"/>
  <c r="G51" i="4"/>
  <c r="K50" i="4"/>
  <c r="G50" i="4"/>
  <c r="K47" i="4"/>
  <c r="G47" i="4"/>
  <c r="K46" i="4"/>
  <c r="G46" i="4"/>
  <c r="K45" i="4"/>
  <c r="G45" i="4"/>
  <c r="K44" i="4"/>
  <c r="G44" i="4"/>
  <c r="K41" i="4"/>
  <c r="G41" i="4"/>
  <c r="K40" i="4"/>
  <c r="G40" i="4"/>
  <c r="K39" i="4"/>
  <c r="G39" i="4"/>
  <c r="K38" i="4"/>
  <c r="G38" i="4"/>
  <c r="K37" i="4"/>
  <c r="G37" i="4"/>
  <c r="K36" i="4"/>
  <c r="G36" i="4"/>
  <c r="K34" i="4"/>
  <c r="G34" i="4"/>
  <c r="K33" i="4"/>
  <c r="G33" i="4"/>
  <c r="K32" i="4"/>
  <c r="G32" i="4"/>
  <c r="K31" i="4"/>
  <c r="G31" i="4"/>
  <c r="K30" i="4"/>
  <c r="G30" i="4"/>
  <c r="K26" i="4"/>
  <c r="G26" i="4"/>
  <c r="K25" i="4"/>
  <c r="G25" i="4"/>
  <c r="K24" i="4"/>
  <c r="G24" i="4"/>
  <c r="K22" i="4"/>
  <c r="G22" i="4"/>
  <c r="K21" i="4"/>
  <c r="G21" i="4"/>
  <c r="K20" i="4"/>
  <c r="G20" i="4"/>
  <c r="K19" i="4"/>
  <c r="G19" i="4"/>
  <c r="K18" i="4"/>
  <c r="G18" i="4"/>
  <c r="K17" i="4"/>
  <c r="G17" i="4"/>
  <c r="K16" i="4"/>
  <c r="G16" i="4"/>
  <c r="K13" i="4"/>
  <c r="G13" i="4"/>
  <c r="K12" i="4"/>
  <c r="G12" i="4"/>
  <c r="K10" i="4"/>
  <c r="G10" i="4"/>
  <c r="K9" i="4"/>
  <c r="G9" i="4"/>
  <c r="K8" i="4"/>
  <c r="G8" i="4"/>
  <c r="G84" i="4"/>
  <c r="F83" i="4"/>
  <c r="G79" i="4"/>
  <c r="F78" i="4"/>
  <c r="G72" i="4"/>
  <c r="J71" i="4"/>
  <c r="F71" i="4"/>
  <c r="G66" i="4"/>
  <c r="J65" i="4"/>
  <c r="F65" i="4"/>
  <c r="G62" i="4"/>
  <c r="J61" i="4"/>
  <c r="F61" i="4"/>
  <c r="L114" i="4"/>
  <c r="H111" i="4"/>
  <c r="H109" i="4"/>
  <c r="G114" i="4"/>
  <c r="K111" i="4"/>
  <c r="G110" i="4"/>
  <c r="K108" i="4"/>
  <c r="G106" i="4"/>
  <c r="K104" i="4"/>
  <c r="G103" i="4"/>
  <c r="G101" i="4"/>
  <c r="F114" i="4"/>
  <c r="F112" i="4"/>
  <c r="F111" i="4"/>
  <c r="F110" i="4"/>
  <c r="F109" i="4"/>
  <c r="F108" i="4"/>
  <c r="F106" i="4"/>
  <c r="F105" i="4"/>
  <c r="F104" i="4"/>
  <c r="F103" i="4"/>
  <c r="F102" i="4"/>
  <c r="J100" i="4"/>
  <c r="J99" i="4"/>
  <c r="J98" i="4"/>
  <c r="J96" i="4"/>
  <c r="J95" i="4"/>
  <c r="J93" i="4"/>
  <c r="J92" i="4"/>
  <c r="J56" i="4"/>
  <c r="J55" i="4"/>
  <c r="J54" i="4"/>
  <c r="J53" i="4"/>
  <c r="J52" i="4"/>
  <c r="J51" i="4"/>
  <c r="F51" i="4"/>
  <c r="J50" i="4"/>
  <c r="F50" i="4"/>
  <c r="J47" i="4"/>
  <c r="F47" i="4"/>
  <c r="J46" i="4"/>
  <c r="F46" i="4"/>
  <c r="J45" i="4"/>
  <c r="F45" i="4"/>
  <c r="J44" i="4"/>
  <c r="F44" i="4"/>
  <c r="J41" i="4"/>
  <c r="F41" i="4"/>
  <c r="J40" i="4"/>
  <c r="F40" i="4"/>
  <c r="J39" i="4"/>
  <c r="F39" i="4"/>
  <c r="J38" i="4"/>
  <c r="F38" i="4"/>
  <c r="J37" i="4"/>
  <c r="F37" i="4"/>
  <c r="J36" i="4"/>
  <c r="F36" i="4"/>
  <c r="J34" i="4"/>
  <c r="F34" i="4"/>
  <c r="J33" i="4"/>
  <c r="F33" i="4"/>
  <c r="J32" i="4"/>
  <c r="F32" i="4"/>
  <c r="J31" i="4"/>
  <c r="F31" i="4"/>
  <c r="J30" i="4"/>
  <c r="F30" i="4"/>
  <c r="J26" i="4"/>
  <c r="F26" i="4"/>
  <c r="J25" i="4"/>
  <c r="F25" i="4"/>
  <c r="J24" i="4"/>
  <c r="F24" i="4"/>
  <c r="J22" i="4"/>
  <c r="F22" i="4"/>
  <c r="J21" i="4"/>
  <c r="F21" i="4"/>
  <c r="J20" i="4"/>
  <c r="F20" i="4"/>
  <c r="J19" i="4"/>
  <c r="F19" i="4"/>
  <c r="J18" i="4"/>
  <c r="F18" i="4"/>
  <c r="J17" i="4"/>
  <c r="F17" i="4"/>
  <c r="J16" i="4"/>
  <c r="F16" i="4"/>
  <c r="J13" i="4"/>
  <c r="F13" i="4"/>
  <c r="J12" i="4"/>
  <c r="F12" i="4"/>
  <c r="J10" i="4"/>
  <c r="F10" i="4"/>
  <c r="J9" i="4"/>
  <c r="F9" i="4"/>
  <c r="J8" i="4"/>
  <c r="F8" i="4"/>
  <c r="G85" i="4"/>
  <c r="F84" i="4"/>
  <c r="G80" i="4"/>
  <c r="F79" i="4"/>
  <c r="G76" i="4"/>
  <c r="J72" i="4"/>
  <c r="F72" i="4"/>
  <c r="G67" i="4"/>
  <c r="J66" i="4"/>
  <c r="F66" i="4"/>
  <c r="G63" i="4"/>
  <c r="J62" i="4"/>
  <c r="F62" i="4"/>
  <c r="G88" i="4"/>
  <c r="H112" i="4"/>
  <c r="H110" i="4"/>
  <c r="L106" i="4"/>
  <c r="K114" i="4"/>
  <c r="G112" i="4"/>
  <c r="K110" i="4"/>
  <c r="G109" i="4"/>
  <c r="K106" i="4"/>
  <c r="G105" i="4"/>
  <c r="K103" i="4"/>
  <c r="G102" i="4"/>
  <c r="K100" i="4"/>
  <c r="J114" i="4"/>
  <c r="J112" i="4"/>
  <c r="J111" i="4"/>
  <c r="J110" i="4"/>
  <c r="J109" i="4"/>
  <c r="J108" i="4"/>
  <c r="J106" i="4"/>
  <c r="J105" i="4"/>
  <c r="J104" i="4"/>
  <c r="J103" i="4"/>
  <c r="J102" i="4"/>
  <c r="J101" i="4"/>
  <c r="F101" i="4"/>
  <c r="F100" i="4"/>
  <c r="F99" i="4"/>
  <c r="F98" i="4"/>
  <c r="F96" i="4"/>
  <c r="F95" i="4"/>
  <c r="F93" i="4"/>
  <c r="F92" i="4"/>
  <c r="F56" i="4"/>
  <c r="F55" i="4"/>
  <c r="F54" i="4"/>
  <c r="F53" i="4"/>
  <c r="F52" i="4"/>
  <c r="M114" i="4"/>
  <c r="M112" i="4"/>
  <c r="M111" i="4"/>
  <c r="M110" i="4"/>
  <c r="M109" i="4"/>
  <c r="M108" i="4"/>
  <c r="M106" i="4"/>
  <c r="M105" i="4"/>
  <c r="M104" i="4"/>
  <c r="M103" i="4"/>
  <c r="M102" i="4"/>
  <c r="M101" i="4"/>
  <c r="M100" i="4"/>
  <c r="M99" i="4"/>
  <c r="M98" i="4"/>
  <c r="M96" i="4"/>
  <c r="M95" i="4"/>
  <c r="M93" i="4"/>
  <c r="M92" i="4"/>
  <c r="M56" i="4"/>
  <c r="M55" i="4"/>
  <c r="M54" i="4"/>
  <c r="M53" i="4"/>
  <c r="M52" i="4"/>
  <c r="M51" i="4"/>
  <c r="M50" i="4"/>
  <c r="M47" i="4"/>
  <c r="M46" i="4"/>
  <c r="M45" i="4"/>
  <c r="M44" i="4"/>
  <c r="M41" i="4"/>
  <c r="M40" i="4"/>
  <c r="M39" i="4"/>
  <c r="M38" i="4"/>
  <c r="M37" i="4"/>
  <c r="M36" i="4"/>
  <c r="M34" i="4"/>
  <c r="M33" i="4"/>
  <c r="M32" i="4"/>
  <c r="M31" i="4"/>
  <c r="M30" i="4"/>
  <c r="M26" i="4"/>
  <c r="M25" i="4"/>
  <c r="M24" i="4"/>
  <c r="M22" i="4"/>
  <c r="M21" i="4"/>
  <c r="M20" i="4"/>
  <c r="M19" i="4"/>
  <c r="M18" i="4"/>
  <c r="M17" i="4"/>
  <c r="M16" i="4"/>
  <c r="M13" i="4"/>
  <c r="M12" i="4"/>
  <c r="M10" i="4"/>
  <c r="M9" i="4"/>
  <c r="M8" i="4"/>
  <c r="G86" i="4"/>
  <c r="F85" i="4"/>
  <c r="G82" i="4"/>
  <c r="F80" i="4"/>
  <c r="G77" i="4"/>
  <c r="F76" i="4"/>
  <c r="J67" i="4"/>
  <c r="F67" i="4"/>
  <c r="G64" i="4"/>
  <c r="J63" i="4"/>
  <c r="F63" i="4"/>
  <c r="G60" i="4"/>
  <c r="F88" i="4"/>
  <c r="L74" i="3"/>
  <c r="L73" i="4"/>
  <c r="K74" i="3"/>
  <c r="K73" i="4"/>
  <c r="G74" i="3"/>
  <c r="G73" i="4"/>
  <c r="H74" i="3"/>
  <c r="H73" i="4"/>
  <c r="J74" i="3"/>
  <c r="J73" i="4"/>
  <c r="F74" i="3"/>
  <c r="F73" i="4"/>
  <c r="I2" i="4"/>
  <c r="M11" i="3"/>
  <c r="M11" i="4"/>
  <c r="L11" i="3"/>
  <c r="L11" i="4"/>
  <c r="K11" i="3"/>
  <c r="K11" i="4"/>
  <c r="J11" i="3"/>
  <c r="J11" i="4"/>
  <c r="M14" i="3"/>
  <c r="M14" i="4"/>
  <c r="L14" i="3"/>
  <c r="L14" i="4"/>
  <c r="K14" i="3"/>
  <c r="K14" i="4"/>
  <c r="J14" i="3"/>
  <c r="J14" i="4"/>
  <c r="I116" i="4"/>
  <c r="I115" i="4"/>
  <c r="I81" i="4"/>
  <c r="I78" i="4"/>
  <c r="I105" i="4"/>
  <c r="I96" i="4"/>
  <c r="I40" i="4"/>
  <c r="I24" i="4"/>
  <c r="I13" i="4"/>
  <c r="I67" i="4"/>
  <c r="I77" i="4"/>
  <c r="I83" i="4"/>
  <c r="I61" i="4"/>
  <c r="I111" i="4"/>
  <c r="I106" i="4"/>
  <c r="I102" i="4"/>
  <c r="I98" i="4"/>
  <c r="I92" i="4"/>
  <c r="I53" i="4"/>
  <c r="I47" i="4"/>
  <c r="I41" i="4"/>
  <c r="I37" i="4"/>
  <c r="I32" i="4"/>
  <c r="I25" i="4"/>
  <c r="I20" i="4"/>
  <c r="I16" i="4"/>
  <c r="I9" i="4"/>
  <c r="I66" i="4"/>
  <c r="I85" i="4"/>
  <c r="I70" i="4"/>
  <c r="I110" i="4"/>
  <c r="I56" i="4"/>
  <c r="I46" i="4"/>
  <c r="I31" i="4"/>
  <c r="I8" i="4"/>
  <c r="I62" i="4"/>
  <c r="I80" i="4"/>
  <c r="I86" i="4"/>
  <c r="I64" i="4"/>
  <c r="I71" i="4"/>
  <c r="I114" i="4"/>
  <c r="I109" i="4"/>
  <c r="I104" i="4"/>
  <c r="I100" i="4"/>
  <c r="I95" i="4"/>
  <c r="I55" i="4"/>
  <c r="I51" i="4"/>
  <c r="I45" i="4"/>
  <c r="I39" i="4"/>
  <c r="I34" i="4"/>
  <c r="I30" i="4"/>
  <c r="I22" i="4"/>
  <c r="I18" i="4"/>
  <c r="I12" i="4"/>
  <c r="I79" i="4"/>
  <c r="I88" i="4"/>
  <c r="I63" i="4"/>
  <c r="I101" i="4"/>
  <c r="I52" i="4"/>
  <c r="I36" i="4"/>
  <c r="I19" i="4"/>
  <c r="I76" i="4"/>
  <c r="I82" i="4"/>
  <c r="I60" i="4"/>
  <c r="I65" i="4"/>
  <c r="I112" i="4"/>
  <c r="I108" i="4"/>
  <c r="I103" i="4"/>
  <c r="I99" i="4"/>
  <c r="I93" i="4"/>
  <c r="I54" i="4"/>
  <c r="I50" i="4"/>
  <c r="I44" i="4"/>
  <c r="I38" i="4"/>
  <c r="I33" i="4"/>
  <c r="I26" i="4"/>
  <c r="I21" i="4"/>
  <c r="I17" i="4"/>
  <c r="I10" i="4"/>
  <c r="I72" i="4"/>
  <c r="I74" i="3"/>
  <c r="I73" i="4"/>
  <c r="H11" i="3"/>
  <c r="H11" i="4"/>
  <c r="G11" i="3"/>
  <c r="G11" i="4"/>
  <c r="F11" i="3"/>
  <c r="F11" i="4"/>
  <c r="I14" i="3"/>
  <c r="I14" i="4"/>
  <c r="I11" i="3"/>
  <c r="I11" i="4"/>
  <c r="H14" i="3"/>
  <c r="H14" i="4"/>
  <c r="G14" i="3"/>
  <c r="G14" i="4"/>
  <c r="F14" i="3"/>
  <c r="F14" i="4"/>
</calcChain>
</file>

<file path=xl/comments1.xml><?xml version="1.0" encoding="utf-8"?>
<comments xmlns="http://schemas.openxmlformats.org/spreadsheetml/2006/main">
  <authors>
    <author>Andre Abouhala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&lt;?xml version="1.0" encoding="utf-8"?&gt;&lt;Schema xmlns:xsi="http://www.w3.org/2001/XMLSchema-instance" xmlns:xsd="http://www.w3.org/2001/XMLSchema" Version="1"&gt;&lt;FQL&gt;&lt;Q&gt;^SPAR_DESCRIPTION("SPN:SP50.R")&lt;/Q&gt;&lt;R&gt;1&lt;/R&gt;&lt;C&gt;1&lt;/C&gt;&lt;D xsi:type="xsd:string"&gt;S&amp;amp;P 500 - Total Return&lt;/D&gt;&lt;/FQL&gt;&lt;FQL&gt;&lt;Q&gt;^SPAR_DESCRIPTION("RUSSELL:R.2500")&lt;/Q&gt;&lt;R&gt;1&lt;/R&gt;&lt;C&gt;1&lt;/C&gt;&lt;D xsi:type="xsd:string"&gt;Russell 2500 - Total Return&lt;/D&gt;&lt;/FQL&gt;&lt;FQL&gt;&lt;Q&gt;^SPAR_DESCRIPTION("RUSSELL:R.2000")&lt;/Q&gt;&lt;R&gt;1&lt;/R&gt;&lt;C&gt;1&lt;/C&gt;&lt;D xsi:type="xsd:string"&gt;Russell 2000 - Total Return&lt;/D&gt;&lt;/FQL&gt;&lt;FQL&gt;&lt;Q&gt;^SPAR_DESCRIPTION("SPUS_GR:78396310")&lt;/Q&gt;&lt;R&gt;1&lt;/R&gt;&lt;C&gt;1&lt;/C&gt;&lt;D xsi:type="xsd:string"&gt;S&amp;amp;P 500 Value - Gross Return&lt;/D&gt;&lt;/FQL&gt;&lt;FQL&gt;&lt;Q&gt;^SPAR_DESCRIPTION("SPUS_GR:78396210")&lt;/Q&gt;&lt;R&gt;1&lt;/R&gt;&lt;C&gt;1&lt;/C&gt;&lt;D xsi:type="xsd:string"&gt;S&amp;amp;P 500 Growth - Gross Return&lt;/D&gt;&lt;/FQL&gt;&lt;FQL&gt;&lt;Q&gt;^SPAR_DESCRIPTION("MSCI_N:990300")&lt;/Q&gt;&lt;R&gt;1&lt;/R&gt;&lt;C&gt;1&lt;/C&gt;&lt;D xsi:type="xsd:string"&gt;MSCI EAFE - Net Return&lt;/D&gt;&lt;/FQL&gt;&lt;FQL&gt;&lt;Q&gt;^SPAR_DESCRIPTION("MSCI_EM_N:891800")&lt;/Q&gt;&lt;R&gt;1&lt;/R&gt;&lt;C&gt;1&lt;/C&gt;&lt;D xsi:type="xsd:string"&gt;MSCI EMF (Emerging Markets ) - Net Return&lt;/D&gt;&lt;/FQL&gt;&lt;FQL&gt;&lt;Q&gt;^SPAR_DESCRIPTION("MSCI_N:MS655061")&lt;/Q&gt;&lt;R&gt;1&lt;/R&gt;&lt;C&gt;1&lt;/C&gt;&lt;D xsi:type="xsd:string"&gt;MSCI EM (Emerging Markets) Small Cap - Net Return&lt;/D&gt;&lt;/FQL&gt;&lt;FQL&gt;&lt;Q&gt;^SPAR_DESCRIPTION("MSCI_N:892400")&lt;/Q&gt;&lt;R&gt;1&lt;/R&gt;&lt;C&gt;1&lt;/C&gt;&lt;D xsi:type="xsd:string"&gt;MSCI AC World Index - Net Return&lt;/D&gt;&lt;/FQL&gt;&lt;FQL&gt;&lt;Q&gt;^SPAR_DESCRIPTION("MSCI_N:MS302000")&lt;/Q&gt;&lt;R&gt;1&lt;/R&gt;&lt;C&gt;1&lt;/C&gt;&lt;D xsi:type="xsd:string"&gt;MSCI AC Asia Pacific - Net Return&lt;/D&gt;&lt;/FQL&gt;&lt;FQL&gt;&lt;Q&gt;^SPAR_DESCRIPTION("MSCI_N:990500")&lt;/Q&gt;&lt;R&gt;1&lt;/R&gt;&lt;C&gt;1&lt;/C&gt;&lt;D xsi:type="xsd:string"&gt;MSCI Europe - Net Return&lt;/D&gt;&lt;/FQL&gt;&lt;FQL&gt;&lt;Q&gt;^SPAR_DESCRIPTION("MSCI_EM_N:MS302400")&lt;/Q&gt;&lt;R&gt;1&lt;/R&gt;&lt;C&gt;1&lt;/C&gt;&lt;D xsi:type="xsd:string"&gt;MSCI China - Net Return&lt;/D&gt;&lt;/FQL&gt;&lt;FQL&gt;&lt;Q&gt;^SPAR_DESCRIPTION("SPUS_GR:99900621")&lt;/Q&gt;&lt;R&gt;1&lt;/R&gt;&lt;C&gt;1&lt;/C&gt;&lt;D xsi:type="xsd:string"&gt;S&amp;amp;P 500 / Financials -SEC - Gross Return&lt;/D&gt;&lt;/FQL&gt;&lt;FQL&gt;&lt;Q&gt;^SPAR_DESCRIPTION("SPUS_GR:99900565")&lt;/Q&gt;&lt;R&gt;1&lt;/R&gt;&lt;C&gt;1&lt;/C&gt;&lt;D xsi:type="xsd:string"&gt;S&amp;amp;P 500 / Health Care -SEC - Gross Return&lt;/D&gt;&lt;/FQL&gt;&lt;FQL&gt;&lt;Q&gt;^SPAR_DESCRIPTION("SPUS_GR:99900701")&lt;/Q&gt;&lt;R&gt;1&lt;/R&gt;&lt;C&gt;1&lt;/C&gt;&lt;D xsi:type="xsd:string"&gt;S&amp;amp;P 500 / Information Technology -SEC - Gross Return&lt;/D&gt;&lt;/FQL&gt;&lt;FQL&gt;&lt;Q&gt;^SPAR_DESCRIPTION("LEH:LHMN0001")&lt;/Q&gt;&lt;R&gt;1&lt;/R&gt;&lt;C&gt;1&lt;/C&gt;&lt;D xsi:type="xsd:string"&gt;Barclays US Aggregate&lt;/D&gt;&lt;/FQL&gt;&lt;FQL&gt;&lt;Q&gt;^SPAR_DESCRIPTION("LEH:LHMN14685")&lt;/Q&gt;&lt;R&gt;1&lt;/R&gt;&lt;C&gt;1&lt;/C&gt;&lt;D xsi:type="xsd:string"&gt;Barclays US Treasury Strips (20+ Y)&lt;/D&gt;&lt;/FQL&gt;&lt;FQL&gt;&lt;Q&gt;^SPAR_DESCRIPTION("LEH:LHMN0062")&lt;/Q&gt;&lt;R&gt;1&lt;/R&gt;&lt;C&gt;1&lt;/C&gt;&lt;D xsi:type="xsd:string"&gt;Barclays US Treasury Inflation Protected Notes (TIPS)&lt;/D&gt;&lt;/FQL&gt;&lt;FQL&gt;&lt;Q&gt;^SPAR_DESCRIPTION("BARC_IL:BRCP0524")&lt;/Q&gt;&lt;R&gt;1&lt;/R&gt;&lt;C&gt;1&lt;/C&gt;&lt;D xsi:type="xsd:string"&gt;Barclays World Govt Inflation-Linked&lt;/D&gt;&lt;/FQL&gt;&lt;FQL&gt;&lt;Q&gt;^SPAR_DESCRIPTION("SBF:SBWGU")&lt;/Q&gt;&lt;R&gt;1&lt;/R&gt;&lt;C&gt;1&lt;/C&gt;&lt;D xsi:type="xsd:string"&gt;Citigroup WGBI (USD)&lt;/D&gt;&lt;/FQL&gt;&lt;FQL&gt;&lt;Q&gt;^SPAR_DESCRIPTION("LEH:LHMN0011")&lt;/Q&gt;&lt;R&gt;1&lt;/R&gt;&lt;C&gt;1&lt;/C&gt;&lt;D xsi:type="xsd:string"&gt;Barclays US Aggregate Credit&lt;/D&gt;&lt;/FQL&gt;&lt;FQL&gt;&lt;Q&gt;^SPAR_DESCRIPTION("MLX:MLH0A0")&lt;/Q&gt;&lt;R&gt;1&lt;/R&gt;&lt;C&gt;1&lt;/C&gt;&lt;D xsi:type="xsd:string"&gt;BofA Merrill Lynch US High Yield (USD Unhedged)&lt;/D&gt;&lt;/FQL&gt;&lt;FQL&gt;&lt;Q&gt;^SPAR_DESCRIPTION("SPFI_LOAN_T:SPBDLL00")&lt;/Q&gt;&lt;R&gt;1&lt;/R&gt;&lt;C&gt;1&lt;/C&gt;&lt;D xsi:type="xsd:string"&gt;S&amp;amp;P/LSTA U.S. Leveraged Loan 100 - Total Return&lt;/D&gt;&lt;/FQL&gt;&lt;FQL&gt;&lt;Q&gt;^SPAR_DESCRIPTION("JPME:JPM00467")&lt;/Q&gt;&lt;R&gt;1&lt;/R&gt;&lt;C&gt;1&lt;/C&gt;&lt;D xsi:type="xsd:string"&gt;JP Morgan EMBI Global&lt;/D&gt;&lt;/FQL&gt;&lt;FQL&gt;&lt;Q&gt;^SPAR_DESCRIPTION("JPGBI:JPM07503")&lt;/Q&gt;&lt;R&gt;1&lt;/R&gt;&lt;C&gt;1&lt;/C&gt;&lt;D xsi:type="xsd:string"&gt;JP Morgan GBI-EM Global Diversified Composite&lt;/D&gt;&lt;/FQL&gt;&lt;FQL&gt;&lt;Q&gt;^SPAR_DESCRIPTION("MLX:MLVXA0")&lt;/Q&gt;&lt;R&gt;1&lt;/R&gt;&lt;C&gt;1&lt;/C&gt;&lt;D xsi:type="xsd:string"&gt;BofA Merrill Lynch U.S. Convertible - All Convertibles/All Qualities (USD Unhedged)&lt;/D&gt;&lt;/FQL&gt;&lt;FQL&gt;&lt;Q&gt;^SPAR_DESCRIPTION("DJWL:000006EE")&lt;/Q&gt;&lt;R&gt;1&lt;/R&gt;&lt;C&gt;1&lt;/C&gt;&lt;D xsi:type="xsd:string"&gt;Dow Jones US Select REIT&lt;/D&gt;&lt;/FQL&gt;&lt;FQL&gt;&lt;Q&gt;^SPAR_DESCRIPTION("ALER_T:95399W10")&lt;/Q&gt;&lt;R&gt;1&lt;/R&gt;&lt;C&gt;1&lt;/C&gt;&lt;D xsi:type="xsd:string"&gt;Alerian MLP - Total Return&lt;/D&gt;&lt;/FQL&gt;&lt;FQL&gt;&lt;Q&gt;^SPAR_DESCRIPTION("ID:STRGLNRX")&lt;/Q&gt;&lt;R&gt;1&lt;/R&gt;&lt;C&gt;1&lt;/C&gt;&lt;D xsi:type="xsd:string"&gt;S&amp;amp;P Global Natural Resources&lt;/D&gt;&lt;/FQL&gt;&lt;FQL&gt;&lt;Q&gt;^SPAR_DESCRIPTION("HFRI:HFRXGL")&lt;/Q&gt;&lt;R&gt;1&lt;/R&gt;&lt;C&gt;1&lt;/C&gt;&lt;D xsi:type="xsd:string"&gt;HFRX Global Hedge Fund (USD)&lt;/D&gt;&lt;/FQL&gt;&lt;FQL&gt;&lt;Q&gt;^SPAR_DESCRIPTION("DJUBS_T:DJUBSCMP")&lt;/Q&gt;&lt;R&gt;1&lt;/R&gt;&lt;C&gt;1&lt;/C&gt;&lt;D xsi:type="xsd:string"&gt;DJ UBS Commodity Index - Total Return&lt;/D&gt;&lt;/FQL&gt;&lt;FQL&gt;&lt;Q&gt;^SPAR_DESCRIPTION("SPGSCIT:SPGSCI")&lt;/Q&gt;&lt;R&gt;1&lt;/R&gt;&lt;C&gt;1&lt;/C&gt;&lt;D xsi:type="xsd:string"&gt;S&amp;amp;P GSCI Total Return&lt;/D&gt;&lt;/FQL&gt;&lt;FQL&gt;&lt;Q&gt;^SPAR_DESCRIPTION("SPGSCIT:SPGSEN")&lt;/Q&gt;&lt;R&gt;1&lt;/R&gt;&lt;C&gt;1&lt;/C&gt;&lt;D xsi:type="xsd:string"&gt;S&amp;amp;P GSCI Energy Total Return&lt;/D&gt;&lt;/FQL&gt;&lt;FQL&gt;&lt;Q&gt;^SPAR_DESCRIPTION("SPGSCIT:SPGSIN")&lt;/Q&gt;&lt;R&gt;1&lt;/R&gt;&lt;C&gt;1&lt;/C&gt;&lt;D xsi:type="xsd:string"&gt;S&amp;amp;P GSCI Industrial Metals Total Return&lt;/D&gt;&lt;/FQL&gt;&lt;FQL&gt;&lt;Q&gt;^SPAR_DESCRIPTION("SPGSCIT:SPGSPM")&lt;/Q&gt;&lt;R&gt;1&lt;/R&gt;&lt;C&gt;1&lt;/C&gt;&lt;D xsi:type="xsd:string"&gt;S&amp;amp;P GSCI Precious Metals Total Return&lt;/D&gt;&lt;/FQL&gt;&lt;FQL&gt;&lt;Q&gt;^SPAR_DESCRIPTION("SPGSCIT:SPGSAG")&lt;/Q&gt;&lt;R&gt;1&lt;/R&gt;&lt;C&gt;1&lt;/C&gt;&lt;D xsi:type="xsd:string"&gt;S&amp;amp;P GSCI Agriculture Total Return&lt;/D&gt;&lt;/FQL&gt;&lt;FQL&gt;&lt;Q&gt;^SPAR_DESCRIPTION("SPGSCIT:SPGSLV")&lt;/Q&gt;&lt;R&gt;1&lt;/R&gt;&lt;C&gt;1&lt;/C&gt;&lt;D xsi:type="xsd:string"&gt;S&amp;amp;P GSCI Livestock Total Return&lt;/D&gt;&lt;/FQL&gt;&lt;FQL&gt;&lt;Q&gt;TRYUS3M-FDS^FG_NAME_IDX&lt;/Q&gt;&lt;R&gt;1&lt;/R&gt;&lt;C&gt;1&lt;/C&gt;&lt;D xsi:type="xsd:string"&gt;US Benchmark Bill - 3 Month&lt;/D&gt;&lt;/FQL&gt;&lt;FQL&gt;&lt;Q&gt;LIBORUSD3M-FDS^FG_NAME_IDX&lt;/Q&gt;&lt;R&gt;1&lt;/R&gt;&lt;C&gt;1&lt;/C&gt;&lt;D xsi:type="xsd:string"&gt;ICE LIBOR - USD 3 Month&lt;/D&gt;&lt;/FQL&gt;&lt;FQL&gt;&lt;Q&gt;LIBOREUR3M-FDS^FG_NAME_IDX&lt;/Q&gt;&lt;R&gt;1&lt;/R&gt;&lt;C&gt;1&lt;/C&gt;&lt;D xsi:type="xsd:string"&gt;ICE LIBOR - EUR 3 Month&lt;/D&gt;&lt;/FQL&gt;&lt;FQL&gt;&lt;Q&gt;TRYUS10Y-FDS^FG_NAME_IDX&lt;/Q&gt;&lt;R&gt;1&lt;/R&gt;&lt;C&gt;1&lt;/C&gt;&lt;D xsi:type="xsd:string"&gt;US Benchmark Bond - 10 Year&lt;/D&gt;&lt;/FQL&gt;&lt;FQL&gt;&lt;Q&gt;FCBBBBUS-FDS^FG_NAME_IDX&lt;/Q&gt;&lt;R&gt;1&lt;/R&gt;&lt;C&gt;1&lt;/C&gt;&lt;D xsi:type="xsd:string"&gt;US Corporate Bond BBB Yield&lt;/D&gt;&lt;/FQL&gt;&lt;FQL&gt;&lt;Q&gt;MLH0A0^FG_NAME_IDX&lt;/Q&gt;&lt;R&gt;1&lt;/R&gt;&lt;C&gt;1&lt;/C&gt;&lt;D xsi:type="xsd:string"&gt;BofA Merrill Lynch US High Yield&lt;/D&gt;&lt;/FQL&gt;&lt;FQL&gt;&lt;Q&gt;LHMN0062^FG_NAME_IDX&lt;/Q&gt;&lt;R&gt;1&lt;/R&gt;&lt;C&gt;1&lt;/C&gt;&lt;D xsi:type="xsd:string"&gt;Barclays US Treasury Inflation Protected Notes (TIPS)&lt;/D&gt;&lt;/FQL&gt;&lt;FQL&gt;&lt;Q&gt;LHMN14685^FG_NAME_IDX&lt;/Q&gt;&lt;R&gt;1&lt;/R&gt;&lt;C&gt;1&lt;/C&gt;&lt;D xsi:type="xsd:string"&gt;Barclays US Treasury Strips (20+ Y)&lt;/D&gt;&lt;/FQL&gt;&lt;FQL&gt;&lt;Q&gt;TED-FDS^FG_NAME_IDX&lt;/Q&gt;&lt;R&gt;1&lt;/R&gt;&lt;C&gt;1&lt;/C&gt;&lt;D xsi:type="xsd:string"&gt;Ted Spread&lt;/D&gt;&lt;/FQL&gt;&lt;FQL&gt;&lt;Q&gt;LHMN0011^FG_NAME_IDX&lt;/Q&gt;&lt;R&gt;1&lt;/R&gt;&lt;C&gt;1&lt;/C&gt;&lt;D xsi:type="xsd:string"&gt;Barclays US Aggregate Credit&lt;/D&gt;&lt;/FQL&gt;&lt;FQL&gt;&lt;Q&gt;USDJPY^FG_NAME_IDX&lt;/Q&gt;&lt;R&gt;1&lt;/R&gt;&lt;C&gt;1&lt;/C&gt;&lt;D xsi:type="xsd:string"&gt;Japanese Yen per U.S. Dollar&lt;/D&gt;&lt;/FQL&gt;&lt;FQL&gt;&lt;Q&gt;GBPUSD^FG_NAME_IDX&lt;/Q&gt;&lt;R&gt;1&lt;/R&gt;&lt;C&gt;1&lt;/C&gt;&lt;D xsi:type="xsd:string"&gt;U.S. Dollar per British Pounds&lt;/D&gt;&lt;/FQL&gt;&lt;FQL&gt;&lt;Q&gt;EURUSD^FG_NAME_IDX&lt;/Q&gt;&lt;R&gt;1&lt;/R&gt;&lt;C&gt;1&lt;/C&gt;&lt;D xsi:type="xsd:string"&gt;U.S. Dollar per Euro&lt;/D&gt;&lt;/FQL&gt;&lt;FQL&gt;&lt;Q&gt;CNYUSD^FG_NAME_IDX&lt;/Q&gt;&lt;R&gt;1&lt;/R&gt;&lt;C&gt;1&lt;/C&gt;&lt;D xsi:type="xsd:string"&gt;U.S. Dollar per China Renminbi&lt;/D&gt;&lt;/FQL&gt;&lt;FQL&gt;&lt;Q&gt;NYGOLD-FDS^FG_NAME_IDX&lt;/Q&gt;&lt;R&gt;1&lt;/R&gt;&lt;C&gt;1&lt;/C&gt;&lt;D xsi:type="xsd:string"&gt;NY Gold (NYM $/ozt)&lt;/D&gt;&lt;/FQL&gt;&lt;FQL&gt;&lt;Q&gt;OILDB-FDS^FG_NAME_IDX&lt;/Q&gt;&lt;R&gt;1&lt;/R&gt;&lt;C&gt;1&lt;/C&gt;&lt;D xsi:type="xsd:string"&gt;Crude Oil Brent ($/bbl)&lt;/D&gt;&lt;/FQL&gt;&lt;FQL&gt;&lt;Q&gt;NGAS-FDS^FG_NAME_IDX&lt;/Q&gt;&lt;R&gt;1&lt;/R&gt;&lt;C&gt;1&lt;/C&gt;&lt;D xsi:type="xsd:string"&gt;Natural Gas (NYM $/mmbtu)&lt;/D&gt;&lt;/FQL&gt;&lt;FQL&gt;&lt;Q&gt;SP50^FG_NAME_IDX&lt;/Q&gt;&lt;R&gt;1&lt;/R&gt;&lt;C&gt;1&lt;/C&gt;&lt;D xsi:type="xsd:string"&gt;S&amp;amp;P 500&lt;/D&gt;&lt;/FQL&gt;&lt;FQL&gt;&lt;Q&gt;LHMN13000^FG_NAME_IDX&lt;/Q&gt;&lt;R&gt;1&lt;/R&gt;&lt;C&gt;1&lt;/C&gt;&lt;D xsi:type="xsd:string"&gt;Barclays US High Yield Loans&lt;/D&gt;&lt;/FQL&gt;&lt;FQL&gt;&lt;Q&gt;VIX^FG_NAME_IDX&lt;/Q&gt;&lt;R&gt;1&lt;/R&gt;&lt;C&gt;1&lt;/C&gt;&lt;D xsi:type="xsd:string"&gt;CBOE Market Volatility Index&lt;/D&gt;&lt;/FQL&gt;&lt;FQL&gt;&lt;Q&gt;^SPAR_DESCRIPTION("MSCI_N:912400")&lt;/Q&gt;&lt;R&gt;1&lt;/R&gt;&lt;C&gt;1&lt;/C&gt;&lt;D xsi:type="xsd:string"&gt;MSCI Canada - Net Return&lt;/D&gt;&lt;/FQL&gt;&lt;FQL&gt;&lt;Q&gt;^SPAR_DESCRIPTION("MSCI_EM_N:848400")&lt;/Q&gt;&lt;R&gt;1&lt;/R&gt;&lt;C&gt;1&lt;/C&gt;&lt;D xsi:type="xsd:string"&gt;MSCI Mexico - Net Return&lt;/D&gt;&lt;/FQL&gt;&lt;FQL&gt;&lt;Q&gt;^SPAR_DESCRIPTION("MSCI_EM_N:903200")&lt;/Q&gt;&lt;R&gt;1&lt;/R&gt;&lt;C&gt;1&lt;/C&gt;&lt;D xsi:type="xsd:string"&gt;MSCI Argentina - Net Return&lt;/D&gt;&lt;/FQL&gt;&lt;FQL&gt;&lt;Q&gt;^SPAR_DESCRIPTION("MSCI_EM_N:907600")&lt;/Q&gt;&lt;R&gt;1&lt;/R&gt;&lt;C&gt;1&lt;/C&gt;&lt;D xsi:type="xsd:string"&gt;MSCI Brazil - Net Return&lt;/D&gt;&lt;/FQL&gt;&lt;FQL&gt;&lt;Q&gt;^SPAR_DESCRIPTION("MSCI_N:928000")&lt;/Q&gt;&lt;R&gt;1&lt;/R&gt;&lt;C&gt;1&lt;/C&gt;&lt;D xsi:type="xsd:string"&gt;MSCI Germany - Net Return&lt;/D&gt;&lt;/FQL&gt;&lt;FQL&gt;&lt;Q&gt;^SPAR_DESCRIPTION("MSCI_EM_N:930000")&lt;/Q&gt;&lt;R&gt;1&lt;/R&gt;&lt;C&gt;1&lt;/C&gt;&lt;D xsi:type="xsd:string"&gt;MSCI Greece - Net Return&lt;/D&gt;&lt;/FQL&gt;&lt;FQL&gt;&lt;Q&gt;^SPAR_DESCRIPTION("MSCI_N:925000")&lt;/Q&gt;&lt;R&gt;1&lt;/R&gt;&lt;C&gt;1&lt;/C&gt;&lt;D xsi:type="xsd:string"&gt;MSCI France - Net Return&lt;/D&gt;&lt;/FQL&gt;&lt;FQL&gt;&lt;Q&gt;^SPAR_DESCRIPTION("MSCI_N:937200")&lt;/Q&gt;&lt;R&gt;1&lt;/R&gt;&lt;C&gt;1&lt;/C&gt;&lt;D xsi:type="xsd:string"&gt;MSCI Ireland - Net Return&lt;/D&gt;&lt;/FQL&gt;&lt;FQL&gt;&lt;Q&gt;^SPAR_DESCRIPTION("MSCI_N:938000")&lt;/Q&gt;&lt;R&gt;1&lt;/R&gt;&lt;C&gt;1&lt;/C&gt;&lt;D xsi:type="xsd:string"&gt;MSCI Italy - Net Return&lt;/D&gt;&lt;/FQL&gt;&lt;FQL&gt;&lt;Q&gt;^SPAR_DESCRIPTION("MSCI_N:962000")&lt;/Q&gt;&lt;R&gt;1&lt;/R&gt;&lt;C&gt;1&lt;/C&gt;&lt;D xsi:type="xsd:string"&gt;MSCI Portugal - Net Return&lt;/D&gt;&lt;/FQL&gt;&lt;FQL&gt;&lt;Q&gt;^SPAR_DESCRIPTION("MSCI_EM_N:105653")&lt;/Q&gt;&lt;R&gt;1&lt;/R&gt;&lt;C&gt;1&lt;/C&gt;&lt;D xsi:type="xsd:string"&gt;MSCI Russia - Net Return&lt;/D&gt;&lt;/FQL&gt;&lt;FQL&gt;&lt;Q&gt;^SPAR_DESCRIPTION("MSCI_N:972400")&lt;/Q&gt;&lt;R&gt;1&lt;/R&gt;&lt;C&gt;1&lt;/C&gt;&lt;D xsi:type="xsd:string"&gt;MSCI Spain - Net Return&lt;/D&gt;&lt;/FQL&gt;&lt;FQL&gt;&lt;Q&gt;^SPAR_DESCRIPTION("MSCI_N:982600")&lt;/Q&gt;&lt;R&gt;1&lt;/R&gt;&lt;C&gt;1&lt;/C&gt;&lt;D xsi:type="xsd:string"&gt;MSCI United Kingdom - Net Return&lt;/D&gt;&lt;/FQL&gt;&lt;FQL&gt;&lt;Q&gt;^SPAR_DESCRIPTION("MSCI_N:903600")&lt;/Q&gt;&lt;R&gt;1&lt;/R&gt;&lt;C&gt;1&lt;/C&gt;&lt;D xsi:type="xsd:string"&gt;MSCI Australia - Net Return&lt;/D&gt;&lt;/FQL&gt;&lt;FQL&gt;&lt;Q&gt;^SPAR_DESCRIPTION("MSCI_EM_N:935600")&lt;/Q&gt;&lt;R&gt;1&lt;/R&gt;&lt;C&gt;1&lt;/C&gt;&lt;D xsi:type="xsd:string"&gt;MSCI India - Net Return&lt;/D&gt;&lt;/FQL&gt;&lt;FQL&gt;&lt;Q&gt;^SPAR_DESCRIPTION("MSCI_N:939200")&lt;/Q&gt;&lt;R&gt;1&lt;/R&gt;&lt;C&gt;1&lt;/C&gt;&lt;D xsi:type="xsd:string"&gt;MSCI Japan - Net Return&lt;/D&gt;&lt;/FQL&gt;&lt;FQL&gt;&lt;Q&gt;^SPAR_DESCRIPTION("MSCI_EM_N:941000")&lt;/Q&gt;&lt;R&gt;1&lt;/R&gt;&lt;C&gt;1&lt;/C&gt;&lt;D xsi:type="xsd:string"&gt;MSCI Korea - Net Return&lt;/D&gt;&lt;/FQL&gt;&lt;FQL&gt;&lt;Q&gt;^SPAR_DESCRIPTION("MSCI_EM_N:915800")&lt;/Q&gt;&lt;R&gt;1&lt;/R&gt;&lt;C&gt;1&lt;/C&gt;&lt;D xsi:type="xsd:string"&gt;MSCI Taiwan - Net Return&lt;/D&gt;&lt;/FQL&gt;&lt;FQL&gt;&lt;Q&gt;^SPAR_DESCRIPTION("MSCI_EM_N:979200")&lt;/Q&gt;&lt;R&gt;1&lt;/R&gt;&lt;C&gt;1&lt;/C&gt;&lt;D xsi:type="xsd:string"&gt;MSCI Turkey - Net Return&lt;/D&gt;&lt;/FQL&gt;&lt;FQL&gt;&lt;Q&gt;^SPAR_DESCRIPTION("MSCI_N:MS136614")&lt;/Q&gt;&lt;R&gt;1&lt;/R&gt;&lt;C&gt;1&lt;/C&gt;&lt;D xsi:type="xsd:string"&gt;MSCI FM Frontier Markets - Net Return&lt;/D&gt;&lt;/FQL&gt;&lt;FQL&gt;&lt;Q&gt;^SPAR_DESCRIPTION("ID:MS701160")&lt;/Q&gt;&lt;R&gt;1&lt;/R&gt;&lt;C&gt;1&lt;/C&gt;&lt;D xsi:type="xsd:string"&gt;MSCI FM 15% Country Capped&lt;/D&gt;&lt;/FQL&gt;&lt;FQL&gt;&lt;Q&gt;^SPAR_RET_ANN("LEH:LHMN0001",-1,42338,D,USD,1)&lt;/Q&gt;&lt;R&gt;1&lt;/R&gt;&lt;C&gt;1&lt;/C&gt;&lt;D xsi:type="xsd:double"&gt;0.056255391687742851&lt;/D&gt;&lt;/FQL&gt;&lt;FQL&gt;&lt;Q&gt;^SPAR_RET_ANN("LEH:LHMN0001",-1/31/0,42338,D,USD,1)&lt;/Q&gt;&lt;R&gt;1&lt;/R&gt;&lt;C&gt;1&lt;/C&gt;&lt;D xsi:type="xsd:double"&gt;-0.26417582233545511&lt;/D&gt;&lt;/FQL&gt;&lt;FQL&gt;&lt;Q&gt;^SPAR_RET_ANN("LEH:LHMN0001",12/31/-1 ,42338,D,USD,1)&lt;/Q&gt;&lt;R&gt;1&lt;/R&gt;&lt;C&gt;1&lt;/C&gt;&lt;D xsi:type="xsd:double"&gt;0.87594829334680657&lt;/D&gt;&lt;/FQL&gt;&lt;FQL&gt;&lt;Q&gt;^SPAR_RET_ANN("LEH:LHMN14685",-1,42338,D,USD,1)&lt;/Q&gt;&lt;R&gt;1&lt;/R&gt;&lt;C&gt;1&lt;/C&gt;&lt;D xsi:type="xsd:double"&gt;0.3829758011599349&lt;/D&gt;&lt;/FQL&gt;&lt;FQL&gt;&lt;Q&gt;^SPAR_RET_ANN("LEH:LHMN14685",-1/31/0,42338,D,USD,1)&lt;/Q&gt;&lt;R&gt;1&lt;/R&gt;&lt;C&gt;1&lt;/C&gt;&lt;D xsi:type="xsd:double"&gt;-1.1273982615769618&lt;/D&gt;&lt;/FQL&gt;&lt;FQL&gt;&lt;Q&gt;^SPAR_RET_ANN("LEH:LHMN14685",12/31/-1 ,42338,D,USD,1)&lt;/Q&gt;&lt;R&gt;1&lt;/R&gt;&lt;C&gt;1&lt;/C&gt;&lt;D xsi:type="xsd:double"&gt;-4.1042171330959887&lt;/D&gt;&lt;/FQL&gt;&lt;FQL&gt;&lt;Q&gt;^SPAR_RET_ANN("LEH:LHMN0062",-1,42338,D,USD,1)&lt;/Q&gt;&lt;R&gt;1&lt;/R&gt;&lt;C&gt;1&lt;/C&gt;&lt;D xsi:type="xsd:double"&gt;-0.068844925901145881&lt;/D&gt;&lt;/FQL&gt;&lt;FQL&gt;&lt;Q&gt;^SPAR_RET_ANN("LEH:LHMN0062",-1/31/0,42338,D,USD,1)&lt;/Q&gt;&lt;R&gt;1&lt;/R&gt;&lt;C&gt;1&lt;/C&gt;&lt;D xsi:type="xsd:double"&gt;-0.097407808697869136&lt;/D&gt;&lt;/FQL&gt;&lt;FQL&gt;&lt;Q&gt;^SPAR_RET_ANN("LEH:LHMN0062",12/31/-1 ,42338,D,USD,1)&lt;/Q&gt;&lt;R&gt;1&lt;/R&gt;&lt;C&gt;1&lt;/C&gt;&lt;D xsi:type="xsd:double"&gt;-0.65093625884444783&lt;/D&gt;&lt;/FQL&gt;&lt;FQL&gt;&lt;Q&gt;BRCP0524^FG_TRET_PCHG_IDX(42338-1D,42338)&lt;/Q&gt;&lt;R&gt;1&lt;/R&gt;&lt;C&gt;1&lt;/C&gt;&lt;D xsi:type="xsd:double"&gt;-0.0617420859234219&lt;/D&gt;&lt;/FQL&gt;&lt;FQL&gt;&lt;Q&gt;BRCP0524^FG_TRET_PCHG_IDX(42338-1/31/0,42338)&lt;/Q&gt;&lt;R&gt;1&lt;/R&gt;&lt;C&gt;1&lt;/C&gt;&lt;D xsi:type="xsd:double"&gt;0.48493319202267404&lt;/D&gt;&lt;/FQL&gt;&lt;FQL&gt;&lt;Q&gt;BRCP0524^FG_TRET_PCHG_IDX(0CY,42338,,USD,,"HEDGED")&lt;/Q&gt;&lt;R&gt;1&lt;/R&gt;&lt;C&gt;1&lt;/C&gt;&lt;D xsi:type="xsd:double"&gt;0.60989901558068382&lt;/D&gt;&lt;/FQL&gt;&lt;FQL&gt;&lt;Q&gt;^SPAR_RET_ANN("LEH:LHMN0001",42185,42338,D,USD,1)&lt;/Q&gt;&lt;R&gt;1&lt;/R&gt;&lt;C&gt;1&lt;/C&gt;&lt;D xsi:type="xsd:double"&gt;1.0145647789536527&lt;/D&gt;&lt;/FQL&gt;&lt;FQL&gt;&lt;Q&gt;^SPAR_RET_ANN("LEH:LHMN14685",42185,42338,D,USD,1)&lt;/Q&gt;&lt;R&gt;1&lt;/R&gt;&lt;C&gt;1&lt;/C&gt;&lt;D xsi:type="xsd:double"&gt;5.887741614782227&lt;/D&gt;&lt;/FQL&gt;&lt;FQL&gt;&lt;Q&gt;^SPAR_RET_ANN("LEH:LHMN0062",42185,42338,D,USD,1)&lt;/Q&gt;&lt;R&gt;1&lt;/R&gt;&lt;C&gt;1&lt;/C&gt;&lt;D xsi:type="xsd:double"&gt;-0.952726808633575&lt;/D&gt;&lt;/FQL&gt;&lt;FQL&gt;&lt;Q&gt;TRYUS3M-FDS^FG_YIELD(42338)&lt;/Q&gt;&lt;R&gt;1&lt;/R&gt;&lt;C&gt;1&lt;/C&gt;&lt;D xsi:type="xsd:double"&gt;0.1755&lt;/D&gt;&lt;/FQL&gt;&lt;FQL&gt;&lt;Q&gt;TRYUS3M-FDS^FG_YIELD(42338-1/31/0)&lt;/Q&gt;&lt;R&gt;1&lt;/R&gt;&lt;C&gt;1&lt;/C&gt;&lt;D xsi:type="xsd:double"&gt;0.0788&lt;/D&gt;&lt;/FQL&gt;&lt;FQL&gt;&lt;Q&gt;TRYUS3M-FDS^FG_YIELD(0CY,0CY)&lt;/Q&gt;&lt;R&gt;1&lt;/R&gt;&lt;C&gt;1&lt;/C&gt;&lt;D xsi:type="xsd:double"&gt;0.0482&lt;/D&gt;&lt;/FQL&gt;&lt;FQL&gt;&lt;Q&gt;TRYUS3M-FDS^FG_YIELD(42185)&lt;/Q&gt;&lt;R&gt;1&lt;/R&gt;&lt;C&gt;1&lt;/C&gt;&lt;D xsi:type="xsd:double"&gt;0.0127&lt;/D&gt;&lt;/FQL&gt;&lt;FQL&gt;&lt;Q&gt;TRYUS3M-FDS^FG_YIELD(42338-1AY,42338-1AY)&lt;/Q&gt;&lt;R&gt;1&lt;/R&gt;&lt;C&gt;1&lt;/C&gt;&lt;D xsi:type="xsd:double"&gt;0.0127&lt;/D&gt;&lt;/FQL&gt;&lt;FQL&gt;&lt;Q&gt;TRYUS3M-FDS^MIN(FG_YIELD(0,-1AY))&lt;/Q&gt;&lt;R&gt;1&lt;/R&gt;&lt;C&gt;1&lt;/C&gt;&lt;D xsi:type="xsd:double"&gt;-0.0203&lt;/D&gt;&lt;/FQL&gt;&lt;FQL&gt;&lt;Q&gt;TRYUS3M-FDS^MAX(FG_YIELD(0,-1AY))&lt;/Q&gt;&lt;R&gt;1&lt;/R&gt;&lt;C&gt;1&lt;/C&gt;&lt;D xsi:type="xsd:double"&gt;0.1831&lt;/D&gt;&lt;/FQL&gt;&lt;FQL&gt;&lt;Q&gt;LIBORUSD3M-FDS^FG_YIELD(42338)&lt;/Q&gt;&lt;R&gt;0&lt;/R&gt;&lt;C&gt;0&lt;/C&gt;&lt;/FQL&gt;&lt;FQL&gt;&lt;Q&gt;LIBORUSD3M-FDS^FG_YIELD(42338-1/31/0)&lt;/Q&gt;&lt;R&gt;1&lt;/R&gt;&lt;C&gt;1&lt;/C&gt;&lt;D xsi:type="xsd:double"&gt;0.3341&lt;/D&gt;&lt;/FQL&gt;&lt;FQL&gt;&lt;Q&gt;LIBORUSD3M-FDS^FG_YIELD(0CY,0CY)&lt;/Q&gt;&lt;R&gt;1&lt;/R&gt;&lt;C&gt;1&lt;/C&gt;&lt;D xsi:type="xsd:double"&gt;0.2556&lt;/D&gt;&lt;/FQL&gt;&lt;FQL&gt;&lt;Q&gt;LIBORUSD3M-FDS^FG_YIELD(42185)&lt;/Q&gt;&lt;R&gt;1&lt;/R&gt;&lt;C&gt;1&lt;/C&gt;&lt;D xsi:type="xsd:double"&gt;0.2832&lt;/D&gt;&lt;/FQL&gt;&lt;FQL&gt;&lt;Q&gt;LIBORUSD3M-FDS^FG_YIELD(42338-1AY,42338-1AY)&lt;/Q&gt;&lt;R&gt;1&lt;/R&gt;&lt;C&gt;1&lt;/C&gt;&lt;D xsi:type="xsd:double"&gt;0.2336&lt;/D&gt;&lt;/FQL&gt;&lt;FQL&gt;&lt;Q&gt;LIBORUSD3M-FDS^MIN(FG_YIELD(0,-1AY))&lt;/Q&gt;&lt;R&gt;1&lt;/R&gt;&lt;C&gt;1&lt;/C&gt;&lt;D xsi:type="xsd:double"&gt;0.2336&lt;/D&gt;&lt;/FQL&gt;&lt;FQL&gt;&lt;Q&gt;LIBORUSD3M-FDS^MAX(FG_YIELD(0,-1AY))&lt;/Q&gt;&lt;R&gt;1&lt;/R&gt;&lt;C&gt;1&lt;/C&gt;&lt;D xsi:type="xsd:double"&gt;0.4142&lt;/D&gt;&lt;/FQL&gt;&lt;FQL&gt;&lt;Q&gt;LIBOREUR3M-FDS^FG_YIELD(42338)&lt;/Q&gt;&lt;R&gt;0&lt;/R&gt;&lt;C&gt;0&lt;/C&gt;&lt;/FQL&gt;&lt;FQL&gt;&lt;Q&gt;LIBOREUR3M-FDS^FG_YIELD(42338-1/31/0)&lt;/Q&gt;&lt;R&gt;1&lt;/R&gt;&lt;C&gt;1&lt;/C&gt;&lt;D xsi:type="xsd:double"&gt;-0.07429&lt;/D&gt;&lt;/FQL&gt;&lt;FQL&gt;&lt;Q&gt;LIBOREUR3M-FDS^FG_YIELD(0CY,0CY)&lt;/Q&gt;&lt;R&gt;1&lt;/R&gt;&lt;C&gt;1&lt;/C&gt;&lt;D xsi:type="xsd:double"&gt;0.05857&lt;/D&gt;&lt;/FQL&gt;&lt;FQL&gt;&lt;Q&gt;LIBOREUR3M-FDS^FG_YIELD(42185)&lt;/Q&gt;&lt;R&gt;1&lt;/R&gt;&lt;C&gt;1&lt;/C&gt;&lt;D xsi:type="xsd:double"&gt;-0.01214&lt;/D&gt;&lt;/FQL&gt;&lt;FQL&gt;&lt;Q&gt;LIBOREUR3M-FDS^FG_YIELD(42338-1AY,42338-1AY)&lt;/Q&gt;&lt;R&gt;1&lt;/R&gt;&lt;C&gt;1&lt;/C&gt;&lt;D xsi:type="xsd:double"&gt;0.06214&lt;/D&gt;&lt;/FQL&gt;&lt;FQL&gt;&lt;Q&gt;LIBOREUR3M-FDS^MIN(FG_YIELD(0,-1AY))&lt;/Q&gt;&lt;R&gt;1&lt;/R&gt;&lt;C&gt;1&lt;/C&gt;&lt;D xsi:type="xsd:double"&gt;-0.11786&lt;/D&gt;&lt;/FQL&gt;&lt;FQL&gt;&lt;Q&gt;LIBOREUR3M-FDS^MAX(FG_YIELD(0,-1AY))&lt;/Q&gt;&lt;R&gt;1&lt;/R&gt;&lt;C&gt;1&lt;/C&gt;&lt;D xsi:type="xsd:double"&gt;0.06214&lt;/D&gt;&lt;/FQL&gt;&lt;FQL&gt;&lt;Q&gt;TRYUS10Y-FDS^FG_YIELD(42338)&lt;/Q&gt;&lt;R&gt;1&lt;/R&gt;&lt;C&gt;1&lt;/C&gt;&lt;D xsi:type="xsd:double"&gt;2.206&lt;/D&gt;&lt;/FQL&gt;&lt;FQL&gt;&lt;Q&gt;TRYUS10Y-FDS^FG_YIELD(42338-1/31/0)&lt;/Q&gt;&lt;R&gt;1&lt;/R&gt;&lt;C&gt;1&lt;/C&gt;&lt;D xsi:type="xsd:double"&gt;2.1442&lt;/D&gt;&lt;/FQL&gt;&lt;FQL&gt;&lt;Q&gt;TRYUS10Y-FDS^FG_YIELD(0CY,0CY)&lt;/Q&gt;&lt;R&gt;1&lt;/R&gt;&lt;C&gt;1&lt;/C&gt;&lt;D xsi:type="xsd:double"&gt;2.1696&lt;/D&gt;&lt;/FQL&gt;&lt;FQL&gt;&lt;Q&gt;TRYUS10Y-FDS^FG_YIELD(42185)&lt;/Q&gt;&lt;R&gt;1&lt;/R&gt;&lt;C&gt;1&lt;/C&gt;&lt;D xsi:type="xsd:double"&gt;2.3524&lt;/D&gt;&lt;/FQL&gt;&lt;FQL&gt;&lt;Q&gt;TRYUS10Y-FDS^FG_YIELD(42338-1AY,42338-1AY)&lt;/Q&gt;&lt;R&gt;1&lt;/R&gt;&lt;C&gt;1&lt;/C&gt;&lt;D xsi:type="xsd:double"&gt;2.1676&lt;/D&gt;&lt;/FQL&gt;&lt;FQL&gt;&lt;Q&gt;TRYUS10Y-FDS^MIN(FG_YIELD(0,-1AY))&lt;/Q&gt;&lt;R&gt;1&lt;/R&gt;&lt;C&gt;1&lt;/C&gt;&lt;D xsi:type="xsd:double"&gt;1.6409&lt;/D&gt;&lt;/FQL&gt;&lt;FQL&gt;&lt;Q&gt;TRYUS10Y-FDS^MAX(FG_YIELD(0,-1AY))&lt;/Q&gt;&lt;R&gt;1&lt;/R&gt;&lt;C&gt;1&lt;/C&gt;&lt;D xsi:type="xsd:double"&gt;2.4829&lt;/D&gt;&lt;/FQL&gt;&lt;FQL&gt;&lt;Q&gt;FCBBBBUS-FDS^FG_YIELD(42338)&lt;/Q&gt;&lt;R&gt;1&lt;/R&gt;&lt;C&gt;1&lt;/C&gt;&lt;D xsi:type="xsd:double"&gt;4.196&lt;/D&gt;&lt;/FQL&gt;&lt;FQL&gt;&lt;Q&gt;FCBBBBUS-FDS^FG_YIELD(42338-1/31/0)&lt;/Q&gt;&lt;R&gt;1&lt;/R&gt;&lt;C&gt;1&lt;/C&gt;&lt;D xsi:type="xsd:double"&gt;4.084&lt;/D&gt;&lt;/FQL&gt;&lt;FQL&gt;&lt;Q&gt;FCBBBBUS-FDS^FG_YIELD(0CY,0CY)&lt;/Q&gt;&lt;R&gt;1&lt;/R&gt;&lt;C&gt;1&lt;/C&gt;&lt;D xsi:type="xsd:double"&gt;3.84&lt;/D&gt;&lt;/FQL&gt;&lt;FQL&gt;&lt;Q&gt;FCBBBBUS-FDS^FG_YIELD(42185)&lt;/Q&gt;&lt;R&gt;1&lt;/R&gt;&lt;C&gt;1&lt;/C&gt;&lt;D xsi:type="xsd:double"&gt;3.912&lt;/D&gt;&lt;/FQL&gt;&lt;FQL&gt;&lt;Q&gt;FCBBBBUS-FDS^FG_YIELD(42338-1AY,42338-1AY)&lt;/Q&gt;&lt;R&gt;1&lt;/R&gt;&lt;C&gt;1&lt;/C&gt;&lt;D xsi:type="xsd:double"&gt;3.6&lt;/D&gt;&lt;/FQL&gt;&lt;FQL&gt;&lt;Q&gt;FCBBBBUS-FDS^MIN(FG_YIELD(0,-1AY))&lt;/Q&gt;&lt;R&gt;1&lt;/R&gt;&lt;C&gt;1&lt;/C&gt;&lt;D xsi:type="xsd:double"&gt;3.392&lt;/D&gt;&lt;/FQL&gt;&lt;FQL&gt;&lt;Q&gt;FCBBBBUS-FDS^MAX(FG_YIELD(0,-1AY))&lt;/Q&gt;&lt;R&gt;1&lt;/R&gt;&lt;C&gt;1&lt;/C&gt;&lt;D xsi:type="xsd:double"&gt;4.222&lt;/D&gt;&lt;/FQL&gt;&lt;FQL&gt;&lt;Q&gt;MLH0A0^FG_YIELD(42338)&lt;/Q&gt;&lt;R&gt;1&lt;/R&gt;&lt;C&gt;1&lt;/C&gt;&lt;D xsi:type="xsd:double"&gt;8.307&lt;/D&gt;&lt;/FQL&gt;&lt;FQL&gt;&lt;Q&gt;MLH0A0^FG_YIELD(42338-1/31/0)&lt;/Q&gt;&lt;R&gt;1&lt;/R&gt;&lt;C&gt;1&lt;/C&gt;&lt;D xsi:type="xsd:double"&gt;7.722&lt;/D&gt;&lt;/FQL&gt;&lt;FQL&gt;&lt;Q&gt;MLH0A0^FG_YIELD(0CY,0CY)&lt;/Q&gt;&lt;R&gt;1&lt;/R&gt;&lt;C&gt;1&lt;/C&gt;&lt;D xsi:type="xsd:double"&gt;6.948&lt;/D&gt;&lt;/FQL&gt;&lt;FQL&gt;&lt;Q&gt;MLH0A0^FG_YIELD(42185)&lt;/Q&gt;&lt;R&gt;1&lt;/R&gt;&lt;C&gt;1&lt;/C&gt;&lt;D xsi:type="xsd:double"&gt;6.937&lt;/D&gt;&lt;/FQL&gt;&lt;FQL&gt;&lt;Q&gt;MLH0A0^FG_YIELD(42338-1AY,42338-1AY)&lt;/Q&gt;&lt;R&gt;1&lt;/R&gt;&lt;C&gt;1&lt;/C&gt;&lt;D xsi:type="xsd:double"&gt;6.523&lt;/D&gt;&lt;/FQL&gt;&lt;FQL&gt;&lt;Q&gt;MLH0A0^MIN(FG_YIELD(0,-1AY))&lt;/Q&gt;&lt;R&gt;1&lt;/R&gt;&lt;C&gt;1&lt;/C&gt;&lt;D xsi:type="xsd:double"&gt;6.345&lt;/D&gt;&lt;/FQL&gt;&lt;FQL&gt;&lt;Q&gt;MLH0A0^MAX(FG_YIELD(0,-1AY))&lt;/Q&gt;&lt;R&gt;1&lt;/R&gt;&lt;C&gt;1&lt;/C&gt;&lt;D xsi:type="xsd:double"&gt;8.36&lt;/D&gt;&lt;/FQL&gt;&lt;FQL&gt;&lt;Q&gt;LHMN0062^FG_YIELD(42338)&lt;/Q&gt;&lt;R&gt;1&lt;/R&gt;&lt;C&gt;1&lt;/C&gt;&lt;D xsi:type="xsd:double"&gt;2.139203&lt;/D&gt;&lt;/FQL&gt;&lt;FQL&gt;&lt;Q&gt;LHMN0062^FG_YIELD(42338-1/31/0)&lt;/Q&gt;&lt;R&gt;1&lt;/R&gt;&lt;C&gt;1&lt;/C&gt;&lt;D xsi:type="xsd:double"&gt;1.997978&lt;/D&gt;&lt;/FQL&gt;&lt;FQL&gt;&lt;Q&gt;LHMN0062^FG_YIELD(0CY,0CY)&lt;/Q&gt;&lt;R&gt;1&lt;/R&gt;&lt;C&gt;1&lt;/C&gt;&lt;D xsi:type="xsd:double"&gt;1.977635&lt;/D&gt;&lt;/FQL&gt;&lt;FQL&gt;&lt;Q&gt;LHMN0062^FG_YIELD(42185)&lt;/Q&gt;&lt;R&gt;1&lt;/R&gt;&lt;C&gt;1&lt;/C&gt;&lt;D xsi:type="xsd:double"&gt;2.051751&lt;/D&gt;&lt;/FQL&gt;&lt;FQL&gt;&lt;Q&gt;LHMN0062^FG_YIELD(42338-1AY,42338-1AY)&lt;/Q&gt;&lt;R&gt;1&lt;/R&gt;&lt;C&gt;1&lt;/C&gt;&lt;D xsi:type="xsd:double"&gt;1.956201&lt;/D&gt;&lt;/FQL&gt;&lt;FQL&gt;&lt;Q&gt;LHMN0062^MIN(FG_YIELD(0,-1AY))&lt;/Q&gt;&lt;R&gt;1&lt;/R&gt;&lt;C&gt;1&lt;/C&gt;&lt;D xsi:type="xsd:double"&gt;1.560898&lt;/D&gt;&lt;/FQL&gt;&lt;FQL&gt;&lt;Q&gt;LHMN0062^MAX(FG_YIELD(0,-1AY))&lt;/Q&gt;&lt;R&gt;1&lt;/R&gt;&lt;C&gt;1&lt;/C&gt;&lt;D xsi:type="xsd:double"&gt;2.175078&lt;/D&gt;&lt;/FQL&gt;&lt;FQL&gt;&lt;Q&gt;LHMN14685^FG_YIELD(42338)&lt;/Q&gt;&lt;R&gt;1&lt;/R&gt;&lt;C&gt;1&lt;/C&gt;&lt;D xsi:type="xsd:double"&gt;3.066982&lt;/D&gt;&lt;/FQL&gt;&lt;FQL&gt;&lt;Q&gt;LHMN14685^FG_YIELD(42338-1/31/0)&lt;/Q&gt;&lt;R&gt;1&lt;/R&gt;&lt;C&gt;1&lt;/C&gt;&lt;D xsi:type="xsd:double"&gt;3.011373&lt;/D&gt;&lt;/FQL&gt;&lt;FQL&gt;&lt;Q&gt;LHMN14685^FG_YIELD(0CY,0CY)&lt;/Q&gt;&lt;R&gt;1&lt;/R&gt;&lt;C&gt;1&lt;/C&gt;&lt;D xsi:type="xsd:double"&gt;2.790391&lt;/D&gt;&lt;/FQL&gt;&lt;FQL&gt;&lt;Q&gt;LHMN14685^FG_YIELD(42185)&lt;/Q&gt;&lt;R&gt;1&lt;/R&gt;&lt;C&gt;1&lt;/C&gt;&lt;D xsi:type="xsd:double"&gt;3.244018&lt;/D&gt;&lt;/FQL&gt;&lt;FQL&gt;&lt;Q&gt;LHMN14685^FG_YIELD(42338-1AY,42338-1AY)&lt;/Q&gt;&lt;R&gt;1&lt;/R&gt;&lt;C&gt;1&lt;/C&gt;&lt;D xsi:type="xsd:double"&gt;2.988196&lt;/D&gt;&lt;/FQL&gt;&lt;FQL&gt;&lt;Q&gt;LHMN14685^MIN(FG_YIELD(0,-1AY))&lt;/Q&gt;&lt;R&gt;1&lt;/R&gt;&lt;C&gt;1&lt;/C&gt;&lt;D xsi:type="xsd:double"&gt;2.296587&lt;/D&gt;&lt;/FQL&gt;&lt;FQL&gt;&lt;Q&gt;LHMN14685^MAX(FG_YIELD(0,-1AY))&lt;/Q&gt;&lt;R&gt;1&lt;/R&gt;&lt;C&gt;1&lt;/C&gt;&lt;D xsi:type="xsd:double"&gt;3.395124&lt;/D&gt;&lt;/FQL&gt;&lt;FQL&gt;&lt;Q&gt;TED-FDS^FG_PRICE(0)&lt;/Q&gt;&lt;R&gt;1&lt;/R&gt;&lt;C&gt;1&lt;/C&gt;&lt;D xsi:type="xsd:double"&gt;0.2112&lt;/D&gt;&lt;/FQL&gt;&lt;FQL&gt;&lt;Q&gt;TED-FDS^FG_PRICE(0M+1D)&lt;/Q&gt;&lt;R&gt;0&lt;/R&gt;&lt;C&gt;0&lt;/C&gt;&lt;/FQL&gt;&lt;FQL&gt;&lt;Q&gt;TED-FDS^FG_PRICE(0CQ+1D)&lt;/Q&gt;&lt;R&gt;1&lt;/R&gt;&lt;C&gt;1&lt;/C&gt;&lt;D xsi:type="xsd:double"&gt;0.3365&lt;/D&gt;&lt;/FQL&gt;&lt;FQL&gt;&lt;Q&gt;TED-FDS^FG_PRICE(42185)&lt;/Q&gt;&lt;R&gt;1&lt;/R&gt;&lt;C&gt;1&lt;/C&gt;&lt;D xsi:type="xsd:double"&gt;0.2657&lt;/D&gt;&lt;/FQL&gt;&lt;FQL&gt;&lt;Q&gt;TED-FDS^FG_PRICE(-1AY)&lt;/Q&gt;&lt;R&gt;1&lt;/R&gt;&lt;C&gt;1&lt;/C&gt;&lt;D xsi:type="xsd:double"&gt;0.2161&lt;/D&gt;&lt;/FQL&gt;&lt;FQL&gt;&lt;Q&gt;TED-FDS^MIN(FG_PRICE(0,-1AY))&lt;/Q&gt;&lt;R&gt;1&lt;/R&gt;&lt;C&gt;1&lt;/C&gt;&lt;D xsi:type="xsd:double"&gt;0.2038&lt;/D&gt;&lt;/FQL&gt;&lt;FQL&gt;&lt;Q&gt;TED-FDS^MAX(FG_PRICE(0,-1AY))&lt;/Q&gt;&lt;R&gt;1&lt;/R&gt;&lt;C&gt;1&lt;/C&gt;&lt;D xsi:type="xsd:double"&gt;0.3426&lt;/D&gt;&lt;/FQL&gt;&lt;FQL&gt;&lt;Q&gt;LHMN0011^LB_SPREAD_OAS(42338)*100&lt;/Q&gt;&lt;R&gt;1&lt;/R&gt;&lt;C&gt;1&lt;/C&gt;&lt;D xsi:type="xsd:double"&gt;147&lt;/D&gt;&lt;/FQL&gt;&lt;FQL&gt;&lt;Q&gt;LHMN0011^LB_SPREAD_OAS(42338-1/31/0)*100&lt;/Q&gt;&lt;R&gt;1&lt;/R&gt;&lt;C&gt;1&lt;/C&gt;&lt;D xsi:type="xsd:double"&gt;150&lt;/D&gt;&lt;/FQL&gt;&lt;FQL&gt;&lt;Q&gt;LHMN0011^LB_SPREAD_OAS(0CY,0CY)*100&lt;/Q&gt;&lt;R&gt;1&lt;/R&gt;&lt;C&gt;1&lt;/C&gt;&lt;D xsi:type="xsd:double"&gt;125&lt;/D&gt;&lt;/FQL&gt;&lt;FQL&gt;&lt;Q&gt;LHMN0011^LB_SPREAD_OAS(42185)*100&lt;/Q&gt;&lt;R&gt;1&lt;/R&gt;&lt;C&gt;1&lt;/C&gt;&lt;D xsi:type="xsd:double"&gt;137&lt;/D&gt;&lt;/FQL&gt;&lt;FQL&gt;&lt;Q&gt;LHMN0011^LB_SPREAD_OAS(42338-1AY,42338-1AY)*100&lt;/Q&gt;&lt;R&gt;1&lt;/R&gt;&lt;C&gt;1&lt;/C&gt;&lt;D xsi:type="xsd:double"&gt;118&lt;/D&gt;&lt;/FQL&gt;&lt;FQL&gt;&lt;Q&gt;LHMN0011^MIN(LB_SPREAD_OAS(0,-1AY)*100)&lt;/Q&gt;&lt;R&gt;1&lt;/R&gt;&lt;C&gt;1&lt;/C&gt;&lt;D xsi:type="xsd:double"&gt;117.99999&lt;/D&gt;&lt;/FQL&gt;&lt;FQL&gt;&lt;Q&gt;LHMN0011^MAX(LB_SPREAD_OAS(0,-1AY)*100)&lt;/Q&gt;&lt;R&gt;1&lt;/R&gt;&lt;C&gt;1&lt;/C&gt;&lt;D xsi:type="xsd:double"&gt;162&lt;/D&gt;&lt;/FQL&gt;&lt;FQL&gt;&lt;Q&gt;MLH0A0^ML_OAS(42338)&lt;/Q&gt;&lt;R&gt;1&lt;/R&gt;&lt;C&gt;1&lt;/C&gt;&lt;D xsi:type="xsd:double"&gt;640&lt;/D&gt;&lt;/FQL&gt;&lt;FQL&gt;&lt;Q&gt;MLH0A0^ML_OAS(42338-1/31/0)&lt;/Q&gt;&lt;R&gt;1&lt;/R&gt;&lt;C&gt;1&lt;/C&gt;&lt;D xsi:type="xsd:double"&gt;588&lt;/D&gt;&lt;/FQL&gt;&lt;FQL&gt;&lt;Q&gt;MLH0A0^ML_OAS(0CY,0CY)&lt;/Q&gt;&lt;R&gt;1&lt;/R&gt;&lt;C&gt;1&lt;/C&gt;&lt;D xsi:type="xsd:double"&gt;504&lt;/D&gt;&lt;/FQL&gt;&lt;FQL&gt;&lt;Q&gt;MLH0A0^ML_OAS(42185,,D,"FIVEDAYEOM")&lt;/Q&gt;&lt;R&gt;1&lt;/R&gt;&lt;C&gt;1&lt;/C&gt;&lt;D xsi:type="xsd:double"&gt;500&lt;/D&gt;&lt;/FQL&gt;&lt;FQL&gt;&lt;Q&gt;MLH0A0^ML_OAS(42338-1AY,42338-1AY)&lt;/Q&gt;&lt;R&gt;1&lt;/R&gt;&lt;C&gt;1&lt;/C&gt;&lt;D xsi:type="xsd:double"&gt;464&lt;/D&gt;&lt;/FQL&gt;&lt;FQL&gt;&lt;Q&gt;MLH0A0^MIN(ML_OAS(0,-1AY,D,"FIVEDAYEOM"))&lt;/Q&gt;&lt;R&gt;1&lt;/R&gt;&lt;C&gt;1&lt;/C&gt;&lt;D xsi:type="xsd:double"&gt;438&lt;/D&gt;&lt;/FQL&gt;&lt;FQL&gt;&lt;Q&gt;MLH0A0^MAX(ML_OAS(0,-1AY,D,"FIVEDAYEOM"))&lt;/Q&gt;&lt;R&gt;1&lt;/R&gt;&lt;C&gt;1&lt;/C&gt;&lt;D xsi:type="xsd:double"&gt;683&lt;/D&gt;&lt;/FQL&gt;&lt;FQL&gt;&lt;Q&gt;USDJPY^FG_PRICE(42338)&lt;/Q&gt;&lt;R&gt;1&lt;/R&gt;&lt;C&gt;1&lt;/C&gt;&lt;D xsi:type="xsd:double"&gt;123.28&lt;/D&gt;&lt;/FQL&gt;&lt;FQL&gt;&lt;Q&gt;USDJPY^FG_PRICE(42338-1/31/0)&lt;/Q&gt;&lt;R&gt;1&lt;/R&gt;&lt;C&gt;1&lt;/C&gt;&lt;D xsi:type="xsd:double"&gt;120.675&lt;/D&gt;&lt;/FQL&gt;&lt;FQL&gt;&lt;Q&gt;USDJPY^FG_PRICE(0CY,0CY)&lt;/Q&gt;&lt;R&gt;1&lt;/R&gt;&lt;C&gt;1&lt;/C&gt;&lt;D xsi:type="xsd:double"&gt;119.895&lt;/D&gt;&lt;/FQL&gt;&lt;FQL&gt;&lt;Q&gt;USDJPY^FG_PRICE(42185)&lt;/Q&gt;&lt;R&gt;1&lt;/R&gt;&lt;C&gt;1&lt;/C&gt;&lt;D xsi:type="xsd:double"&gt;122.365&lt;/D&gt;&lt;/FQL&gt;&lt;FQL&gt;&lt;Q&gt;USDJPY^FG_PRICE(-1AY)&lt;/Q&gt;&lt;R&gt;1&lt;/R&gt;&lt;C&gt;1&lt;/C&gt;&lt;D xsi:type="xsd:double"&gt;118.685&lt;/D&gt;&lt;/FQL&gt;&lt;FQL&gt;&lt;Q&gt;USDJPY^MIN(FG_PRICE(0,-1AY))&lt;/Q&gt;&lt;R&gt;1&lt;/R&gt;&lt;C&gt;1&lt;/C&gt;&lt;D xsi:type="xsd:double"&gt;116.865&lt;/D&gt;&lt;/FQL&gt;&lt;FQL&gt;&lt;Q&gt;USDJPY^MAX(FG_PRICE(0,-1AY))&lt;/Q&gt;&lt;R&gt;1&lt;/R&gt;&lt;C&gt;1&lt;/C&gt;&lt;D xsi:type="xsd:double"&gt;125.645&lt;/D&gt;&lt;/FQL&gt;&lt;FQL&gt;&lt;Q&gt;GBPUSD^FG_PRICE(42338)&lt;/Q&gt;&lt;R&gt;1&lt;/R&gt;&lt;C&gt;1&lt;/C&gt;&lt;D xsi:type="xsd:double"&gt;1.5053&lt;/D&gt;&lt;/FQL&gt;&lt;FQL&gt;&lt;Q&gt;GBPUSD^FG_PRICE(42338-1/31/0)&lt;/Q&gt;&lt;R&gt;1&lt;/R&gt;&lt;C&gt;1&lt;/C&gt;&lt;D xsi:type="xsd:double"&gt;1.5444&lt;/D&gt;&lt;/FQL&gt;&lt;FQL&gt;&lt;Q&gt;GBPUSD^FG_PRICE(0CY,0CY)&lt;/Q&gt;&lt;R&gt;1&lt;/R&gt;&lt;C&gt;1&lt;/C&gt;&lt;D xsi:type="xsd:double"&gt;1.55925&lt;/D&gt;&lt;/FQL&gt;&lt;FQL&gt;&lt;Q&gt;GBPUSD^FG_PRICE(42185)&lt;/Q&gt;&lt;R&gt;1&lt;/R&gt;&lt;C&gt;1&lt;/C&gt;&lt;D xsi:type="xsd:double"&gt;1.5727&lt;/D&gt;&lt;/FQL&gt;&lt;FQL&gt;&lt;Q&gt;GBPUSD^FG_PRICE(-1AY)&lt;/Q&gt;&lt;R&gt;1&lt;/R&gt;&lt;C&gt;1&lt;/C&gt;&lt;D xsi:type="xsd:double"&gt;1.56605&lt;/D&gt;&lt;/FQL&gt;&lt;FQL&gt;&lt;Q&gt;GBPUSD^MIN(FG_PRICE(0,-1AY))&lt;/Q&gt;&lt;R&gt;1&lt;/R&gt;&lt;C&gt;1&lt;/C&gt;&lt;D xsi:type="xsd:double"&gt;1.46415&lt;/D&gt;&lt;/FQL&gt;&lt;FQL&gt;&lt;Q&gt;GBPUSD^MAX(FG_PRICE(0,-1AY))&lt;/Q&gt;&lt;R&gt;1&lt;/R&gt;&lt;C&gt;1&lt;/C&gt;&lt;D xsi:type="xsd:double"&gt;1.5884&lt;/D&gt;&lt;/FQL&gt;&lt;FQL&gt;&lt;Q&gt;EURUSD^FG_PRICE(42338)&lt;/Q&gt;&lt;R&gt;1&lt;/R&gt;&lt;C&gt;1&lt;/C&gt;&lt;D xsi:type="xsd:double"&gt;1.05615&lt;/D&gt;&lt;/FQL&gt;&lt;FQL&gt;&lt;Q&gt;EURUSD^FG_PRICE(42338-1/31/0)&lt;/Q&gt;&lt;R&gt;1&lt;/R&gt;&lt;C&gt;1&lt;/C&gt;&lt;D xsi:type="xsd:double"&gt;1.10465&lt;/D&gt;&lt;/FQL&gt;&lt;FQL&gt;&lt;Q&gt;EURUSD^FG_PRICE(0CY,0CY)&lt;/Q&gt;&lt;R&gt;1&lt;/R&gt;&lt;C&gt;1&lt;/C&gt;&lt;D xsi:type="xsd:double"&gt;1.21005&lt;/D&gt;&lt;/FQL&gt;&lt;FQL&gt;&lt;Q&gt;EURUSD^FG_PRICE(42185)&lt;/Q&gt;&lt;R&gt;1&lt;/R&gt;&lt;C&gt;1&lt;/C&gt;&lt;D xsi:type="xsd:double"&gt;1.1142&lt;/D&gt;&lt;/FQL&gt;&lt;FQL&gt;&lt;Q&gt;EURUSD^FG_PRICE(-1AY)&lt;/Q&gt;&lt;R&gt;1&lt;/R&gt;&lt;C&gt;1&lt;/C&gt;&lt;D xsi:type="xsd:double"&gt;1.24665&lt;/D&gt;&lt;/FQL&gt;&lt;FQL&gt;&lt;Q&gt;EURUSD^MIN(FG_PRICE(0,-1AY))&lt;/Q&gt;&lt;R&gt;1&lt;/R&gt;&lt;C&gt;1&lt;/C&gt;&lt;D xsi:type="xsd:double"&gt;1.05215&lt;/D&gt;&lt;/FQL&gt;&lt;FQL&gt;&lt;Q&gt;EURUSD^MAX(FG_PRICE(0,-1AY))&lt;/Q&gt;&lt;R&gt;1&lt;/R&gt;&lt;C&gt;1&lt;/C&gt;&lt;D xsi:type="xsd:double"&gt;1.25095&lt;/D&gt;&lt;/FQL&gt;&lt;FQL&gt;&lt;Q&gt;CNYUSD^FG_PRICE(42338)&lt;/Q&gt;&lt;R&gt;1&lt;/R&gt;&lt;C&gt;1&lt;/C&gt;&lt;D xsi:type="xsd:double"&gt;0.1562964&lt;/D&gt;&lt;/FQL&gt;&lt;FQL&gt;&lt;Q&gt;CNYUSD^FG_PRICE(42338-1/31/0)&lt;/Q&gt;&lt;R&gt;1&lt;/R&gt;&lt;C&gt;1&lt;/C&gt;&lt;D xsi:type="xsd:double"&gt;0.15829046&lt;/D&gt;&lt;/FQL&gt;&lt;FQL&gt;&lt;Q&gt;CNYUSD^FG_PRICE(0CY,0CY)&lt;/Q&gt;&lt;R&gt;1&lt;/R&gt;&lt;C&gt;1&lt;/C&gt;&lt;D xsi:type="xsd:double"&gt;0.16118634&lt;/D&gt;&lt;/FQL&gt;&lt;FQL&gt;&lt;Q&gt;CNYUSD^FG_PRICE(42185)&lt;/Q&gt;&lt;R&gt;1&lt;/R&gt;&lt;C&gt;1&lt;/C&gt;&lt;D xsi:type="xsd:double"&gt;0.1612643&lt;/D&gt;&lt;/FQL&gt;&lt;FQL&gt;&lt;Q&gt;CNYUSD^FG_PRICE(-1AY)&lt;/Q&gt;&lt;R&gt;1&lt;/R&gt;&lt;C&gt;1&lt;/C&gt;&lt;D xsi:type="xsd:double"&gt;0.16273393&lt;/D&gt;&lt;/FQL&gt;&lt;FQL&gt;&lt;Q&gt;CNYUSD^MIN(FG_PRICE(0,-1AY))&lt;/Q&gt;&lt;R&gt;1&lt;/R&gt;&lt;C&gt;1&lt;/C&gt;&lt;D xsi:type="xsd:double"&gt;0.15594786&lt;/D&gt;&lt;/FQL&gt;&lt;FQL&gt;&lt;Q&gt;CNYUSD^MAX(FG_PRICE(0,-1AY))&lt;/Q&gt;&lt;R&gt;1&lt;/R&gt;&lt;C&gt;1&lt;/C&gt;&lt;D xsi:type="xsd:double"&gt;0.16273393&lt;/D&gt;&lt;/FQL&gt;&lt;FQL&gt;&lt;Q&gt;NYGOLD-FDS^FG_PRICE(42338)&lt;/Q&gt;&lt;R&gt;1&lt;/R&gt;&lt;C&gt;1&lt;/C&gt;&lt;D xsi:type="xsd:double"&gt;1065.8&lt;/D&gt;&lt;/FQL&gt;&lt;FQL&gt;&lt;Q&gt;NYGOLD-FDS^FG_PRICE(42338-1/31/0)&lt;/Q&gt;&lt;R&gt;1&lt;/R&gt;&lt;C&gt;1&lt;/C&gt;&lt;D xsi:type="xsd:double"&gt;1141.5&lt;/D&gt;&lt;/FQL&gt;&lt;FQL&gt;&lt;Q&gt;NYGOLD-FDS^FG_PRICE(0CY,0CY)&lt;/Q&gt;&lt;R&gt;1&lt;/R&gt;&lt;C&gt;1&lt;/C&gt;&lt;D xsi:type="xsd:double"&gt;1183.9&lt;/D&gt;&lt;/FQL&gt;&lt;FQL&gt;&lt;Q&gt;NYGOLD-FDS^FG_PRICE(42185)&lt;/Q&gt;&lt;R&gt;1&lt;/R&gt;&lt;C&gt;1&lt;/C&gt;&lt;D xsi:type="xsd:double"&gt;1171.5&lt;/D&gt;&lt;/FQL&gt;&lt;FQL&gt;&lt;Q&gt;NYGOLD-FDS^FG_PRICE(-1AY)&lt;/Q&gt;&lt;R&gt;1&lt;/R&gt;&lt;C&gt;1&lt;/C&gt;&lt;D xsi:type="xsd:double"&gt;1175.2&lt;/D&gt;&lt;/FQL&gt;&lt;FQL&gt;&lt;Q&gt;NYGOLD-FDS^MIN(FG_PRICE(0,-1AY))&lt;/Q&gt;&lt;R&gt;1&lt;/R&gt;&lt;C&gt;1&lt;/C&gt;&lt;D xsi:type="xsd:double"&gt;1056.2&lt;/D&gt;&lt;/FQL&gt;&lt;FQL&gt;&lt;Q&gt;NYGOLD-FDS^MAX(FG_PRICE(0,-1AY))&lt;/Q&gt;&lt;R&gt;1&lt;/R&gt;&lt;C&gt;1&lt;/C&gt;&lt;D xsi:type="xsd:double"&gt;1300.7&lt;/D&gt;&lt;/FQL&gt;&lt;FQL&gt;&lt;Q&gt;OIL-FDS^FG_PRICE(42338)&lt;/Q&gt;&lt;R&gt;1&lt;/R&gt;&lt;C&gt;1&lt;/C&gt;&lt;D xsi:type="xsd:double"&gt;41.65&lt;/D&gt;&lt;/FQL&gt;&lt;FQL&gt;&lt;Q&gt;OIL-FDS^FG_PRICE(42338-1/31/0)&lt;/Q&gt;&lt;R&gt;1&lt;/R&gt;&lt;C&gt;1&lt;/C&gt;&lt;D xsi:type="xsd:double"&gt;46.59&lt;/D&gt;&lt;/FQL&gt;&lt;FQL&gt;&lt;Q&gt;OIL-FDS^FG_PRICE(0CY,0CY)&lt;/Q&gt;&lt;R&gt;1&lt;/R&gt;&lt;C&gt;1&lt;/C&gt;&lt;D xsi:type="xsd:double"&gt;53.27&lt;/D&gt;&lt;/FQL&gt;&lt;FQL&gt;&lt;Q&gt;OIL-FDS^FG_PRICE(42185)&lt;/Q&gt;&lt;R&gt;1&lt;/R&gt;&lt;C&gt;1&lt;/C&gt;&lt;D xsi:type="xsd:double"&gt;59.47&lt;/D&gt;&lt;/FQL&gt;&lt;FQL&gt;&lt;Q&gt;OIL-FDS^FG_PRICE(-1AY)&lt;/Q&gt;&lt;R&gt;1&lt;/R&gt;&lt;C&gt;1&lt;/C&gt;&lt;D xsi:type="xsd:double"&gt;66.15&lt;/D&gt;&lt;/FQL&gt;&lt;FQL&gt;&lt;Q&gt;OIL-FDS^MIN(FG_PRICE(0,-1AY))&lt;/Q&gt;&lt;R&gt;1&lt;/R&gt;&lt;C&gt;1&lt;/C&gt;&lt;D xsi:type="xsd:double"&gt;38.24&lt;/D&gt;&lt;/FQL&gt;&lt;FQL&gt;&lt;Q&gt;OIL-FDS^MAX(FG_PRICE(0,-1AY))&lt;/Q&gt;&lt;R&gt;1&lt;/R&gt;&lt;C&gt;1&lt;/C&gt;&lt;D xsi:type="xsd:double"&gt;69&lt;/D&gt;&lt;/FQL&gt;&lt;FQL&gt;&lt;Q&gt;OILDB-FDS^FG_PRICE(42338)&lt;/Q&gt;&lt;R&gt;1&lt;/R&gt;&lt;C&gt;1&lt;/C&gt;&lt;D xsi:type="xsd:double"&gt;44.69&lt;/D&gt;&lt;/FQL&gt;&lt;FQL&gt;&lt;Q&gt;OILDB-FDS^FG_PRICE(42338-1/31/0)&lt;/Q&gt;&lt;R&gt;1&lt;/R&gt;&lt;C&gt;1&lt;/C&gt;&lt;D xsi:type="xsd:double"&gt;48&lt;/D&gt;&lt;/FQL&gt;&lt;FQL&gt;&lt;Q&gt;OILDB-FDS^FG_PRICE(0CY,0CY)&lt;/Q&gt;&lt;R&gt;1&lt;/R&gt;&lt;C&gt;1&lt;/C&gt;&lt;D xsi:type="xsd:double"&gt;57.33&lt;/D&gt;&lt;/FQL&gt;&lt;FQL&gt;&lt;Q&gt;OILDB-FDS^FG_PRICE(42185)&lt;/Q&gt;&lt;R&gt;1&lt;/R&gt;&lt;C&gt;1&lt;/C&gt;&lt;D xsi:type="xsd:double"&gt;60.31&lt;/D&gt;&lt;/FQL&gt;&lt;FQL&gt;&lt;Q&gt;OILDB-FDS^FG_PRICE(-1AY)&lt;/Q&gt;&lt;R&gt;1&lt;/R&gt;&lt;C&gt;1&lt;/C&gt;&lt;D xsi:type="xsd:double"&gt;74.4&lt;/D&gt;&lt;/FQL&gt;&lt;FQL&gt;&lt;Q&gt;OILDB-FDS^MIN(FG_PRICE(0,-1AY))&lt;/Q&gt;&lt;R&gt;1&lt;/R&gt;&lt;C&gt;1&lt;/C&gt;&lt;D xsi:type="xsd:double"&gt;40.28&lt;/D&gt;&lt;/FQL&gt;&lt;FQL&gt;&lt;Q&gt;OILDB-FDS^MAX(FG_PRICE(0,-1AY))&lt;/Q&gt;&lt;R&gt;1&lt;/R&gt;&lt;C&gt;1&lt;/C&gt;&lt;D xsi:type="xsd:double"&gt;74.4&lt;/D&gt;&lt;/FQL&gt;&lt;FQL&gt;&lt;Q&gt;NGAS-FDS^FG_PRICE(42338)&lt;/Q&gt;&lt;R&gt;1&lt;/R&gt;&lt;C&gt;1&lt;/C&gt;&lt;D xsi:type="xsd:double"&gt;2.235&lt;/D&gt;&lt;/FQL&gt;&lt;FQL&gt;&lt;Q&gt;NGAS-FDS^FG_PRICE(42338-1/31/0)&lt;/Q&gt;&lt;R&gt;1&lt;/R&gt;&lt;C&gt;1&lt;/C&gt;&lt;D xsi:type="xsd:double"&gt;2.321&lt;/D&gt;&lt;/FQL&gt;&lt;FQL&gt;&lt;Q&gt;NGAS-FDS^FG_PRICE(0CY,0CY)&lt;/Q&gt;&lt;R&gt;1&lt;/R&gt;&lt;C&gt;1&lt;/C&gt;&lt;D xsi:type="xsd:double"&gt;2.889&lt;/D&gt;&lt;/FQL&gt;&lt;FQL&gt;&lt;Q&gt;NGAS-FDS^FG_PRICE(42185)&lt;/Q&gt;&lt;R&gt;1&lt;/R&gt;&lt;C&gt;1&lt;/C&gt;&lt;D xsi:type="xsd:double"&gt;2.832&lt;/D&gt;&lt;/FQL&gt;&lt;FQL&gt;&lt;Q&gt;NGAS-FDS^FG_PRICE(-1AY)&lt;/Q&gt;&lt;R&gt;1&lt;/R&gt;&lt;C&gt;1&lt;/C&gt;&lt;D xsi:type="xsd:double"&gt;4.088&lt;/D&gt;&lt;/FQL&gt;&lt;FQL&gt;&lt;Q&gt;NGAS-FDS^MIN(FG_PRICE(0,-1AY))&lt;/Q&gt;&lt;R&gt;1&lt;/R&gt;&lt;C&gt;1&lt;/C&gt;&lt;D xsi:type="xsd:double"&gt;2.033&lt;/D&gt;&lt;/FQL&gt;&lt;FQL&gt;&lt;Q&gt;NGAS-FDS^MAX(FG_PRICE(0,-1AY))&lt;/Q&gt;&lt;R&gt;1&lt;/R&gt;&lt;C&gt;1&lt;/C&gt;&lt;D xsi:type="xsd:double"&gt;4.088&lt;/D&gt;&lt;/FQL&gt;&lt;FQL&gt;&lt;Q&gt;SP50^FG_PE_NTM(42338)&lt;/Q&gt;&lt;R&gt;1&lt;/R&gt;&lt;C&gt;1&lt;/C&gt;&lt;D xsi:type="xsd:double"&gt;16.442691166143298&lt;/D&gt;&lt;/FQL&gt;&lt;FQL&gt;&lt;Q&gt;SP50^FMA_PE(NTMA,42338,,,"PORTAGG","MEANR")&lt;/Q&gt;&lt;R&gt;1&lt;/R&gt;&lt;C&gt;1&lt;/C&gt;&lt;D xsi:type="xsd:double"&gt;16.442691166143298&lt;/D&gt;&lt;/FQL&gt;&lt;FQL&gt;&lt;Q&gt;SP50^FG_PE_NTM(0CY,0CY)&lt;/Q&gt;&lt;R&gt;1&lt;/R&gt;&lt;C&gt;1&lt;/C&gt;&lt;D xsi:type="xsd:double"&gt;16.295222864307512&lt;/D&gt;&lt;/FQL&gt;&lt;FQL&gt;&lt;Q&gt;SP50^FG_PE(LAST FISCAL YEAR END)&lt;/Q&gt;&lt;R&gt;1&lt;/R&gt;&lt;C&gt;1&lt;/C&gt;&lt;D xsi:type="xsd:string"&gt;#NUM&lt;/D&gt;&lt;/FQL&gt;&lt;FQL&gt;&lt;Q&gt;SP50^FG_PE_NTM(-1AY)&lt;/Q&gt;&lt;R&gt;1&lt;/R&gt;&lt;C&gt;1&lt;/C&gt;&lt;D xsi:type="xsd:double"&gt;16.188069711039127&lt;/D&gt;&lt;/FQL&gt;&lt;FQL&gt;&lt;Q&gt;SP50^MIN(FG_PE_NTM(0,-1AY))&lt;/Q&gt;&lt;R&gt;1&lt;/R&gt;&lt;C&gt;1&lt;/C&gt;&lt;D xsi:type="xsd:double"&gt;14.715245190987538&lt;/D&gt;&lt;/FQL&gt;&lt;FQL&gt;&lt;Q&gt;SP50^MAX(FG_PE_NTM(0,-1AY))&lt;/Q&gt;&lt;R&gt;1&lt;/R&gt;&lt;C&gt;1&lt;/C&gt;&lt;D xsi:type="xsd:double"&gt;17.349046846282651&lt;/D&gt;&lt;/FQL&gt;&lt;FQL&gt;&lt;Q&gt;SP50^FG_PE(42338)&lt;/Q&gt;&lt;R&gt;1&lt;/R&gt;&lt;C&gt;1&lt;/C&gt;&lt;D xsi:type="xsd:double"&gt;17.560842990965522&lt;/D&gt;&lt;/FQL&gt;&lt;FQL&gt;&lt;Q&gt;SP50^FMA_PE(LTMA,42338,,,"PORTAGG","MEANR")&lt;/Q&gt;&lt;R&gt;1&lt;/R&gt;&lt;C&gt;1&lt;/C&gt;&lt;D xsi:type="xsd:double"&gt;17.622370761521776&lt;/D&gt;&lt;/FQL&gt;&lt;FQL&gt;&lt;Q&gt;SP50^FG_PE(0CY,0CY)&lt;/Q&gt;&lt;R&gt;1&lt;/R&gt;&lt;C&gt;1&lt;/C&gt;&lt;D xsi:type="xsd:double"&gt;16.719336377112676&lt;/D&gt;&lt;/FQL&gt;&lt;FQL&gt;&lt;Q&gt;SP50^FG_PE(42185)&lt;/Q&gt;&lt;R&gt;1&lt;/R&gt;&lt;C&gt;1&lt;/C&gt;&lt;D xsi:type="xsd:double"&gt;17.291759938435167&lt;/D&gt;&lt;/FQL&gt;&lt;FQL&gt;&lt;Q&gt;SP50^FG_PE(-1AY)&lt;/Q&gt;&lt;R&gt;1&lt;/R&gt;&lt;C&gt;1&lt;/C&gt;&lt;D xsi:type="xsd:double"&gt;16.720278592206029&lt;/D&gt;&lt;/FQL&gt;&lt;FQL&gt;&lt;Q&gt;SP50^MIN(FG_PE(0,-1AY))&lt;/Q&gt;&lt;R&gt;1&lt;/R&gt;&lt;C&gt;1&lt;/C&gt;&lt;D xsi:type="xsd:double"&gt;15.742699638966315&lt;/D&gt;&lt;/FQL&gt;&lt;FQL&gt;&lt;Q&gt;SP50^MAX(FG_PE(0,-1AY))&lt;/Q&gt;&lt;R&gt;1&lt;/R&gt;&lt;C&gt;1&lt;/C&gt;&lt;D xsi:type="xsd:double"&gt;17.828612397555727&lt;/D&gt;&lt;/FQL&gt;&lt;FQL&gt;&lt;Q&gt;LHMN13000^FG_PRICE(42338)&lt;/Q&gt;&lt;R&gt;1&lt;/R&gt;&lt;C&gt;1&lt;/C&gt;&lt;D xsi:type="xsd:double"&gt;92.11&lt;/D&gt;&lt;/FQL&gt;&lt;FQL&gt;&lt;Q&gt;LHMN13000^FG_PRICE(42338-1/31/0)&lt;/Q&gt;&lt;R&gt;1&lt;/R&gt;&lt;C&gt;1&lt;/C&gt;&lt;D xsi:type="xsd:double"&gt;93.39&lt;/D&gt;&lt;/FQL&gt;&lt;FQL&gt;&lt;Q&gt;LHMN13000^FG_PRICE(0CY,0CY)&lt;/Q&gt;&lt;R&gt;1&lt;/R&gt;&lt;C&gt;1&lt;/C&gt;&lt;D xsi:type="xsd:double"&gt;96.06&lt;/D&gt;&lt;/FQL&gt;&lt;FQL&gt;&lt;Q&gt;LHMN13000^FG_PRICE(42185)&lt;/Q&gt;&lt;R&gt;1&lt;/R&gt;&lt;C&gt;1&lt;/C&gt;&lt;D xsi:type="xsd:double"&gt;96.49&lt;/D&gt;&lt;/FQL&gt;&lt;FQL&gt;&lt;Q&gt;LHMN13000^FG_PRICE(-1AY)&lt;/Q&gt;&lt;R&gt;1&lt;/R&gt;&lt;C&gt;1&lt;/C&gt;&lt;D xsi:type="xsd:double"&gt;97.74&lt;/D&gt;&lt;/FQL&gt;&lt;FQL&gt;&lt;Q&gt;LHMN13000^MIN(FG_PRICE(0,-1AY))&lt;/Q&gt;&lt;R&gt;1&lt;/R&gt;&lt;C&gt;1&lt;/C&gt;&lt;D xsi:type="xsd:double"&gt;92.11&lt;/D&gt;&lt;/FQL&gt;&lt;FQL&gt;&lt;Q&gt;LHMN13000^MAX(FG_PRICE(0,-1AY))&lt;/Q&gt;&lt;R&gt;1&lt;/R&gt;&lt;C&gt;1&lt;/C&gt;&lt;D xsi:type="xsd:double"&gt;97.74&lt;/D&gt;&lt;/FQL&gt;&lt;FQL&gt;&lt;Q&gt;VIX^FG_PRICE(42338)&lt;/Q&gt;&lt;R&gt;1&lt;/R&gt;&lt;C&gt;1&lt;/C&gt;&lt;D xsi:type="xsd:double"&gt;16.13&lt;/D&gt;&lt;/FQL&gt;&lt;FQL&gt;&lt;Q&gt;VIX^FG_PRICE(42338-1/31/0)&lt;/Q&gt;&lt;R&gt;1&lt;/R&gt;&lt;C&gt;1&lt;/C&gt;&lt;D xsi:type="xsd:double"&gt;15.07&lt;/D&gt;&lt;/FQL&gt;&lt;FQL&gt;&lt;Q&gt;VIX^FG_PRICE(0CY,0CY)&lt;/Q&gt;&lt;R&gt;1&lt;/R&gt;&lt;C&gt;1&lt;/C&gt;&lt;D xsi:type="xsd:double"&gt;19.2&lt;/D&gt;&lt;/FQL&gt;&lt;FQL&gt;&lt;Q&gt;VIX^FG_PRICE(42185)&lt;/Q&gt;&lt;R&gt;1&lt;/R&gt;&lt;C&gt;1&lt;/C&gt;&lt;D xsi:type="xsd:double"&gt;18.23&lt;/D&gt;&lt;/FQL&gt;&lt;FQL&gt;&lt;Q&gt;VIX^FG_PRICE(-1AY)&lt;/Q&gt;&lt;R&gt;1&lt;/R&gt;&lt;C&gt;1&lt;/C&gt;&lt;D xsi:type="xsd:double"&gt;13.33&lt;/D&gt;&lt;/FQL&gt;&lt;FQL&gt;&lt;Q&gt;VIX^MIN(FG_PRICE(0,-1AY))&lt;/Q&gt;&lt;R&gt;1&lt;/R&gt;&lt;C&gt;1&lt;/C&gt;&lt;D xsi:type="xsd:double"&gt;11.82&lt;/D&gt;&lt;/FQL&gt;&lt;FQL&gt;&lt;Q&gt;VIX^MAX(FG_PRICE(0,-1AY))&lt;/Q&gt;&lt;R&gt;1&lt;/R&gt;&lt;C&gt;1&lt;/C&gt;&lt;D xsi:type="xsd:double"&gt;40.74&lt;/D&gt;&lt;/FQL&gt;&lt;FQL&gt;&lt;Q&gt;^SPAR_RET_ANN("SPN:SP50.R",-1,42338,D,USD,1)&lt;/Q&gt;&lt;R&gt;1&lt;/R&gt;&lt;C&gt;1&lt;/C&gt;&lt;D xsi:type="xsd:double"&gt;-0.458884714579999&lt;/D&gt;&lt;/FQL&gt;&lt;FQL&gt;&lt;Q&gt;^SPAR_RET_ANN("SPN:SP50.R",-1/31/0,42338,D,USD,1)&lt;/Q&gt;&lt;R&gt;1&lt;/R&gt;&lt;C&gt;1&lt;/C&gt;&lt;D xsi:type="xsd:double"&gt;0.29738497930094088&lt;/D&gt;&lt;/FQL&gt;&lt;FQL&gt;&lt;Q&gt;^SPAR_RET_ANN("SPN:SP50.R",12/31/-1 ,42338,D,USD,1)&lt;/Q&gt;&lt;R&gt;1&lt;/R&gt;&lt;C&gt;1&lt;/C&gt;&lt;D xsi:type="xsd:double"&gt;3.0084678308108792&lt;/D&gt;&lt;/FQL&gt;&lt;FQL&gt;&lt;Q&gt;^SPAR_RET_ANN("SPN:SP50.R",42185,42338,D,USD,1)&lt;/Q&gt;&lt;R&gt;1&lt;/R&gt;&lt;C&gt;1&lt;/C&gt;&lt;D xsi:type="xsd:double"&gt;2.0322603107378212&lt;/D&gt;&lt;/FQL&gt;&lt;FQL&gt;&lt;Q&gt;^SPAR_RET_ANN("SPN:SP50.R",0/0/-1,42338,D,USD,1)&lt;/Q&gt;&lt;R&gt;1&lt;/R&gt;&lt;C&gt;1&lt;/C&gt;&lt;D xsi:type="xsd:double"&gt;2.7383031709695915&lt;/D&gt;&lt;/FQL&gt;&lt;FQL&gt;&lt;Q&gt;^SPAR_RET_ANN("SPN:SP50.R",0/0/-3,42338,D,USD,1)&lt;/Q&gt;&lt;R&gt;1&lt;/R&gt;&lt;C&gt;1&lt;/C&gt;&lt;D xsi:type="xsd:double"&gt;16.067356312152526&lt;/D&gt;&lt;/FQL&gt;&lt;FQL&gt;&lt;Q&gt;^SPAR_RET_ANN("SPN:SP50.R",0/0/-5,42338,D,USD,1)&lt;/Q&gt;&lt;R&gt;1&lt;/R&gt;&lt;C&gt;1&lt;/C&gt;&lt;D xsi:type="xsd:double"&gt;14.350238409824234&lt;/D&gt;&lt;/FQL&gt;&lt;FQL&gt;&lt;Q&gt;^SPAR_RET_ANN("SPN:SP50.R",0/0/-10,42338,D,USD,1)&lt;/Q&gt;&lt;R&gt;1&lt;/R&gt;&lt;C&gt;1&lt;/C&gt;&lt;D xsi:type="xsd:double"&gt;7.457124992870523&lt;/D&gt;&lt;/FQL&gt;&lt;FQL&gt;&lt;Q&gt;^SPAR_RET_ANN("RUSSELL:R.2500",-1,42338,D,USD,1)&lt;/Q&gt;&lt;R&gt;1&lt;/R&gt;&lt;C&gt;1&lt;/C&gt;&lt;D xsi:type="xsd:double"&gt;-0.39069538534370896&lt;/D&gt;&lt;/FQL&gt;&lt;FQL&gt;&lt;Q&gt;^SPAR_RET_ANN("RUSSELL:R.2500",-1/31/0,42338,D,USD,1)&lt;/Q&gt;&lt;R&gt;1&lt;/R&gt;&lt;C&gt;1&lt;/C&gt;&lt;D xsi:type="xsd:double"&gt;1.9640622465106894&lt;/D&gt;&lt;/FQL&gt;&lt;FQL&gt;&lt;Q&gt;^SPAR_RET_ANN("RUSSELL:R.2500",12/31/-1 ,42338,D,USD,1)&lt;/Q&gt;&lt;R&gt;1&lt;/R&gt;&lt;C&gt;1&lt;/C&gt;&lt;D xsi:type="xsd:double"&gt;1.2207725237032063&lt;/D&gt;&lt;/FQL&gt;&lt;FQL&gt;&lt;Q&gt;^SPAR_RET_ANN("RUSSELL:R.2500",42185,42338,D,USD,1)&lt;/Q&gt;&lt;R&gt;1&lt;/R&gt;&lt;C&gt;1&lt;/C&gt;&lt;D xsi:type="xsd:double"&gt;-3.0089559999111337&lt;/D&gt;&lt;/FQL&gt;&lt;FQL&gt;&lt;Q&gt;^SPAR_RET_ANN("RUSSELL:R.2500",0/0/-1,42338,D,USD,1)&lt;/Q&gt;&lt;R&gt;1&lt;/R&gt;&lt;C&gt;1&lt;/C&gt;&lt;D xsi:type="xsd:double"&gt;2.5888553460051256&lt;/D&gt;&lt;/FQL&gt;&lt;FQL&gt;&lt;Q&gt;^SPAR_RET_ANN("RUSSELL:R.2500",0/0/-3,42338,D,USD,1)&lt;/Q&gt;&lt;R&gt;1&lt;/R&gt;&lt;C&gt;1&lt;/C&gt;&lt;D xsi:type="xsd:double"&gt;14.990296593930342&lt;/D&gt;&lt;/FQL&gt;&lt;FQL&gt;&lt;Q&gt;^SPAR_RET_ANN("RUSSELL:R.2500",0/0/-5,42338,D,USD,1)&lt;/Q&gt;&lt;R&gt;1&lt;/R&gt;&lt;C&gt;1&lt;/C&gt;&lt;D xsi:type="xsd:double"&gt;12.842361512107537&lt;/D&gt;&lt;/FQL&gt;&lt;FQL&gt;&lt;Q&gt;^SPAR_RET_ANN("RUSSELL:R.2500",0/0/-10,42338,D,USD,1)&lt;/Q&gt;&lt;R&gt;1&lt;/R&gt;&lt;C&gt;1&lt;/C&gt;&lt;D xsi:type="xsd:double"&gt;8.0029715634109433&lt;/D&gt;&lt;/FQL&gt;&lt;FQL&gt;&lt;Q&gt;^SPAR_RET_ANN("RUSSELL:R.2000",-1,42338,D,USD,1)&lt;/Q&gt;&lt;R&gt;1&lt;/R&gt;&lt;C&gt;1&lt;/C&gt;&lt;D xsi:type="xsd:double"&gt;-0.35018717713928282&lt;/D&gt;&lt;/FQL&gt;&lt;FQL&gt;&lt;Q&gt;^SPAR_RET_ANN("RUSSELL:R.2000",-1/31/0,42338,D,USD,1)&lt;/Q&gt;&lt;R&gt;1&lt;/R&gt;&lt;C&gt;1&lt;/C&gt;&lt;D xsi:type="xsd:double"&gt;3.2528804834760505&lt;/D&gt;&lt;/FQL&gt;&lt;FQL&gt;&lt;Q&gt;^SPAR_RET_ANN("RUSSELL:R.2000",12/31/-1 ,42338,D,USD,1)&lt;/Q&gt;&lt;R&gt;1&lt;/R&gt;&lt;C&gt;1&lt;/C&gt;&lt;D xsi:type="xsd:double"&gt;0.63897694536114713&lt;/D&gt;&lt;/FQL&gt;&lt;FQL&gt;&lt;Q&gt;^SPAR_RET_ANN("RUSSELL:R.2000",42185,42338,D,USD,1)&lt;/Q&gt;&lt;R&gt;1&lt;/R&gt;&lt;C&gt;1&lt;/C&gt;&lt;D xsi:type="xsd:double"&gt;-3.3681735392556478&lt;/D&gt;&lt;/FQL&gt;&lt;FQL&gt;&lt;Q&gt;^SPAR_RET_ANN("RUSSELL:R.2000",0/0/-1,42338,D,USD,1)&lt;/Q&gt;&lt;R&gt;1&lt;/R&gt;&lt;C&gt;1&lt;/C&gt;&lt;D xsi:type="xsd:double"&gt;3.4935184161926758&lt;/D&gt;&lt;/FQL&gt;&lt;FQL&gt;&lt;Q&gt;^SPAR_RET_ANN("RUSSELL:R.2000",0/0/-3,42338,D,USD,1)&lt;/Q&gt;&lt;R&gt;1&lt;/R&gt;&lt;C&gt;1&lt;/C&gt;&lt;D xsi:type="xsd:double"&gt;14.898964215923671&lt;/D&gt;&lt;/FQL&gt;&lt;FQL&gt;&lt;Q&gt;^SPAR_RET_ANN("RUSSELL:R.2000",0/0/-5,42338,D,USD,1)&lt;/Q&gt;&lt;R&gt;1&lt;/R&gt;&lt;C&gt;1&lt;/C&gt;&lt;D xsi:type="xsd:double"&gt;11.977257745660008&lt;/D&gt;&lt;/FQL&gt;&lt;FQL&gt;&lt;Q&gt;^SPAR_RET_ANN("RUSSELL:R.2000",0/0/-10,42338,D,USD,1)&lt;/Q&gt;&lt;R&gt;1&lt;/R&gt;&lt;C&gt;1&lt;/C&gt;&lt;D xsi:type="xsd:double"&gt;7.282970756117213&lt;/D&gt;&lt;/FQL&gt;&lt;FQL&gt;&lt;Q&gt;^SPAR_RET_ANN("SPUS_GR:78396310",-1,42338,D,USD,1)&lt;/Q&gt;&lt;R&gt;1&lt;/R&gt;&lt;C&gt;1&lt;/C&gt;&lt;D xsi:type="xsd:double"&gt;-0.25512850142899168&lt;/D&gt;&lt;/FQL&gt;&lt;FQL&gt;&lt;Q&gt;^SPAR_RET_ANN("SPUS_GR:78396310",-1/31/0,42338,D,USD,1)&lt;/Q&gt;&lt;R&gt;1&lt;/R&gt;&lt;C&gt;1&lt;/C&gt;&lt;D xsi:type="xsd:double"&gt;0.50966252805237922&lt;/D&gt;&lt;/FQL&gt;&lt;FQL&gt;&lt;Q&gt;^SPAR_RET_ANN("SPUS_GR:78396310",12/31/-1 ,42338,D,USD,1)&lt;/Q&gt;&lt;R&gt;1&lt;/R&gt;&lt;C&gt;1&lt;/C&gt;&lt;D xsi:type="xsd:double"&gt;-1.4787408913458533&lt;/D&gt;&lt;/FQL&gt;&lt;FQL&gt;&lt;Q&gt;^SPAR_RET_ANN("SPUS_GR:78396310",42185,42338,D,USD,1)&lt;/Q&gt;&lt;R&gt;1&lt;/R&gt;&lt;C&gt;1&lt;/C&gt;&lt;D xsi:type="xsd:double"&gt;-0.86826983894680021&lt;/D&gt;&lt;/FQL&gt;&lt;FQL&gt;&lt;Q&gt;^SPAR_RET_ANN("SPUS_GR:78396310",0/0/-1,42338,D,USD,1)&lt;/Q&gt;&lt;R&gt;1&lt;/R&gt;&lt;C&gt;1&lt;/C&gt;&lt;D xsi:type="xsd:double"&gt;-0.94031755751616819&lt;/D&gt;&lt;/FQL&gt;&lt;FQL&gt;&lt;Q&gt;^SPAR_RET_ANN("SPUS_GR:78396310",0/0/-3,42338,D,USD,1)&lt;/Q&gt;&lt;R&gt;1&lt;/R&gt;&lt;C&gt;1&lt;/C&gt;&lt;D xsi:type="xsd:double"&gt;14.266200518873484&lt;/D&gt;&lt;/FQL&gt;&lt;FQL&gt;&lt;Q&gt;^SPAR_RET_ANN("SPUS_GR:78396310",0/0/-5,42338,D,USD,1)&lt;/Q&gt;&lt;R&gt;1&lt;/R&gt;&lt;C&gt;1&lt;/C&gt;&lt;D xsi:type="xsd:double"&gt;13.071117053180515&lt;/D&gt;&lt;/FQL&gt;&lt;FQL&gt;&lt;Q&gt;^SPAR_RET_ANN("SPUS_GR:78396310",0/0/-10,42338,D,USD,1)&lt;/Q&gt;&lt;R&gt;1&lt;/R&gt;&lt;C&gt;1&lt;/C&gt;&lt;D xsi:type="xsd:double"&gt;5.9868806797175989&lt;/D&gt;&lt;/FQL&gt;&lt;FQL&gt;&lt;Q&gt;^SPAR_RET_ANN("SPUS_GR:78396210",-1,42338,D,USD,1)&lt;/Q&gt;&lt;R&gt;1&lt;/R&gt;&lt;C&gt;1&lt;/C&gt;&lt;D xsi:type="xsd:double"&gt;-0.630184487186003&lt;/D&gt;&lt;/FQL&gt;&lt;FQL&gt;&lt;Q&gt;^SPAR_RET_ANN("SPUS_GR:78396210",-1/31/0,42338,D,USD,1)&lt;/Q&gt;&lt;R&gt;1&lt;/R&gt;&lt;C&gt;1&lt;/C&gt;&lt;D xsi:type="xsd:double"&gt;0.11715789421697931&lt;/D&gt;&lt;/FQL&gt;&lt;FQL&gt;&lt;Q&gt;^SPAR_RET_ANN("SPUS_GR:78396210",12/31/-1 ,42338,D,USD,1)&lt;/Q&gt;&lt;R&gt;1&lt;/R&gt;&lt;C&gt;1&lt;/C&gt;&lt;D xsi:type="xsd:double"&gt;7.1511075247404632&lt;/D&gt;&lt;/FQL&gt;&lt;FQL&gt;&lt;Q&gt;^SPAR_RET_ANN("SPUS_GR:78396210",42185,42338,D,USD,1)&lt;/Q&gt;&lt;R&gt;1&lt;/R&gt;&lt;C&gt;1&lt;/C&gt;&lt;D xsi:type="xsd:double"&gt;4.6186757933589506&lt;/D&gt;&lt;/FQL&gt;&lt;FQL&gt;&lt;Q&gt;^SPAR_RET_ANN("SPUS_GR:78396210",0/0/-1,42338,D,USD,1)&lt;/Q&gt;&lt;R&gt;1&lt;/R&gt;&lt;C&gt;1&lt;/C&gt;&lt;D xsi:type="xsd:double"&gt;6.1035702952245474&lt;/D&gt;&lt;/FQL&gt;&lt;FQL&gt;&lt;Q&gt;^SPAR_RET_ANN("SPUS_GR:78396210",0/0/-3,42338,D,USD,1)&lt;/Q&gt;&lt;R&gt;1&lt;/R&gt;&lt;C&gt;1&lt;/C&gt;&lt;D xsi:type="xsd:double"&gt;17.712631242149634&lt;/D&gt;&lt;/FQL&gt;&lt;FQL&gt;&lt;Q&gt;^SPAR_RET_ANN("SPUS_GR:78396210",0/0/-5,42338,D,USD,1)&lt;/Q&gt;&lt;R&gt;1&lt;/R&gt;&lt;C&gt;1&lt;/C&gt;&lt;D xsi:type="xsd:double"&gt;15.5293846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35013322&lt;/D&gt;&lt;/FQL&gt;&lt;FQL&gt;&lt;Q&gt;^SPAR_RET_ANN("SPUS_GR:78396210",0/0/-10,42338,D,USD,1)&lt;/Q&gt;&lt;R&gt;1&lt;/R&gt;&lt;C&gt;1&lt;/C&gt;&lt;D xsi:type="xsd:double"&gt;8.8199327853071274&lt;/D&gt;&lt;/FQL&gt;&lt;FQL&gt;&lt;Q&gt;^SPAR_RET_ANN("MSCI_N:990300",-1,42338,D,USD,1)&lt;/Q&gt;&lt;R&gt;1&lt;/R&gt;&lt;C&gt;1&lt;/C&gt;&lt;D xsi:type="xsd:double"&gt;-0.28863179727921517&lt;/D&gt;&lt;/FQL&gt;&lt;FQL&gt;&lt;Q&gt;^SPAR_RET_ANN("MSCI_N:990300",-1/31/0,42338,D,USD,1)&lt;/Q&gt;&lt;R&gt;1&lt;/R&gt;&lt;C&gt;1&lt;/C&gt;&lt;D xsi:type="xsd:double"&gt;-1.5556916031749357&lt;/D&gt;&lt;/FQL&gt;&lt;FQL&gt;&lt;Q&gt;^SPAR_RET_ANN("MSCI_N:990300",12/31/-1 ,42338,D,USD,1)&lt;/Q&gt;&lt;R&gt;1&lt;/R&gt;&lt;C&gt;1&lt;/C&gt;&lt;D xsi:type="xsd:double"&gt;0.5405321752870007&lt;/D&gt;&lt;/FQL&gt;&lt;FQL&gt;&lt;Q&gt;^SPAR_RET_ANN("MSCI_N:990300",42185,42338,D,USD,1)&lt;/Q&gt;&lt;R&gt;1&lt;/R&gt;&lt;C&gt;1&lt;/C&gt;&lt;D xsi:type="xsd:double"&gt;-5.3840677974209434&lt;/D&gt;&lt;/FQL&gt;&lt;FQL&gt;&lt;Q&gt;^SPAR_RET_ANN("MSCI_N:990300",0/0/-1,42338,D,USD,1)&lt;/Q&gt;&lt;R&gt;1&lt;/R&gt;&lt;C&gt;1&lt;/C&gt;&lt;D xsi:type="xsd:double"&gt;-2.9312164494687432&lt;/D&gt;&lt;/FQL&gt;&lt;FQL&gt;&lt;Q&gt;^SPAR_RET_ANN("MSCI_N:990300",0/0/-3,42338,D,USD,1)&lt;/Q&gt;&lt;R&gt;1&lt;/R&gt;&lt;C&gt;1&lt;/C&gt;&lt;D xsi:type="xsd:double"&gt;6.5936723368787309&lt;/D&gt;&lt;/FQL&gt;&lt;FQL&gt;&lt;Q&gt;^SPAR_RET_ANN("MSCI_N:990300",0/0/-5,42338,D,USD,1)&lt;/Q&gt;&lt;R&gt;1&lt;/R&gt;&lt;C&gt;1&lt;/C&gt;&lt;D xsi:type="xsd:double"&gt;5.4988812272273035&lt;/D&gt;&lt;/FQL&gt;&lt;FQL&gt;&lt;Q&gt;^SPAR_RET_ANN("MSCI_N:990300",0/0/-10,42338,D,USD,1)&lt;/Q&gt;&lt;R&gt;1&lt;/R&gt;&lt;C&gt;1&lt;/C&gt;&lt;D xsi:type="xsd:double"&gt;3.62922847742706&lt;/D&gt;&lt;/FQL&gt;&lt;FQL&gt;&lt;Q&gt;^SPAR_RET_ANN("MSCI_EM_N:891800",-1,42338,D,USD,1)&lt;/Q&gt;&lt;R&gt;1&lt;/R&gt;&lt;C&gt;1&lt;/C&gt;&lt;D xsi:type="xsd:double"&gt;-1.4533705091428928&lt;/D&gt;&lt;/FQL&gt;&lt;FQL&gt;&lt;Q&gt;^SPAR_RET_ANN("MSCI_EM_N:891800",-1/31/0,42338,D,USD,1)&lt;/Q&gt;&lt;R&gt;1&lt;/R&gt;&lt;C&gt;1&lt;/C&gt;&lt;D xsi:type="xsd:double"&gt;-3.9007683027887818&lt;/D&gt;&lt;/FQL&gt;&lt;FQL&gt;&lt;Q&gt;^SPAR_RET_ANN("MSCI_EM_N:891800",12/31/-1 ,42338,D,USD,1)&lt;/Q&gt;&lt;R&gt;1&lt;/R&gt;&lt;C&gt;1&lt;/C&gt;&lt;D xsi:type="xsd:double"&gt;-12.977877312161823&lt;/D&gt;&lt;/FQL&gt;&lt;FQL&gt;&lt;Q&gt;^SPAR_RET_ANN("MSCI_EM_N:891800",42185,42338,D,USD,1)&lt;/Q&gt;&lt;R&gt;1&lt;/R&gt;&lt;C&gt;1&lt;/C&gt;&lt;D xsi:type="xsd:double"&gt;-14.312694580831842&lt;/D&gt;&lt;/FQL&gt;&lt;FQL&gt;&lt;Q&gt;^SPAR_RET_ANN("MSCI_EM_N:891800",0/0/-1,42338,D,USD,1)&lt;/Q&gt;&lt;R&gt;1&lt;/R&gt;&lt;C&gt;1&lt;/C&gt;&lt;D xsi:type="xsd:double"&gt;-16.92912816656569&lt;/D&gt;&lt;/FQL&gt;&lt;FQL&gt;&lt;Q&gt;^SPAR_RET_ANN("MSCI_EM_N:891800",0/0/-3,42338,D,USD,1)&lt;/Q&gt;&lt;R&gt;1&lt;/R&gt;&lt;C&gt;1&lt;/C&gt;&lt;D xsi:type="xsd:double"&gt;-4.5458383273890508&lt;/D&gt;&lt;/FQL&gt;&lt;FQL&gt;&lt;Q&gt;^SPAR_RET_ANN("MSCI_EM_N:891800",0/0/-5,42338,D,USD,1)&lt;/Q&gt;&lt;R&gt;1&lt;/R&gt;&lt;C&gt;1&lt;/C&gt;&lt;D xsi:type="xsd:double"&gt;-3.0391228734070852&lt;/D&gt;&lt;/FQL&gt;&lt;FQL&gt;&lt;Q&gt;^SPAR_RET_ANN("MSCI_EM_N:891800",0/0/-10,42338,D,USD,1)&lt;/Q&gt;&lt;R&gt;1&lt;/R&gt;&lt;C&gt;1&lt;/C&gt;&lt;D xsi:type="xsd:double"&gt;4.4318375346914962&lt;/D&gt;&lt;/FQL&gt;&lt;FQL&gt;&lt;Q&gt;^SPAR_RET_ANN("MSCI_N:MS655061",-1,42338,D,USD,1)&lt;/Q&gt;&lt;R&gt;1&lt;/R&gt;&lt;C&gt;1&lt;/C&gt;&lt;D xsi:type="xsd:double"&gt;-0.83396815561588289&lt;/D&gt;&lt;/FQL&gt;&lt;FQL&gt;&lt;Q&gt;^SPAR_RET_ANN("MSCI_N:MS655061",-1/31/0,42338,D,USD,1)&lt;/Q&gt;&lt;R&gt;1&lt;/R&gt;&lt;C&gt;1&lt;/C&gt;&lt;D xsi:type="xsd:double"&gt;-2.5721332063829205&lt;/D&gt;&lt;/FQL&gt;&lt;FQL&gt;&lt;Q&gt;^SPAR_RET_ANN("MSCI_N:MS655061",12/31/-1 ,42338,D,USD,1)&lt;/Q&gt;&lt;R&gt;1&lt;/R&gt;&lt;C&gt;1&lt;/C&gt;&lt;D xsi:type="xsd:double"&gt;-6.9217181465414557&lt;/D&gt;&lt;/FQL&gt;&lt;FQL&gt;&lt;Q&gt;^SPAR_RET_ANN("MSCI_N:MS655061",42185,42338,D,USD,1)&lt;/Q&gt;&lt;R&gt;1&lt;/R&gt;&lt;C&gt;1&lt;/C&gt;&lt;D xsi:type="xsd:double"&gt;-13.201790901080091&lt;/D&gt;&lt;/FQL&gt;&lt;FQL&gt;&lt;Q&gt;^SPAR_RET_ANN("MSCI_N:MS655061",0/0/-1,42338,D,USD,1)&lt;/Q&gt;&lt;R&gt;1&lt;/R&gt;&lt;C&gt;1&lt;/C&gt;&lt;D xsi:type="xsd:double"&gt;-9.5367019856896444&lt;/D&gt;&lt;/FQL&gt;&lt;FQL&gt;&lt;Q&gt;^SPAR_RET_ANN("MSCI_N:MS655061",0/0/-3,42338,D,USD,1)&lt;/Q&gt;&lt;R&gt;1&lt;/R&gt;&lt;C&gt;1&lt;/C&gt;&lt;D xsi:type="xsd:double"&gt;-0.14255336925222961&lt;/D&gt;&lt;/FQL&gt;&lt;FQL&gt;&lt;Q&gt;^SPAR_RET_ANN("MSCI_N:MS655061",0/0/-5,42338,D,USD,1)&lt;/Q&gt;&lt;R&gt;1&lt;/R&gt;&lt;C&gt;1&lt;/C&gt;&lt;D xsi:type="xsd:double"&gt;-2.1846243939096843&lt;/D&gt;&lt;/FQL&gt;&lt;FQL&gt;&lt;Q&gt;^SPAR_RET_ANN("MSCI_N:MS655061",0/0/-10,42338,D,USD,1)&lt;/Q&gt;&lt;R&gt;1&lt;/R&gt;&lt;C&gt;1&lt;/C&gt;&lt;D xsi:type="xsd:double"&gt;6.7517416371017047&lt;/D&gt;&lt;/FQL&gt;&lt;FQL&gt;&lt;Q&gt;^SPAR_RET_ANN("MSCI_N:892400",-1,42338,D,USD,1)&lt;/Q&gt;&lt;R&gt;1&lt;/R&gt;&lt;C&gt;1&lt;/C&gt;&lt;D xsi:type="xsd:double"&gt;-0.44912714847271662&lt;/D&gt;&lt;/FQL&gt;&lt;FQL&gt;&lt;Q&gt;^SPAR_RET_ANN("MSCI_N:892400",-1/31/0,42338,D,USD,1)&lt;/Q&gt;&lt;R&gt;1&lt;/R&gt;&lt;C&gt;1&lt;/C&gt;&lt;D xsi:type="xsd:double"&gt;-0.82560435777514485&lt;/D&gt;&lt;/FQL&gt;&lt;FQL&gt;&lt;Q&gt;^SPAR_RET_ANN("MSCI_N:892400",12/31/-1 ,42338,D,USD,1)&lt;/Q&gt;&lt;R&gt;1&lt;/R&gt;&lt;C&gt;1&lt;/C&gt;&lt;D xsi:type="xsd:double"&gt;-0.57093100899077154&lt;/D&gt;&lt;/FQL&gt;&lt;FQL&gt;&lt;Q&gt;^SPAR_RET_ANN("MSCI_N:892400",42185,42338,D,USD,1)&lt;/Q&gt;&lt;R&gt;1&lt;/R&gt;&lt;C&gt;1&lt;/C&gt;&lt;D xsi:type="xsd:double"&gt;-3.10773349673642&lt;/D&gt;&lt;/FQL&gt;&lt;FQL&gt;&lt;Q&gt;^SPAR_RET_ANN("MSCI_N:892400",0/0/-1,42338,D,USD,1)&lt;/Q&gt;&lt;R&gt;1&lt;/R&gt;&lt;C&gt;1&lt;/C&gt;&lt;D xsi:type="xsd:double"&gt;-2.4805441117011662&lt;/D&gt;&lt;/FQL&gt;&lt;FQL&gt;&lt;Q&gt;^SPAR_RET_ANN("MSCI_N:892400",0/0/-3,42338,D,USD,1)&lt;/Q&gt;&lt;R&gt;1&lt;/R&gt;&lt;C&gt;1&lt;/C&gt;&lt;D xsi:type="xsd:double"&gt;9.14418098547911&lt;/D&gt;&lt;/FQL&gt;&lt;FQL&gt;&lt;Q&gt;^SPAR_RET_ANN("MSCI_N:892400",0/0/-5,42338,D,USD,1)&lt;/Q&gt;&lt;R&gt;1&lt;/R&gt;&lt;C&gt;1&lt;/C&gt;&lt;D xsi:type="xsd:double"&gt;7.9643175063435878&lt;/D&gt;&lt;/FQL&gt;&lt;FQL&gt;&lt;Q&gt;^SPAR_RET_ANN("MSCI_N:892400",0/0/-10,42338,D,USD,1)&lt;/Q&gt;&lt;R&gt;1&lt;/R&gt;&lt;C&gt;1&lt;/C&gt;&lt;D xsi:type="xsd:double"&gt;5.1847542635376387&lt;/D&gt;&lt;/FQL&gt;&lt;FQL&gt;&lt;Q&gt;^SPAR_RET_ANN("MSCI_N:MS302000",-1,42338,D,USD,1)&lt;/Q&gt;&lt;R&gt;1&lt;/R&gt;&lt;C&gt;1&lt;/C&gt;&lt;D xsi:type="xsd:double"&gt;-1.0277942798754491&lt;/D&gt;&lt;/FQL&gt;&lt;FQL&gt;&lt;Q&gt;^SPAR_RET_ANN("MSCI_N:MS302000",-1/31/0,42338,D,USD,1)&lt;/Q&gt;&lt;R&gt;1&lt;/R&gt;&lt;C&gt;1&lt;/C&gt;&lt;D xsi:type="xsd:double"&gt;-1.8559101954593538&lt;/D&gt;&lt;/FQL&gt;&lt;FQL&gt;&lt;Q&gt;^SPAR_RET_ANN("MSCI_N:MS302000",12/31/-1 ,42338,D,USD,1)&lt;/Q&gt;&lt;R&gt;1&lt;/R&gt;&lt;C&gt;1&lt;/C&gt;&lt;D xsi:type="xsd:double"&gt;-2.2639803587022111&lt;/D&gt;&lt;/FQL&gt;&lt;FQL&gt;&lt;Q&gt;^SPAR_RET_ANN("MSCI_N:MS302000",42185,42338,D,USD,1)&lt;/Q&gt;&lt;R&gt;1&lt;/R&gt;&lt;C&gt;1&lt;/C&gt;&lt;D xsi:type="xsd:double"&gt;-8.1658066104709821&lt;/D&gt;&lt;/FQL&gt;&lt;FQL&gt;&lt;Q&gt;^SPAR_RET_ANN("MSCI_N:MS302000",0/0/-1,42338,D,USD,1)&lt;/Q&gt;&lt;R&gt;1&lt;/R&gt;&lt;C&gt;1&lt;/C&gt;&lt;D xsi:type="xsd:double"&gt;-4.0588275651969541&lt;/D&gt;&lt;/FQL&gt;&lt;FQL&gt;&lt;Q&gt;^SPAR_RET_ANN("MSCI_N:MS302000",0/0/-3,42338,D,USD,1)&lt;/Q&gt;&lt;R&gt;1&lt;/R&gt;&lt;C&gt;1&lt;/C&gt;&lt;D xsi:type="xsd:double"&gt;4.3576663943907912&lt;/D&gt;&lt;/FQL&gt;&lt;FQL&gt;&lt;Q&gt;^SPAR_RET_ANN("MSCI_N:MS302000",0/0/-5,42338,D,USD,1)&lt;/Q&gt;&lt;R&gt;1&lt;/R&gt;&lt;C&gt;1&lt;/C&gt;&lt;D xsi:type="xsd:double"&gt;3.0419669147786932&lt;/D&gt;&lt;/FQL&gt;&lt;FQL&gt;&lt;Q&gt;^SPAR_RET_ANN("MSCI_N:MS302000",0/0/-10,42338,D,USD,1)&lt;/Q&gt;&lt;R&gt;1&lt;/R&gt;&lt;C&gt;1&lt;/C&gt;&lt;D xsi:type="xsd:double"&gt;3.759398874729758&lt;/D&gt;&lt;/FQL&gt;&lt;FQL&gt;&lt;Q&gt;^SPAR_RET_ANN("MSCI_N:990500",-1,42338,D,USD,1)&lt;/Q&gt;&lt;R&gt;1&lt;/R&gt;&lt;C&gt;1&lt;/C&gt;&lt;D xsi:type="xsd:double"&gt;0.0987986574067401&lt;/D&gt;&lt;/FQL&gt;&lt;FQL&gt;&lt;Q&gt;^SPAR_RET_ANN("MSCI_N:990500",-1/31/0,42338,D,USD,1)&lt;/Q&gt;&lt;R&gt;1&lt;/R&gt;&lt;C&gt;1&lt;/C&gt;&lt;D xsi:type="xsd:double"&gt;-1.8329525459674034&lt;/D&gt;&lt;/FQL&gt;&lt;FQL&gt;&lt;Q&gt;^SPAR_RET_ANN("MSCI_N:990500",12/31/-1 ,42338,D,USD,1)&lt;/Q&gt;&lt;R&gt;1&lt;/R&gt;&lt;C&gt;1&lt;/C&gt;&lt;D xsi:type="xsd:double"&gt;-0.27740468276987729&lt;/D&gt;&lt;/FQL&gt;&lt;FQL&gt;&lt;Q&gt;^SPAR_RET_ANN("MSCI_N:990500",42185,42338,D,USD,1)&lt;/Q&gt;&lt;R&gt;1&lt;/R&gt;&lt;C&gt;1&lt;/C&gt;&lt;D xsi:type="xsd:double"&gt;-5.30088785535614&lt;/D&gt;&lt;/FQL&gt;&lt;FQL&gt;&lt;Q&gt;^SPAR_RET_ANN("MSCI_N:990500",0/0/-1,42338,D,USD,1)&lt;/Q&gt;&lt;R&gt;1&lt;/R&gt;&lt;C&gt;1&lt;/C&gt;&lt;D xsi:type="xsd:double"&gt;-4.5530982317302566&lt;/D&gt;&lt;/FQL&gt;&lt;FQL&gt;&lt;Q&gt;^SPAR_RET_ANN("MSCI_N:990500",0/0/-3,42338,D,USD,1)&lt;/Q&gt;&lt;R&gt;1&lt;/R&gt;&lt;C&gt;1&lt;/C&gt;&lt;D xsi:type="xsd:double"&gt;6.3952531984150074&lt;/D&gt;&lt;/FQL&gt;&lt;FQL&gt;&lt;Q&gt;^SPAR_RET_ANN("MSCI_N:990500",0/0/-5,42338,D,USD,1)&lt;/Q&gt;&lt;R&gt;1&lt;/R&gt;&lt;C&gt;1&lt;/C&gt;&lt;D xsi:type="xsd:double"&gt;6.0978190246713693&lt;/D&gt;&lt;/FQL&gt;&lt;FQL&gt;&lt;Q&gt;^SPAR_RET_ANN("MSCI_N:990500",0/0/-10,42338,D,USD,1)&lt;/Q&gt;&lt;R&gt;1&lt;/R&gt;&lt;C&gt;1&lt;/C&gt;&lt;D xsi:type="xsd:double"&gt;3.9797980155172219&lt;/D&gt;&lt;/FQL&gt;&lt;FQL&gt;&lt;Q&gt;^SPAR_RET_ANN("MSCI_EM_N:MS302400",-1,42338,D,USD,1)&lt;/Q&gt;&lt;R&gt;1&lt;/R&gt;&lt;C&gt;1&lt;/C&gt;&lt;D xsi:type="xsd:double"&gt;-0.28537704861935076&lt;/D&gt;&lt;/FQL&gt;&lt;FQL&gt;&lt;Q&gt;^SPAR_RET_ANN("MSCI_EM_N:MS302400",-1/31/0,42338,D,USD,1)&lt;/Q&gt;&lt;R&gt;1&lt;/R&gt;&lt;C&gt;1&lt;/C&gt;&lt;D xsi:type="xsd:double"&gt;-3.3735865549871291&lt;/D&gt;&lt;/FQL&gt;&lt;FQL&gt;&lt;Q&gt;^SPAR_RET_ANN("MSCI_EM_N:MS302400",12/31/-1 ,42338,D,USD,1)&lt;/Q&gt;&lt;R&gt;1&lt;/R&gt;&lt;C&gt;1&lt;/C&gt;&lt;D xsi:type="xsd:double"&gt;-6.60800360855135&lt;/D&gt;&lt;/FQL&gt;&lt;FQL&gt;&lt;Q&gt;^SPAR_RET_ANN("MSCI_EM_N:MS302400",42185,42338,D,USD,1)&lt;/Q&gt;&lt;R&gt;1&lt;/R&gt;&lt;C&gt;1&lt;/C&gt;&lt;D xsi:type="xsd:double"&gt;-17.115751871766417&lt;/D&gt;&lt;/FQL&gt;&lt;FQL&gt;&lt;Q&gt;^SPAR_RET_ANN("MSCI_EM_N:MS302400",0/0/-1,42338,D,USD,1)&lt;/Q&gt;&lt;R&gt;1&lt;/R&gt;&lt;C&gt;1&lt;/C&gt;&lt;D xsi:type="xsd:double"&gt;-5.5064085792717705&lt;/D&gt;&lt;/FQL&gt;&lt;FQL&gt;&lt;Q&gt;^SPAR_RET_ANN("MSCI_EM_N:MS302400",0/0/-3,42338,D,USD,1)&lt;/Q&gt;&lt;R&gt;1&lt;/R&gt;&lt;C&gt;1&lt;/C&gt;&lt;D xsi:type="xsd:double"&gt;3.0777340364369188&lt;/D&gt;&lt;/FQL&gt;&lt;FQL&gt;&lt;Q&gt;^SPAR_RET_ANN("MSCI_EM_N:MS302400",0/0/-5,42338,D,USD,1)&lt;/Q&gt;&lt;R&gt;1&lt;/R&gt;&lt;C&gt;1&lt;/C&gt;&lt;D xsi:type="xsd:double"&gt;0.76792951939177456&lt;/D&gt;&lt;/FQL&gt;&lt;FQL&gt;&lt;Q&gt;^SPAR_RET_ANN("MSCI_EM_N:MS302400",0/0/-10,42338,D,USD,1)&lt;/Q&gt;&lt;R&gt;1&lt;/R&gt;&lt;C&gt;1&lt;/C&gt;&lt;D xsi:type="xsd:double"&gt;10.578180256104108&lt;/D&gt;&lt;/FQL&gt;&lt;FQL&gt;&lt;Q&gt;^SPAR_RET_ANN("SPUS_GR:99900621",-1,42338,D,USD,1)&lt;/Q&gt;&lt;R&gt;1&lt;/R&gt;&lt;C&gt;1&lt;/C&gt;&lt;D xsi:type="xsd:double"&gt;-0.26120962273799009&lt;/D&gt;&lt;/FQL&gt;&lt;FQL&gt;&lt;Q&gt;^SPAR_RET_ANN("SPUS_GR:99900621",-1/31/0,42338,D,USD,1)&lt;/Q&gt;&lt;R&gt;1&lt;/R&gt;&lt;C&gt;1&lt;/C&gt;&lt;D xsi:type="xsd:double"&gt;1.8948305933797149&lt;/D&gt;&lt;/FQL&gt;&lt;FQL&gt;&lt;Q&gt;^SPAR_RET_ANN("SPUS_GR:99900621",12/31/-1 ,42338,D,USD,1)&lt;/Q&gt;&lt;R&gt;1&lt;/R&gt;&lt;C&gt;1&lt;/C&gt;&lt;D xsi:type="xsd:double"&gt;0.61195659347765829&lt;/D&gt;&lt;/FQL&gt;&lt;FQL&gt;&lt;Q&gt;^SPAR_RET_ANN("SPUS_GR:99900621",42185,42338,D,USD,1)&lt;/Q&gt;&lt;R&gt;1&lt;/R&gt;&lt;C&gt;1&lt;/C&gt;&lt;D xsi:type="xsd:double"&gt;1.4147574088687387&lt;/D&gt;&lt;/FQL&gt;&lt;FQL&gt;&lt;Q&gt;^SPAR_RET_ANN("SPUS_GR:99900621",0/0/-1,42338,D,USD,1)&lt;/Q&gt;&lt;R&gt;1&lt;/R&gt;&lt;C&gt;1&lt;/C&gt;&lt;D xsi:type="xsd:double"&gt;2.4258521576395964&lt;/D&gt;&lt;/FQL&gt;&lt;FQL&gt;&lt;Q&gt;^SPAR_RET_ANN("SPUS_GR:99900621",0/0/-3,42338,D,USD,1)&lt;/Q&gt;&lt;R&gt;1&lt;/R&gt;&lt;C&gt;1&lt;/C&gt;&lt;D xsi:type="xsd:double"&gt;18.06228435484849&lt;/D&gt;&lt;/FQL&gt;&lt;FQL&gt;&lt;Q&gt;^SPAR_RET_ANN("SPUS_GR:99900621",0/0/-5,42338,D,USD,1)&lt;/Q&gt;&lt;R&gt;1&lt;/R&gt;&lt;C&gt;1&lt;/C&gt;&lt;D xsi:type="xsd:double"&gt;13.169336905229079&lt;/D&gt;&lt;/FQL&gt;&lt;FQL&gt;&lt;Q&gt;^SPAR_RET_ANN("SPUS_GR:99900621",0/0/-10,42338,D,USD,1)&lt;/Q&gt;&lt;R&gt;1&lt;/R&gt;&lt;C&gt;1&lt;/C&gt;&lt;D xsi:type="xsd:double"&gt;-0.41846743751434712&lt;/D&gt;&lt;/FQL&gt;&lt;FQL&gt;&lt;Q&gt;^SPAR_RET_ANN("SPUS_GR:99900565",-1,42338,D,USD,1)&lt;/Q&gt;&lt;R&gt;1&lt;/R&gt;&lt;C&gt;1&lt;/C&gt;&lt;D xsi:type="xsd:double"&gt;-1.3378089574760055&lt;/D&gt;&lt;/FQL&gt;&lt;FQL&gt;&lt;Q&gt;^SPAR_RET_ANN("SPUS_GR:99900565",-1/31/0,42338,D,USD,1)&lt;/Q&gt;&lt;R&gt;1&lt;/R&gt;&lt;C&gt;1&lt;/C&gt;&lt;D xsi:type="xsd:double"&gt;-0.41195294240730096&lt;/D&gt;&lt;/FQL&gt;&lt;FQL&gt;&lt;Q&gt;^SPAR_RET_ANN("SPUS_GR:99900565",12/31/-1 ,42338,D,USD,1)&lt;/Q&gt;&lt;R&gt;1&lt;/R&gt;&lt;C&gt;1&lt;/C&gt;&lt;D xsi:type="xsd:double"&gt;5.0221401455235792&lt;/D&gt;&lt;/FQL&gt;&lt;FQL&gt;&lt;Q&gt;^SPAR_RET_ANN("SPUS_GR:99900565",42185,42338,D,USD,1)&lt;/Q&gt;&lt;R&gt;1&lt;/R&gt;&lt;C&gt;1&lt;/C&gt;&lt;D xsi:type="xsd:double"&gt;-3.743082450152091&lt;/D&gt;&lt;/FQL&gt;&lt;FQL&gt;&lt;Q&gt;^SPAR_RET_ANN("SPUS_GR:99900565",0/0/-1,42338,D,USD,1)&lt;/Q&gt;&lt;R&gt;1&lt;/R&gt;&lt;C&gt;1&lt;/C&gt;&lt;D xsi:type="xsd:double"&gt;3.62672718727719&lt;/D&gt;&lt;/FQL&gt;&lt;FQL&gt;&lt;Q&gt;^SPAR_RET_ANN("SPUS_GR:99900565",0/0/-3,42338,D,USD,1)&lt;/Q&gt;&lt;R&gt;1&lt;/R&gt;&lt;C&gt;1&lt;/C&gt;&lt;D xsi:type="xsd:double"&gt;22.911166337547996&lt;/D&gt;&lt;/FQL&gt;&lt;FQL&gt;&lt;Q&gt;^SPAR_RET_ANN("SPUS_GR:99900565",0/0/-5,42338,D,USD,1)&lt;/Q&gt;&lt;R&gt;1&lt;/R&gt;&lt;C&gt;1&lt;/C&gt;&lt;D xsi:type="xsd:double"&gt;20.852950956215068&lt;/D&gt;&lt;/FQL&gt;&lt;FQL&gt;&lt;Q&gt;^SPAR_RET_ANN("SPUS_GR:99900565",0/0/-10,42338,D,USD,1)&lt;/Q&gt;&lt;R&gt;1&lt;/R&gt;&lt;C&gt;1&lt;/C&gt;&lt;D xsi:type="xsd:double"&gt;10.822568904635466&lt;/D&gt;&lt;/FQL&gt;&lt;FQL&gt;&lt;Q&gt;^SPAR_RET_ANN("SPUS_GR:99900701",-1,42338,D,USD,1)&lt;/Q&gt;&lt;R&gt;1&lt;/R&gt;&lt;C&gt;1&lt;/C&gt;&lt;D xsi:type="xsd:double"&gt;0.05294215463098606&lt;/D&gt;&lt;/FQL&gt;&lt;FQL&gt;&lt;Q&gt;^SPAR_RET_ANN("SPUS_GR:99900701",-1/31/0,42338,D,USD,1)&lt;/Q&gt;&lt;R&gt;1&lt;/R&gt;&lt;C&gt;1&lt;/C&gt;&lt;D xsi:type="xsd:double"&gt;0.87200080705500671&lt;/D&gt;&lt;/FQL&gt;&lt;FQL&gt;&lt;Q&gt;^SPAR_RET_ANN("SPUS_GR:99900701",12/31/-1 ,42338,D,USD,1)&lt;/Q&gt;&lt;R&gt;1&lt;/R&gt;&lt;C&gt;1&lt;/C&gt;&lt;D xsi:type="xsd:double"&gt;8.4065466477383453&lt;/D&gt;&lt;/FQL&gt;&lt;FQL&gt;&lt;Q&gt;^SPAR_RET_ANN("SPUS_GR:99900701",42185,42338,D,USD,1)&lt;/Q&gt;&lt;R&gt;1&lt;/R&gt;&lt;C&gt;1&lt;/C&gt;&lt;D xsi:type="xsd:double"&gt;7.7521189820645375&lt;/D&gt;&lt;/FQL&gt;&lt;FQL&gt;&lt;Q&gt;^SPAR_RET_ANN("SPUS_GR:99900701",0/0/-1,42338,D,USD,1)&lt;/Q&gt;&lt;R&gt;1&lt;/R&gt;&lt;C&gt;1&lt;/C&gt;&lt;D xsi:type="xsd:double"&gt;6.5378185606006722&lt;/D&gt;&lt;/FQL&gt;&lt;FQL&gt;&lt;Q&gt;^SPAR_RET_ANN("SPUS_GR:99900701",0/0/-3,42338,D,USD,1)&lt;/Q&gt;&lt;R&gt;1&lt;/R&gt;&lt;C&gt;1&lt;/C&gt;&lt;D xsi:type="xsd:double"&gt;18.664558562268031&lt;/D&gt;&lt;/FQL&gt;&lt;FQL&gt;&lt;Q&gt;^SPAR_RET_ANN("SPUS_GR:99900701",0/0/-5,42338,D,USD,1)&lt;/Q&gt;&lt;R&gt;1&lt;/R&gt;&lt;C&gt;1&lt;/C&gt;&lt;D xsi:type="xsd:double"&gt;15.611838255934218&lt;/D&gt;&lt;/FQL&gt;&lt;FQL&gt;&lt;Q&gt;^SPAR_RET_ANN("SPUS_GR:99900701",0/0/-10,42338,D,USD,1)&lt;/Q&gt;&lt;R&gt;1&lt;/R&gt;&lt;C&gt;1&lt;/C&gt;&lt;D xsi:type="xsd:double"&gt;9.2966549309588586&lt;/D&gt;&lt;/FQL&gt;&lt;FQL&gt;&lt;Q&gt;^SPAR_RET_ANN("LEH:LHMN0001",0/0/-1,42338,D,USD,1)&lt;/Q&gt;&lt;R&gt;1&lt;/R&gt;&lt;C&gt;1&lt;/C&gt;&lt;D xsi:type="xsd:double"&gt;0.96655835274415125&lt;/D&gt;&lt;/FQL&gt;&lt;FQL&gt;&lt;Q&gt;^SPAR_RET_ANN("LEH:LHMN0001",0/0/-3,42338,D,USD,1)&lt;/Q&gt;&lt;R&gt;1&lt;/R&gt;&lt;C&gt;1&lt;/C&gt;&lt;D xsi:type="xsd:double"&gt;1.5024995225995541&lt;/D&gt;&lt;/FQL&gt;&lt;FQL&gt;&lt;Q&gt;^SPAR_RET_ANN("LEH:LHMN0001",0/0/-5,42338,D,USD,1)&lt;/Q&gt;&lt;R&gt;1&lt;/R&gt;&lt;C&gt;1&lt;/C&gt;&lt;D xsi:type="xsd:double"&gt;3.0803519685959957&lt;/D&gt;&lt;/FQL&gt;&lt;FQL&gt;&lt;Q&gt;^SPAR_RET_ANN("LEH:LHMN0001",0/0/-10,42338,D,USD,1)&lt;/Q&gt;&lt;R&gt;1&lt;/R&gt;&lt;C&gt;1&lt;/C&gt;&lt;D xsi:type="xsd:double"&gt;4.6330434089626227&lt;/D&gt;&lt;/FQL&gt;&lt;FQL&gt;&lt;Q&gt;^SPAR_RET_ANN("LEH:LHMN14685",0/0/-1,42338,D,USD,1)&lt;/Q&gt;&lt;R&gt;1&lt;/R&gt;&lt;C&gt;1&lt;/C&gt;&lt;D xsi:type="xsd:double"&gt;1.146698778835753&lt;/D&gt;&lt;/FQL&gt;&lt;FQL&gt;&lt;Q&gt;^SPAR_RET_ANN("LEH:LHMN14685",0/0/-3,42338,D,USD,1)&lt;/Q&gt;&lt;R&gt;1&lt;/R&gt;&lt;C&gt;1&lt;/C&gt;&lt;D xsi:type="xsd:double"&gt;2.41787683648802&lt;/D&gt;&lt;/FQL&gt;&lt;FQL&gt;&lt;Q&gt;^SPAR_RET_ANN("LEH:LHMN14685",0/0/-5,42338,D,USD,1)&lt;/Q&gt;&lt;R&gt;1&lt;/R&gt;&lt;C&gt;1&lt;/C&gt;&lt;D xsi:type="xsd:double"&gt;11.610939281868582&lt;/D&gt;&lt;/FQL&gt;&lt;FQL&gt;&lt;Q&gt;^SPAR_RET_ANN("LEH:LHMN14685",0/0/-10,42338,D,USD,1)&lt;/Q&gt;&lt;R&gt;0&lt;/R&gt;&lt;C&gt;0&lt;/C&gt;&lt;/FQL&gt;&lt;FQL&gt;&lt;Q&gt;^SPAR_RET_ANN("LEH:LHMN0062",0/0/-1,42338,D,USD,1)&lt;/Q&gt;&lt;R&gt;1&lt;/R&gt;&lt;C&gt;1&lt;/C&gt;&lt;D xsi:type="xsd:double"&gt;-1.7673663904261505&lt;/D&gt;&lt;/FQL&gt;&lt;FQL&gt;&lt;Q&gt;^SPAR_RET_ANN("LEH:LHMN0062",0/0/-3,42338,D,USD,1)&lt;/Q&gt;&lt;R&gt;1&lt;/R&gt;&lt;C&gt;1&lt;/C&gt;&lt;D xsi:type="xsd:double"&gt;-2.2156152429470333&lt;/D&gt;&lt;/FQL&gt;&lt;FQL&gt;&lt;Q&gt;^SPAR_RET_ANN("LEH:LHMN0062",0/0/-5,42338,D,USD,1)&lt;/Q&gt;&lt;R&gt;1&lt;/R&gt;&lt;C&gt;1&lt;/C&gt;&lt;D xsi:type="xsd:double"&gt;2.3860164080492297&lt;/D&gt;&lt;/FQL&gt;&lt;FQL&gt;&lt;Q&gt;^SPAR_RET_ANN("LEH:LHMN0062",0/0/-10,42338,D,USD,1)&lt;/Q&gt;&lt;R&gt;1&lt;/R&gt;&lt;C&gt;1&lt;/C&gt;&lt;D xsi:type="xsd:double"&gt;4.127118957801712&lt;/D&gt;&lt;/FQL&gt;&lt;FQL&gt;&lt;Q&gt;BRCP0524^FG_TRET_PCHG_IDX(42338-1AY,42338,,USD,,"HEDGED")&lt;/Q&gt;&lt;R&gt;1&lt;/R&gt;&lt;C&gt;1&lt;/C&gt;&lt;D xsi:type="xsd:double"&gt;0.43265107840562145&lt;/D&gt;&lt;/FQL&gt;&lt;FQL&gt;&lt;Q&gt;BRCP0524^FG_TRET_PCHG_IDX(42338-3AY,42338,,USD,,"HEDGED")&lt;/Q&gt;&lt;R&gt;1&lt;/R&gt;&lt;C&gt;1&lt;/C&gt;&lt;D xsi:type="xsd:double"&gt;3.6431626117738647&lt;/D&gt;&lt;/FQL&gt;&lt;FQL&gt;&lt;Q&gt;BRCP0524^FG_TRET_PCHG_IDX(42338-5AY,42338,,USD,,"HEDGED")&lt;/Q&gt;&lt;R&gt;1&lt;/R&gt;&lt;C&gt;1&lt;/C&gt;&lt;D xsi:type="xsd:double"&gt;21.825941809033388&lt;/D&gt;&lt;/FQL&gt;&lt;FQL&gt;&lt;Q&gt;BRCP0524^FG_TRET_PCHG_IDX(42338-10AY,42338,,USD,,"HEDGED")&lt;/Q&gt;&lt;R&gt;1&lt;/R&gt;&lt;C&gt;1&lt;/C&gt;&lt;D xsi:type="xsd:double"&gt;55.684870875929015&lt;/D&gt;&lt;/FQL&gt;&lt;FQL&gt;&lt;Q&gt;^SPAR_RET_ANN("SBF:SBWGU",-1,42338,D,USD,1)&lt;/Q&gt;&lt;R&gt;1&lt;/R&gt;&lt;C&gt;1&lt;/C&gt;&lt;D xsi:type="xsd:double"&gt;-0.23419999999999552&lt;/D&gt;&lt;/FQL&gt;&lt;FQL&gt;&lt;Q&gt;^SPAR_RET_ANN("SBF:SBWGU",-1/31/0,42338,D,USD,1)&lt;/Q&gt;&lt;R&gt;1&lt;/R&gt;&lt;C&gt;1&lt;/C&gt;&lt;D xsi:type="xsd:double"&gt;-2.0803047633703553&lt;/D&gt;&lt;/FQL&gt;&lt;FQL&gt;&lt;Q&gt;^SPAR_RET_ANN("SBF:SBWGU",12/31/-1 ,42338,D,USD,1)&lt;/Q&gt;&lt;R&gt;1&lt;/R&gt;&lt;C&gt;1&lt;/C&gt;&lt;D xsi:type="xsd:double"&gt;-4.4463313169600394&lt;/D&gt;&lt;/FQL&gt;&lt;FQL&gt;&lt;Q&gt;^SPAR_RET_ANN("SBF:SBWGU",42185,42338,D,USD,1)&lt;/Q&gt;&lt;R&gt;1&lt;/R&gt;&lt;C&gt;1&lt;/C&gt;&lt;D xsi:type="xsd:double"&gt;-0.33936023795616554&lt;/D&gt;&lt;/FQL&gt;&lt;FQL&gt;&lt;Q&gt;^SPAR_RET_ANN("SBF:SBWGU",0/0/-1,42338,D,USD,1)&lt;/Q&gt;&lt;R&gt;1&lt;/R&gt;&lt;C&gt;1&lt;/C&gt;&lt;D xsi:type="xsd:double"&gt;-5.0565400223398722&lt;/D&gt;&lt;/FQL&gt;&lt;FQL&gt;&lt;Q&gt;^SPAR_RET_ANN("SBF:SBWGU",0/0/-3,42338,D,USD,1)&lt;/Q&gt;&lt;R&gt;1&lt;/R&gt;&lt;C&gt;1&lt;/C&gt;&lt;D xsi:type="xsd:double"&gt;-3.2872503162245215&lt;/D&gt;&lt;/FQL&gt;&lt;FQL&gt;&lt;Q&gt;^SPAR_RET_ANN("SBF:SBWGU",0/0/-5,42338,D,USD,1)&lt;/Q&gt;&lt;R&gt;1&lt;/R&gt;&lt;C&gt;1&lt;/C&gt;&lt;D xsi:type="xsd:double"&gt;0.08598841442799543&lt;/D&gt;&lt;/FQL&gt;&lt;FQL&gt;&lt;Q&gt;^SPAR_RET_ANN("SBF:SBWGU",0/0/-10,42338,D,USD,1)&lt;/Q&gt;&lt;R&gt;1&lt;/R&gt;&lt;C&gt;1&lt;/C&gt;&lt;D xsi:type="xsd:double"&gt;3.4512732725181516&lt;/D&gt;&lt;/FQL&gt;&lt;FQL&gt;&lt;Q&gt;^SPAR_RET_ANN("LEH:LHMN0011",-1,42338,D,USD,1)&lt;/Q&gt;&lt;R&gt;1&lt;/R&gt;&lt;C&gt;1&lt;/C&gt;&lt;D xsi:type="xsd:double"&gt;0.047631688403271255&lt;/D&gt;&lt;/FQL&gt;&lt;FQL&gt;&lt;Q&gt;^SPAR_RET_ANN("LEH:LHMN0011",-1/31/0,42338,D,USD,1)&lt;/Q&gt;&lt;R&gt;1&lt;/R&gt;&lt;C&gt;1&lt;/C&gt;&lt;D xsi:type="xsd:double"&gt;-0.21830730941160281&lt;/D&gt;&lt;/FQL&gt;&lt;FQL&gt;&lt;Q&gt;^SPAR_RET_ANN("LEH:LHMN0011",12/31/-1 ,42338,D,USD,1)&lt;/Q&gt;&lt;R&gt;1&lt;/R&gt;&lt;C&gt;1&lt;/C&gt;&lt;D xsi:type="xsd:double"&gt;-0.0054146811279243146&lt;/D&gt;&lt;/FQL&gt;&lt;FQL&gt;&lt;Q&gt;^SPAR_RET_ANN("LEH:LHMN0011",42185,42338,D,USD,1)&lt;/Q&gt;&lt;R&gt;1&lt;/R&gt;&lt;C&gt;1&lt;/C&gt;&lt;D xsi:type="xsd:double"&gt;0.8377551465970523&lt;/D&gt;&lt;/FQL&gt;&lt;FQL&gt;&lt;Q&gt;^SPAR_RET_ANN("LEH:LHMN0011",0/0/-1,42338,D,USD,1)&lt;/Q&gt;&lt;R&gt;1&lt;/R&gt;&lt;C&gt;1&lt;/C&gt;&lt;D xsi:type="xsd:double"&gt;0.0014720020937053491&lt;/D&gt;&lt;/FQL&gt;&lt;FQL&gt;&lt;Q&gt;^SPAR_RET_ANN("LEH:LHMN0011",0/0/-3,42338,D,USD,1)&lt;/Q&gt;&lt;R&gt;1&lt;/R&gt;&lt;C&gt;1&lt;/C&gt;&lt;D xsi:type="xsd:double"&gt;1.7237468745308959&lt;/D&gt;&lt;/FQL&gt;&lt;FQL&gt;&lt;Q&gt;^SPAR_RET_ANN("LEH:LHMN0011",0/0/-5,42338,D,USD,1)&lt;/Q&gt;&lt;R&gt;1&lt;/R&gt;&lt;C&gt;1&lt;/C&gt;&lt;D xsi:type="xsd:double"&gt;4.3136800975854817&lt;/D&gt;&lt;/FQL&gt;&lt;FQL&gt;&lt;Q&gt;^SPAR_RET_ANN("LEH:LHMN0011",0/0/-10,42338,D,USD,1)&lt;/Q&gt;&lt;R&gt;1&lt;/R&gt;&lt;C&gt;1&lt;/C&gt;&lt;D xsi:type="xsd:double"&gt;5.3428995144055635&lt;/D&gt;&lt;/FQL&gt;&lt;FQL&gt;&lt;Q&gt;^SPAR_RET_ANN("MLX:MLH0A0",-1,42338,D,USD,1)&lt;/Q&gt;&lt;R&gt;1&lt;/R&gt;&lt;C&gt;1&lt;/C&gt;&lt;D xsi:type="xsd:double"&gt;0.16469864638604115&lt;/D&gt;&lt;/FQL&gt;&lt;FQL&gt;&lt;Q&gt;^SPAR_RET_ANN("MLX:MLH0A0",-1/31/0,42338,D,USD,1)&lt;/Q&gt;&lt;R&gt;1&lt;/R&gt;&lt;C&gt;1&lt;/C&gt;&lt;D xsi:type="xsd:double"&gt;-2.2449749605543134&lt;/D&gt;&lt;/FQL&gt;&lt;FQL&gt;&lt;Q&gt;^SPAR_RET_ANN("MLX:MLH0A0",12/31/-1 ,42338,D,USD,1)&lt;/Q&gt;&lt;R&gt;1&lt;/R&gt;&lt;C&gt;1&lt;/C&gt;&lt;D xsi:type="xsd:double"&gt;-2.1181395632828282&lt;/D&gt;&lt;/FQL&gt;&lt;FQL&gt;&lt;Q&gt;^SPAR_RET_ANN("MLX:MLH0A0",42185,42338,D,USD,1)&lt;/Q&gt;&lt;R&gt;1&lt;/R&gt;&lt;C&gt;1&lt;/C&gt;&lt;D xsi:type="xsd:double"&gt;-4.4578727255965127&lt;/D&gt;&lt;/FQL&gt;&lt;FQL&gt;&lt;Q&gt;^SPAR_RET_ANN("MLX:MLH0A0",0/0/-1,42338,D,USD,1)&lt;/Q&gt;&lt;R&gt;1&lt;/R&gt;&lt;C&gt;1&lt;/C&gt;&lt;D xsi:type="xsd:double"&gt;-3.5478470740908707&lt;/D&gt;&lt;/FQL&gt;&lt;FQL&gt;&lt;Q&gt;^SPAR_RET_ANN("MLX:MLH0A0",0/0/-3,42338,D,USD,1)&lt;/Q&gt;&lt;R&gt;1&lt;/R&gt;&lt;C&gt;1&lt;/C&gt;&lt;D xsi:type="xsd:double"&gt;3.0625371759845477&lt;/D&gt;&lt;/FQL&gt;&lt;FQL&gt;&lt;Q&gt;^SPAR_RET_ANN("MLX:MLH0A0",0/0/-5,42338,D,USD,1)&lt;/Q&gt;&lt;R&gt;1&lt;/R&gt;&lt;C&gt;1&lt;/C&gt;&lt;D xsi:type="xsd:double"&gt;5.7426498439681284&lt;/D&gt;&lt;/FQL&gt;&lt;FQL&gt;&lt;Q&gt;^SPAR_RET_ANN("MLX:MLH0A0",0/0/-10,42338,D,USD,1)&lt;/Q&gt;&lt;R&gt;1&lt;/R&gt;&lt;C&gt;1&lt;/C&gt;&lt;D xsi:type="xsd:double"&gt;7.1638107445318955&lt;/D&gt;&lt;/FQL&gt;&lt;FQL&gt;&lt;Q&gt;^SPAR_RET_ANN("SPFI_LOAN_T:SPBDLL00",-1,42338,D,USD,1)&lt;/Q&gt;&lt;R&gt;1&lt;/R&gt;&lt;C&gt;1&lt;/C&gt;&lt;D xsi:type="xsd:double"&gt;-0.09926164629501244&lt;/D&gt;&lt;/FQL&gt;&lt;FQL&gt;&lt;Q&gt;^SPAR_RET_ANN("SPFI_LOAN_T:SPBDLL00",-1/31/0,42338,D,USD,1)&lt;/Q&gt;&lt;R&gt;1&lt;/R&gt;&lt;C&gt;1&lt;/C&gt;&lt;D xsi:type="xsd:double"&gt;-1.0579862574678467&lt;/D&gt;&lt;/FQL&gt;&lt;FQL&gt;&lt;Q&gt;^SPAR_RET_ANN("SPFI_LOAN_T:SPBDLL00",12/31/-1 ,42338,D,USD,1)&lt;/Q&gt;&lt;R&gt;1&lt;/R&gt;&lt;C&gt;1&lt;/C&gt;&lt;D xsi:type="xsd:double"&gt;-1.546243866189112&lt;/D&gt;&lt;/FQL&gt;&lt;FQL&gt;&lt;Q&gt;^SPAR_RET_ANN("SPFI_LOAN_T:SPBDLL00",42185,42338,D,USD,1)&lt;/Q&gt;&lt;R&gt;1&lt;/R&gt;&lt;C&gt;1&lt;/C&gt;&lt;D xsi:type="xsd:double"&gt;-3.295606710124277&lt;/D&gt;&lt;/FQL&gt;&lt;FQL&gt;&lt;Q&gt;^SPAR_RET_ANN("SPFI_LOAN_T:SPBDLL00",0/0/-1,42338,D,USD,1)&lt;/Q&gt;&lt;R&gt;1&lt;/R&gt;&lt;C&gt;1&lt;/C&gt;&lt;D xsi:type="xsd:double"&gt;-2.9417673293886448&lt;/D&gt;&lt;/FQL&gt;&lt;FQL&gt;&lt;Q&gt;^SPAR_RET_ANN("SPFI_LOAN_T:SPBDLL00",0/0/-3,42338,D,USD,1)&lt;/Q&gt;&lt;R&gt;1&lt;/R&gt;&lt;C&gt;1&lt;/C&gt;&lt;D xsi:type="xsd:double"&gt;1.8057728871852641&lt;/D&gt;&lt;/FQL&gt;&lt;FQL&gt;&lt;Q&gt;^SPAR_RET_ANN("SPFI_LOAN_T:SPBDLL00",0/0/-5,42338,D,USD,1)&lt;/Q&gt;&lt;R&gt;1&lt;/R&gt;&lt;C&gt;1&lt;/C&gt;&lt;D xsi:type="xsd:double"&gt;3.3908729690712569&lt;/D&gt;&lt;/FQL&gt;&lt;FQL&gt;&lt;Q&gt;^SPAR_RET_ANN("SPFI_LOAN_T:SPBDLL00",0/0/-10,42338,D,USD,1)&lt;/Q&gt;&lt;R&gt;0&lt;/R&gt;&lt;C&gt;0&lt;/C&gt;&lt;/FQL&gt;&lt;FQL&gt;&lt;Q&gt;^SPAR_RET_ANN("JPME:JPM00467",-1,42338,D,USD,1)&lt;/Q&gt;&lt;R&gt;1&lt;/R&gt;&lt;C&gt;1&lt;/C&gt;&lt;D xsi:type="xsd:double"&gt;-0.3131585853142882&lt;/D&gt;&lt;/FQL&gt;&lt;FQL&gt;&lt;Q&gt;^SPAR_RET_ANN("JPME:JPM00467",-1/31/0,42338,D,USD,1)&lt;/Q&gt;&lt;R&gt;1&lt;/R&gt;&lt;C&gt;1&lt;/C&gt;&lt;D xsi:type="xsd:double"&gt;-0.057550367751957321&lt;/D&gt;&lt;/FQL&gt;&lt;FQL&gt;&lt;Q&gt;^SPAR_RET_ANN("JPME:JPM00467",12/31/-1 ,42338,D,USD,1)&lt;/Q&gt;&lt;R&gt;1&lt;/R&gt;&lt;C&gt;1&lt;/C&gt;&lt;D xsi:type="xsd:double"&gt;2.7734582799791685&lt;/D&gt;&lt;/FQL&gt;&lt;FQL&gt;&lt;Q&gt;^SPAR_RET_ANN("JPME:JPM00467",42185,42338,D,USD,1)&lt;/Q&gt;&lt;R&gt;1&lt;/R&gt;&lt;C&gt;1&lt;/C&gt;&lt;D xsi:type="xsd:double"&gt;1.1740635548239897&lt;/D&gt;&lt;/FQL&gt;&lt;FQL&gt;&lt;Q&gt;^SPAR_RET_ANN("JPME:JPM00467",0/0/-1,42338,D,USD,1)&lt;/Q&gt;&lt;R&gt;1&lt;/R&gt;&lt;C&gt;1&lt;/C&gt;&lt;D xsi:type="xsd:double"&gt;-0.17171050571661572&lt;/D&gt;&lt;/FQL&gt;&lt;FQL&gt;&lt;Q&gt;^SPAR_RET_ANN("JPME:JPM00467",0/0/-3,42338,D,USD,1)&lt;/Q&gt;&lt;R&gt;1&lt;/R&gt;&lt;C&gt;1&lt;/C&gt;&lt;D xsi:type="xsd:double"&gt;0.74633002499355783&lt;/D&gt;&lt;/FQL&gt;&lt;FQL&gt;&lt;Q&gt;^SPAR_RET_ANN("JPME:JPM00467",0/0/-5,42338,D,USD,1)&lt;/Q&gt;&lt;R&gt;1&lt;/R&gt;&lt;C&gt;1&lt;/C&gt;&lt;D xsi:type="xsd:double"&gt;5.3428358748921045&lt;/D&gt;&lt;/FQL&gt;&lt;FQL&gt;&lt;Q&gt;^SPAR_RET_ANN("JPME:JPM00467",0/0/-10,42338,D,USD,1)&lt;/Q&gt;&lt;R&gt;1&lt;/R&gt;&lt;C&gt;1&lt;/C&gt;&lt;D xsi:type="xsd:double"&gt;7.0577942978039321&lt;/D&gt;&lt;/FQL&gt;&lt;FQL&gt;&lt;Q&gt;^SPAR_RET_ANN("JPGBI:JPM07503",-1,42338,D,USD,1)&lt;/Q&gt;&lt;R&gt;1&lt;/R&gt;&lt;C&gt;1&lt;/C&gt;&lt;D xsi:type="xsd:double"&gt;-0.66223646598794206&lt;/D&gt;&lt;/FQL&gt;&lt;FQL&gt;&lt;Q&gt;^SPAR_RET_ANN("JPGBI:JPM07503",-1/31/0,42338,D,USD,1)&lt;/Q&gt;&lt;R&gt;1&lt;/R&gt;&lt;C&gt;1&lt;/C&gt;&lt;D xsi:type="xsd:double"&gt;-2.1623510744457675&lt;/D&gt;&lt;/FQL&gt;&lt;FQL&gt;&lt;Q&gt;^SPAR_RET_ANN("JPGBI:JPM07503",12/31/-1 ,42338,D,USD,1)&lt;/Q&gt;&lt;R&gt;1&lt;/R&gt;&lt;C&gt;1&lt;/C&gt;&lt;D xsi:type="xsd:double"&gt;-12.97909733046666&lt;/D&gt;&lt;/FQL&gt;&lt;FQL&gt;&lt;Q&gt;^SPAR_RET_ANN("JPGBI:JPM07503",42185,42338,D,USD,1)&lt;/Q&gt;&lt;R&gt;1&lt;/R&gt;&lt;C&gt;1&lt;/C&gt;&lt;D xsi:type="xsd:double"&gt;-8.1752373612751779&lt;/D&gt;&lt;/FQL&gt;&lt;FQL&gt;&lt;Q&gt;^SPAR_RET_ANN("JPGBI:JPM07503",0/0/-1,42338,D,USD,1)&lt;/Q&gt;&lt;R&gt;1&lt;/R&gt;&lt;C&gt;1&lt;/C&gt;&lt;D xsi:type="xsd:double"&gt;-18.074347152539914&lt;/D&gt;&lt;/FQL&gt;&lt;FQL&gt;&lt;Q&gt;^SPAR_RET_ANN("JPGBI:JPM07503",0/0/-3,42338,D,USD,1)&lt;/Q&gt;&lt;R&gt;1&lt;/R&gt;&lt;C&gt;1&lt;/C&gt;&lt;D xsi:type="xsd:double"&gt;-8.6137704836554363&lt;/D&gt;&lt;/FQL&gt;&lt;FQL&gt;&lt;Q&gt;^SPAR_RET_ANN("JPGBI:JPM07503",0/0/-5,42338,D,USD,1)&lt;/Q&gt;&lt;R&gt;1&lt;/R&gt;&lt;C&gt;1&lt;/C&gt;&lt;D xsi:type="xsd:double"&gt;-2.4385242321890988&lt;/D&gt;&lt;/FQL&gt;&lt;FQL&gt;&lt;Q&gt;^SPAR_RET_ANN("JPGBI:JPM07503",0/0/-10,42338,D,USD,1)&lt;/Q&gt;&lt;R&gt;1&lt;/R&gt;&lt;C&gt;1&lt;/C&gt;&lt;D xsi:type="xsd:double"&gt;4.6594532436162961&lt;/D&gt;&lt;/FQL&gt;&lt;FQL&gt;&lt;Q&gt;^SPAR_RET_ANN("MLX:MLVXA0",-1,42338,D,USD,1)&lt;/Q&gt;&lt;R&gt;1&lt;/R&gt;&lt;C&gt;1&lt;/C&gt;&lt;D xsi:type="xsd:double"&gt;-0.11178946141497947&lt;/D&gt;&lt;/FQL&gt;&lt;FQL&gt;&lt;Q&gt;^SPAR_RET_ANN("MLX:MLVXA0",-1/31/0,42338,D,USD,1)&lt;/Q&gt;&lt;R&gt;1&lt;/R&gt;&lt;C&gt;1&lt;/C&gt;&lt;D xsi:type="xsd:double"&gt;-0.87677637908704087&lt;/D&gt;&lt;/FQL&gt;&lt;FQL&gt;&lt;Q&gt;^SPAR_RET_ANN("MLX:MLVXA0",12/31/-1 ,42338,D,USD,1)&lt;/Q&gt;&lt;R&gt;1&lt;/R&gt;&lt;C&gt;1&lt;/C&gt;&lt;D xsi:type="xsd:double"&gt;-1.1349354923849031&lt;/D&gt;&lt;/FQL&gt;&lt;FQL&gt;&lt;Q&gt;^SPAR_RET_ANN("MLX:MLVXA0",42185,42338,D,USD,1)&lt;/Q&gt;&lt;R&gt;1&lt;/R&gt;&lt;C&gt;1&lt;/C&gt;&lt;D xsi:type="xsd:double"&gt;-4.3459584514330736&lt;/D&gt;&lt;/FQL&gt;&lt;FQL&gt;&lt;Q&gt;^SPAR_RET_ANN("MLX:MLVXA0",0/0/-1,42338,D,USD,1)&lt;/Q&gt;&lt;R&gt;1&lt;/R&gt;&lt;C&gt;1&lt;/C&gt;&lt;D xsi:type="xsd:double"&gt;-1.9312981967233411&lt;/D&gt;&lt;/FQL&gt;&lt;FQL&gt;&lt;Q&gt;^SPAR_RET_ANN("MLX:MLVXA0",0/0/-3,42338,D,USD,1)&lt;/Q&gt;&lt;R&gt;1&lt;/R&gt;&lt;C&gt;1&lt;/C&gt;&lt;D xsi:type="xsd:double"&gt;11.3143753370591&lt;/D&gt;&lt;/FQL&gt;&lt;FQL&gt;&lt;Q&gt;^SPAR_RET_ANN("MLX:MLVXA0",0/0/-5,42338,D,USD,1)&lt;/Q&gt;&lt;R&gt;1&lt;/R&gt;&lt;C&gt;1&lt;/C&gt;&lt;D xsi:type="xsd:double"&gt;8.8104131257647822&lt;/D&gt;&lt;/FQL&gt;&lt;FQL&gt;&lt;Q&gt;^SPAR_RET_ANN("MLX:MLVXA0",0/0/-10,42338,D,USD,1)&lt;/Q&gt;&lt;R&gt;1&lt;/R&gt;&lt;C&gt;1&lt;/C&gt;&lt;D xsi:type="xsd:double"&gt;6.9416799150628039&lt;/D&gt;&lt;/FQL&gt;&lt;FQL&gt;&lt;Q&gt;^SPAR_RET_ANN("DJWL:000006EE",-1,42338,D,USD,1)&lt;/Q&gt;&lt;R&gt;1&lt;/R&gt;&lt;C&gt;1&lt;/C&gt;&lt;D xsi:type="xsd:double"&gt;-0.87854188036800007&lt;/D&gt;&lt;/FQL&gt;&lt;FQL&gt;&lt;Q&gt;^SPAR_RET_ANN("DJWL:000006EE",-1/31/0,42338,D,USD,1)&lt;/Q&gt;&lt;R&gt;1&lt;/R&gt;&lt;C&gt;1&lt;/C&gt;&lt;D xsi:type="xsd:double"&gt;-0.54900449926982287&lt;/D&gt;&lt;/FQL&gt;&lt;FQL&gt;&lt;Q&gt;^SPAR_RET_ANN("DJWL:000006EE",12/31/-1 ,42338,D,USD,1)&lt;/Q&gt;&lt;R&gt;1&lt;/R&gt;&lt;C&gt;1&lt;/C&gt;&lt;D xsi:type="xsd:double"&gt;2.2527243070884717&lt;/D&gt;&lt;/FQL&gt;&lt;FQL&gt;&lt;Q&gt;^SPAR_RET_ANN("DJWL:000006EE",42185,42338,D,USD,1)&lt;/Q&gt;&lt;R&gt;1&lt;/R&gt;&lt;C&gt;1&lt;/C&gt;&lt;D xsi:type="xsd:double"&gt;8.7000129169055853&lt;/D&gt;&lt;/FQL&gt;&lt;FQL&gt;&lt;Q&gt;^SPAR_RET_ANN("DJWL:000006EE",0/0/-1,42338,D,USD,1)&lt;/Q&gt;&lt;R&gt;1&lt;/R&gt;&lt;C&gt;1&lt;/C&gt;&lt;D xsi:type="xsd:double"&gt;4.074652197148465&lt;/D&gt;&lt;/FQL&gt;&lt;FQL&gt;&lt;Q&gt;^SPAR_RET_ANN("DJWL:000006EE",0/0/-3,42338,D,USD,1)&lt;/Q&gt;&lt;R&gt;1&lt;/R&gt;&lt;C&gt;1&lt;/C&gt;&lt;D xsi:type="xsd:double"&gt;12.32020236106861&lt;/D&gt;&lt;/FQL&gt;&lt;FQL&gt;&lt;Q&gt;^SPAR_RET_ANN("DJWL:000006EE",0/0/-5,42338,D,USD,1)&lt;/Q&gt;&lt;R&gt;1&lt;/R&gt;&lt;C&gt;1&lt;/C&gt;&lt;D xsi:type="xsd:double"&gt;12.839850343596204&lt;/D&gt;&lt;/FQL&gt;&lt;FQL&gt;&lt;Q&gt;^SPAR_RET_ANN("DJWL:000006EE",0/0/-10,42338,D,USD,1)&lt;/Q&gt;&lt;R&gt;1&lt;/R&gt;&lt;C&gt;1&lt;/C&gt;&lt;D xsi:type="xsd:double"&gt;6.9617710866016758&lt;/D&gt;&lt;/FQL&gt;&lt;FQL&gt;&lt;Q&gt;^SPAR_RET_ANN("ALER_T:95399W10",-1,42338,D,USD,1)&lt;/Q&gt;&lt;R&gt;1&lt;/R&gt;&lt;C&gt;1&lt;/C&gt;&lt;D xsi:type="xsd:double"&gt;-0.15122897072500363&lt;/D&gt;&lt;/FQL&gt;&lt;FQL&gt;&lt;Q&gt;^SPAR_RET_ANN("ALER_T:95399W10",-1/31/0,42338,D,USD,1)&lt;/Q&gt;&lt;R&gt;1&lt;/R&gt;&lt;C&gt;1&lt;/C&gt;&lt;D xsi:type="xsd:double"&gt;-8.07546786475839&lt;/D&gt;&lt;/FQL&gt;&lt;FQL&gt;&lt;Q&gt;^SPAR_RET_ANN("ALER_T:95399W10",12/31/-1 ,42338,D,USD,1)&lt;/Q&gt;&lt;R&gt;1&lt;/R&gt;&lt;C&gt;1&lt;/C&gt;&lt;D xsi:type="xsd:double"&gt;-30.094527619259747&lt;/D&gt;&lt;/FQL&gt;&lt;FQL&gt;&lt;Q&gt;^SPAR_RET_ANN("ALER_T:95399W10",42185,42338,D,USD,1)&lt;/Q&gt;&lt;R&gt;1&lt;/R&gt;&lt;C&gt;1&lt;/C&gt;&lt;D xsi:type="xsd:double"&gt;-22.016924950292736&lt;/D&gt;&lt;/FQL&gt;&lt;FQL&gt;&lt;Q&gt;^SPAR_RET_ANN("ALER_T:95399W10",0/0/-1,42338,D,USD,1)&lt;/Q&gt;&lt;R&gt;1&lt;/R&gt;&lt;C&gt;1&lt;/C&gt;&lt;D xsi:type="xsd:double"&gt;-33.921193546682829&lt;/D&gt;&lt;/FQL&gt;&lt;FQL&gt;&lt;Q&gt;^SPAR_RET_ANN("ALER_T:95399W10",0/0/-3,42338,D,USD,1)&lt;/Q&gt;&lt;R&gt;1&lt;/R&gt;&lt;C&gt;1&lt;/C&gt;&lt;D xsi:type="xsd:double"&gt;-3.2493122021687415&lt;/D&gt;&lt;/FQL&gt;&lt;FQL&gt;&lt;Q&gt;^SPAR_RET_ANN("ALER_T:95399W10",0/0/-5,42338,D,USD,1)&lt;/Q&gt;&lt;R&gt;1&lt;/R&gt;&lt;C&gt;1&lt;/C&gt;&lt;D xsi:type="xsd:double"&gt;2.5543538332313709&lt;/D&gt;&lt;/FQL&gt;&lt;FQL&gt;&lt;Q&gt;^SPAR_RET_ANN("ALER_T:95399W10",0/0/-10,42338,D,USD,1)&lt;/Q&gt;&lt;R&gt;1&lt;/R&gt;&lt;C&gt;1&lt;/C&gt;&lt;D xsi:type="xsd:double"&gt;8.88726358750489&lt;/D&gt;&lt;/FQL&gt;&lt;FQL&gt;&lt;Q&gt;^SPAR_RET_ANN("ID:STRGLNRX",-1,42338,D,USD,1)&lt;/Q&gt;&lt;R&gt;1&lt;/R&gt;&lt;C&gt;1&lt;/C&gt;&lt;D xsi:type="xsd:double"&gt;0.30178033161800677&lt;/D&gt;&lt;/FQL&gt;&lt;FQL&gt;&lt;Q&gt;^SPAR_RET_ANN("ID:STRGLNRX",-1/31/0,42338,D,USD,1)&lt;/Q&gt;&lt;R&gt;1&lt;/R&gt;&lt;C&gt;1&lt;/C&gt;&lt;D xsi:type="xsd:double"&gt;-3.5923327982143038&lt;/D&gt;&lt;/FQL&gt;&lt;FQL&gt;&lt;Q&gt;^SPAR_RET_ANN("ID:STRGLNRX",12/31/-1 ,42338,D,USD,1)&lt;/Q&gt;&lt;R&gt;1&lt;/R&gt;&lt;C&gt;1&lt;/C&gt;&lt;D xsi:type="xsd:double"&gt;-19.978948983938349&lt;/D&gt;&lt;/FQL&gt;&lt;FQL&gt;&lt;Q&gt;^SPAR_RET_ANN("ID:STRGLNRX",42185,42338,D,USD,1)&lt;/Q&gt;&lt;R&gt;1&lt;/R&gt;&lt;C&gt;1&lt;/C&gt;&lt;D xsi:type="xsd:double"&gt;-18.3106636783518&lt;/D&gt;&lt;/FQL&gt;&lt;FQL&gt;&lt;Q&gt;^SPAR_RET_ANN("ID:STRGLNRX",0/0/-1,42338,D,USD,1)&lt;/Q&gt;&lt;R&gt;1&lt;/R&gt;&lt;C&gt;1&lt;/C&gt;&lt;D xsi:type="xsd:double"&gt;-22.303012788362498&lt;/D&gt;&lt;/FQL&gt;&lt;FQL&gt;&lt;Q&gt;^SPAR_RET_ANN("ID:STRGLNRX",0/0/-3,42338,D,USD,1)&lt;/Q&gt;&lt;R&gt;1&lt;/R&gt;&lt;C&gt;1&lt;/C&gt;&lt;D xsi:type="xsd:double"&gt;-8.8951743969201136&lt;/D&gt;&lt;/FQL&gt;&lt;FQL&gt;&lt;Q&gt;^SPAR_RET_ANN("ID:STRGLNRX",0/0/-5,42338,D,USD,1)&lt;/Q&gt;&lt;R&gt;1&lt;/R&gt;&lt;C&gt;1&lt;/C&gt;&lt;D xsi:type="xsd:double"&gt;-5.7077988820361858&lt;/D&gt;&lt;/FQL&gt;&lt;FQL&gt;&lt;Q&gt;^SPAR_RET_ANN("ID:STRGLNRX",0/0/-10,42338,D,USD,1)&lt;/Q&gt;&lt;R&gt;1&lt;/R&gt;&lt;C&gt;1&lt;/C&gt;&lt;D xsi:type="xsd:double"&gt;1.5497870281272475&lt;/D&gt;&lt;/FQL&gt;&lt;FQL&gt;&lt;Q&gt;^SPAR_RET_ANN("HFRI:HFRXGL",-1,42338,D,USD,1)&lt;/Q&gt;&lt;R&gt;0&lt;/R&gt;&lt;C&gt;0&lt;/C&gt;&lt;/FQL&gt;&lt;FQL&gt;&lt;Q&gt;^SPAR_RET_ANN("HFRI:HFRXGL",-1/31/0,42338,D,USD,1)&lt;/Q&gt;&lt;R&gt;1&lt;/R&gt;&lt;C&gt;1&lt;/C&gt;&lt;D xsi:type="xsd:double"&gt;-0.65086028476161184&lt;/D&gt;&lt;/FQL&gt;&lt;FQL&gt;&lt;Q&gt;^SPAR_RET_ANN("HFRI:HFRXGL",12/31/-1 ,42338,D,USD,1)&lt;/Q&gt;&lt;R&gt;1&lt;/R&gt;&lt;C&gt;1&lt;/C&gt;&lt;D xsi:type="xsd:double"&gt;-2.2713751338444665&lt;/D&gt;&lt;/FQL&gt;&lt;FQL&gt;&lt;Q&gt;^SPAR_RET_ANN("HFRI:HFRXGL",42185,42338,D,USD,1)&lt;/Q&gt;&lt;R&gt;1&lt;/R&gt;&lt;C&gt;1&lt;/C&gt;&lt;D xsi:type="xsd:double"&gt;-3.446108123854863&lt;/D&gt;&lt;/FQL&gt;&lt;FQL&gt;&lt;Q&gt;^SPAR_RET_ANN("HFRI:HFRXGL",0/0/-1,42338,D,USD,1)&lt;/Q&gt;&lt;R&gt;1&lt;/R&gt;&lt;C&gt;1&lt;/C&gt;&lt;D xsi:type="xsd:double"&gt;-2.9931946711246549&lt;/D&gt;&lt;/FQL&gt;&lt;FQL&gt;&lt;Q&gt;^SPAR_RET_ANN("HFRI:HFRXGL",0/0/-3,42338,D,USD,1)&lt;/Q&gt;&lt;R&gt;1&lt;/R&gt;&lt;C&gt;1&lt;/C&gt;&lt;D xsi:type="xsd:double"&gt;1.5218595935578172&lt;/D&gt;&lt;/FQL&gt;&lt;FQL&gt;&lt;Q&gt;^SPAR_RET_ANN("HFRI:HFRXGL",0/0/-5,42338,D,USD,1)&lt;/Q&gt;&lt;R&gt;1&lt;/R&gt;&lt;C&gt;1&lt;/C&gt;&lt;D xsi:type="xsd:double"&gt;0.024976300880985569&lt;/D&gt;&lt;/FQL&gt;&lt;FQL&gt;&lt;Q&gt;^SPAR_RET_ANN("HFRI:HFRXGL",0/0/-10,42338,D,USD,1)&lt;/Q&gt;&lt;R&gt;1&lt;/R&gt;&lt;C&gt;1&lt;/C&gt;&lt;D xsi:type="xsd:double"&gt;0.3415344057855485&lt;/D&gt;&lt;/FQL&gt;&lt;FQL&gt;&lt;Q&gt;^SPAR_RET_ANN("DJUBS_T:DJUBSCMP",-1,42338,D,USD,1)&lt;/Q&gt;&lt;R&gt;0&lt;/R&gt;&lt;C&gt;0&lt;/C&gt;&lt;/FQL&gt;&lt;FQL&gt;&lt;Q&gt;^SPAR_RET_ANN("DJUBS_T:DJUBSCMP",-1/31/0,42338,D,USD,1)&lt;/Q&gt;&lt;R&gt;0&lt;/R&gt;&lt;C&gt;0&lt;/C&gt;&lt;/FQL&gt;&lt;FQL&gt;&lt;Q&gt;^SPAR_RET_ANN("DJUBS_T:DJUBSCMP",12/31/-1 ,42338,D,USD,1)&lt;/Q&gt;&lt;R&gt;0&lt;/R&gt;&lt;C&gt;0&lt;/C&gt;&lt;/FQL&gt;&lt;FQL&gt;&lt;Q&gt;^SPAR_RET_ANN("DJUBS_T:DJUBSCMP",42185,42338,D,USD,1)&lt;/Q&gt;&lt;R&gt;0&lt;/R&gt;&lt;C&gt;0&lt;/C&gt;&lt;/FQL&gt;&lt;FQL&gt;&lt;Q&gt;^SPAR_RET_ANN("DJUBS_T:DJUBSCMP",0/0/-1,42338,D,USD,1)&lt;/Q&gt;&lt;R&gt;0&lt;/R&gt;&lt;C&gt;0&lt;/C&gt;&lt;/FQL&gt;&lt;FQL&gt;&lt;Q&gt;^SPAR_RET_ANN("DJUBS_T:DJUBSCMP",0/0/-3,42338,D,USD,1)&lt;/Q&gt;&lt;R&gt;0&lt;/R&gt;&lt;C&gt;0&lt;/C&gt;&lt;/FQL&gt;&lt;FQL&gt;&lt;Q&gt;^SPAR_RET_ANN("DJUBS_T:DJUBSCMP",0/0/-5,42338,D,USD,1)&lt;/Q&gt;&lt;R&gt;0&lt;/R&gt;&lt;C&gt;0&lt;/C&gt;&lt;/FQL&gt;&lt;FQL&gt;&lt;Q&gt;^SPAR_RET_ANN("DJUBS_T:DJUBSCMP",0/0/-10,42338,D,USD,1)&lt;/Q&gt;&lt;R&gt;0&lt;/R&gt;&lt;C&gt;0&lt;/C&gt;&lt;/FQL&gt;&lt;FQL&gt;&lt;Q&gt;^SPAR_RET_ANN("SPGSCIT:SPGSCI",-1,42338,D,USD,1)&lt;/Q&gt;&lt;R&gt;1&lt;/R&gt;&lt;C&gt;1&lt;/C&gt;&lt;D xsi:type="xsd:double"&gt;-0.33817430345153277&lt;/D&gt;&lt;/FQL&gt;&lt;FQL&gt;&lt;Q&gt;^SPAR_RET_ANN("SPGSCIT:SPGSCI",-1/31/0,42338,D,USD,1)&lt;/Q&gt;&lt;R&gt;1&lt;/R&gt;&lt;C&gt;1&lt;/C&gt;&lt;D xsi:type="xsd:double"&gt;-8.9659472194163374&lt;/D&gt;&lt;/FQL&gt;&lt;FQL&gt;&lt;Q&gt;^SPAR_RET_ANN("SPGSCIT:SPGSCI",12/31/-1 ,42338,D,USD,1)&lt;/Q&gt;&lt;R&gt;1&lt;/R&gt;&lt;C&gt;1&lt;/C&gt;&lt;D xsi:type="xsd:double"&gt;-26.515018878383312&lt;/D&gt;&lt;/FQL&gt;&lt;FQL&gt;&lt;Q&gt;^SPAR_RET_ANN("SPGSCIT:SPGSCI",42185,42338,D,USD,1)&lt;/Q&gt;&lt;R&gt;1&lt;/R&gt;&lt;C&gt;1&lt;/C&gt;&lt;D xsi:type="xsd:double"&gt;-24.813007399314515&lt;/D&gt;&lt;/FQL&gt;&lt;FQL&gt;&lt;Q&gt;^SPAR_RET_ANN("SPGSCIT:SPGSCI",0/0/-1,42338,D,USD,1)&lt;/Q&gt;&lt;R&gt;1&lt;/R&gt;&lt;C&gt;1&lt;/C&gt;&lt;D xsi:type="xsd:double"&gt;-36.420643854142313&lt;/D&gt;&lt;/FQL&gt;&lt;FQL&gt;&lt;Q&gt;^SPAR_RET_ANN("SPGSCIT:SPGSCI",0/0/-3,42338,D,USD,1)&lt;/Q&gt;&lt;R&gt;1&lt;/R&gt;&lt;C&gt;1&lt;/C&gt;&lt;D xsi:type="xsd:double"&gt;-21.528476943204524&lt;/D&gt;&lt;/FQL&gt;&lt;FQL&gt;&lt;Q&gt;^SPAR_RET_ANN("SPGSCIT:SPGSCI",0/0/-5,42338,D,USD,1)&lt;/Q&gt;&lt;R&gt;1&lt;/R&gt;&lt;C&gt;1&lt;/C&gt;&lt;D xsi:type="xsd:double"&gt;-12.031562890971392&lt;/D&gt;&lt;/FQL&gt;&lt;FQL&gt;&lt;Q&gt;^SPAR_RET_ANN("SPGSCIT:SPGSCI",0/0/-10,42338,D,USD,1)&lt;/Q&gt;&lt;R&gt;1&lt;/R&gt;&lt;C&gt;1&lt;/C&gt;&lt;D xsi:type="xsd:double"&gt;-9.4682015415032179&lt;/D&gt;&lt;/FQL&gt;&lt;FQL&gt;&lt;Q&gt;^SPAR_RET_ANN("SPGSCIT:SPGSEN",-1,42338,D,USD,1)&lt;/Q&gt;&lt;R&gt;1&lt;/R&gt;&lt;C&gt;1&lt;/C&gt;&lt;D xsi:type="xsd:double"&gt;-0.49058780169581873&lt;/D&gt;&lt;/FQL&gt;&lt;FQL&gt;&lt;Q&gt;^SPAR_RET_ANN("SPGSCIT:SPGSEN",-1/31/0,42338,D,USD,1)&lt;/Q&gt;&lt;R&gt;1&lt;/R&gt;&lt;C&gt;1&lt;/C&gt;&lt;D xsi:type="xsd:double"&gt;-11.068804518325059&lt;/D&gt;&lt;/FQL&gt;&lt;FQL&gt;&lt;Q&gt;^SPAR_RET_ANN("SPGSCIT:SPGSEN",12/31/-1 ,42338,D,USD,1)&lt;/Q&gt;&lt;R&gt;1&lt;/R&gt;&lt;C&gt;1&lt;/C&gt;&lt;D xsi:type="xsd:double"&gt;-30.954165634861653&lt;/D&gt;&lt;/FQL&gt;&lt;FQL&gt;&lt;Q&gt;^SPAR_RET_ANN("SPGSCIT:SPGSEN",42185,42338,D,USD,1)&lt;/Q&gt;&lt;R&gt;1&lt;/R&gt;&lt;C&gt;1&lt;/C&gt;&lt;D xsi:type="xsd:double"&gt;-31.533404397588804&lt;/D&gt;&lt;/FQL&gt;&lt;FQL&gt;&lt;Q&gt;^SPAR_RET_ANN("SPGSCIT:SPGSEN",0/0/-1,42338,D,USD,1)&lt;/Q&gt;&lt;R&gt;1&lt;/R&gt;&lt;C&gt;1&lt;/C&gt;&lt;D xsi:type="xsd:double"&gt;-44.4312939394051&lt;/D&gt;&lt;/FQL&gt;&lt;FQL&gt;&lt;Q&gt;^SPAR_RET_ANN("SPGSCIT:SPGSEN",0/0/-3,42338,D,USD,1)&lt;/Q&gt;&lt;R&gt;1&lt;/R&gt;&lt;C&gt;1&lt;/C&gt;&lt;D xsi:type="xsd:double"&gt;-25.762127930247658&lt;/D&gt;&lt;/FQL&gt;&lt;FQL&gt;&lt;Q&gt;^SPAR_RET_ANN("SPGSCIT:SPGSEN",0/0/-5,42338,D,USD,1)&lt;/Q&gt;&lt;R&gt;1&lt;/R&gt;&lt;C&gt;1&lt;/C&gt;&lt;D xsi:type="xsd:double"&gt;-14.550682342285093&lt;/D&gt;&lt;/FQL&gt;&lt;FQL&gt;&lt;Q&gt;^SPAR_RET_ANN("SPGSCIT:SPGSEN",0/0/-10,42338,D,USD,1)&lt;/Q&gt;&lt;R&gt;1&lt;/R&gt;&lt;C&gt;1&lt;/C&gt;&lt;D xsi:type="xsd:double"&gt;-13.249845489416234&lt;/D&gt;&lt;/FQL&gt;&lt;FQL&gt;&lt;Q&gt;^SPAR_RET_ANN("SPGSCIT:SPGSIN",-1,42338,D,USD,1)&lt;/Q&gt;&lt;R&gt;1&lt;/R&gt;&lt;C&gt;1&lt;/C&gt;&lt;D xsi:type="xsd:double"&gt;0.13811843477040675&lt;/D&gt;&lt;/FQL&gt;&lt;FQL&gt;&lt;Q&gt;^SPAR_RET_ANN("SPGSCIT:SPGSIN",-1/31/0,42338,D,USD,1)&lt;/Q&gt;&lt;R&gt;1&lt;/R&gt;&lt;C&gt;1&lt;/C&gt;&lt;D xsi:type="xsd:double"&gt;-6.93501398749734&lt;/D&gt;&lt;/FQL&gt;&lt;FQL&gt;&lt;Q&gt;^SPAR_RET_ANN("SPGSCIT:SPGSIN",12/31/-1 ,42338,D,USD,1)&lt;/Q&gt;&lt;R&gt;1&lt;/R&gt;&lt;C&gt;1&lt;/C&gt;&lt;D xsi:type="xsd:double"&gt;-26.928987838569498&lt;/D&gt;&lt;/FQL&gt;&lt;FQL&gt;&lt;Q&gt;^SPAR_RET_ANN("SPGSCIT:SPGSIN",42185,42338,D,USD,1)&lt;/Q&gt;&lt;R&gt;1&lt;/R&gt;&lt;C&gt;1&lt;/C&gt;&lt;D xsi:type="xsd:double"&gt;-18.928294539650192&lt;/D&gt;&lt;/FQL&gt;&lt;FQL&gt;&lt;Q&gt;^SPAR_RET_ANN("SPGSCIT:SPGSIN",0/0/-1,42338,D,USD,1)&lt;/Q&gt;&lt;R&gt;1&lt;/R&gt;&lt;C&gt;1&lt;/C&gt;&lt;D xsi:type="xsd:double"&gt;-30.05689068034857&lt;/D&gt;&lt;/FQL&gt;&lt;FQL&gt;&lt;Q&gt;^SPAR_RET_ANN("SPGSCIT:SPGSIN",0/0/-3,42338,D,USD,1)&lt;/Q&gt;&lt;R&gt;1&lt;/R&gt;&lt;C&gt;1&lt;/C&gt;&lt;D xsi:type="xsd:double"&gt;-16.420639302443639&lt;/D&gt;&lt;/FQL&gt;&lt;FQL&gt;&lt;Q&gt;^SPAR_RET_ANN("SPGSCIT:SPGSIN",0/0/-5,42338,D,USD,1)&lt;/Q&gt;&lt;R&gt;1&lt;/R&gt;&lt;C&gt;1&lt;/C&gt;&lt;D xsi:type="xsd:double"&gt;-12.16917755559459&lt;/D&gt;&lt;/FQL&gt;&lt;FQL&gt;&lt;Q&gt;^SPAR_RET_ANN("SPGSCIT:SPGSIN",0/0/-10,42338,D,USD,1)&lt;/Q&gt;&lt;R&gt;1&lt;/R&gt;&lt;C&gt;1&lt;/C&gt;&lt;D xsi:type="xsd:double"&gt;-2.0524285637409045&lt;/D&gt;&lt;/FQL&gt;&lt;FQL&gt;&lt;Q&gt;^SPAR_RET_ANN("SPGSCIT:SPGSPM",-1,42338,D,USD,1)&lt;/Q&gt;&lt;R&gt;1&lt;/R&gt;&lt;C&gt;1&lt;/C&gt;&lt;D xsi:type="xsd:double"&gt;0.79939102831070308&lt;/D&gt;&lt;/FQL&gt;&lt;FQL&gt;&lt;Q&gt;^SPAR_RET_ANN("SPGSCIT:SPGSPM",-1/31/0,42338,D,USD,1)&lt;/Q&gt;&lt;R&gt;1&lt;/R&gt;&lt;C&gt;1&lt;/C&gt;&lt;D xsi:type="xsd:double"&gt;-7.0608673144313405&lt;/D&gt;&lt;/FQL&gt;&lt;FQL&gt;&lt;Q&gt;^SPAR_RET_ANN("SPGSCIT:SPGSPM",12/31/-1 ,42338,D,USD,1)&lt;/Q&gt;&lt;R&gt;1&lt;/R&gt;&lt;C&gt;1&lt;/C&gt;&lt;D xsi:type="xsd:double"&gt;-10.524539436301627&lt;/D&gt;&lt;/FQL&gt;&lt;FQL&gt;&lt;Q&gt;^SPAR_RET_ANN("SPGSCIT:SPGSPM",42185,42338,D,USD,1)&lt;/Q&gt;&lt;R&gt;1&lt;/R&gt;&lt;C&gt;1&lt;/C&gt;&lt;D xsi:type="xsd:double"&gt;-9.9665416830560076&lt;/D&gt;&lt;/FQL&gt;&lt;FQL&gt;&lt;Q&gt;^SPAR_RET_ANN("SPGSCIT:SPGSPM",0/0/-1,42338,D,USD,1)&lt;/Q&gt;&lt;R&gt;1&lt;/R&gt;&lt;C&gt;1&lt;/C&gt;&lt;D xsi:type="xsd:double"&gt;-9.874098929985264&lt;/D&gt;&lt;/FQL&gt;&lt;FQL&gt;&lt;Q&gt;^SPAR_RET_ANN("SPGSCIT:SPGSPM",0/0/-3,42338,D,USD,1)&lt;/Q&gt;&lt;R&gt;1&lt;/R&gt;&lt;C&gt;1&lt;/C&gt;&lt;D xsi:type="xsd:double"&gt;-16.410108810829794&lt;/D&gt;&lt;/FQL&gt;&lt;FQL&gt;&lt;Q&gt;^SPAR_RET_ANN("SPGSCIT:SPGSPM",0/0/-5,42338,D,USD,1)&lt;/Q&gt;&lt;R&gt;1&lt;/R&gt;&lt;C&gt;1&lt;/C&gt;&lt;D xsi:type="xsd:double"&gt;-6.6857209260418271&lt;/D&gt;&lt;/FQL&gt;&lt;FQL&gt;&lt;Q&gt;^SPAR_RET_ANN("SPGSCIT:SPGSPM",0/0/-10,42338,D,USD,1)&lt;/Q&gt;&lt;R&gt;1&lt;/R&gt;&lt;C&gt;1&lt;/C&gt;&lt;D xsi:type="xsd:double"&gt;6.6927862670971505&lt;/D&gt;&lt;/FQL&gt;&lt;FQL&gt;&lt;Q&gt;^SPAR_RET_ANN("SPGSCIT:SPGSAG",-1,42338,D,USD,1)&lt;/Q&gt;&lt;R&gt;1&lt;/R&gt;&lt;C&gt;1&lt;/C&gt;&lt;D xsi:type="xsd:double"&gt;0.11400162859469543&lt;/D&gt;&lt;/FQL&gt;&lt;FQL&gt;&lt;Q&gt;^SPAR_RET_ANN("SPGSCIT:SPGSAG",-1/31/0,42338,D,USD,1)&lt;/Q&gt;&lt;R&gt;1&lt;/R&gt;&lt;C&gt;1&lt;/C&gt;&lt;D xsi:type="xsd:double"&gt;-3.8866927252298566&lt;/D&gt;&lt;/FQL&gt;&lt;FQL&gt;&lt;Q&gt;^SPAR_RET_ANN("SPGSCIT:SPGSAG",12/31/-1 ,42338,D,USD,1)&lt;/Q&gt;&lt;R&gt;1&lt;/R&gt;&lt;C&gt;1&lt;/C&gt;&lt;D xsi:type="xsd:double"&gt;-15.875455423865558&lt;/D&gt;&lt;/FQL&gt;&lt;FQL&gt;&lt;Q&gt;^SPAR_RET_ANN("SPGSCIT:SPGSAG",42185,42338,D,USD,1)&lt;/Q&gt;&lt;R&gt;1&lt;/R&gt;&lt;C&gt;1&lt;/C&gt;&lt;D xsi:type="xsd:double"&gt;-10.7067134207253&lt;/D&gt;&lt;/FQL&gt;&lt;FQL&gt;&lt;Q&gt;^SPAR_RET_ANN("SPGSCIT:SPGSAG",0/0/-1,42338,D,USD,1)&lt;/Q&gt;&lt;R&gt;1&lt;/R&gt;&lt;C&gt;1&lt;/C&gt;&lt;D xsi:type="xsd:double"&gt;-16.283609053908886&lt;/D&gt;&lt;/FQL&gt;&lt;FQL&gt;&lt;Q&gt;^SPAR_RET_ANN("SPGSCIT:SPGSAG",0/0/-3,42338,D,USD,1)&lt;/Q&gt;&lt;R&gt;1&lt;/R&gt;&lt;C&gt;1&lt;/C&gt;&lt;D xsi:type="xsd:double"&gt;-16.555478011874403&lt;/D&gt;&lt;/FQL&gt;&lt;FQL&gt;&lt;Q&gt;^SPAR_RET_ANN("SPGSCIT:SPGSAG",0/0/-5,42338,D,USD,1)&lt;/Q&gt;&lt;R&gt;1&lt;/R&gt;&lt;C&gt;1&lt;/C&gt;&lt;D xsi:type="xsd:double"&gt;-8.5418771679965033&lt;/D&gt;&lt;/FQL&gt;&lt;FQL&gt;&lt;Q&gt;^SPAR_RET_ANN("SPGSCIT:SPGSAG",0/0/-10,42338,D,USD,1)&lt;/Q&gt;&lt;R&gt;1&lt;/R&gt;&lt;C&gt;1&lt;/C&gt;&lt;D xsi:type="xsd:double"&gt;-1.458253053423364&lt;/D&gt;&lt;/FQL&gt;&lt;FQL&gt;&lt;Q&gt;^SPAR_RET_ANN("SPGSCIT:SPGSLV",-1,42338,D,USD,1)&lt;/Q&gt;&lt;R&gt;1&lt;/R&gt;&lt;C&gt;1&lt;/C&gt;&lt;D xsi:type="xsd:double"&gt;-1.3327579862499106&lt;/D&gt;&lt;/FQL&gt;&lt;FQL&gt;&lt;Q&gt;^SPAR_RET_ANN("SPGSCIT:SPGSLV",-1/31/0,42338,D,USD,1)&lt;/Q&gt;&lt;R&gt;1&lt;/R&gt;&lt;C&gt;1&lt;/C&gt;&lt;D xsi:type="xsd:double"&gt;-8.392633826744877&lt;/D&gt;&lt;/FQL&gt;&lt;FQL&gt;&lt;Q&gt;^SPAR_RET_ANN("SPGSCIT:SPGSLV",12/31/-1 ,42338,D,USD,1)&lt;/Q&gt;&lt;R&gt;1&lt;/R&gt;&lt;C&gt;1&lt;/C&gt;&lt;D xsi:type="xsd:double"&gt;-21.151212280071551&lt;/D&gt;&lt;/FQL&gt;&lt;FQL&gt;&lt;Q&gt;^SPAR_RET_ANN("SPGSCIT:SPGSLV",42185,42338,D,USD,1)&lt;/Q&gt;&lt;R&gt;1&lt;/R&gt;&lt;C&gt;1&lt;/C&gt;&lt;D xsi:type="xsd:double"&gt;-13.797933325963063&lt;/D&gt;&lt;/FQL&gt;&lt;FQL&gt;&lt;Q&gt;^SPAR_RET_ANN("SPGSCIT:SPGSLV",0/0/-1,42338,D,USD,1)&lt;/Q&gt;&lt;R&gt;1&lt;/R&gt;&lt;C&gt;1&lt;/C&gt;&lt;D xsi:type="xsd:double"&gt;-24.787292542923044&lt;/D&gt;&lt;/FQL&gt;&lt;FQL&gt;&lt;Q&gt;^SPAR_RET_ANN("SPGSCIT:SPGSLV",0/0/-3,42338,D,USD,1)&lt;/Q&gt;&lt;R&gt;1&lt;/R&gt;&lt;C&gt;1&lt;/C&gt;&lt;D xsi:type="xsd:double"&gt;-4.3231508314108824&lt;/D&gt;&lt;/FQL&gt;&lt;FQL&gt;&lt;Q&gt;^SPAR_RET_ANN("SPGSCIT:SPGSLV",0/0/-5,42338,D,USD,1)&lt;/Q&gt;&lt;R&gt;1&lt;/R&gt;&lt;C&gt;1&lt;/C&gt;&lt;D xsi:type="xsd:double"&gt;-3.2152256279625813&lt;/D&gt;&lt;/FQL&gt;&lt;FQL&gt;&lt;Q&gt;^SPAR_RET_ANN("SPGSCIT:SPGSLV",0/0/-10,42338,D,USD,1)&lt;/Q&gt;&lt;R&gt;1&lt;/R&gt;&lt;C&gt;1&lt;/C&gt;&lt;D xsi:type="xsd:double"&gt;-7.0315710308975987&lt;/D&gt;&lt;/FQL&gt;&lt;FQL&gt;&lt;Q&gt;^SPAR_RET_ANN("MSCI_N:912400",-1,42338,D,USD,1)&lt;/Q&gt;&lt;R&gt;1&lt;/R&gt;&lt;C&gt;1&lt;/C&gt;&lt;D xsi:type="xsd:double"&gt;1.2675348332987335&lt;/D&gt;&lt;/FQL&gt;&lt;FQL&gt;&lt;Q&gt;^SPAR_RET_ANN("MSCI_N:912400",-1/31/0,42338,D,USD,1)&lt;/Q&gt;&lt;R&gt;1&lt;/R&gt;&lt;C&gt;1&lt;/C&gt;&lt;D xsi:type="xsd:double"&gt;-2.0090551889268005&lt;/D&gt;&lt;/FQL&gt;&lt;FQL&gt;&lt;Q&gt;^SPAR_RET_ANN("MSCI_N:912400",12/31/-1 ,42338,D,USD,1)&lt;/Q&gt;&lt;R&gt;1&lt;/R&gt;&lt;C&gt;1&lt;/C&gt;&lt;D xsi:type="xsd:double"&gt;-18.404567157396723&lt;/D&gt;&lt;/FQL&gt;&lt;FQL&gt;&lt;Q&gt;^SPAR_RET_ANN("MSCI_N:912400",42185,42338,D,USD,1)&lt;/Q&gt;&lt;R&gt;1&lt;/R&gt;&lt;C&gt;1&lt;/C&gt;&lt;D xsi:type="xsd:double"&gt;-12.722448004182708&lt;/D&gt;&lt;/FQL&gt;&lt;FQL&gt;&lt;Q&gt;^SPAR_RET_ANN("MSCI_N:912400",0/0/-1,42338,D,USD,1)&lt;/Q&gt;&lt;R&gt;1&lt;/R&gt;&lt;C&gt;1&lt;/C&gt;&lt;D xsi:type="xsd:double"&gt;-19.946701940956203&lt;/D&gt;&lt;/FQL&gt;&lt;FQL&gt;&lt;Q&gt;^SPAR_RET_ANN("MSCI_N:912400",0/0/-3,42338,D,USD,1)&lt;/Q&gt;&lt;R&gt;1&lt;/R&gt;&lt;C&gt;1&lt;/C&gt;&lt;D xsi:type="xsd:double"&gt;-3.8700077290412249&lt;/D&gt;&lt;/FQL&gt;&lt;FQL&gt;&lt;Q&gt;^SPAR_RET_ANN("MSCI_N:912400",0/0/-5,42338,D,USD,1)&lt;/Q&gt;&lt;R&gt;1&lt;/R&gt;&lt;C&gt;1&lt;/C&gt;&lt;D xsi:type="xsd:double"&gt;-2.1465771405855261&lt;/D&gt;&lt;/FQL&gt;&lt;FQL&gt;&lt;Q&gt;^SPAR_RET_ANN("MSCI_N:912400",0/0/-10,42338,D,USD,1)&lt;/Q&gt;&lt;R&gt;1&lt;/R&gt;&lt;C&gt;1&lt;/C&gt;&lt;D xsi:type="xsd:double"&gt;3.11924659791436&lt;/D&gt;&lt;/FQL&gt;&lt;FQL&gt;&lt;Q&gt;^SPAR_RET_ANN("MSC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I_EM_N:848400",-1,42338,D,USD,1)&lt;/Q&gt;&lt;R&gt;1&lt;/R&gt;&lt;C&gt;1&lt;/C&gt;&lt;D xsi:type="xsd:double"&gt;-2.2083541736708012&lt;/D&gt;&lt;/FQL&gt;&lt;FQL&gt;&lt;Q&gt;^SPAR_RET_ANN("MSCI_EM_N:848400",-1/31/0,42338,D,USD,1)&lt;/Q&gt;&lt;R&gt;1&lt;/R&gt;&lt;C&gt;1&lt;/C&gt;&lt;D xsi:type="xsd:double"&gt;-2.8217629196821359&lt;/D&gt;&lt;/FQL&gt;&lt;FQL&gt;&lt;Q&gt;^SPAR_RET_ANN("MSCI_EM_N:848400",12/31/-1 ,42338,D,USD,1)&lt;/Q&gt;&lt;R&gt;1&lt;/R&gt;&lt;C&gt;1&lt;/C&gt;&lt;D xsi:type="xsd:double"&gt;-9.8310666379235023&lt;/D&gt;&lt;/FQL&gt;&lt;FQL&gt;&lt;Q&gt;^SPAR_RET_ANN("MSCI_EM_N:848400",42185,42338,D,USD,1)&lt;/Q&gt;&lt;R&gt;1&lt;/R&gt;&lt;C&gt;1&lt;/C&gt;&lt;D xsi:type="xsd:double"&gt;-7.7412432195150043&lt;/D&gt;&lt;/FQL&gt;&lt;FQL&gt;&lt;Q&gt;^SPAR_RET_ANN("MSCI_EM_N:848400",0/0/-1,42338,D,USD,1)&lt;/Q&gt;&lt;R&gt;1&lt;/R&gt;&lt;C&gt;1&lt;/C&gt;&lt;D xsi:type="xsd:double"&gt;-16.695132666787384&lt;/D&gt;&lt;/FQL&gt;&lt;FQL&gt;&lt;Q&gt;^SPAR_RET_ANN("MSCI_EM_N:848400",0/0/-3,42338,D,USD,1)&lt;/Q&gt;&lt;R&gt;1&lt;/R&gt;&lt;C&gt;1&lt;/C&gt;&lt;D xsi:type="xsd:double"&gt;-5.1589510422941354&lt;/D&gt;&lt;/FQL&gt;&lt;FQL&gt;&lt;Q&gt;^SPAR_RET_ANN("MSCI_EM_N:848400",0/0/-5,42338,D,USD,1)&lt;/Q&gt;&lt;R&gt;1&lt;/R&gt;&lt;C&gt;1&lt;/C&gt;&lt;D xsi:type="xsd:double"&gt;-0.34551131925446565&lt;/D&gt;&lt;/FQL&gt;&lt;FQL&gt;&lt;Q&gt;^SPAR_RET_ANN("MSCI_EM_N:848400",0/0/-10,42338,D,USD,1)&lt;/Q&gt;&lt;R&gt;1&lt;/R&gt;&lt;C&gt;1&lt;/C&gt;&lt;D xsi:type="xsd:double"&gt;5.8078926952322529&lt;/D&gt;&lt;/FQL&gt;&lt;FQL&gt;&lt;Q&gt;^SPAR_RET_ANN("MSCI_EM_N:903200",-1,42338,D,USD,1)&lt;/Q&gt;&lt;R&gt;1&lt;/R&gt;&lt;C&gt;1&lt;/C&gt;&lt;D xsi:type="xsd:double"&gt;0.75294360843127794&lt;/D&gt;&lt;/FQL&gt;&lt;FQL&gt;&lt;Q&gt;^SPAR_RET_ANN("MSCI_EM_N:903200",-1/31/0,42338,D,USD,1)&lt;/Q&gt;&lt;R&gt;1&lt;/R&gt;&lt;C&gt;1&lt;/C&gt;&lt;D xsi:type="xsd:double"&gt;-9.8854245920306347&lt;/D&gt;&lt;/FQL&gt;&lt;FQL&gt;&lt;Q&gt;^SPAR_RET_ANN("MSCI_EM_N:903200",12/31/-1 ,42338,D,USD,1)&lt;/Q&gt;&lt;R&gt;1&lt;/R&gt;&lt;C&gt;1&lt;/C&gt;&lt;D xsi:type="xsd:double"&gt;3.4317379419759542&lt;/D&gt;&lt;/FQL&gt;&lt;FQL&gt;&lt;Q&gt;^SPAR_RET_ANN("MSCI_EM_N:903200",42185,42338,D,USD,1)&lt;/Q&gt;&lt;R&gt;1&lt;/R&gt;&lt;C&gt;1&lt;/C&gt;&lt;D xsi:type="xsd:double"&gt;-3.4681199923455974&lt;/D&gt;&lt;/FQL&gt;&lt;FQL&gt;&lt;Q&gt;^SPAR_RET_ANN("MSCI_EM_N:903200",0/0/-1,42338,D,USD,1)&lt;/Q&gt;&lt;R&gt;1&lt;/R&gt;&lt;C&gt;1&lt;/C&gt;&lt;D xsi:type="xsd:double"&gt;-6.7078332436020238&lt;/D&gt;&lt;/FQL&gt;&lt;FQL&gt;&lt;Q&gt;^SPAR_RET_ANN("MSCI_EM_N:903200",0/0/-3,42338,D,USD,1)&lt;/Q&gt;&lt;R&gt;1&lt;/R&gt;&lt;C&gt;1&lt;/C&gt;&lt;D xsi:type="xsd:double"&gt;34.348573671831019&lt;/D&gt;&lt;/FQL&gt;&lt;FQL&gt;&lt;Q&gt;^SPAR_RET_ANN("MSCI_EM_N:903200",0/0/-5,42338,D,USD,1)&lt;/Q&gt;&lt;R&gt;1&lt;/R&gt;&lt;C&gt;1&lt;/C&gt;&lt;D xsi:type="xsd:double"&gt;-3.6918406783793767&lt;/D&gt;&lt;/FQL&gt;&lt;FQL&gt;&lt;Q&gt;^SPAR_RET_ANN("MSCI_EM_N:903200",0/0/-10,42338,D,USD,1)&lt;/Q&gt;&lt;R&gt;1&lt;/R&gt;&lt;C&gt;1&lt;/C&gt;&lt;D xsi:type="xsd:double"&gt;5.34023546681659&lt;/D&gt;&lt;/FQL&gt;&lt;FQL&gt;&lt;Q&gt;^SPAR_RET_ANN("MSCI_EM_N:907600",-1,42338,D,USD,1)&lt;/Q&gt;&lt;R&gt;1&lt;/R&gt;&lt;C&gt;1&lt;/C&gt;&lt;D xsi:type="xsd:double"&gt;-5.6763593748512591&lt;/D&gt;&lt;/FQL&gt;&lt;FQL&gt;&lt;Q&gt;^SPAR_RET_ANN("MSCI_EM_N:907600",-1/31/0,42338,D,USD,1)&lt;/Q&gt;&lt;R&gt;1&lt;/R&gt;&lt;C&gt;1&lt;/C&gt;&lt;D xsi:type="xsd:double"&gt;-3.1515571619592953&lt;/D&gt;&lt;/FQL&gt;&lt;FQL&gt;&lt;Q&gt;^SPAR_RET_ANN("MSCI_EM_N:907600",12/31/-1 ,42338,D,USD,1)&lt;/Q&gt;&lt;R&gt;1&lt;/R&gt;&lt;C&gt;1&lt;/C&gt;&lt;D xsi:type="xsd:double"&gt;-38.23842347537758&lt;/D&gt;&lt;/FQL&gt;&lt;FQL&gt;&lt;Q&gt;^SPAR_RET_ANN("MSCI_EM_N:907600",42185,42338,D,USD,1)&lt;/Q&gt;&lt;R&gt;1&lt;/R&gt;&lt;C&gt;1&lt;/C&gt;&lt;D xsi:type="xsd:double"&gt;-31.571960606154491&lt;/D&gt;&lt;/FQL&gt;&lt;FQL&gt;&lt;Q&gt;^SPAR_RET_ANN("MSCI_EM_N:907600",0/0/-1,42338,D,USD,1)&lt;/Q&gt;&lt;R&gt;1&lt;/R&gt;&lt;C&gt;1&lt;/C&gt;&lt;D xsi:type="xsd:double"&gt;-44.9721010840199&lt;/D&gt;&lt;/FQL&gt;&lt;FQL&gt;&lt;Q&gt;^SPAR_RET_ANN("MSCI_EM_N:907600",0/0/-3,42338,D,USD,1)&lt;/Q&gt;&lt;R&gt;1&lt;/R&gt;&lt;C&gt;1&lt;/C&gt;&lt;D xsi:type="xsd:double"&gt;-21.683633668241107&lt;/D&gt;&lt;/FQL&gt;&lt;FQL&gt;&lt;Q&gt;^SPAR_RET_ANN("MSCI_EM_N:907600",0/0/-5,42338,D,USD,1)&lt;/Q&gt;&lt;R&gt;1&lt;/R&gt;&lt;C&gt;1&lt;/C&gt;&lt;D xsi:type="xsd:double"&gt;-17.838525527740188&lt;/D&gt;&lt;/FQL&gt;&lt;FQL&gt;&lt;Q&gt;^SPAR_RET_ANN("MSCI_EM_N:907600",0/0/-10,42338,D,USD,1)&lt;/Q&gt;&lt;R&gt;1&lt;/R&gt;&lt;C&gt;1&lt;/C&gt;&lt;D xsi:type="xsd:double"&gt;-0.43060799542563588&lt;/D&gt;&lt;/FQL&gt;&lt;FQL&gt;&lt;Q&gt;^SPAR_RET_ANN("MSCI_N:928000",-1,42338,D,USD,1)&lt;/Q&gt;&lt;R&gt;1&lt;/R&gt;&lt;C&gt;1&lt;/C&gt;&lt;D xsi:type="xsd:double"&gt;0.4635310790440883&lt;/D&gt;&lt;/FQL&gt;&lt;FQL&gt;&lt;Q&gt;^SPAR_RET_ANN("MSCI_N:928000",-1/31/0,42338,D,USD,1)&lt;/Q&gt;&lt;R&gt;1&lt;/R&gt;&lt;C&gt;1&lt;/C&gt;&lt;D xsi:type="xsd:double"&gt;0.01028747878888403&lt;/D&gt;&lt;/FQL&gt;&lt;FQL&gt;&lt;Q&gt;^SPAR_RET_ANN("MSCI_N:928000",12/31/-1 ,42338,D,USD,1)&lt;/Q&gt;&lt;R&gt;1&lt;/R&gt;&lt;C&gt;1&lt;/C&gt;&lt;D xsi:type="xsd:double"&gt;0.78128157360928263&lt;/D&gt;&lt;/FQL&gt;&lt;FQL&gt;&lt;Q&gt;^SPAR_RET_ANN("MSCI_N:928000",42185,42338,D,USD,1)&lt;/Q&gt;&lt;R&gt;1&lt;/R&gt;&lt;C&gt;1&lt;/C&gt;&lt;D xsi:type="xsd:double"&gt;-2.7170624431397505&lt;/D&gt;&lt;/FQL&gt;&lt;FQL&gt;&lt;Q&gt;^SPAR_RET_ANN("MSCI_N:928000",0/0/-1,42338,D,USD,1)&lt;/Q&gt;&lt;R&gt;1&lt;/R&gt;&lt;C&gt;1&lt;/C&gt;&lt;D xsi:type="xsd:double"&gt;-3.6584918903000752&lt;/D&gt;&lt;/FQL&gt;&lt;FQL&gt;&lt;Q&gt;^SPAR_RET_ANN("MSCI_N:928000",0/0/-3,42338,D,USD,1)&lt;/Q&gt;&lt;R&gt;1&lt;/R&gt;&lt;C&gt;1&lt;/C&gt;&lt;D xsi:type="xsd:double"&gt;7.2664636099661672&lt;/D&gt;&lt;/FQL&gt;&lt;FQL&gt;&lt;Q&gt;^SPAR_RET_ANN("MSCI_N:928000",0/0/-5,42338,D,USD,1)&lt;/Q&gt;&lt;R&gt;1&lt;/R&gt;&lt;C&gt;1&lt;/C&gt;&lt;D xsi:type="xsd:double"&gt;6.3490829510560731&lt;/D&gt;&lt;/FQL&gt;&lt;FQL&gt;&lt;Q&gt;^SPAR_RET_ANN("MSCI_N:928000",0/0/-10,42338,D,USD,1)&lt;/Q&gt;&lt;R&gt;1&lt;/R&gt;&lt;C&gt;1&lt;/C&gt;&lt;D xsi:type="xsd:double"&gt;5.9740939175706442&lt;/D&gt;&lt;/FQL&gt;&lt;FQL&gt;&lt;Q&gt;^SPAR_RET_ANN("MSCI_EM_N:930000",-1,42338,D,USD,1)&lt;/Q&gt;&lt;R&gt;1&lt;/R&gt;&lt;C&gt;1&lt;/C&gt;&lt;D xsi:type="xsd:double"&gt;-3.3547345048706156&lt;/D&gt;&lt;/FQL&gt;&lt;FQL&gt;&lt;Q&gt;^SPAR_RET_ANN("MSCI_EM_N:930000",-1/31/0,42338,D,USD,1)&lt;/Q&gt;&lt;R&gt;1&lt;/R&gt;&lt;C&gt;1&lt;/C&gt;&lt;D xsi:type="xsd:double"&gt;-25.212579425640193&lt;/D&gt;&lt;/FQL&gt;&lt;FQL&gt;&lt;Q&gt;^SPAR_RET_ANN("MSCI_EM_N:930000",12/31/-1 ,42338,D,USD,1)&lt;/Q&gt;&lt;R&gt;1&lt;/R&gt;&lt;C&gt;1&lt;/C&gt;&lt;D xsi:type="xsd:double"&gt;-60.628326640908959&lt;/D&gt;&lt;/FQL&gt;&lt;FQL&gt;&lt;Q&gt;^SPAR_RET_ANN("MSCI_EM_N:930000",42185,42338,D,USD,1)&lt;/Q&gt;&lt;R&gt;1&lt;/R&gt;&lt;C&gt;1&lt;/C&gt;&lt;D xsi:type="xsd:double"&gt;-47.080621041125013&lt;/D&gt;&lt;/FQL&gt;&lt;FQL&gt;&lt;Q&gt;^SPAR_RET_ANN("MSCI_EM_N:930000",0/0/-1,42338,D,USD,1)&lt;/Q&gt;&lt;R&gt;1&lt;/R&gt;&lt;C&gt;1&lt;/C&gt;&lt;D xsi:type="xsd:double"&gt;-67.789217362456469&lt;/D&gt;&lt;/FQL&gt;&lt;FQL&gt;&lt;Q&gt;^SPAR_RET_ANN("MSCI_EM_N:930000",0/0/-3,42338,D,USD,1)&lt;/Q&gt;&lt;R&gt;1&lt;/R&gt;&lt;C&gt;1&lt;/C&gt;&lt;D xsi:type="xsd:double"&gt;-28.43608521381412&lt;/D&gt;&lt;/FQL&gt;&lt;FQL&gt;&lt;Q&gt;^SPAR_RET_ANN("MSCI_EM_N:930000",0/0/-5,42338,D,USD,1)&lt;/Q&gt;&lt;R&gt;1&lt;/R&gt;&lt;C&gt;1&lt;/C&gt;&lt;D xsi:type="xsd:double"&gt;-32.763679732680586&lt;/D&gt;&lt;/FQL&gt;&lt;FQL&gt;&lt;Q&gt;^SPAR_RET_ANN("MSCI_EM_N:930000",0/0/-10,42338,D,USD,1)&lt;/Q&gt;&lt;R&gt;1&lt;/R&gt;&lt;C&gt;1&lt;/C&gt;&lt;D xsi:type="xsd:double"&gt;-24.200646273319904&lt;/D&gt;&lt;/FQL&gt;&lt;FQL&gt;&lt;Q&gt;^SPAR_RET_ANN("MSCI_N:925000",-1,42338,D,USD,1)&lt;/Q&gt;&lt;R&gt;1&lt;/R&gt;&lt;C&gt;1&lt;/C&gt;&lt;D xsi:type="xsd:double"&gt;0.2387754083104765&lt;/D&gt;&lt;/FQL&gt;&lt;FQL&gt;&lt;Q&gt;^SPAR_RET_ANN("MSCI_N:925000",-1/31/0,42338,D,USD,1)&lt;/Q&gt;&lt;R&gt;1&lt;/R&gt;&lt;C&gt;1&lt;/C&gt;&lt;D xsi:type="xsd:double"&gt;-2.9564287840648684&lt;/D&gt;&lt;/FQL&gt;&lt;FQL&gt;&lt;Q&gt;^SPAR_RET_ANN("MSCI_N:925000",12/31/-1 ,42338,D,USD,1)&lt;/Q&gt;&lt;R&gt;1&lt;/R&gt;&lt;C&gt;1&lt;/C&gt;&lt;D xsi:type="xsd:double"&gt;3.3350082026228689&lt;/D&gt;&lt;/FQL&gt;&lt;FQL&gt;&lt;Q&gt;^SPAR_RET_ANN("MSCI_N:925000",42185,42338,D,USD,1)&lt;/Q&gt;&lt;R&gt;1&lt;/R&gt;&lt;C&gt;1&lt;/C&gt;&lt;D xsi:type="xsd:double"&gt;-3.337871190889119&lt;/D&gt;&lt;/FQL&gt;&lt;FQL&gt;&lt;Q&gt;^SPAR_RET_ANN("MSCI_N:925000",0/0/-1,42338,D,USD,1)&lt;/Q&gt;&lt;R&gt;1&lt;/R&gt;&lt;C&gt;1&lt;/C&gt;&lt;D xsi:type="xsd:double"&gt;-1.8568523235584222&lt;/D&gt;&lt;/FQL&gt;&lt;FQL&gt;&lt;Q&gt;^SPAR_RET_ANN("MSCI_N:925000",0/0/-3,42338,D,USD,1)&lt;/Q&gt;&lt;R&gt;1&lt;/R&gt;&lt;C&gt;1&lt;/C&gt;&lt;D xsi:type="xsd:double"&gt;6.7859653990046231&lt;/D&gt;&lt;/FQL&gt;&lt;FQL&gt;&lt;Q&gt;^SPAR_RET_ANN("MSCI_N:925000",0/0/-5,42338,D,USD,1)&lt;/Q&gt;&lt;R&gt;1&lt;/R&gt;&lt;C&gt;1&lt;/C&gt;&lt;D xsi:type="xsd:double"&gt;5.1950664721464923&lt;/D&gt;&lt;/FQL&gt;&lt;FQL&gt;&lt;Q&gt;^SPAR_RET_ANN("MSCI_N:925000",0/0/-10,42338,D,USD,1)&lt;/Q&gt;&lt;R&gt;1&lt;/R&gt;&lt;C&gt;1&lt;/C&gt;&lt;D xsi:type="xsd:double"&gt;2.956039789370668&lt;/D&gt;&lt;/FQL&gt;&lt;FQL&gt;&lt;Q&gt;^SPAR_RET_ANN("MSCI_N:937200",-1,42338,D,USD,1)&lt;/Q&gt;&lt;R&gt;1&lt;/R&gt;&lt;C&gt;1&lt;/C&gt;&lt;D xsi:type="xsd:double"&gt;0.10465834127373341&lt;/D&gt;&lt;/FQL&gt;&lt;FQL&gt;&lt;Q&gt;^SPAR_RET_ANN("MSCI_N:937200",-1/31/0,42338,D,USD,1)&lt;/Q&gt;&lt;R&gt;1&lt;/R&gt;&lt;C&gt;1&lt;/C&gt;&lt;D xsi:type="xsd:double"&gt;2.9115686295371868&lt;/D&gt;&lt;/FQL&gt;&lt;FQL&gt;&lt;Q&gt;^SPAR_RET_ANN("MSCI_N:937200",12/31/-1 ,42338,D,USD,1)&lt;/Q&gt;&lt;R&gt;1&lt;/R&gt;&lt;C&gt;1&lt;/C&gt;&lt;D xsi:type="xsd:double"&gt;16.287654929151362&lt;/D&gt;&lt;/FQL&gt;&lt;FQL&gt;&lt;Q&gt;^SPAR_RET_ANN("MSCI_N:937200",42185,42338,D,USD,1)&lt;/Q&gt;&lt;R&gt;1&lt;/R&gt;&lt;C&gt;1&lt;/C&gt;&lt;D xsi:type="xsd:double"&gt;2.8632721320152488&lt;/D&gt;&lt;/FQL&gt;&lt;FQL&gt;&lt;Q&gt;^SPAR_RET_ANN("MSCI_N:937200",0/0/-1,42338,D,USD,1)&lt;/Q&gt;&lt;R&gt;1&lt;/R&gt;&lt;C&gt;1&lt;/C&gt;&lt;D xsi:type="xsd:double"&gt;12.84407906347993&lt;/D&gt;&lt;/FQL&gt;&lt;FQL&gt;&lt;Q&gt;^SPAR_RET_ANN("MSCI_N:937200",0/0/-3,42338,D,USD,1)&lt;/Q&gt;&lt;R&gt;1&lt;/R&gt;&lt;C&gt;1&lt;/C&gt;&lt;D xsi:type="xsd:double"&gt;21.089170250420295&lt;/D&gt;&lt;/FQL&gt;&lt;FQL&gt;&lt;Q&gt;^SPAR_RET_ANN("MSCI_N:937200",0/0/-5,42338,D,USD,1)&lt;/Q&gt;&lt;R&gt;1&lt;/R&gt;&lt;C&gt;1&lt;/C&gt;&lt;D xsi:type="xsd:double"&gt;17.99457486335654&lt;/D&gt;&lt;/FQL&gt;&lt;FQL&gt;&lt;Q&gt;^SPAR_RET_ANN("MSCI_N:937200",0/0/-10,42338,D,USD,1)&lt;/Q&gt;&lt;R&gt;1&lt;/R&gt;&lt;C&gt;1&lt;/C&gt;&lt;D xsi:type="xsd:double"&gt;-4.1762692523868878&lt;/D&gt;&lt;/FQL&gt;&lt;FQL&gt;&lt;Q&gt;^SPAR_RET_ANN("MSCI_N:938000",-1,42338,D,USD,1)&lt;/Q&gt;&lt;R&gt;1&lt;/R&gt;&lt;C&gt;1&lt;/C&gt;&lt;D xsi:type="xsd:double"&gt;0.28824394706024048&lt;/D&gt;&lt;/FQL&gt;&lt;FQL&gt;&lt;Q&gt;^SPAR_RET_ANN("MSCI_N:938000",-1/31/0,42338,D,USD,1)&lt;/Q&gt;&lt;R&gt;1&lt;/R&gt;&lt;C&gt;1&lt;/C&gt;&lt;D xsi:type="xsd:double"&gt;-3.1996943301561553&lt;/D&gt;&lt;/FQL&gt;&lt;FQL&gt;&lt;Q&gt;^SPAR_RET_ANN("MSCI_N:938000",12/31/-1 ,42338,D,USD,1)&lt;/Q&gt;&lt;R&gt;1&lt;/R&gt;&lt;C&gt;1&lt;/C&gt;&lt;D xsi:type="xsd:double"&gt;5.955325168258474&lt;/D&gt;&lt;/FQL&gt;&lt;FQL&gt;&lt;Q&gt;^SPAR_RET_ANN("MSCI_N:938000",42185,42338,D,USD,1)&lt;/Q&gt;&lt;R&gt;1&lt;/R&gt;&lt;C&gt;1&lt;/C&gt;&lt;D xsi:type="xsd:double"&gt;-3.8182786461474771&lt;/D&gt;&lt;/FQL&gt;&lt;FQL&gt;&lt;Q&gt;^SPAR_RET_ANN("MSCI_N:938000",0/0/-1,42338,D,USD,1)&lt;/Q&gt;&lt;R&gt;1&lt;/R&gt;&lt;C&gt;1&lt;/C&gt;&lt;D xsi:type="xsd:double"&gt;-2.649161009378509&lt;/D&gt;&lt;/FQL&gt;&lt;FQL&gt;&lt;Q&gt;^SPAR_RET_ANN("MSCI_N:938000",0/0/-3,42338,D,USD,1)&lt;/Q&gt;&lt;R&gt;1&lt;/R&gt;&lt;C&gt;1&lt;/C&gt;&lt;D xsi:type="xsd:double"&gt;6.1380091529528169&lt;/D&gt;&lt;/FQL&gt;&lt;FQL&gt;&lt;Q&gt;^SPAR_RET_ANN("MSCI_N:938000",0/0/-5,42338,D,USD,1)&lt;/Q&gt;&lt;R&gt;1&lt;/R&gt;&lt;C&gt;1&lt;/C&gt;&lt;D xsi:type="xsd:double"&gt;1.6439207428717628&lt;/D&gt;&lt;/FQL&gt;&lt;FQL&gt;&lt;Q&gt;^SPAR_RET_ANN("MSCI_N:938000",0/0/-10,42338,D,USD,1)&lt;/Q&gt;&lt;R&gt;1&lt;/R&gt;&lt;C&gt;1&lt;/C&gt;&lt;D xsi:type="xsd:double"&gt;-2.3378127265376913&lt;/D&gt;&lt;/FQL&gt;&lt;FQL&gt;&lt;Q&gt;^SPAR_RET_ANN("MSCI_N:962000",-1,42338,D,USD,1)&lt;/Q&gt;&lt;R&gt;1&lt;/R&gt;&lt;C&gt;1&lt;/C&gt;&lt;D xsi:type="xsd:double"&gt;-0.68137997395152361&lt;/D&gt;&lt;/FQL&gt;&lt;FQL&gt;&lt;Q&gt;^SPAR_RET_ANN("MSCI_N:962000",-1/31/0,42338,D,USD,1)&lt;/Q&gt;&lt;R&gt;1&lt;/R&gt;&lt;C&gt;1&lt;/C&gt;&lt;D xsi:type="xsd:double"&gt;-6.5527320346492335&lt;/D&gt;&lt;/FQL&gt;&lt;FQL&gt;&lt;Q&gt;^SPAR_RET_ANN("MSCI_N:962000",12/31/-1 ,42338,D,USD,1)&lt;/Q&gt;&lt;R&gt;1&lt;/R&gt;&lt;C&gt;1&lt;/C&gt;&lt;D xsi:type="xsd:double"&gt;-3.9580783142169618&lt;/D&gt;&lt;/FQL&gt;&lt;FQL&gt;&lt;Q&gt;^SPAR_RET_ANN("MSCI_N:962000",42185,42338,D,USD,1)&lt;/Q&gt;&lt;R&gt;1&lt;/R&gt;&lt;C&gt;1&lt;/C&gt;&lt;D xsi:type="xsd:double"&gt;-12.126810932661869&lt;/D&gt;&lt;/FQL&gt;&lt;FQL&gt;&lt;Q&gt;^SPAR_RET_ANN("MSCI_N:962000",0/0/-1,42338,D,USD,1)&lt;/Q&gt;&lt;R&gt;1&lt;/R&gt;&lt;C&gt;1&lt;/C&gt;&lt;D xsi:type="xsd:double"&gt;-14.023106315725764&lt;/D&gt;&lt;/FQL&gt;&lt;FQL&gt;&lt;Q&gt;^SPAR_RET_ANN("MSCI_N:962000",0/0/-3,42338,D,USD,1)&lt;/Q&gt;&lt;R&gt;1&lt;/R&gt;&lt;C&gt;1&lt;/C&gt;&lt;D xsi:type="xsd:double"&gt;-10.321564515617986&lt;/D&gt;&lt;/FQL&gt;&lt;FQL&gt;&lt;Q&gt;^SPAR_RET_ANN("MSCI_N:962000",0/0/-5,42338,D,USD,1)&lt;/Q&gt;&lt;R&gt;1&lt;/R&gt;&lt;C&gt;1&lt;/C&gt;&lt;D xsi:type="xsd:double"&gt;-11.032385167138948&lt;/D&gt;&lt;/FQL&gt;&lt;FQL&gt;&lt;Q&gt;^SPAR_RET_ANN("MSCI_N:962000",0/0/-10,42338,D,USD,1)&lt;/Q&gt;&lt;R&gt;1&lt;/R&gt;&lt;C&gt;1&lt;/C&gt;&lt;D xsi:type="xsd:double"&gt;-4.8015919049083085&lt;/D&gt;&lt;/FQL&gt;&lt;FQL&gt;&lt;Q&gt;^SPAR_RET_ANN("MSCI_EM_N:105653",-1,42338,D,USD,1)&lt;/Q&gt;&lt;R&gt;1&lt;/R&gt;&lt;C&gt;1&lt;/C&gt;&lt;D xsi:type="xsd:double"&gt;-1.6242811172217597&lt;/D&gt;&lt;/FQL&gt;&lt;FQL&gt;&lt;Q&gt;^SPAR_RET_ANN("MSCI_EM_N:105653",-1/31/0,42338,D,USD,1)&lt;/Q&gt;&lt;R&gt;1&lt;/R&gt;&lt;C&gt;1&lt;/C&gt;&lt;D xsi:type="xsd:double"&gt;0.57332865570005609&lt;/D&gt;&lt;/FQL&gt;&lt;FQL&gt;&lt;Q&gt;^SPAR_RET_ANN("MSCI_EM_N:105653",12/31/-1 ,42338,D,USD,1)&lt;/Q&gt;&lt;R&gt;1&lt;/R&gt;&lt;C&gt;1&lt;/C&gt;&lt;D xsi:type="xsd:double"&gt;16.12984915298723&lt;/D&gt;&lt;/FQL&gt;&lt;FQL&gt;&lt;Q&gt;^SPAR_RET_ANN("MSCI_EM_N:105653",42185,42338,D,USD,1)&lt;/Q&gt;&lt;R&gt;1&lt;/R&gt;&lt;C&gt;1&lt;/C&gt;&lt;D xsi:type="xsd:double"&gt;-8.1336252274566423&lt;/D&gt;&lt;/FQL&gt;&lt;FQL&gt;&lt;Q&gt;^SPAR_RET_ANN("MSCI_EM_N:105653",0/0/-1,42338,D,USD,1)&lt;/Q&gt;&lt;R&gt;1&lt;/R&gt;&lt;C&gt;1&lt;/C&gt;&lt;D xsi:type="xsd:double"&gt;-10.819339847182752&lt;/D&gt;&lt;/FQL&gt;&lt;FQL&gt;&lt;Q&gt;^SPAR_RET_ANN("MSCI_EM_N:105653",0/0/-3,42338,D,USD,1)&lt;/Q&gt;&lt;R&gt;1&lt;/R&gt;&lt;C&gt;1&lt;/C&gt;&lt;D xsi:type="xsd:double"&gt;-12.594794266860543&lt;/D&gt;&lt;/FQL&gt;&lt;FQL&gt;&lt;Q&gt;^SPAR_RET_ANN("MSCI_EM_N:105653",0/0/-5,42338,D,USD,1)&lt;/Q&gt;&lt;R&gt;1&lt;/R&gt;&lt;C&gt;1&lt;/C&gt;&lt;D xsi:type="xsd:double"&gt;-8.55266636136076&lt;/D&gt;&lt;/FQL&gt;&lt;FQL&gt;&lt;Q&gt;^SPAR_RET_ANN("MSCI_EM_N:105653",0/0/-10,42338,D,USD,1)&lt;/Q&gt;&lt;R&gt;1&lt;/R&gt;&lt;C&gt;1&lt;/C&gt;&lt;D xsi:type="xsd:double"&gt;-2.9501650238243804&lt;/D&gt;&lt;/FQL&gt;&lt;FQL&gt;&lt;Q&gt;^SPAR_RET_ANN("MSCI_N:972400",-1,42338,D,USD,1)&lt;/Q&gt;&lt;R&gt;1&lt;/R&gt;&lt;C&gt;1&lt;/C&gt;&lt;D xsi:type="xsd:double"&gt;0.38328829539413523&lt;/D&gt;&lt;/FQL&gt;&lt;FQL&gt;&lt;Q&gt;^SPAR_RET_ANN("MSCI_N:972400",-1/31/0,42338,D,USD,1)&lt;/Q&gt;&lt;R&gt;1&lt;/R&gt;&lt;C&gt;1&lt;/C&gt;&lt;D xsi:type="xsd:double"&gt;-3.5862722868757357&lt;/D&gt;&lt;/FQL&gt;&lt;FQL&gt;&lt;Q&gt;^SPAR_RET_ANN("MSCI_N:972400",12/31/-1 ,42338,D,USD,1)&lt;/Q&gt;&lt;R&gt;1&lt;/R&gt;&lt;C&gt;1&lt;/C&gt;&lt;D xsi:type="xsd:double"&gt;-10.580255724759557&lt;/D&gt;&lt;/FQL&gt;&lt;FQL&gt;&lt;Q&gt;^SPAR_RET_ANN("MSCI_N:972400",42185,42338,D,USD,1)&lt;/Q&gt;&lt;R&gt;1&lt;/R&gt;&lt;C&gt;1&lt;/C&gt;&lt;D xsi:type="xsd:double"&gt;-9.0048369954059631&lt;/D&gt;&lt;/FQL&gt;&lt;FQL&gt;&lt;Q&gt;^SPAR_RET_ANN("MSCI_N:972400",0/0/-1,42338,D,USD,1)&lt;/Q&gt;&lt;R&gt;1&lt;/R&gt;&lt;C&gt;1&lt;/C&gt;&lt;D xsi:type="xsd:double"&gt;-16.983965193846863&lt;/D&gt;&lt;/FQL&gt;&lt;FQL&gt;&lt;Q&gt;^SPAR_RET_ANN("MSCI_N:972400",0/0/-3,42338,D,USD,1)&lt;/Q&gt;&lt;R&gt;1&lt;/R&gt;&lt;C&gt;1&lt;/C&gt;&lt;D xsi:type="xsd:double"&gt;5.3871237739505418&lt;/D&gt;&lt;/FQL&gt;&lt;FQL&gt;&lt;Q&gt;^SPAR_RET_ANN("MSCI_N:972400",0/0/-5,42338,D,USD,1)&lt;/Q&gt;&lt;R&gt;1&lt;/R&gt;&lt;C&gt;1&lt;/C&gt;&lt;D xsi:type="xsd:double"&gt;2.079925245060843&lt;/D&gt;&lt;/FQL&gt;&lt;FQL&gt;&lt;Q&gt;^SPAR_RET_ANN("MSCI_N:972400",0/0/-10,42338,D,USD,1)&lt;/Q&gt;&lt;R&gt;1&lt;/R&gt;&lt;C&gt;1&lt;/C&gt;&lt;D xsi:type="xsd:double"&gt;2.3837436939629697&lt;/D&gt;&lt;/FQL&gt;&lt;FQL&gt;&lt;Q&gt;^SPAR_RET_ANN("MSCI_N:982600",-1,42338,D,USD,1)&lt;/Q&gt;&lt;R&gt;1&lt;/R&gt;&lt;C&gt;1&lt;/C&gt;&lt;D xsi:type="xsd:double"&gt;-0.28888864366504174&lt;/D&gt;&lt;/FQL&gt;&lt;FQL&gt;&lt;Q&gt;^SPAR_RET_ANN("MSCI_N:982600",-1/31/0,42338,D,USD,1)&lt;/Q&gt;&lt;R&gt;1&lt;/R&gt;&lt;C&gt;1&lt;/C&gt;&lt;D xsi:type="xsd:double"&gt;-2.2827317669838032&lt;/D&gt;&lt;/FQL&gt;&lt;FQL&gt;&lt;Q&gt;^SPAR_RET_ANN("MSCI_N:982600",12/31/-1 ,42338,D,USD,1)&lt;/Q&gt;&lt;R&gt;1&lt;/R&gt;&lt;C&gt;1&lt;/C&gt;&lt;D xsi:type="xsd:double"&gt;-3.7881704810199479&lt;/D&gt;&lt;/FQL&gt;&lt;FQL&gt;&lt;Q&gt;^SPAR_RET_ANN("MSCI_N:982600",42185,42338,D,USD,1)&lt;/Q&gt;&lt;R&gt;1&lt;/R&gt;&lt;C&gt;1&lt;/C&gt;&lt;D xsi:type="xsd:double"&gt;-7.1891110673371728&lt;/D&gt;&lt;/FQL&gt;&lt;FQL&gt;&lt;Q&gt;^SPAR_RET_ANN("MSCI_N:982600",0/0/-1,42338,D,USD,1)&lt;/Q&gt;&lt;R&gt;1&lt;/R&gt;&lt;C&gt;1&lt;/C&gt;&lt;D xsi:type="xsd:double"&gt;-6.3540934372650408&lt;/D&gt;&lt;/FQL&gt;&lt;FQL&gt;&lt;Q&gt;^SPAR_RET_ANN("MSCI_N:982600",0/0/-3,42338,D,USD,1)&lt;/Q&gt;&lt;R&gt;1&lt;/R&gt;&lt;C&gt;1&lt;/C&gt;&lt;D xsi:type="xsd:double"&gt;3.8793252195515437&lt;/D&gt;&lt;/FQL&gt;&lt;FQL&gt;&lt;Q&gt;^SPAR_RET_ANN("MSCI_N:982600",0/0/-5,42338,D,USD,1)&lt;/Q&gt;&lt;R&gt;1&lt;/R&gt;&lt;C&gt;1&lt;/C&gt;&lt;D xsi:type="xsd:double"&gt;5.7492486405952281&lt;/D&gt;&lt;/FQL&gt;&lt;FQL&gt;&lt;Q&gt;^SPAR_RET_ANN("MSCI_N:982600",0/0/-10,42338,D,USD,1)&lt;/Q&gt;&lt;R&gt;1&lt;/R&gt;&lt;C&gt;1&lt;/C&gt;&lt;D xsi:type="xsd:double"&gt;3.7457439295801809&lt;/D&gt;&lt;/FQL&gt;&lt;FQL&gt;&lt;Q&gt;^SPAR_RET_ANN("MSCI_N:903600",-1,42338,D,USD,1)&lt;/Q&gt;&lt;R&gt;1&lt;/R&gt;&lt;C&gt;1&lt;/C&gt;&lt;D xsi:type="xsd:double"&gt;0.029264933470818377&lt;/D&gt;&lt;/FQL&gt;&lt;FQL&gt;&lt;Q&gt;^SPAR_RET_ANN("MSCI_N:903600",-1/31/0,42338,D,USD,1)&lt;/Q&gt;&lt;R&gt;1&lt;/R&gt;&lt;C&gt;1&lt;/C&gt;&lt;D xsi:type="xsd:double"&gt;0.83111788649687934&lt;/D&gt;&lt;/FQL&gt;&lt;FQL&gt;&lt;Q&gt;^SPAR_RET_ANN("MSCI_N:903600",12/31/-1 ,42338,D,USD,1)&lt;/Q&gt;&lt;R&gt;1&lt;/R&gt;&lt;C&gt;1&lt;/C&gt;&lt;D xsi:type="xsd:double"&gt;-12.605297915450786&lt;/D&gt;&lt;/FQL&gt;&lt;FQL&gt;&lt;Q&gt;^SPAR_RET_ANN("MSCI_N:903600",42185,42338,D,USD,1)&lt;/Q&gt;&lt;R&gt;1&lt;/R&gt;&lt;C&gt;1&lt;/C&gt;&lt;D xsi:type="xsd:double"&gt;-8.6509462226868514&lt;/D&gt;&lt;/FQL&gt;&lt;FQL&gt;&lt;Q&gt;^SPAR_RET_ANN("MSCI_N:903600",0/0/-1,42338,D,USD,1)&lt;/Q&gt;&lt;R&gt;1&lt;/R&gt;&lt;C&gt;1&lt;/C&gt;&lt;D xsi:type="xsd:double"&gt;-14.579973440577076&lt;/D&gt;&lt;/FQL&gt;&lt;FQL&gt;&lt;Q&gt;^SPAR_RET_ANN("MSCI_N:903600",0/0/-3,42338,D,USD,1)&lt;/Q&gt;&lt;R&gt;1&lt;/R&gt;&lt;C&gt;1&lt;/C&gt;&lt;D xsi:type="xsd:double"&gt;-3.2717273740401787&lt;/D&gt;&lt;/FQL&gt;&lt;FQL&gt;&lt;Q&gt;^SPAR_RET_ANN("MSCI_N:903600",0/0/-5,42338,D,USD,1)&lt;/Q&gt;&lt;R&gt;1&lt;/R&gt;&lt;C&gt;1&lt;/C&gt;&lt;D xsi:type="xsd:double"&gt;1.106663194885904&lt;/D&gt;&lt;/FQL&gt;&lt;FQL&gt;&lt;Q&gt;^SPAR_RET_ANN("MSCI_N:903600",0/0/-10,42338,D,USD,1)&lt;/Q&gt;&lt;R&gt;1&lt;/R&gt;&lt;C&gt;1&lt;/C&gt;&lt;D xsi:type="xsd:double"&gt;5.02922054439503&lt;/D&gt;&lt;/FQL&gt;&lt;FQL&gt;&lt;Q&gt;^SPAR_RET_ANN("MSCI_EM_N:935600",-1,42338,D,USD,1)&lt;/Q&gt;&lt;R&gt;1&lt;/R&gt;&lt;C&gt;1&lt;/C&gt;&lt;D xsi:type="xsd:double"&gt;-0.22321872543128452&lt;/D&gt;&lt;/FQL&gt;&lt;FQL&gt;&lt;Q&gt;^SPAR_RET_ANN("MSCI_EM_N:935600",-1/31/0,42338,D,USD,1)&lt;/Q&gt;&lt;R&gt;1&lt;/R&gt;&lt;C&gt;1&lt;/C&gt;&lt;D xsi:type="xsd:double"&gt;-4.7756492859156179&lt;/D&gt;&lt;/FQL&gt;&lt;FQL&gt;&lt;Q&gt;^SPAR_RET_ANN("MSCI_EM_N:935600",12/31/-1 ,42338,D,USD,1)&lt;/Q&gt;&lt;R&gt;1&lt;/R&gt;&lt;C&gt;1&lt;/C&gt;&lt;D xsi:type="xsd:double"&gt;-8.3666041530670032&lt;/D&gt;&lt;/FQL&gt;&lt;FQL&gt;&lt;Q&gt;^SPAR_RET_ANN("MSCI_EM_N:935600",42185,42338,D,USD,1)&lt;/Q&gt;&lt;R&gt;1&lt;/R&gt;&lt;C&gt;1&lt;/C&gt;&lt;D xsi:type="xsd:double"&gt;-8.83261154750703&lt;/D&gt;&lt;/FQL&gt;&lt;FQL&gt;&lt;Q&gt;^SPAR_RET_ANN("MSCI_EM_N:935600",0/0/-1,42338,D,USD,1)&lt;/Q&gt;&lt;R&gt;1&lt;/R&gt;&lt;C&gt;1&lt;/C&gt;&lt;D xsi:type="xsd:double"&gt;-13.778221807059932&lt;/D&gt;&lt;/FQL&gt;&lt;FQL&gt;&lt;Q&gt;^SPAR_RET_ANN("MSCI_EM_N:935600",0/0/-3,42338,D,USD,1)&lt;/Q&gt;&lt;R&gt;1&lt;/R&gt;&lt;C&gt;1&lt;/C&gt;&lt;D xsi:type="xsd:double"&gt;2.9532535957600192&lt;/D&gt;&lt;/FQL&gt;&lt;FQL&gt;&lt;Q&gt;^SPAR_RET_ANN("MSCI_EM_N:935600",0/0/-5,42338,D,USD,1)&lt;/Q&gt;&lt;R&gt;1&lt;/R&gt;&lt;C&gt;1&lt;/C&gt;&lt;D xsi:type="xsd:double"&gt;-1.4430931272728875&lt;/D&gt;&lt;/FQL&gt;&lt;FQL&gt;&lt;Q&gt;^SPAR_RET_ANN("MSCI_EM_N:935600",0/0/-10,42338,D,USD,1)&lt;/Q&gt;&lt;R&gt;1&lt;/R&gt;&lt;C&gt;1&lt;/C&gt;&lt;D xsi:type="xsd:double"&gt;7.9171272202206433&lt;/D&gt;&lt;/FQL&gt;&lt;FQL&gt;&lt;Q&gt;^SPAR_RET_ANN("MSCI_N:939200",-1,42338,D,USD,1)&lt;/Q&gt;&lt;R&gt;1&lt;/R&gt;&lt;C&gt;1&lt;/C&gt;&lt;D xsi:type="xsd:double"&gt;-1.4278396252171977&lt;/D&gt;&lt;/FQL&gt;&lt;FQL&gt;&lt;Q&gt;^SPAR_RET_ANN("MSCI_N:939200",-1/31/0,42338,D,USD,1)&lt;/Q&gt;&lt;R&gt;1&lt;/R&gt;&lt;C&gt;1&lt;/C&gt;&lt;D xsi:type="xsd:double"&gt;-0.998743145297365&lt;/D&gt;&lt;/FQL&gt;&lt;FQL&gt;&lt;Q&gt;^SPAR_RET_ANN("MSCI_N:939200",12/31/-1 ,42338,D,USD,1)&lt;/Q&gt;&lt;R&gt;1&lt;/R&gt;&lt;C&gt;1&lt;/C&gt;&lt;D xsi:type="xsd:double"&gt;9.21434772832912&lt;/D&gt;&lt;/FQL&gt;&lt;FQL&gt;&lt;Q&gt;^SPAR_RET_ANN("MSCI_N:939200",42185,42338,D,USD,1)&lt;/Q&gt;&lt;R&gt;1&lt;/R&gt;&lt;C&gt;1&lt;/C&gt;&lt;D xsi:type="xsd:double"&gt;-3.4112446285699871&lt;/D&gt;&lt;/FQL&gt;&lt;FQL&gt;&lt;Q&gt;^SPAR_RET_ANN("MSCI_N:939200",0/0/-1,42338,D,USD,1)&lt;/Q&gt;&lt;R&gt;1&lt;/R&gt;&lt;C&gt;1&lt;/C&gt;&lt;D xsi:type="xsd:double"&gt;7.61718965954592&lt;/D&gt;&lt;/FQL&gt;&lt;FQL&gt;&lt;Q&gt;^SPAR_RET_ANN("MSCI_N:939200",0/0/-3,42338,D,USD,1)&lt;/Q&gt;&lt;R&gt;1&lt;/R&gt;&lt;C&gt;1&lt;/C&gt;&lt;D xsi:type="xsd:double"&gt;11.947548259142216&lt;/D&gt;&lt;/FQL&gt;&lt;FQL&gt;&lt;Q&gt;^SPAR_RET_ANN("MSCI_N:939200",0/0/-5,42338,D,USD,1)&lt;/Q&gt;&lt;R&gt;1&lt;/R&gt;&lt;C&gt;1&lt;/C&gt;&lt;D xsi:type="xsd:double"&gt;5.84188768535614&lt;/D&gt;&lt;/FQL&gt;&lt;FQL&gt;&lt;Q&gt;^SPAR_RET_ANN("MSCI_N:939200",0/0/-10,42338,D,USD,1)&lt;/Q&gt;&lt;R&gt;1&lt;/R&gt;&lt;C&gt;1&lt;/C&gt;&lt;D xsi:type="xsd:double"&gt;1.7060112535795424&lt;/D&gt;&lt;/FQL&gt;&lt;FQL&gt;&lt;Q&gt;^SPAR_RET_ANN("MSCI_EM_N:941000",-1,42338,D,USD,1)&lt;/Q&gt;&lt;R&gt;1&lt;/R&gt;&lt;C&gt;1&lt;/C&gt;&lt;D xsi:type="xsd:double"&gt;-2.516663164714672&lt;/D&gt;&lt;/FQL&gt;&lt;FQL&gt;&lt;Q&gt;^SPAR_RET_ANN("MSCI_EM_N:941000",-1/31/0,42338,D,USD,1)&lt;/Q&gt;&lt;R&gt;1&lt;/R&gt;&lt;C&gt;1&lt;/C&gt;&lt;D xsi:type="xsd:double"&gt;-3.5084868417275428&lt;/D&gt;&lt;/FQL&gt;&lt;FQL&gt;&lt;Q&gt;^SPAR_RET_ANN("MSCI_EM_N:941000",12/31/-1 ,42338,D,USD,1)&lt;/Q&gt;&lt;R&gt;1&lt;/R&gt;&lt;C&gt;1&lt;/C&gt;&lt;D xsi:type="xsd:double"&gt;-4.9227889667761264&lt;/D&gt;&lt;/FQL&gt;&lt;FQL&gt;&lt;Q&gt;^SPAR_RET_ANN("MSCI_EM_N:941000",42185,42338,D,USD,1)&lt;/Q&gt;&lt;R&gt;1&lt;/R&gt;&lt;C&gt;1&lt;/C&gt;&lt;D xsi:type="xsd:double"&gt;-4.109027030826895&lt;/D&gt;&lt;/FQL&gt;&lt;FQL&gt;&lt;Q&gt;^SPAR_RET_ANN("MSCI_EM_N:941000",0/0/-1,42338,D,USD,1)&lt;/Q&gt;&lt;R&gt;1&lt;/R&gt;&lt;C&gt;1&lt;/C&gt;&lt;D xsi:type="xsd:double"&gt;-7.1833945577755687&lt;/D&gt;&lt;/FQL&gt;&lt;FQL&gt;&lt;Q&gt;^SPAR_RET_ANN("MSCI_EM_N:941000",0/0/-3,42338,D,USD,1)&lt;/Q&gt;&lt;R&gt;1&lt;/R&gt;&lt;C&gt;1&lt;/C&gt;&lt;D xsi:type="xsd:double"&gt;-2.614365697403076&lt;/D&gt;&lt;/FQL&gt;&lt;FQL&gt;&lt;Q&gt;^SPAR_RET_ANN("MSCI_EM_N:941000",0/0/-5,42338,D,USD,1)&lt;/Q&gt;&lt;R&gt;1&lt;/R&gt;&lt;C&gt;1&lt;/C&gt;&lt;D xsi:type="xsd:double"&gt;0.793269944053443&lt;/D&gt;&lt;/FQL&gt;&lt;FQL&gt;&lt;Q&gt;^SPAR_RET_ANN("MSCI_EM_N:941000",0/0/-10,42338,D,USD,1)&lt;/Q&gt;&lt;R&gt;1&lt;/R&gt;&lt;C&gt;1&lt;/C&gt;&lt;D xsi:type="xsd:double"&gt;3.9968931495360849&lt;/D&gt;&lt;/FQL&gt;&lt;FQL&gt;&lt;Q&gt;^SPAR_RET_ANN("MSCI_EM_N:915800",-1,42338,D,USD,1)&lt;/Q&gt;&lt;R&gt;1&lt;/R&gt;&lt;C&gt;1&lt;/C&gt;&lt;D xsi:type="xsd:double"&gt;-1.089558711230898&lt;/D&gt;&lt;/FQL&gt;&lt;FQL&gt;&lt;Q&gt;^SPAR_RET_ANN("MSCI_EM_N:915800",-1/31/0,42338,D,USD,1)&lt;/Q&gt;&lt;R&gt;1&lt;/R&gt;&lt;C&gt;1&lt;/C&gt;&lt;D xsi:type="xsd:double"&gt;-3.3651210610430971&lt;/D&gt;&lt;/FQL&gt;&lt;FQL&gt;&lt;Q&gt;^SPAR_RET_ANN("MSCI_EM_N:915800",12/31/-1 ,42338,D,USD,1)&lt;/Q&gt;&lt;R&gt;1&lt;/R&gt;&lt;C&gt;1&lt;/C&gt;&lt;D xsi:type="xsd:double"&gt;-11.025857602900935&lt;/D&gt;&lt;/FQL&gt;&lt;FQL&gt;&lt;Q&gt;^SPAR_RET_ANN("MSCI_EM_N:915800",42185,42338,D,USD,1)&lt;/Q&gt;&lt;R&gt;1&lt;/R&gt;&lt;C&gt;1&lt;/C&gt;&lt;D xsi:type="xsd:double"&gt;-14.001389415924425&lt;/D&gt;&lt;/FQL&gt;&lt;FQL&gt;&lt;Q&gt;^SPAR_RET_ANN("MSCI_EM_N:915800",0/0/-1,42338,D,USD,1)&lt;/Q&gt;&lt;R&gt;1&lt;/R&gt;&lt;C&gt;1&lt;/C&gt;&lt;D xsi:type="xsd:double"&gt;-12.914737438677836&lt;/D&gt;&lt;/FQL&gt;&lt;FQL&gt;&lt;Q&gt;^SPAR_RET_ANN("MSCI_EM_N:915800",0/0/-3,42338,D,USD,1)&lt;/Q&gt;&lt;R&gt;1&lt;/R&gt;&lt;C&gt;1&lt;/C&gt;&lt;D xsi:type="xsd:double"&gt;2.3017105324502074&lt;/D&gt;&lt;/FQL&gt;&lt;FQL&gt;&lt;Q&gt;^SPAR_RET_ANN("MSCI_EM_N:915800",0/0/-5,42338,D,USD,1)&lt;/Q&gt;&lt;R&gt;1&lt;/R&gt;&lt;C&gt;1&lt;/C&gt;&lt;D xsi:type="xsd:double"&gt;1.9484195702850649&lt;/D&gt;&lt;/FQL&gt;&lt;FQL&gt;&lt;Q&gt;^SPAR_RET_ANN("MSCI_EM_N:915800",0/0/-10,42338,D,USD,1)&lt;/Q&gt;&lt;R&gt;1&lt;/R&gt;&lt;C&gt;1&lt;/C&gt;&lt;D xsi:type="xsd:double"&gt;4.76921619521582&lt;/D&gt;&lt;/FQL&gt;&lt;FQL&gt;&lt;Q&gt;^SPAR_RET_ANN("MSCI_EM_N:979200",-1,42338,D,USD,1)&lt;/Q&gt;&lt;R&gt;1&lt;/R&gt;&lt;C&gt;1&lt;/C&gt;&lt;D xsi:type="xsd:double"&gt;-0.24919494442936507&lt;/D&gt;&lt;/FQL&gt;&lt;FQL&gt;&lt;Q&gt;^SPAR_RET_ANN("MSCI_EM_N:979200",-1/31/0,42338,D,USD,1)&lt;/Q&gt;&lt;R&gt;1&lt;/R&gt;&lt;C&gt;1&lt;/C&gt;&lt;D xsi:type="xsd:double"&gt;-5.8607827589951089&lt;/D&gt;&lt;/FQL&gt;&lt;FQL&gt;&lt;Q&gt;^SPAR_RET_ANN("MSCI_EM_N:979200",12/31/-1 ,42338,D,USD,1)&lt;/Q&gt;&lt;R&gt;1&lt;/R&gt;&lt;C&gt;1&lt;/C&gt;&lt;D xsi:type="xsd:double"&gt;-27.804487853532788&lt;/D&gt;&lt;/FQL&gt;&lt;FQL&gt;&lt;Q&gt;^SPAR_RET_ANN("MSCI_EM_N:979200",42185,42338,D,USD,1)&lt;/Q&gt;&lt;R&gt;1&lt;/R&gt;&lt;C&gt;1&lt;/C&gt;&lt;D xsi:type="xsd:double"&gt;-13.975610729236831&lt;/D&gt;&lt;/FQL&gt;&lt;FQL&gt;&lt;Q&gt;^SPAR_RET_ANN("MSCI_EM_N:979200",0/0/-1,42338,D,USD,1)&lt;/Q&gt;&lt;R&gt;1&lt;/R&gt;&lt;C&gt;1&lt;/C&gt;&lt;D xsi:type="xsd:double"&gt;-32.051133783782092&lt;/D&gt;&lt;/FQL&gt;&lt;FQL&gt;&lt;Q&gt;^SPAR_RET_ANN("MSCI_EM_N:979200",0/0/-3,42338,D,USD,1)&lt;/Q&gt;&lt;R&gt;1&lt;/R&gt;&lt;C&gt;1&lt;/C&gt;&lt;D xsi:type="xsd:double"&gt;-12.426294103793278&lt;/D&gt;&lt;/FQL&gt;&lt;FQL&gt;&lt;Q&gt;^SPAR_RET_ANN("MSCI_EM_N:979200",0/0/-5,42338,D,USD,1)&lt;/Q&gt;&lt;R&gt;1&lt;/R&gt;&lt;C&gt;1&lt;/C&gt;&lt;D xsi:type="xsd:double"&gt;-8.35382043977403&lt;/D&gt;&lt;/FQL&gt;&lt;FQL&gt;&lt;Q&gt;^SPAR_RET_ANN("MSCI_EM_N:979200",0/0/-10,42338,D,USD,1)&lt;/Q&gt;&lt;R&gt;1&lt;/R&gt;&lt;C&gt;1&lt;/C&gt;&lt;D xsi:type="xsd:double"&gt;-0.0077486518845426566&lt;/D&gt;&lt;/FQL&gt;&lt;FQL&gt;&lt;Q&gt;^SPAR_RET_ANN("MSCI_N:MS136614",-1,42338,D,USD,1)&lt;/Q&gt;&lt;R&gt;1&lt;/R&gt;&lt;C&gt;1&lt;/C&gt;&lt;D xsi:type="xsd:double"&gt;-1.0186456704039726&lt;/D&gt;&lt;/FQL&gt;&lt;FQL&gt;&lt;Q&gt;^SPAR_RET_ANN("MSCI_N:MS136614",-1/31/0,42338,D,USD,1)&lt;/Q&gt;&lt;R&gt;1&lt;/R&gt;&lt;C&gt;1&lt;/C&gt;&lt;D xsi:type="xsd:double"&gt;-4.4347601835231227&lt;/D&gt;&lt;/FQL&gt;&lt;FQL&gt;&lt;Q&gt;^SPAR_RET_ANN("MSCI_N:MS136614",12/31/-1 ,42338,D,USD,1)&lt;/Q&gt;&lt;R&gt;1&lt;/R&gt;&lt;C&gt;1&lt;/C&gt;&lt;D xsi:type="xsd:double"&gt;-14.199977969973276&lt;/D&gt;&lt;/FQL&gt;&lt;FQL&gt;&lt;Q&gt;^SPAR_RET_ANN("MSCI_N:MS136614",42185,42338,D,USD,1)&lt;/Q&gt;&lt;R&gt;1&lt;/R&gt;&lt;C&gt;1&lt;/C&gt;&lt;D xsi:type="xsd:double"&gt;-11.29712314244159&lt;/D&gt;&lt;/FQL&gt;&lt;FQL&gt;&lt;Q&gt;^SPAR_RET_ANN("MSCI_N:MS136614",0/0/-1,42338,D,USD,1)&lt;/Q&gt;&lt;R&gt;1&lt;/R&gt;&lt;C&gt;1&lt;/C&gt;&lt;D xsi:type="xsd:double"&gt;-17.591318347110786&lt;/D&gt;&lt;/FQL&gt;&lt;FQL&gt;&lt;Q&gt;^SPAR_RET_ANN("MSCI_N:MS136614",0/0/-3,42338,D,USD,1)&lt;/Q&gt;&lt;R&gt;1&lt;/R&gt;&lt;C&gt;1&lt;/C&gt;&lt;D xsi:type="xsd:double"&gt;5.6043513432930459&lt;/D&gt;&lt;/FQL&gt;&lt;FQL&gt;&lt;Q&gt;^SPAR_RET_ANN("MSCI_N:MS136614",0/0/-5,42338,D,USD,1)&lt;/Q&gt;&lt;R&gt;1&lt;/R&gt;&lt;C&gt;1&lt;/C&gt;&lt;D xsi:type="xsd:double"&gt;1.3399147031638803&lt;/D&gt;&lt;/FQL&gt;&lt;FQL&gt;&lt;Q&gt;^SPAR_RET_ANN("MSCI_N:MS136614",0/0/-10,42338,D,USD,1)&lt;/Q&gt;&lt;R&gt;1&lt;/R&gt;&lt;C&gt;1&lt;/C&gt;&lt;D xsi:type="xsd:double"&gt;-2.1538447100711955&lt;/D&gt;&lt;/FQL&gt;&lt;FQL&gt;&lt;Q&gt;^SPAR_RET_ANN("ID:MS701160",-1,42338,D,USD,1)&lt;/Q&gt;&lt;R&gt;1&lt;/R&gt;&lt;C&gt;1&lt;/C&gt;&lt;D xsi:type="xsd:double"&gt;-0.960793631194834&lt;/D&gt;&lt;/FQL&gt;&lt;FQL&gt;&lt;Q&gt;^SPAR_RET_ANN("ID:MS701160",-1/31/0,42338,D,USD,1)&lt;/Q&gt;&lt;R&gt;1&lt;/R&gt;&lt;C&gt;1&lt;/C&gt;&lt;D xsi:type="xsd:double"&gt;-4.75770480103005&lt;/D&gt;&lt;/FQL&gt;&lt;FQL&gt;&lt;Q&gt;^SPAR_RET_ANN("ID:MS701160",12/31/-1 ,42338,D,USD,1)&lt;/Q&gt;&lt;R&gt;1&lt;/R&gt;&lt;C&gt;1&lt;/C&gt;&lt;D xsi:type="xsd:double"&gt;-13.068132891785778&lt;/D&gt;&lt;/FQL&gt;&lt;FQL&gt;&lt;Q&gt;^SPAR_RET_ANN("ID:MS701160",42185,42338,D,USD,1)&lt;/Q&gt;&lt;R&gt;1&lt;/R&gt;&lt;C&gt;1&lt;/C&gt;&lt;D xsi:type="xsd:double"&gt;-11.207910619317508&lt;/D&gt;&lt;/FQL&gt;&lt;FQL&gt;&lt;Q&gt;^SPAR_RET_ANN("ID:MS701160",0/0/-1,42338,D,USD,1)&lt;/Q&gt;&lt;R&gt;1&lt;/R&gt;&lt;C&gt;1&lt;/C&gt;&lt;D xsi:type="xsd:double"&gt;-16.207721717636026&lt;/D&gt;&lt;/FQL&gt;&lt;FQL&gt;&lt;Q&gt;^SPAR_RET_ANN("ID:MS701160",0/0/-3,42338,D,USD,1)&lt;/Q&gt;&lt;R&gt;1&lt;/R&gt;&lt;C&gt;1&lt;/C&gt;&lt;D xsi:type="xsd:double"&gt;8.1629296759936576&lt;/D&gt;&lt;/FQL&gt;&lt;FQL&gt;&lt;Q&gt;^SPAR_RET_ANN("ID:MS701160",0/0/-5,42338,D,USD,1)&lt;/Q&gt;&lt;R&gt;1&lt;/R&gt;&lt;C&gt;1&lt;/C&gt;&lt;D xsi:type="xsd:double"&gt;3.0706978512961447&lt;/D&gt;&lt;/FQL&gt;&lt;FQL&gt;&lt;Q&gt;^SPAR_RET_ANN("ID:MS701160",0/0/-10,42338,D,USD,1)&lt;/Q&gt;&lt;R&gt;0&lt;/R&gt;&lt;C&gt;0&lt;/C&gt;&lt;/FQL&gt;&lt;/Schema&gt;</t>
        </r>
      </text>
    </comment>
  </commentList>
</comments>
</file>

<file path=xl/sharedStrings.xml><?xml version="1.0" encoding="utf-8"?>
<sst xmlns="http://schemas.openxmlformats.org/spreadsheetml/2006/main" count="259" uniqueCount="204">
  <si>
    <t>SP50</t>
  </si>
  <si>
    <t>Commodity</t>
  </si>
  <si>
    <t>Day</t>
  </si>
  <si>
    <t>MTD</t>
  </si>
  <si>
    <t>CYTD</t>
  </si>
  <si>
    <t>FYTD</t>
  </si>
  <si>
    <t>1 Yr</t>
  </si>
  <si>
    <t>3 Yr</t>
  </si>
  <si>
    <t>5 Yr</t>
  </si>
  <si>
    <t>10 Yr</t>
  </si>
  <si>
    <t>VMG</t>
  </si>
  <si>
    <t>SML</t>
  </si>
  <si>
    <t>This sheet contains FactSet XML data for use with this workbook's =FDS codes.  Modifying the worksheet's contents may damage the workbook's =FDS functionality.</t>
  </si>
  <si>
    <t>As Of:</t>
  </si>
  <si>
    <t>Daily Market Summary</t>
  </si>
  <si>
    <t>Credit</t>
  </si>
  <si>
    <t>Alternatives</t>
  </si>
  <si>
    <t>Yields</t>
  </si>
  <si>
    <t>TRYUS10Y-FDS</t>
  </si>
  <si>
    <t>TRYUS3M-FDS</t>
  </si>
  <si>
    <t>LIBORUSD3M-FDS</t>
  </si>
  <si>
    <t>LIBOREUR3M-FDS</t>
  </si>
  <si>
    <t>FCBBBBUS-FDS</t>
  </si>
  <si>
    <t>Today</t>
  </si>
  <si>
    <t>BOM</t>
  </si>
  <si>
    <t>BOCY</t>
  </si>
  <si>
    <t>BOFY</t>
  </si>
  <si>
    <t>1 Year Ago</t>
  </si>
  <si>
    <t>1 Year Range</t>
  </si>
  <si>
    <t>Low</t>
  </si>
  <si>
    <t>High</t>
  </si>
  <si>
    <t>%</t>
  </si>
  <si>
    <t>Spreads</t>
  </si>
  <si>
    <t>TED-FDS</t>
  </si>
  <si>
    <t>Values</t>
  </si>
  <si>
    <t>USDJPY</t>
  </si>
  <si>
    <t>GBPUSD</t>
  </si>
  <si>
    <t>EURUSD</t>
  </si>
  <si>
    <t>CNYUSD</t>
  </si>
  <si>
    <t>NYGOLD-FDS</t>
  </si>
  <si>
    <t>OILDB-FDS</t>
  </si>
  <si>
    <t>NGAS-FDS</t>
  </si>
  <si>
    <t>LHMN13000</t>
  </si>
  <si>
    <t>VIX</t>
  </si>
  <si>
    <t>North America</t>
  </si>
  <si>
    <t>South America</t>
  </si>
  <si>
    <t>Europe</t>
  </si>
  <si>
    <t>Asia</t>
  </si>
  <si>
    <t>Middle East</t>
  </si>
  <si>
    <t>Total Returns</t>
  </si>
  <si>
    <t>Regional Indices</t>
  </si>
  <si>
    <t>Sector Indices</t>
  </si>
  <si>
    <t>Small Minus Large</t>
  </si>
  <si>
    <t>Value Minus Growth</t>
  </si>
  <si>
    <t>SPN:SP50.R</t>
  </si>
  <si>
    <t>RUSSELL:R.2000</t>
  </si>
  <si>
    <t>SPUS_GR:78396310</t>
  </si>
  <si>
    <t>SPUS_GR:78396210</t>
  </si>
  <si>
    <t>MSCI_EM_N:891800</t>
  </si>
  <si>
    <t>MSCI_EM_N:MS302400</t>
  </si>
  <si>
    <t>MSCI_N:892400</t>
  </si>
  <si>
    <t>MSCI_N:990300</t>
  </si>
  <si>
    <t>MSCI_N:MS302000</t>
  </si>
  <si>
    <t>MSCI_N:990500</t>
  </si>
  <si>
    <t>SPUS_GR:99900565</t>
  </si>
  <si>
    <t>SPUS_GR:99900621</t>
  </si>
  <si>
    <t>SPUS_GR:99900701</t>
  </si>
  <si>
    <t>LEH:LHMN0001</t>
  </si>
  <si>
    <t>LEH:LHMN0062</t>
  </si>
  <si>
    <t>SPGSCIT:SPGSCI</t>
  </si>
  <si>
    <t>SPGSCIT:SPGSEN</t>
  </si>
  <si>
    <t>SPGSCIT:SPGSIN</t>
  </si>
  <si>
    <t>SPGSCIT:SPGSPM</t>
  </si>
  <si>
    <t>SPGSCIT:SPGSAG</t>
  </si>
  <si>
    <t>SPGSCIT:SPGSLV</t>
  </si>
  <si>
    <t>DJUBS_T:DJUBSCMP</t>
  </si>
  <si>
    <t>LEH:LHMN0011</t>
  </si>
  <si>
    <t>MLX:MLVXA0</t>
  </si>
  <si>
    <t>ALER_T:95399W10</t>
  </si>
  <si>
    <t>DJWL:000006EE</t>
  </si>
  <si>
    <t>HFRI:HFRXGL</t>
  </si>
  <si>
    <t>MSCI_N:912400</t>
  </si>
  <si>
    <t>MSCI_EM_N:848400</t>
  </si>
  <si>
    <t>MSCI_N:928000</t>
  </si>
  <si>
    <t>MSCI_N:925000</t>
  </si>
  <si>
    <t>MSCI_N:937200</t>
  </si>
  <si>
    <t>MSCI_N:938000</t>
  </si>
  <si>
    <t>MSCI_N:962000</t>
  </si>
  <si>
    <t>MSCI_N:972400</t>
  </si>
  <si>
    <t>MSCI_N:982600</t>
  </si>
  <si>
    <t>MSCI_EM_N:903200</t>
  </si>
  <si>
    <t>MSCI_EM_N:907600</t>
  </si>
  <si>
    <t>MSCI_EM_N:930000</t>
  </si>
  <si>
    <t>MSCI_EM_N:105653</t>
  </si>
  <si>
    <t>MSCI_EM_N:935600</t>
  </si>
  <si>
    <t>MSCI_EM_N:941000</t>
  </si>
  <si>
    <t>MSCI_EM_N:915800</t>
  </si>
  <si>
    <t>MSCI_EM_N:979200</t>
  </si>
  <si>
    <t>MSCI_N:903600</t>
  </si>
  <si>
    <t>MSCI_N:939200</t>
  </si>
  <si>
    <t>MSCI_N:MS136614</t>
  </si>
  <si>
    <t>Last Fiscal Year End</t>
  </si>
  <si>
    <t>ID:STRGLNRX</t>
  </si>
  <si>
    <t>LHMN0204</t>
  </si>
  <si>
    <t>LHMN0062</t>
  </si>
  <si>
    <t>US Indices</t>
  </si>
  <si>
    <t>RUSSELL:R.2500</t>
  </si>
  <si>
    <t>LEH:LHMN14685</t>
  </si>
  <si>
    <t>JPME:JPM00467</t>
  </si>
  <si>
    <t>MLX:MLH0A0</t>
  </si>
  <si>
    <t>Rates</t>
  </si>
  <si>
    <t>LHMN0011</t>
  </si>
  <si>
    <t>MLH0A0</t>
  </si>
  <si>
    <t>High Yield - Investment Grade</t>
  </si>
  <si>
    <t>BARC_IL:BRCP0524</t>
  </si>
  <si>
    <t>SPFI_LOAN_T:SPBDLL00</t>
  </si>
  <si>
    <t>LHMN14685</t>
  </si>
  <si>
    <t>Fixed Income - Total Returns</t>
  </si>
  <si>
    <t>Equities - Total Returns</t>
  </si>
  <si>
    <t>S&amp;P 500 Value</t>
  </si>
  <si>
    <t>S&amp;P 500 Growth</t>
  </si>
  <si>
    <t>S&amp;P Global Natural Resources</t>
  </si>
  <si>
    <t>HFRX Global Hedge Fund (USD)</t>
  </si>
  <si>
    <t>US Benchmark Bond - 3 Month</t>
  </si>
  <si>
    <t>Ted Spread</t>
  </si>
  <si>
    <t>U.S. Dollar per China Renminbi</t>
  </si>
  <si>
    <t>Crude Oil Brent ($/bbl)</t>
  </si>
  <si>
    <t>S&amp;P 500 Trailing 12-Month P/E</t>
  </si>
  <si>
    <t>Barclays US High Yield Loans</t>
  </si>
  <si>
    <t>CBOE Market Volatility Index</t>
  </si>
  <si>
    <t xml:space="preserve">S&amp;P 500 </t>
  </si>
  <si>
    <t xml:space="preserve">Russell 2500 </t>
  </si>
  <si>
    <t>Russell 2000</t>
  </si>
  <si>
    <t xml:space="preserve">MSCI EAFE </t>
  </si>
  <si>
    <t>MSCI AC World</t>
  </si>
  <si>
    <t xml:space="preserve">MSCI AC Asia Pacific </t>
  </si>
  <si>
    <t xml:space="preserve">MSCI Europe </t>
  </si>
  <si>
    <t xml:space="preserve">MSCI China </t>
  </si>
  <si>
    <t>S&amp;P 500 Financials</t>
  </si>
  <si>
    <t>S&amp;P 500 Health Care</t>
  </si>
  <si>
    <t>S&amp;P 500 Information Technology</t>
  </si>
  <si>
    <t>Barclays Aggregate</t>
  </si>
  <si>
    <t>US TIPS</t>
  </si>
  <si>
    <t>Global ILBs</t>
  </si>
  <si>
    <t>US High Yield</t>
  </si>
  <si>
    <t>Bank Loans</t>
  </si>
  <si>
    <t>EMD $</t>
  </si>
  <si>
    <t>USD</t>
  </si>
  <si>
    <t>EMD Local</t>
  </si>
  <si>
    <t>JPGBI:JPM07503</t>
  </si>
  <si>
    <t>US Credit</t>
  </si>
  <si>
    <t>Convertible Bonds</t>
  </si>
  <si>
    <t>DJ US Select REITs</t>
  </si>
  <si>
    <t xml:space="preserve">Alerian MLP </t>
  </si>
  <si>
    <t>DJ/UBS Commodities</t>
  </si>
  <si>
    <t>S&amp;P GSCI Commodities</t>
  </si>
  <si>
    <t xml:space="preserve">S&amp;P GSCI Energy </t>
  </si>
  <si>
    <t xml:space="preserve">S&amp;P GSCI Industrial Metals </t>
  </si>
  <si>
    <t xml:space="preserve">S&amp;P GSCI Precious Metals </t>
  </si>
  <si>
    <t>S&amp;P GSCI Agriculture</t>
  </si>
  <si>
    <t xml:space="preserve">S&amp;P GSCI Livestock </t>
  </si>
  <si>
    <t>US LIBOR - 3 Month</t>
  </si>
  <si>
    <t>EUR LIBOR - 3 Month</t>
  </si>
  <si>
    <t>10 Year US Treasuries</t>
  </si>
  <si>
    <t>US BBB Corporate Bonds</t>
  </si>
  <si>
    <t>US STRIPS 20+ Year</t>
  </si>
  <si>
    <t>Japanese Yen / USD</t>
  </si>
  <si>
    <t>USD / British Pounds</t>
  </si>
  <si>
    <t>USD / Euro</t>
  </si>
  <si>
    <t>Gold ($/oz.)</t>
  </si>
  <si>
    <t>Natural Gas ($/btu)</t>
  </si>
  <si>
    <t>S&amp;P 500 Forward P/E (NTM)</t>
  </si>
  <si>
    <t>SBF:SBWGU</t>
  </si>
  <si>
    <t>Global Bonds</t>
  </si>
  <si>
    <t>Canada</t>
  </si>
  <si>
    <t>Mexico</t>
  </si>
  <si>
    <t>Argentina</t>
  </si>
  <si>
    <t>Brazil</t>
  </si>
  <si>
    <t>Germany</t>
  </si>
  <si>
    <t>Greece</t>
  </si>
  <si>
    <t>France</t>
  </si>
  <si>
    <t>Ireland</t>
  </si>
  <si>
    <t>Italy</t>
  </si>
  <si>
    <t>Portugal</t>
  </si>
  <si>
    <t>Russia</t>
  </si>
  <si>
    <t>Spain</t>
  </si>
  <si>
    <t>UK</t>
  </si>
  <si>
    <t>Australia</t>
  </si>
  <si>
    <t>India</t>
  </si>
  <si>
    <t>Japan</t>
  </si>
  <si>
    <t>South Korea</t>
  </si>
  <si>
    <t>Taiwan</t>
  </si>
  <si>
    <t>Turkey</t>
  </si>
  <si>
    <t>MSCI Frontier Markets</t>
  </si>
  <si>
    <t>MSCI Emerging Markets Small Cap</t>
  </si>
  <si>
    <t>MSCI_N:MS655061</t>
  </si>
  <si>
    <t>MSCI Emerging Markets Equity</t>
  </si>
  <si>
    <t>OIL-FDs</t>
  </si>
  <si>
    <t>Crude Oil WTI ($/bbl)</t>
  </si>
  <si>
    <t>BRCP0524</t>
  </si>
  <si>
    <t>Barclays World Govt Inflation-Linked</t>
  </si>
  <si>
    <t>ID:MS701160</t>
  </si>
  <si>
    <t>MSCI FM 15% Country Capped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</si>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</sst>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\%_);\(0.00\%\);0.00\%_);@_)"/>
    <numFmt numFmtId="166" formatCode="[Green]#,##0.00\%_);[Red]\(#,##0.00\%\)"/>
    <numFmt numFmtId="167" formatCode="[Green]#,##0.0\%_);[Red]\(#,##0.0\%\)"/>
    <numFmt numFmtId="168" formatCode="0.0\%_);\(0.0\%\);0.0\%_);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62626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21" fillId="0" borderId="0"/>
  </cellStyleXfs>
  <cellXfs count="200">
    <xf numFmtId="0" fontId="0" fillId="0" borderId="0" xfId="0"/>
    <xf numFmtId="0" fontId="0" fillId="33" borderId="0" xfId="0" applyFill="1" applyBorder="1"/>
    <xf numFmtId="0" fontId="3" fillId="33" borderId="0" xfId="0" applyFont="1" applyFill="1" applyBorder="1"/>
    <xf numFmtId="0" fontId="0" fillId="33" borderId="0" xfId="0" applyFill="1" applyBorder="1" applyAlignment="1">
      <alignment horizontal="left"/>
    </xf>
    <xf numFmtId="0" fontId="0" fillId="33" borderId="0" xfId="0" applyNumberFormat="1" applyFill="1" applyBorder="1" applyAlignment="1">
      <alignment horizontal="left"/>
    </xf>
    <xf numFmtId="0" fontId="2" fillId="33" borderId="0" xfId="0" applyFont="1" applyFill="1" applyBorder="1"/>
    <xf numFmtId="0" fontId="0" fillId="33" borderId="10" xfId="0" applyFill="1" applyBorder="1"/>
    <xf numFmtId="0" fontId="0" fillId="33" borderId="0" xfId="0" applyFill="1"/>
    <xf numFmtId="0" fontId="3" fillId="33" borderId="0" xfId="0" applyFont="1" applyFill="1"/>
    <xf numFmtId="0" fontId="3" fillId="33" borderId="10" xfId="0" applyFont="1" applyFill="1" applyBorder="1"/>
    <xf numFmtId="0" fontId="3" fillId="33" borderId="0" xfId="0" applyNumberFormat="1" applyFont="1" applyFill="1" applyBorder="1" applyAlignment="1">
      <alignment horizontal="left"/>
    </xf>
    <xf numFmtId="0" fontId="0" fillId="34" borderId="0" xfId="0" applyNumberFormat="1" applyFill="1"/>
    <xf numFmtId="0" fontId="0" fillId="34" borderId="0" xfId="0" applyNumberFormat="1" applyFill="1" applyBorder="1"/>
    <xf numFmtId="0" fontId="3" fillId="33" borderId="0" xfId="0" applyFont="1" applyFill="1" applyBorder="1" applyAlignment="1">
      <alignment horizontal="left"/>
    </xf>
    <xf numFmtId="0" fontId="0" fillId="35" borderId="0" xfId="0" applyFill="1"/>
    <xf numFmtId="11" fontId="0" fillId="33" borderId="0" xfId="0" applyNumberFormat="1" applyFill="1"/>
    <xf numFmtId="0" fontId="0" fillId="34" borderId="0" xfId="0" applyNumberFormat="1" applyFill="1" applyBorder="1" applyAlignment="1">
      <alignment horizontal="left"/>
    </xf>
    <xf numFmtId="0" fontId="0" fillId="33" borderId="0" xfId="0" applyNumberFormat="1" applyFill="1"/>
    <xf numFmtId="0" fontId="0" fillId="33" borderId="0" xfId="0" applyNumberFormat="1" applyFill="1" applyBorder="1"/>
    <xf numFmtId="0" fontId="0" fillId="33" borderId="0" xfId="0" applyFont="1" applyFill="1"/>
    <xf numFmtId="2" fontId="4" fillId="33" borderId="0" xfId="1" applyNumberFormat="1" applyFont="1" applyFill="1" applyBorder="1" applyAlignment="1">
      <alignment horizontal="center"/>
    </xf>
    <xf numFmtId="0" fontId="0" fillId="33" borderId="0" xfId="0" applyFont="1" applyFill="1" applyBorder="1"/>
    <xf numFmtId="0" fontId="0" fillId="33" borderId="10" xfId="0" applyFont="1" applyFill="1" applyBorder="1"/>
    <xf numFmtId="0" fontId="3" fillId="35" borderId="0" xfId="0" applyFont="1" applyFill="1" applyAlignment="1">
      <alignment horizontal="right"/>
    </xf>
    <xf numFmtId="0" fontId="3" fillId="35" borderId="0" xfId="0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 applyAlignment="1">
      <alignment horizontal="left"/>
    </xf>
    <xf numFmtId="0" fontId="3" fillId="0" borderId="10" xfId="0" applyFont="1" applyFill="1" applyBorder="1"/>
    <xf numFmtId="0" fontId="0" fillId="33" borderId="0" xfId="0" applyFill="1"/>
    <xf numFmtId="10" fontId="0" fillId="33" borderId="0" xfId="1" applyNumberFormat="1" applyFont="1" applyFill="1" applyBorder="1"/>
    <xf numFmtId="0" fontId="4" fillId="33" borderId="0" xfId="0" applyFont="1" applyFill="1" applyBorder="1"/>
    <xf numFmtId="167" fontId="4" fillId="33" borderId="0" xfId="1" applyNumberFormat="1" applyFont="1" applyFill="1" applyBorder="1" applyAlignment="1">
      <alignment horizontal="center"/>
    </xf>
    <xf numFmtId="166" fontId="4" fillId="33" borderId="0" xfId="1" applyNumberFormat="1" applyFont="1" applyFill="1" applyBorder="1" applyAlignment="1">
      <alignment horizontal="center"/>
    </xf>
    <xf numFmtId="0" fontId="26" fillId="33" borderId="10" xfId="0" applyFont="1" applyFill="1" applyBorder="1"/>
    <xf numFmtId="0" fontId="26" fillId="33" borderId="0" xfId="0" applyFont="1" applyFill="1" applyBorder="1"/>
    <xf numFmtId="0" fontId="26" fillId="33" borderId="13" xfId="0" applyFont="1" applyFill="1" applyBorder="1"/>
    <xf numFmtId="14" fontId="26" fillId="33" borderId="0" xfId="0" applyNumberFormat="1" applyFont="1" applyFill="1" applyBorder="1" applyAlignment="1">
      <alignment horizontal="left"/>
    </xf>
    <xf numFmtId="0" fontId="26" fillId="33" borderId="10" xfId="0" applyFont="1" applyFill="1" applyBorder="1" applyAlignment="1">
      <alignment horizontal="center"/>
    </xf>
    <xf numFmtId="0" fontId="4" fillId="33" borderId="13" xfId="0" applyFont="1" applyFill="1" applyBorder="1"/>
    <xf numFmtId="0" fontId="4" fillId="33" borderId="13" xfId="0" applyFont="1" applyFill="1" applyBorder="1" applyAlignment="1">
      <alignment horizontal="center"/>
    </xf>
    <xf numFmtId="165" fontId="4" fillId="33" borderId="0" xfId="1" applyNumberFormat="1" applyFont="1" applyFill="1" applyBorder="1" applyAlignment="1">
      <alignment horizontal="center"/>
    </xf>
    <xf numFmtId="165" fontId="4" fillId="33" borderId="0" xfId="0" applyNumberFormat="1" applyFont="1" applyFill="1" applyBorder="1" applyAlignment="1">
      <alignment horizontal="center"/>
    </xf>
    <xf numFmtId="0" fontId="4" fillId="33" borderId="25" xfId="0" applyFont="1" applyFill="1" applyBorder="1"/>
    <xf numFmtId="2" fontId="4" fillId="33" borderId="25" xfId="1" applyNumberFormat="1" applyFont="1" applyFill="1" applyBorder="1" applyAlignment="1">
      <alignment horizontal="center"/>
    </xf>
    <xf numFmtId="2" fontId="4" fillId="33" borderId="11" xfId="1" applyNumberFormat="1" applyFont="1" applyFill="1" applyBorder="1" applyAlignment="1">
      <alignment horizontal="center"/>
    </xf>
    <xf numFmtId="2" fontId="4" fillId="33" borderId="12" xfId="1" applyNumberFormat="1" applyFont="1" applyFill="1" applyBorder="1" applyAlignment="1">
      <alignment horizontal="center"/>
    </xf>
    <xf numFmtId="1" fontId="4" fillId="33" borderId="0" xfId="1" applyNumberFormat="1" applyFont="1" applyFill="1" applyBorder="1" applyAlignment="1">
      <alignment horizontal="center"/>
    </xf>
    <xf numFmtId="0" fontId="25" fillId="33" borderId="0" xfId="0" applyFont="1" applyFill="1" applyBorder="1"/>
    <xf numFmtId="1" fontId="25" fillId="33" borderId="0" xfId="1" applyNumberFormat="1" applyFont="1" applyFill="1" applyBorder="1" applyAlignment="1">
      <alignment horizontal="center"/>
    </xf>
    <xf numFmtId="0" fontId="4" fillId="33" borderId="12" xfId="0" applyFont="1" applyFill="1" applyBorder="1"/>
    <xf numFmtId="0" fontId="4" fillId="33" borderId="0" xfId="0" applyFont="1" applyFill="1" applyBorder="1" applyAlignment="1">
      <alignment horizontal="center"/>
    </xf>
    <xf numFmtId="164" fontId="4" fillId="33" borderId="0" xfId="1" applyNumberFormat="1" applyFont="1" applyFill="1" applyBorder="1" applyAlignment="1">
      <alignment horizontal="center"/>
    </xf>
    <xf numFmtId="0" fontId="26" fillId="33" borderId="13" xfId="0" applyFont="1" applyFill="1" applyBorder="1" applyAlignment="1">
      <alignment horizontal="center"/>
    </xf>
    <xf numFmtId="164" fontId="4" fillId="33" borderId="0" xfId="0" applyNumberFormat="1" applyFont="1" applyFill="1" applyBorder="1" applyAlignment="1">
      <alignment horizontal="center"/>
    </xf>
    <xf numFmtId="164" fontId="4" fillId="33" borderId="13" xfId="1" applyNumberFormat="1" applyFont="1" applyFill="1" applyBorder="1" applyAlignment="1">
      <alignment horizontal="center"/>
    </xf>
    <xf numFmtId="164" fontId="4" fillId="33" borderId="13" xfId="0" applyNumberFormat="1" applyFont="1" applyFill="1" applyBorder="1" applyAlignment="1">
      <alignment horizontal="center"/>
    </xf>
    <xf numFmtId="168" fontId="4" fillId="33" borderId="0" xfId="1" applyNumberFormat="1" applyFont="1" applyFill="1" applyBorder="1" applyAlignment="1">
      <alignment horizontal="center"/>
    </xf>
    <xf numFmtId="2" fontId="4" fillId="33" borderId="29" xfId="1" applyNumberFormat="1" applyFont="1" applyFill="1" applyBorder="1" applyAlignment="1">
      <alignment horizontal="center"/>
    </xf>
    <xf numFmtId="2" fontId="4" fillId="33" borderId="30" xfId="1" applyNumberFormat="1" applyFont="1" applyFill="1" applyBorder="1" applyAlignment="1">
      <alignment horizontal="center"/>
    </xf>
    <xf numFmtId="1" fontId="4" fillId="33" borderId="11" xfId="1" applyNumberFormat="1" applyFont="1" applyFill="1" applyBorder="1" applyAlignment="1">
      <alignment horizontal="center"/>
    </xf>
    <xf numFmtId="1" fontId="4" fillId="33" borderId="12" xfId="1" applyNumberFormat="1" applyFont="1" applyFill="1" applyBorder="1" applyAlignment="1">
      <alignment horizontal="center"/>
    </xf>
    <xf numFmtId="1" fontId="25" fillId="33" borderId="29" xfId="1" applyNumberFormat="1" applyFont="1" applyFill="1" applyBorder="1" applyAlignment="1">
      <alignment horizontal="center"/>
    </xf>
    <xf numFmtId="1" fontId="25" fillId="33" borderId="30" xfId="1" applyNumberFormat="1" applyFont="1" applyFill="1" applyBorder="1" applyAlignment="1">
      <alignment horizontal="center"/>
    </xf>
    <xf numFmtId="0" fontId="4" fillId="33" borderId="11" xfId="0" applyFont="1" applyFill="1" applyBorder="1"/>
    <xf numFmtId="2" fontId="4" fillId="33" borderId="31" xfId="1" applyNumberFormat="1" applyFont="1" applyFill="1" applyBorder="1" applyAlignment="1">
      <alignment horizontal="center"/>
    </xf>
    <xf numFmtId="2" fontId="4" fillId="33" borderId="32" xfId="1" applyNumberFormat="1" applyFont="1" applyFill="1" applyBorder="1" applyAlignment="1">
      <alignment horizontal="center"/>
    </xf>
    <xf numFmtId="2" fontId="4" fillId="33" borderId="27" xfId="1" applyNumberFormat="1" applyFont="1" applyFill="1" applyBorder="1" applyAlignment="1">
      <alignment horizontal="center"/>
    </xf>
    <xf numFmtId="2" fontId="4" fillId="33" borderId="28" xfId="1" applyNumberFormat="1" applyFont="1" applyFill="1" applyBorder="1" applyAlignment="1">
      <alignment horizontal="center"/>
    </xf>
    <xf numFmtId="2" fontId="4" fillId="33" borderId="33" xfId="1" applyNumberFormat="1" applyFont="1" applyFill="1" applyBorder="1" applyAlignment="1">
      <alignment horizontal="center"/>
    </xf>
    <xf numFmtId="2" fontId="4" fillId="33" borderId="34" xfId="1" applyNumberFormat="1" applyFont="1" applyFill="1" applyBorder="1" applyAlignment="1">
      <alignment horizontal="center"/>
    </xf>
    <xf numFmtId="1" fontId="4" fillId="33" borderId="33" xfId="1" applyNumberFormat="1" applyFont="1" applyFill="1" applyBorder="1" applyAlignment="1">
      <alignment horizontal="center"/>
    </xf>
    <xf numFmtId="1" fontId="4" fillId="33" borderId="34" xfId="1" applyNumberFormat="1" applyFont="1" applyFill="1" applyBorder="1" applyAlignment="1">
      <alignment horizontal="center"/>
    </xf>
    <xf numFmtId="0" fontId="4" fillId="33" borderId="31" xfId="0" applyFont="1" applyFill="1" applyBorder="1"/>
    <xf numFmtId="0" fontId="4" fillId="33" borderId="32" xfId="0" applyFont="1" applyFill="1" applyBorder="1"/>
    <xf numFmtId="2" fontId="26" fillId="33" borderId="10" xfId="1" applyNumberFormat="1" applyFont="1" applyFill="1" applyBorder="1" applyAlignment="1">
      <alignment horizontal="center"/>
    </xf>
    <xf numFmtId="0" fontId="3" fillId="0" borderId="0" xfId="0" applyFont="1" applyFill="1"/>
    <xf numFmtId="2" fontId="26" fillId="33" borderId="13" xfId="1" applyNumberFormat="1" applyFont="1" applyFill="1" applyBorder="1" applyAlignment="1">
      <alignment horizontal="center"/>
    </xf>
    <xf numFmtId="0" fontId="26" fillId="33" borderId="33" xfId="0" applyFont="1" applyFill="1" applyBorder="1" applyAlignment="1">
      <alignment horizontal="right"/>
    </xf>
    <xf numFmtId="0" fontId="26" fillId="33" borderId="35" xfId="0" applyFont="1" applyFill="1" applyBorder="1"/>
    <xf numFmtId="0" fontId="4" fillId="33" borderId="35" xfId="0" applyFont="1" applyFill="1" applyBorder="1" applyAlignment="1">
      <alignment horizontal="center"/>
    </xf>
    <xf numFmtId="0" fontId="4" fillId="33" borderId="34" xfId="0" applyFont="1" applyFill="1" applyBorder="1" applyAlignment="1">
      <alignment horizontal="center"/>
    </xf>
    <xf numFmtId="0" fontId="26" fillId="33" borderId="11" xfId="0" applyFont="1" applyFill="1" applyBorder="1" applyAlignment="1">
      <alignment horizontal="right"/>
    </xf>
    <xf numFmtId="14" fontId="4" fillId="33" borderId="0" xfId="0" applyNumberFormat="1" applyFont="1" applyFill="1" applyBorder="1" applyAlignment="1">
      <alignment horizontal="center"/>
    </xf>
    <xf numFmtId="0" fontId="4" fillId="33" borderId="12" xfId="0" applyFont="1" applyFill="1" applyBorder="1" applyAlignment="1">
      <alignment horizontal="center"/>
    </xf>
    <xf numFmtId="0" fontId="26" fillId="33" borderId="31" xfId="0" applyFont="1" applyFill="1" applyBorder="1"/>
    <xf numFmtId="0" fontId="26" fillId="33" borderId="32" xfId="0" applyFont="1" applyFill="1" applyBorder="1" applyAlignment="1">
      <alignment horizontal="center"/>
    </xf>
    <xf numFmtId="0" fontId="26" fillId="33" borderId="11" xfId="0" applyFont="1" applyFill="1" applyBorder="1"/>
    <xf numFmtId="0" fontId="26" fillId="33" borderId="36" xfId="0" applyFont="1" applyFill="1" applyBorder="1"/>
    <xf numFmtId="0" fontId="4" fillId="33" borderId="37" xfId="0" applyFont="1" applyFill="1" applyBorder="1" applyAlignment="1">
      <alignment horizontal="center"/>
    </xf>
    <xf numFmtId="0" fontId="4" fillId="33" borderId="11" xfId="0" applyNumberFormat="1" applyFont="1" applyFill="1" applyBorder="1" applyAlignment="1">
      <alignment horizontal="left"/>
    </xf>
    <xf numFmtId="168" fontId="4" fillId="33" borderId="12" xfId="1" applyNumberFormat="1" applyFont="1" applyFill="1" applyBorder="1" applyAlignment="1">
      <alignment horizontal="center"/>
    </xf>
    <xf numFmtId="0" fontId="25" fillId="33" borderId="11" xfId="0" applyFont="1" applyFill="1" applyBorder="1"/>
    <xf numFmtId="164" fontId="4" fillId="33" borderId="0" xfId="0" applyNumberFormat="1" applyFont="1" applyFill="1" applyBorder="1"/>
    <xf numFmtId="164" fontId="4" fillId="33" borderId="12" xfId="0" applyNumberFormat="1" applyFont="1" applyFill="1" applyBorder="1"/>
    <xf numFmtId="0" fontId="26" fillId="33" borderId="11" xfId="0" applyFont="1" applyFill="1" applyBorder="1" applyAlignment="1">
      <alignment horizontal="left"/>
    </xf>
    <xf numFmtId="164" fontId="4" fillId="33" borderId="12" xfId="1" applyNumberFormat="1" applyFont="1" applyFill="1" applyBorder="1" applyAlignment="1">
      <alignment horizontal="center"/>
    </xf>
    <xf numFmtId="164" fontId="4" fillId="33" borderId="37" xfId="1" applyNumberFormat="1" applyFont="1" applyFill="1" applyBorder="1" applyAlignment="1">
      <alignment horizontal="center"/>
    </xf>
    <xf numFmtId="0" fontId="26" fillId="33" borderId="11" xfId="0" applyNumberFormat="1" applyFont="1" applyFill="1" applyBorder="1" applyAlignment="1">
      <alignment horizontal="left"/>
    </xf>
    <xf numFmtId="165" fontId="4" fillId="33" borderId="12" xfId="1" applyNumberFormat="1" applyFont="1" applyFill="1" applyBorder="1" applyAlignment="1">
      <alignment horizontal="center"/>
    </xf>
    <xf numFmtId="0" fontId="26" fillId="33" borderId="12" xfId="0" applyFont="1" applyFill="1" applyBorder="1"/>
    <xf numFmtId="0" fontId="26" fillId="33" borderId="38" xfId="0" applyFont="1" applyFill="1" applyBorder="1"/>
    <xf numFmtId="0" fontId="25" fillId="33" borderId="11" xfId="0" applyNumberFormat="1" applyFont="1" applyFill="1" applyBorder="1" applyAlignment="1">
      <alignment horizontal="left"/>
    </xf>
    <xf numFmtId="0" fontId="26" fillId="33" borderId="37" xfId="0" applyFont="1" applyFill="1" applyBorder="1" applyAlignment="1">
      <alignment horizontal="center"/>
    </xf>
    <xf numFmtId="166" fontId="4" fillId="33" borderId="12" xfId="1" applyNumberFormat="1" applyFont="1" applyFill="1" applyBorder="1" applyAlignment="1">
      <alignment horizontal="center"/>
    </xf>
    <xf numFmtId="167" fontId="4" fillId="33" borderId="12" xfId="1" applyNumberFormat="1" applyFont="1" applyFill="1" applyBorder="1" applyAlignment="1">
      <alignment horizontal="center"/>
    </xf>
    <xf numFmtId="168" fontId="25" fillId="33" borderId="0" xfId="1" applyNumberFormat="1" applyFont="1" applyFill="1" applyBorder="1" applyAlignment="1">
      <alignment horizontal="center"/>
    </xf>
    <xf numFmtId="168" fontId="25" fillId="33" borderId="12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22" fillId="36" borderId="0" xfId="0" applyFont="1" applyFill="1"/>
    <xf numFmtId="0" fontId="0" fillId="36" borderId="0" xfId="0" applyFont="1" applyFill="1" applyAlignment="1">
      <alignment horizontal="center"/>
    </xf>
    <xf numFmtId="0" fontId="18" fillId="36" borderId="0" xfId="0" applyFont="1" applyFill="1" applyAlignment="1">
      <alignment horizontal="center"/>
    </xf>
    <xf numFmtId="14" fontId="16" fillId="36" borderId="0" xfId="0" applyNumberFormat="1" applyFont="1" applyFill="1" applyBorder="1" applyAlignment="1">
      <alignment horizontal="left"/>
    </xf>
    <xf numFmtId="14" fontId="18" fillId="36" borderId="0" xfId="0" applyNumberFormat="1" applyFont="1" applyFill="1" applyAlignment="1">
      <alignment horizontal="center"/>
    </xf>
    <xf numFmtId="0" fontId="0" fillId="36" borderId="0" xfId="0" applyFill="1"/>
    <xf numFmtId="14" fontId="0" fillId="36" borderId="0" xfId="0" applyNumberFormat="1" applyFont="1" applyFill="1" applyAlignment="1">
      <alignment horizontal="center"/>
    </xf>
    <xf numFmtId="0" fontId="0" fillId="36" borderId="0" xfId="0" applyFont="1" applyFill="1"/>
    <xf numFmtId="0" fontId="18" fillId="36" borderId="0" xfId="0" applyFont="1" applyFill="1" applyBorder="1"/>
    <xf numFmtId="2" fontId="18" fillId="36" borderId="0" xfId="1" applyNumberFormat="1" applyFont="1" applyFill="1" applyBorder="1" applyAlignment="1">
      <alignment horizontal="center"/>
    </xf>
    <xf numFmtId="0" fontId="18" fillId="36" borderId="13" xfId="0" applyFont="1" applyFill="1" applyBorder="1"/>
    <xf numFmtId="0" fontId="18" fillId="36" borderId="0" xfId="0" applyNumberFormat="1" applyFont="1" applyFill="1" applyBorder="1" applyAlignment="1">
      <alignment horizontal="left"/>
    </xf>
    <xf numFmtId="167" fontId="4" fillId="36" borderId="0" xfId="1" applyNumberFormat="1" applyFont="1" applyFill="1" applyBorder="1" applyAlignment="1">
      <alignment horizontal="center"/>
    </xf>
    <xf numFmtId="0" fontId="24" fillId="36" borderId="0" xfId="0" applyFont="1" applyFill="1"/>
    <xf numFmtId="0" fontId="18" fillId="36" borderId="0" xfId="0" applyFont="1" applyFill="1"/>
    <xf numFmtId="167" fontId="25" fillId="36" borderId="0" xfId="1" applyNumberFormat="1" applyFont="1" applyFill="1" applyBorder="1" applyAlignment="1">
      <alignment horizontal="center"/>
    </xf>
    <xf numFmtId="167" fontId="0" fillId="36" borderId="0" xfId="0" applyNumberFormat="1" applyFont="1" applyFill="1"/>
    <xf numFmtId="167" fontId="4" fillId="36" borderId="0" xfId="0" applyNumberFormat="1" applyFont="1" applyFill="1" applyBorder="1" applyAlignment="1">
      <alignment horizontal="center"/>
    </xf>
    <xf numFmtId="166" fontId="4" fillId="36" borderId="0" xfId="1" applyNumberFormat="1" applyFont="1" applyFill="1" applyBorder="1" applyAlignment="1">
      <alignment horizontal="center"/>
    </xf>
    <xf numFmtId="166" fontId="4" fillId="36" borderId="0" xfId="0" applyNumberFormat="1" applyFont="1" applyFill="1" applyBorder="1" applyAlignment="1">
      <alignment horizontal="center"/>
    </xf>
    <xf numFmtId="166" fontId="4" fillId="36" borderId="13" xfId="1" applyNumberFormat="1" applyFont="1" applyFill="1" applyBorder="1" applyAlignment="1">
      <alignment horizontal="center"/>
    </xf>
    <xf numFmtId="166" fontId="4" fillId="36" borderId="13" xfId="0" applyNumberFormat="1" applyFont="1" applyFill="1" applyBorder="1" applyAlignment="1">
      <alignment horizontal="center"/>
    </xf>
    <xf numFmtId="0" fontId="16" fillId="36" borderId="0" xfId="0" applyNumberFormat="1" applyFont="1" applyFill="1" applyBorder="1" applyAlignment="1">
      <alignment horizontal="left"/>
    </xf>
    <xf numFmtId="0" fontId="16" fillId="36" borderId="0" xfId="0" applyFont="1" applyFill="1" applyBorder="1"/>
    <xf numFmtId="166" fontId="0" fillId="36" borderId="0" xfId="0" applyNumberFormat="1" applyFont="1" applyFill="1"/>
    <xf numFmtId="0" fontId="23" fillId="36" borderId="0" xfId="0" applyNumberFormat="1" applyFont="1" applyFill="1" applyBorder="1" applyAlignment="1">
      <alignment horizontal="left"/>
    </xf>
    <xf numFmtId="0" fontId="23" fillId="36" borderId="0" xfId="0" applyFont="1" applyFill="1" applyBorder="1"/>
    <xf numFmtId="165" fontId="23" fillId="36" borderId="0" xfId="1" applyNumberFormat="1" applyFont="1" applyFill="1" applyBorder="1" applyAlignment="1">
      <alignment horizontal="center"/>
    </xf>
    <xf numFmtId="165" fontId="23" fillId="36" borderId="0" xfId="0" applyNumberFormat="1" applyFont="1" applyFill="1" applyBorder="1" applyAlignment="1">
      <alignment horizontal="center"/>
    </xf>
    <xf numFmtId="0" fontId="22" fillId="36" borderId="10" xfId="0" applyFont="1" applyFill="1" applyBorder="1"/>
    <xf numFmtId="0" fontId="23" fillId="36" borderId="25" xfId="0" applyFont="1" applyFill="1" applyBorder="1"/>
    <xf numFmtId="2" fontId="18" fillId="36" borderId="16" xfId="1" applyNumberFormat="1" applyFont="1" applyFill="1" applyBorder="1" applyAlignment="1">
      <alignment horizontal="center"/>
    </xf>
    <xf numFmtId="2" fontId="18" fillId="36" borderId="17" xfId="1" applyNumberFormat="1" applyFont="1" applyFill="1" applyBorder="1" applyAlignment="1">
      <alignment horizontal="center"/>
    </xf>
    <xf numFmtId="2" fontId="18" fillId="36" borderId="18" xfId="1" applyNumberFormat="1" applyFont="1" applyFill="1" applyBorder="1" applyAlignment="1">
      <alignment horizontal="center"/>
    </xf>
    <xf numFmtId="2" fontId="18" fillId="36" borderId="19" xfId="1" applyNumberFormat="1" applyFont="1" applyFill="1" applyBorder="1" applyAlignment="1">
      <alignment horizontal="center"/>
    </xf>
    <xf numFmtId="2" fontId="18" fillId="36" borderId="11" xfId="1" applyNumberFormat="1" applyFont="1" applyFill="1" applyBorder="1" applyAlignment="1">
      <alignment horizontal="center"/>
    </xf>
    <xf numFmtId="2" fontId="18" fillId="36" borderId="12" xfId="1" applyNumberFormat="1" applyFont="1" applyFill="1" applyBorder="1" applyAlignment="1">
      <alignment horizontal="center"/>
    </xf>
    <xf numFmtId="0" fontId="0" fillId="36" borderId="0" xfId="0" applyNumberFormat="1" applyFill="1" applyBorder="1" applyAlignment="1">
      <alignment horizontal="left"/>
    </xf>
    <xf numFmtId="2" fontId="4" fillId="36" borderId="0" xfId="1" applyNumberFormat="1" applyFont="1" applyFill="1" applyBorder="1" applyAlignment="1">
      <alignment horizontal="center"/>
    </xf>
    <xf numFmtId="2" fontId="4" fillId="36" borderId="16" xfId="1" applyNumberFormat="1" applyFont="1" applyFill="1" applyBorder="1" applyAlignment="1">
      <alignment horizontal="center"/>
    </xf>
    <xf numFmtId="2" fontId="4" fillId="36" borderId="17" xfId="1" applyNumberFormat="1" applyFont="1" applyFill="1" applyBorder="1" applyAlignment="1">
      <alignment horizontal="center"/>
    </xf>
    <xf numFmtId="0" fontId="0" fillId="36" borderId="0" xfId="0" applyFill="1" applyBorder="1"/>
    <xf numFmtId="1" fontId="18" fillId="36" borderId="0" xfId="1" applyNumberFormat="1" applyFont="1" applyFill="1" applyBorder="1" applyAlignment="1">
      <alignment horizontal="center"/>
    </xf>
    <xf numFmtId="1" fontId="18" fillId="36" borderId="16" xfId="1" applyNumberFormat="1" applyFont="1" applyFill="1" applyBorder="1" applyAlignment="1">
      <alignment horizontal="center"/>
    </xf>
    <xf numFmtId="1" fontId="18" fillId="36" borderId="17" xfId="1" applyNumberFormat="1" applyFont="1" applyFill="1" applyBorder="1" applyAlignment="1">
      <alignment horizontal="center"/>
    </xf>
    <xf numFmtId="0" fontId="24" fillId="36" borderId="0" xfId="0" applyNumberFormat="1" applyFont="1" applyFill="1" applyBorder="1" applyAlignment="1">
      <alignment horizontal="left"/>
    </xf>
    <xf numFmtId="0" fontId="24" fillId="36" borderId="0" xfId="0" applyFont="1" applyFill="1" applyBorder="1"/>
    <xf numFmtId="1" fontId="24" fillId="36" borderId="0" xfId="1" applyNumberFormat="1" applyFont="1" applyFill="1" applyBorder="1" applyAlignment="1">
      <alignment horizontal="center"/>
    </xf>
    <xf numFmtId="1" fontId="24" fillId="36" borderId="18" xfId="1" applyNumberFormat="1" applyFont="1" applyFill="1" applyBorder="1" applyAlignment="1">
      <alignment horizontal="center"/>
    </xf>
    <xf numFmtId="1" fontId="24" fillId="36" borderId="19" xfId="1" applyNumberFormat="1" applyFont="1" applyFill="1" applyBorder="1" applyAlignment="1">
      <alignment horizontal="center"/>
    </xf>
    <xf numFmtId="0" fontId="18" fillId="36" borderId="12" xfId="0" applyFont="1" applyFill="1" applyBorder="1"/>
    <xf numFmtId="2" fontId="18" fillId="36" borderId="22" xfId="1" applyNumberFormat="1" applyFont="1" applyFill="1" applyBorder="1" applyAlignment="1">
      <alignment horizontal="center"/>
    </xf>
    <xf numFmtId="2" fontId="18" fillId="36" borderId="23" xfId="1" applyNumberFormat="1" applyFont="1" applyFill="1" applyBorder="1" applyAlignment="1">
      <alignment horizontal="center"/>
    </xf>
    <xf numFmtId="0" fontId="18" fillId="36" borderId="0" xfId="0" applyFont="1" applyFill="1" applyBorder="1" applyAlignment="1">
      <alignment horizontal="center"/>
    </xf>
    <xf numFmtId="164" fontId="18" fillId="36" borderId="0" xfId="1" applyNumberFormat="1" applyFont="1" applyFill="1" applyBorder="1" applyAlignment="1">
      <alignment horizontal="center"/>
    </xf>
    <xf numFmtId="0" fontId="27" fillId="36" borderId="0" xfId="0" applyFont="1" applyFill="1" applyAlignment="1">
      <alignment horizontal="right"/>
    </xf>
    <xf numFmtId="0" fontId="27" fillId="36" borderId="0" xfId="0" applyFont="1" applyFill="1" applyBorder="1" applyAlignment="1">
      <alignment horizontal="right"/>
    </xf>
    <xf numFmtId="0" fontId="28" fillId="36" borderId="0" xfId="0" applyFont="1" applyFill="1"/>
    <xf numFmtId="0" fontId="28" fillId="36" borderId="0" xfId="0" applyFont="1" applyFill="1" applyAlignment="1">
      <alignment horizontal="center"/>
    </xf>
    <xf numFmtId="0" fontId="27" fillId="36" borderId="10" xfId="0" applyFont="1" applyFill="1" applyBorder="1"/>
    <xf numFmtId="0" fontId="27" fillId="36" borderId="10" xfId="0" applyFont="1" applyFill="1" applyBorder="1" applyAlignment="1">
      <alignment horizontal="center"/>
    </xf>
    <xf numFmtId="0" fontId="27" fillId="36" borderId="0" xfId="0" applyFont="1" applyFill="1" applyBorder="1"/>
    <xf numFmtId="0" fontId="28" fillId="36" borderId="0" xfId="0" applyFont="1" applyFill="1" applyBorder="1"/>
    <xf numFmtId="2" fontId="28" fillId="36" borderId="0" xfId="1" applyNumberFormat="1" applyFont="1" applyFill="1" applyBorder="1" applyAlignment="1">
      <alignment horizontal="center"/>
    </xf>
    <xf numFmtId="0" fontId="27" fillId="36" borderId="13" xfId="0" applyFont="1" applyFill="1" applyBorder="1"/>
    <xf numFmtId="0" fontId="28" fillId="36" borderId="13" xfId="0" applyFont="1" applyFill="1" applyBorder="1"/>
    <xf numFmtId="0" fontId="28" fillId="36" borderId="13" xfId="0" applyFont="1" applyFill="1" applyBorder="1" applyAlignment="1">
      <alignment horizontal="center"/>
    </xf>
    <xf numFmtId="0" fontId="27" fillId="36" borderId="0" xfId="0" applyFont="1" applyFill="1"/>
    <xf numFmtId="0" fontId="27" fillId="36" borderId="0" xfId="0" applyFont="1" applyFill="1" applyBorder="1" applyAlignment="1">
      <alignment horizontal="left"/>
    </xf>
    <xf numFmtId="0" fontId="27" fillId="36" borderId="25" xfId="0" applyFont="1" applyFill="1" applyBorder="1"/>
    <xf numFmtId="2" fontId="28" fillId="36" borderId="10" xfId="1" applyNumberFormat="1" applyFont="1" applyFill="1" applyBorder="1" applyAlignment="1">
      <alignment horizontal="center"/>
    </xf>
    <xf numFmtId="2" fontId="28" fillId="36" borderId="25" xfId="1" applyNumberFormat="1" applyFont="1" applyFill="1" applyBorder="1" applyAlignment="1">
      <alignment horizontal="center"/>
    </xf>
    <xf numFmtId="2" fontId="28" fillId="36" borderId="24" xfId="1" applyNumberFormat="1" applyFont="1" applyFill="1" applyBorder="1" applyAlignment="1">
      <alignment horizontal="center"/>
    </xf>
    <xf numFmtId="2" fontId="28" fillId="36" borderId="18" xfId="1" applyNumberFormat="1" applyFont="1" applyFill="1" applyBorder="1" applyAlignment="1">
      <alignment horizontal="center"/>
    </xf>
    <xf numFmtId="2" fontId="28" fillId="36" borderId="19" xfId="1" applyNumberFormat="1" applyFont="1" applyFill="1" applyBorder="1" applyAlignment="1">
      <alignment horizontal="center"/>
    </xf>
    <xf numFmtId="2" fontId="28" fillId="36" borderId="13" xfId="1" applyNumberFormat="1" applyFont="1" applyFill="1" applyBorder="1" applyAlignment="1">
      <alignment horizontal="center"/>
    </xf>
    <xf numFmtId="2" fontId="28" fillId="36" borderId="26" xfId="1" applyNumberFormat="1" applyFont="1" applyFill="1" applyBorder="1" applyAlignment="1">
      <alignment horizontal="center"/>
    </xf>
    <xf numFmtId="0" fontId="27" fillId="36" borderId="13" xfId="0" applyFont="1" applyFill="1" applyBorder="1" applyAlignment="1">
      <alignment horizontal="center"/>
    </xf>
    <xf numFmtId="166" fontId="28" fillId="36" borderId="0" xfId="1" applyNumberFormat="1" applyFont="1" applyFill="1" applyBorder="1" applyAlignment="1">
      <alignment horizontal="center"/>
    </xf>
    <xf numFmtId="167" fontId="4" fillId="37" borderId="0" xfId="1" applyNumberFormat="1" applyFont="1" applyFill="1" applyBorder="1" applyAlignment="1">
      <alignment horizontal="center"/>
    </xf>
    <xf numFmtId="0" fontId="4" fillId="33" borderId="31" xfId="0" applyNumberFormat="1" applyFont="1" applyFill="1" applyBorder="1" applyAlignment="1">
      <alignment horizontal="left"/>
    </xf>
    <xf numFmtId="0" fontId="4" fillId="33" borderId="10" xfId="0" applyFont="1" applyFill="1" applyBorder="1"/>
    <xf numFmtId="168" fontId="4" fillId="33" borderId="10" xfId="1" applyNumberFormat="1" applyFont="1" applyFill="1" applyBorder="1" applyAlignment="1">
      <alignment horizontal="center"/>
    </xf>
    <xf numFmtId="168" fontId="4" fillId="33" borderId="32" xfId="1" applyNumberFormat="1" applyFont="1" applyFill="1" applyBorder="1" applyAlignment="1">
      <alignment horizontal="center"/>
    </xf>
    <xf numFmtId="2" fontId="18" fillId="37" borderId="0" xfId="1" applyNumberFormat="1" applyFont="1" applyFill="1" applyBorder="1" applyAlignment="1">
      <alignment horizontal="center"/>
    </xf>
    <xf numFmtId="2" fontId="26" fillId="33" borderId="27" xfId="1" applyNumberFormat="1" applyFont="1" applyFill="1" applyBorder="1" applyAlignment="1">
      <alignment horizontal="center"/>
    </xf>
    <xf numFmtId="2" fontId="26" fillId="33" borderId="28" xfId="1" applyNumberFormat="1" applyFont="1" applyFill="1" applyBorder="1" applyAlignment="1">
      <alignment horizontal="center"/>
    </xf>
    <xf numFmtId="2" fontId="28" fillId="36" borderId="14" xfId="1" applyNumberFormat="1" applyFont="1" applyFill="1" applyBorder="1" applyAlignment="1">
      <alignment horizontal="center"/>
    </xf>
    <xf numFmtId="2" fontId="28" fillId="36" borderId="15" xfId="1" applyNumberFormat="1" applyFont="1" applyFill="1" applyBorder="1" applyAlignment="1">
      <alignment horizontal="center"/>
    </xf>
    <xf numFmtId="2" fontId="28" fillId="36" borderId="20" xfId="1" applyNumberFormat="1" applyFont="1" applyFill="1" applyBorder="1" applyAlignment="1">
      <alignment horizontal="center"/>
    </xf>
    <xf numFmtId="2" fontId="28" fillId="36" borderId="21" xfId="1" applyNumberFormat="1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2" builtinId="8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2" xfId="44"/>
    <cellStyle name="Note 2" xfId="43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69">
    <dxf>
      <font>
        <color auto="1"/>
      </font>
    </dxf>
    <dxf>
      <font>
        <color rgb="FF00FF00"/>
      </font>
    </dxf>
    <dxf>
      <font>
        <color rgb="FFFF000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00FF00"/>
      </font>
    </dxf>
    <dxf>
      <font>
        <color rgb="FFFF000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00FF0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B1" t="s">
        <v>12</v>
      </c>
    </row>
    <row r="2" spans="1:2" x14ac:dyDescent="0.25"/>
    <row r="3" spans="1:2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12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116" sqref="D1:M116"/>
    </sheetView>
  </sheetViews>
  <sheetFormatPr defaultRowHeight="15" x14ac:dyDescent="0.25"/>
  <cols>
    <col min="1" max="1" width="9.140625" style="29"/>
    <col min="2" max="2" width="19.140625" style="29" hidden="1" customWidth="1"/>
    <col min="3" max="3" width="33.85546875" style="29" hidden="1" customWidth="1"/>
    <col min="4" max="4" width="31.85546875" style="29" customWidth="1"/>
    <col min="5" max="5" width="10.7109375" style="29" bestFit="1" customWidth="1"/>
    <col min="6" max="6" width="10.7109375" style="19" customWidth="1"/>
    <col min="7" max="7" width="10.5703125" style="19" customWidth="1"/>
    <col min="8" max="8" width="9.5703125" style="19" customWidth="1"/>
    <col min="9" max="9" width="13" style="19" hidden="1" customWidth="1"/>
    <col min="10" max="10" width="10.140625" style="19" bestFit="1" customWidth="1"/>
    <col min="11" max="11" width="11.28515625" style="19" bestFit="1" customWidth="1"/>
    <col min="12" max="12" width="9.140625" style="19" bestFit="1" customWidth="1"/>
    <col min="13" max="13" width="8.42578125" style="19" bestFit="1" customWidth="1"/>
    <col min="14" max="14" width="9.140625" style="29"/>
    <col min="15" max="15" width="12" style="29" bestFit="1" customWidth="1"/>
    <col min="16" max="16384" width="9.140625" style="29"/>
  </cols>
  <sheetData>
    <row r="1" spans="1:27" x14ac:dyDescent="0.25">
      <c r="B1" s="14">
        <f>Color!B1</f>
        <v>0</v>
      </c>
      <c r="C1" s="23" t="str">
        <f>Color!C1</f>
        <v>Daily Market Summary</v>
      </c>
      <c r="D1" s="78" t="str">
        <f>Color!D1</f>
        <v>Daily Market Summary</v>
      </c>
      <c r="E1" s="79"/>
      <c r="F1" s="80"/>
      <c r="G1" s="80"/>
      <c r="H1" s="80"/>
      <c r="I1" s="80" t="str">
        <f>Color!I1</f>
        <v>Last Fiscal Year End</v>
      </c>
      <c r="J1" s="80"/>
      <c r="K1" s="80"/>
      <c r="L1" s="80"/>
      <c r="M1" s="8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B2" s="14">
        <f>Color!B2</f>
        <v>0</v>
      </c>
      <c r="C2" s="24" t="str">
        <f>Color!C2</f>
        <v>USD</v>
      </c>
      <c r="D2" s="82" t="str">
        <f>Color!D2</f>
        <v>As Of:</v>
      </c>
      <c r="E2" s="37">
        <f>Color!E2</f>
        <v>42338</v>
      </c>
      <c r="F2" s="51"/>
      <c r="G2" s="51"/>
      <c r="H2" s="51"/>
      <c r="I2" s="83">
        <f>Color!I2</f>
        <v>42185</v>
      </c>
      <c r="J2" s="51"/>
      <c r="K2" s="51"/>
      <c r="L2" s="51"/>
      <c r="M2" s="8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B3" s="29">
        <f>Color!B3</f>
        <v>0</v>
      </c>
      <c r="C3" s="29">
        <f>Color!C3</f>
        <v>0</v>
      </c>
      <c r="D3" s="64"/>
      <c r="E3" s="31"/>
      <c r="F3" s="51"/>
      <c r="G3" s="51"/>
      <c r="H3" s="51"/>
      <c r="I3" s="83">
        <f>Color!I3</f>
        <v>0</v>
      </c>
      <c r="J3" s="83"/>
      <c r="K3" s="31"/>
      <c r="L3" s="51"/>
      <c r="M3" s="84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B4" s="29">
        <f>Color!B4</f>
        <v>0</v>
      </c>
      <c r="C4" s="29">
        <f>Color!C4</f>
        <v>0</v>
      </c>
      <c r="D4" s="64"/>
      <c r="E4" s="31"/>
      <c r="F4" s="51"/>
      <c r="G4" s="51"/>
      <c r="H4" s="51"/>
      <c r="I4" s="51">
        <f>Color!I4</f>
        <v>0</v>
      </c>
      <c r="J4" s="51"/>
      <c r="K4" s="51"/>
      <c r="L4" s="51"/>
      <c r="M4" s="84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B5" s="29">
        <f>Color!B5</f>
        <v>0</v>
      </c>
      <c r="C5" s="9">
        <f>Color!C5</f>
        <v>0</v>
      </c>
      <c r="D5" s="85"/>
      <c r="E5" s="34"/>
      <c r="F5" s="38" t="str">
        <f>Color!F5</f>
        <v>Day</v>
      </c>
      <c r="G5" s="38" t="str">
        <f>Color!G5</f>
        <v>MTD</v>
      </c>
      <c r="H5" s="38" t="str">
        <f>Color!H5</f>
        <v>CYTD</v>
      </c>
      <c r="I5" s="38" t="str">
        <f>Color!I5</f>
        <v>FYTD</v>
      </c>
      <c r="J5" s="38" t="str">
        <f>Color!J5</f>
        <v>1 Yr</v>
      </c>
      <c r="K5" s="38" t="str">
        <f>Color!K5</f>
        <v>3 Yr</v>
      </c>
      <c r="L5" s="38" t="str">
        <f>Color!L5</f>
        <v>5 Yr</v>
      </c>
      <c r="M5" s="86" t="str">
        <f>Color!M5</f>
        <v>10 Yr</v>
      </c>
      <c r="N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B6" s="29">
        <f>Color!B6</f>
        <v>0</v>
      </c>
      <c r="C6" s="2" t="str">
        <f>Color!C6</f>
        <v>Equities - Total Returns</v>
      </c>
      <c r="D6" s="87" t="str">
        <f>Color!D6</f>
        <v>Equities - Total Returns</v>
      </c>
      <c r="E6" s="31"/>
      <c r="F6" s="20"/>
      <c r="G6" s="20"/>
      <c r="H6" s="20"/>
      <c r="I6" s="20">
        <f>Color!I6</f>
        <v>0</v>
      </c>
      <c r="J6" s="20"/>
      <c r="K6" s="20"/>
      <c r="L6" s="20"/>
      <c r="M6" s="46"/>
      <c r="N6" s="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thickBot="1" x14ac:dyDescent="0.3">
      <c r="B7" s="29">
        <f>Color!B7</f>
        <v>0</v>
      </c>
      <c r="C7" s="2" t="str">
        <f>Color!C7</f>
        <v>US Indices</v>
      </c>
      <c r="D7" s="88" t="str">
        <f>Color!D7</f>
        <v>US Indices</v>
      </c>
      <c r="E7" s="39"/>
      <c r="F7" s="40"/>
      <c r="G7" s="40"/>
      <c r="H7" s="40"/>
      <c r="I7" s="40">
        <f>Color!I7</f>
        <v>0</v>
      </c>
      <c r="J7" s="40"/>
      <c r="K7" s="40"/>
      <c r="L7" s="40"/>
      <c r="M7" s="89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B8" s="3" t="str">
        <f>Color!B8</f>
        <v>SPN:SP50.R</v>
      </c>
      <c r="C8" s="16" t="str">
        <f>Color!C8</f>
        <v>S&amp;P 500 - Total Return</v>
      </c>
      <c r="D8" s="90" t="str">
        <f>Color!D8</f>
        <v xml:space="preserve">S&amp;P 500 </v>
      </c>
      <c r="E8" s="31"/>
      <c r="F8" s="57">
        <f>Color!F8</f>
        <v>-0.45888471457999902</v>
      </c>
      <c r="G8" s="57">
        <f>Color!G8</f>
        <v>0.29738497930094088</v>
      </c>
      <c r="H8" s="57">
        <f>Color!H8</f>
        <v>3.0084678308108792</v>
      </c>
      <c r="I8" s="57">
        <f>Color!I8</f>
        <v>2.0322603107378212</v>
      </c>
      <c r="J8" s="57">
        <f>Color!J8</f>
        <v>2.7383031709695915</v>
      </c>
      <c r="K8" s="57">
        <f>Color!K8</f>
        <v>16.067356312152526</v>
      </c>
      <c r="L8" s="57">
        <f>Color!L8</f>
        <v>14.350238409824234</v>
      </c>
      <c r="M8" s="91">
        <f>Color!M8</f>
        <v>7.457124992870523</v>
      </c>
      <c r="N8" s="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B9" s="3" t="str">
        <f>Color!B9</f>
        <v>RUSSELL:R.2500</v>
      </c>
      <c r="C9" s="16" t="str">
        <f>Color!C9</f>
        <v>Russell 2500 - Total Return</v>
      </c>
      <c r="D9" s="90" t="str">
        <f>Color!D9</f>
        <v xml:space="preserve">Russell 2500 </v>
      </c>
      <c r="E9" s="31"/>
      <c r="F9" s="57">
        <f>Color!F9</f>
        <v>-0.39069538534370896</v>
      </c>
      <c r="G9" s="57">
        <f>Color!G9</f>
        <v>1.9640622465106894</v>
      </c>
      <c r="H9" s="57">
        <f>Color!H9</f>
        <v>1.2207725237032063</v>
      </c>
      <c r="I9" s="57">
        <f>Color!I9</f>
        <v>-3.0089559999111337</v>
      </c>
      <c r="J9" s="57">
        <f>Color!J9</f>
        <v>2.5888553460051256</v>
      </c>
      <c r="K9" s="57">
        <f>Color!K9</f>
        <v>14.990296593930342</v>
      </c>
      <c r="L9" s="57">
        <f>Color!L9</f>
        <v>12.842361512107537</v>
      </c>
      <c r="M9" s="91">
        <f>Color!M9</f>
        <v>8.0029715634109433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B10" s="3" t="str">
        <f>Color!B10</f>
        <v>RUSSELL:R.2000</v>
      </c>
      <c r="C10" s="16" t="str">
        <f>Color!C10</f>
        <v>Russell 2000 - Total Return</v>
      </c>
      <c r="D10" s="90" t="str">
        <f>Color!D10</f>
        <v>Russell 2000</v>
      </c>
      <c r="E10" s="31"/>
      <c r="F10" s="57">
        <f>Color!F10</f>
        <v>-0.35018717713928282</v>
      </c>
      <c r="G10" s="57">
        <f>Color!G10</f>
        <v>3.2528804834760505</v>
      </c>
      <c r="H10" s="57">
        <f>Color!H10</f>
        <v>0.63897694536114713</v>
      </c>
      <c r="I10" s="57">
        <f>Color!I10</f>
        <v>-3.3681735392556478</v>
      </c>
      <c r="J10" s="57">
        <f>Color!J10</f>
        <v>3.4935184161926758</v>
      </c>
      <c r="K10" s="57">
        <f>Color!K10</f>
        <v>14.898964215923671</v>
      </c>
      <c r="L10" s="57">
        <f>Color!L10</f>
        <v>11.977257745660008</v>
      </c>
      <c r="M10" s="91">
        <f>Color!M10</f>
        <v>7.282970756117213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B11" s="29" t="str">
        <f>Color!B11</f>
        <v>SML</v>
      </c>
      <c r="C11" s="29" t="str">
        <f>Color!C11</f>
        <v>Small Minus Large</v>
      </c>
      <c r="D11" s="92" t="str">
        <f>Color!D11</f>
        <v>Small Minus Large</v>
      </c>
      <c r="E11" s="48"/>
      <c r="F11" s="106">
        <f>Color!F11</f>
        <v>0.1086975374407162</v>
      </c>
      <c r="G11" s="106">
        <f>Color!G11</f>
        <v>2.9554955041751096</v>
      </c>
      <c r="H11" s="106">
        <f>Color!H11</f>
        <v>-2.3694908854497321</v>
      </c>
      <c r="I11" s="106">
        <f>Color!I11</f>
        <v>-5.400433849993469</v>
      </c>
      <c r="J11" s="106">
        <f>Color!J11</f>
        <v>0.75521524522308425</v>
      </c>
      <c r="K11" s="106">
        <f>Color!K11</f>
        <v>-1.168392096228855</v>
      </c>
      <c r="L11" s="106">
        <f>Color!L11</f>
        <v>-2.3729806641642259</v>
      </c>
      <c r="M11" s="107">
        <f>Color!M11</f>
        <v>-0.17415423675330999</v>
      </c>
      <c r="O11" s="1"/>
    </row>
    <row r="12" spans="1:27" x14ac:dyDescent="0.25">
      <c r="A12" s="11"/>
      <c r="B12" s="15" t="str">
        <f>Color!B12</f>
        <v>SPUS_GR:78396310</v>
      </c>
      <c r="C12" s="16" t="str">
        <f>Color!C12</f>
        <v>S&amp;P 500 Value - Gross Return</v>
      </c>
      <c r="D12" s="90" t="str">
        <f>Color!D12</f>
        <v>S&amp;P 500 Value</v>
      </c>
      <c r="E12" s="31"/>
      <c r="F12" s="57">
        <f>Color!F12</f>
        <v>-0.25512850142899168</v>
      </c>
      <c r="G12" s="57">
        <f>Color!G12</f>
        <v>0.50966252805237922</v>
      </c>
      <c r="H12" s="57">
        <f>Color!H12</f>
        <v>-1.4787408913458533</v>
      </c>
      <c r="I12" s="57">
        <f>Color!I12</f>
        <v>-0.86826983894680021</v>
      </c>
      <c r="J12" s="57">
        <f>Color!J12</f>
        <v>-0.94031755751616819</v>
      </c>
      <c r="K12" s="57">
        <f>Color!K12</f>
        <v>14.266200518873484</v>
      </c>
      <c r="L12" s="57">
        <f>Color!L12</f>
        <v>13.071117053180515</v>
      </c>
      <c r="M12" s="91">
        <f>Color!M12</f>
        <v>5.9868806797175989</v>
      </c>
      <c r="O12" s="1"/>
    </row>
    <row r="13" spans="1:27" x14ac:dyDescent="0.25">
      <c r="B13" s="15" t="str">
        <f>Color!B13</f>
        <v>SPUS_GR:78396210</v>
      </c>
      <c r="C13" s="16" t="str">
        <f>Color!C13</f>
        <v>S&amp;P 500 Growth - Gross Return</v>
      </c>
      <c r="D13" s="90" t="str">
        <f>Color!D13</f>
        <v>S&amp;P 500 Growth</v>
      </c>
      <c r="E13" s="31"/>
      <c r="F13" s="57">
        <f>Color!F13</f>
        <v>-0.63018448718600295</v>
      </c>
      <c r="G13" s="57">
        <f>Color!G13</f>
        <v>0.11715789421697931</v>
      </c>
      <c r="H13" s="57">
        <f>Color!H13</f>
        <v>7.1511075247404632</v>
      </c>
      <c r="I13" s="57">
        <f>Color!I13</f>
        <v>4.6186757933589506</v>
      </c>
      <c r="J13" s="57">
        <f>Color!J13</f>
        <v>6.1035702952245474</v>
      </c>
      <c r="K13" s="57">
        <f>Color!K13</f>
        <v>17.712631242149634</v>
      </c>
      <c r="L13" s="57">
        <f>Color!L13</f>
        <v>15.529384635013322</v>
      </c>
      <c r="M13" s="91">
        <f>Color!M13</f>
        <v>8.8199327853071274</v>
      </c>
      <c r="O13" s="1"/>
    </row>
    <row r="14" spans="1:27" x14ac:dyDescent="0.25">
      <c r="B14" s="29" t="str">
        <f>Color!B14</f>
        <v>VMG</v>
      </c>
      <c r="C14" s="29" t="str">
        <f>Color!C14</f>
        <v>Value Minus Growth</v>
      </c>
      <c r="D14" s="64" t="str">
        <f>Color!D14</f>
        <v>Value Minus Growth</v>
      </c>
      <c r="E14" s="31"/>
      <c r="F14" s="57">
        <f>Color!F14</f>
        <v>0.37505598575701127</v>
      </c>
      <c r="G14" s="57">
        <f>Color!G14</f>
        <v>0.39250463383539991</v>
      </c>
      <c r="H14" s="57">
        <f>Color!H14</f>
        <v>-8.6298484160863165</v>
      </c>
      <c r="I14" s="57">
        <f>Color!I14</f>
        <v>-5.4869456323057513</v>
      </c>
      <c r="J14" s="57">
        <f>Color!J14</f>
        <v>-7.0438878527407152</v>
      </c>
      <c r="K14" s="57">
        <f>Color!K14</f>
        <v>-3.4464307232761495</v>
      </c>
      <c r="L14" s="57">
        <f>Color!L14</f>
        <v>-2.458267581832807</v>
      </c>
      <c r="M14" s="91">
        <f>Color!M14</f>
        <v>-2.8330521055895286</v>
      </c>
      <c r="O14" s="1"/>
    </row>
    <row r="15" spans="1:27" x14ac:dyDescent="0.25">
      <c r="B15" s="29">
        <f>Color!B15</f>
        <v>0</v>
      </c>
      <c r="C15" s="8" t="str">
        <f>Color!C15</f>
        <v>Regional Indices</v>
      </c>
      <c r="D15" s="87" t="str">
        <f>Color!D15</f>
        <v>Regional Indices</v>
      </c>
      <c r="E15" s="31"/>
      <c r="F15" s="93"/>
      <c r="G15" s="93"/>
      <c r="H15" s="93"/>
      <c r="I15" s="93">
        <f>Color!I15</f>
        <v>0</v>
      </c>
      <c r="J15" s="93"/>
      <c r="K15" s="93"/>
      <c r="L15" s="93"/>
      <c r="M15" s="94"/>
    </row>
    <row r="16" spans="1:27" x14ac:dyDescent="0.25">
      <c r="B16" s="3" t="str">
        <f>Color!B16</f>
        <v>MSCI_N:990300</v>
      </c>
      <c r="C16" s="16" t="str">
        <f>Color!C16</f>
        <v>MSCI EAFE - Net Return</v>
      </c>
      <c r="D16" s="90" t="str">
        <f>Color!D16</f>
        <v xml:space="preserve">MSCI EAFE </v>
      </c>
      <c r="E16" s="31"/>
      <c r="F16" s="57">
        <f>Color!F16</f>
        <v>-0.28863179727921517</v>
      </c>
      <c r="G16" s="57">
        <f>Color!G16</f>
        <v>-1.5556916031749357</v>
      </c>
      <c r="H16" s="57">
        <f>Color!H16</f>
        <v>0.5405321752870007</v>
      </c>
      <c r="I16" s="57">
        <f>Color!I16</f>
        <v>-5.3840677974209434</v>
      </c>
      <c r="J16" s="57">
        <f>Color!J16</f>
        <v>-2.9312164494687432</v>
      </c>
      <c r="K16" s="57">
        <f>Color!K16</f>
        <v>6.5936723368787309</v>
      </c>
      <c r="L16" s="57">
        <f>Color!L16</f>
        <v>5.4988812272273035</v>
      </c>
      <c r="M16" s="91">
        <f>Color!M16</f>
        <v>3.62922847742706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B17" s="3" t="str">
        <f>Color!B17</f>
        <v>MSCI_EM_N:891800</v>
      </c>
      <c r="C17" s="16" t="str">
        <f>Color!C17</f>
        <v>MSCI EMF (Emerging Markets ) - Net Return</v>
      </c>
      <c r="D17" s="90" t="str">
        <f>Color!D17</f>
        <v>MSCI Emerging Markets Equity</v>
      </c>
      <c r="E17" s="31"/>
      <c r="F17" s="57">
        <f>Color!F17</f>
        <v>-1.4533705091428928</v>
      </c>
      <c r="G17" s="57">
        <f>Color!G17</f>
        <v>-3.9007683027887818</v>
      </c>
      <c r="H17" s="57">
        <f>Color!H17</f>
        <v>-12.977877312161823</v>
      </c>
      <c r="I17" s="57">
        <f>Color!I17</f>
        <v>-14.312694580831842</v>
      </c>
      <c r="J17" s="57">
        <f>Color!J17</f>
        <v>-16.92912816656569</v>
      </c>
      <c r="K17" s="57">
        <f>Color!K17</f>
        <v>-4.5458383273890508</v>
      </c>
      <c r="L17" s="57">
        <f>Color!L17</f>
        <v>-3.0391228734070852</v>
      </c>
      <c r="M17" s="91">
        <f>Color!M17</f>
        <v>4.4318375346914962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B18" s="3" t="str">
        <f>Color!B18</f>
        <v>MSCI_N:MS655061</v>
      </c>
      <c r="C18" s="16" t="str">
        <f>Color!C18</f>
        <v>MSCI EM (Emerging Markets) Small Cap - Net Return</v>
      </c>
      <c r="D18" s="90" t="str">
        <f>Color!D18</f>
        <v>MSCI Emerging Markets Small Cap</v>
      </c>
      <c r="E18" s="31"/>
      <c r="F18" s="57">
        <f>Color!F18</f>
        <v>-0.83396815561588289</v>
      </c>
      <c r="G18" s="57">
        <f>Color!G18</f>
        <v>-2.5721332063829205</v>
      </c>
      <c r="H18" s="57">
        <f>Color!H18</f>
        <v>-6.9217181465414557</v>
      </c>
      <c r="I18" s="57">
        <f>Color!I18</f>
        <v>-13.201790901080091</v>
      </c>
      <c r="J18" s="57">
        <f>Color!J18</f>
        <v>-9.5367019856896444</v>
      </c>
      <c r="K18" s="57">
        <f>Color!K18</f>
        <v>-0.14255336925222961</v>
      </c>
      <c r="L18" s="57">
        <f>Color!L18</f>
        <v>-2.1846243939096843</v>
      </c>
      <c r="M18" s="91">
        <f>Color!M18</f>
        <v>6.7517416371017047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1"/>
      <c r="B19" s="3" t="str">
        <f>Color!B19</f>
        <v>MSCI_N:892400</v>
      </c>
      <c r="C19" s="16" t="str">
        <f>Color!C19</f>
        <v>MSCI AC World Index - Net Return</v>
      </c>
      <c r="D19" s="90" t="str">
        <f>Color!D19</f>
        <v>MSCI AC World</v>
      </c>
      <c r="E19" s="31"/>
      <c r="F19" s="57">
        <f>Color!F19</f>
        <v>-0.44912714847271662</v>
      </c>
      <c r="G19" s="57">
        <f>Color!G19</f>
        <v>-0.82560435777514485</v>
      </c>
      <c r="H19" s="57">
        <f>Color!H19</f>
        <v>-0.57093100899077154</v>
      </c>
      <c r="I19" s="57">
        <f>Color!I19</f>
        <v>-3.1077334967364201</v>
      </c>
      <c r="J19" s="57">
        <f>Color!J19</f>
        <v>-2.4805441117011662</v>
      </c>
      <c r="K19" s="57">
        <f>Color!K19</f>
        <v>9.1441809854791103</v>
      </c>
      <c r="L19" s="57">
        <f>Color!L19</f>
        <v>7.9643175063435878</v>
      </c>
      <c r="M19" s="91">
        <f>Color!M19</f>
        <v>5.1847542635376387</v>
      </c>
      <c r="N19" s="1"/>
      <c r="O19" s="1"/>
      <c r="P19" s="1"/>
      <c r="Q19" s="12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B20" s="3" t="str">
        <f>Color!B20</f>
        <v>MSCI_N:MS302000</v>
      </c>
      <c r="C20" s="16" t="str">
        <f>Color!C20</f>
        <v>MSCI AC Asia Pacific - Net Return</v>
      </c>
      <c r="D20" s="90" t="str">
        <f>Color!D20</f>
        <v xml:space="preserve">MSCI AC Asia Pacific </v>
      </c>
      <c r="E20" s="31"/>
      <c r="F20" s="57">
        <f>Color!F20</f>
        <v>-1.0277942798754491</v>
      </c>
      <c r="G20" s="57">
        <f>Color!G20</f>
        <v>-1.8559101954593538</v>
      </c>
      <c r="H20" s="57">
        <f>Color!H20</f>
        <v>-2.2639803587022111</v>
      </c>
      <c r="I20" s="57">
        <f>Color!I20</f>
        <v>-8.1658066104709821</v>
      </c>
      <c r="J20" s="57">
        <f>Color!J20</f>
        <v>-4.0588275651969541</v>
      </c>
      <c r="K20" s="57">
        <f>Color!K20</f>
        <v>4.3576663943907912</v>
      </c>
      <c r="L20" s="57">
        <f>Color!L20</f>
        <v>3.0419669147786932</v>
      </c>
      <c r="M20" s="91">
        <f>Color!M20</f>
        <v>3.759398874729758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B21" s="3" t="str">
        <f>Color!B21</f>
        <v>MSCI_N:990500</v>
      </c>
      <c r="C21" s="16" t="str">
        <f>Color!C21</f>
        <v>MSCI Europe - Net Return</v>
      </c>
      <c r="D21" s="90" t="str">
        <f>Color!D21</f>
        <v xml:space="preserve">MSCI Europe </v>
      </c>
      <c r="E21" s="31"/>
      <c r="F21" s="57">
        <f>Color!F21</f>
        <v>9.8798657406740098E-2</v>
      </c>
      <c r="G21" s="57">
        <f>Color!G21</f>
        <v>-1.8329525459674034</v>
      </c>
      <c r="H21" s="57">
        <f>Color!H21</f>
        <v>-0.27740468276987729</v>
      </c>
      <c r="I21" s="57">
        <f>Color!I21</f>
        <v>-5.30088785535614</v>
      </c>
      <c r="J21" s="57">
        <f>Color!J21</f>
        <v>-4.5530982317302566</v>
      </c>
      <c r="K21" s="57">
        <f>Color!K21</f>
        <v>6.3952531984150074</v>
      </c>
      <c r="L21" s="57">
        <f>Color!L21</f>
        <v>6.0978190246713693</v>
      </c>
      <c r="M21" s="91">
        <f>Color!M21</f>
        <v>3.9797980155172219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1"/>
      <c r="B22" s="16" t="str">
        <f>Color!B22</f>
        <v>MSCI_EM_N:MS302400</v>
      </c>
      <c r="C22" s="16" t="str">
        <f>Color!C22</f>
        <v>MSCI China - Net Return</v>
      </c>
      <c r="D22" s="90" t="str">
        <f>Color!D22</f>
        <v xml:space="preserve">MSCI China </v>
      </c>
      <c r="E22" s="31"/>
      <c r="F22" s="57">
        <f>Color!F22</f>
        <v>-0.28537704861935076</v>
      </c>
      <c r="G22" s="57">
        <f>Color!G22</f>
        <v>-3.3735865549871291</v>
      </c>
      <c r="H22" s="57">
        <f>Color!H22</f>
        <v>-6.6080036085513498</v>
      </c>
      <c r="I22" s="57">
        <f>Color!I22</f>
        <v>-17.115751871766417</v>
      </c>
      <c r="J22" s="57">
        <f>Color!J22</f>
        <v>-5.5064085792717705</v>
      </c>
      <c r="K22" s="57">
        <f>Color!K22</f>
        <v>3.0777340364369188</v>
      </c>
      <c r="L22" s="57">
        <f>Color!L22</f>
        <v>0.76792951939177456</v>
      </c>
      <c r="M22" s="91">
        <f>Color!M22</f>
        <v>10.578180256104108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B23" s="29">
        <f>Color!B23</f>
        <v>0</v>
      </c>
      <c r="C23" s="13" t="str">
        <f>Color!C23</f>
        <v>Sector Indices</v>
      </c>
      <c r="D23" s="95" t="str">
        <f>Color!D23</f>
        <v>Sector Indices</v>
      </c>
      <c r="E23" s="31"/>
      <c r="F23" s="52"/>
      <c r="G23" s="52"/>
      <c r="H23" s="52"/>
      <c r="I23" s="54">
        <f>Color!I23</f>
        <v>0</v>
      </c>
      <c r="J23" s="52"/>
      <c r="K23" s="52"/>
      <c r="L23" s="52"/>
      <c r="M23" s="9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1"/>
      <c r="B24" s="3" t="str">
        <f>Color!B24</f>
        <v>SPUS_GR:99900621</v>
      </c>
      <c r="C24" s="16" t="str">
        <f>Color!C24</f>
        <v>S&amp;P 500 / Financials -SEC - Gross Return</v>
      </c>
      <c r="D24" s="90" t="str">
        <f>Color!D24</f>
        <v>S&amp;P 500 Financials</v>
      </c>
      <c r="E24" s="31"/>
      <c r="F24" s="57">
        <f>Color!F24</f>
        <v>-0.26120962273799009</v>
      </c>
      <c r="G24" s="57">
        <f>Color!G24</f>
        <v>1.8948305933797149</v>
      </c>
      <c r="H24" s="57">
        <f>Color!H24</f>
        <v>0.61195659347765829</v>
      </c>
      <c r="I24" s="57">
        <f>Color!I24</f>
        <v>1.4147574088687387</v>
      </c>
      <c r="J24" s="57">
        <f>Color!J24</f>
        <v>2.4258521576395964</v>
      </c>
      <c r="K24" s="57">
        <f>Color!K24</f>
        <v>18.06228435484849</v>
      </c>
      <c r="L24" s="57">
        <f>Color!L24</f>
        <v>13.169336905229079</v>
      </c>
      <c r="M24" s="91">
        <f>Color!M24</f>
        <v>-0.41846743751434712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B25" s="3" t="str">
        <f>Color!B25</f>
        <v>SPUS_GR:99900565</v>
      </c>
      <c r="C25" s="16" t="str">
        <f>Color!C25</f>
        <v>S&amp;P 500 / Health Care -SEC - Gross Return</v>
      </c>
      <c r="D25" s="90" t="str">
        <f>Color!D25</f>
        <v>S&amp;P 500 Health Care</v>
      </c>
      <c r="E25" s="31"/>
      <c r="F25" s="57">
        <f>Color!F25</f>
        <v>-1.3378089574760055</v>
      </c>
      <c r="G25" s="57">
        <f>Color!G25</f>
        <v>-0.41195294240730096</v>
      </c>
      <c r="H25" s="57">
        <f>Color!H25</f>
        <v>5.0221401455235792</v>
      </c>
      <c r="I25" s="57">
        <f>Color!I25</f>
        <v>-3.743082450152091</v>
      </c>
      <c r="J25" s="57">
        <f>Color!J25</f>
        <v>3.62672718727719</v>
      </c>
      <c r="K25" s="57">
        <f>Color!K25</f>
        <v>22.911166337547996</v>
      </c>
      <c r="L25" s="57">
        <f>Color!L25</f>
        <v>20.852950956215068</v>
      </c>
      <c r="M25" s="91">
        <f>Color!M25</f>
        <v>10.822568904635466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B26" s="3" t="str">
        <f>Color!B26</f>
        <v>SPUS_GR:99900701</v>
      </c>
      <c r="C26" s="16" t="str">
        <f>Color!C26</f>
        <v>S&amp;P 500 / Information Technology -SEC - Gross Return</v>
      </c>
      <c r="D26" s="90" t="str">
        <f>Color!D26</f>
        <v>S&amp;P 500 Information Technology</v>
      </c>
      <c r="E26" s="31"/>
      <c r="F26" s="57">
        <f>Color!F26</f>
        <v>5.294215463098606E-2</v>
      </c>
      <c r="G26" s="57">
        <f>Color!G26</f>
        <v>0.87200080705500671</v>
      </c>
      <c r="H26" s="57">
        <f>Color!H26</f>
        <v>8.4065466477383453</v>
      </c>
      <c r="I26" s="57">
        <f>Color!I26</f>
        <v>7.7521189820645375</v>
      </c>
      <c r="J26" s="57">
        <f>Color!J26</f>
        <v>6.5378185606006722</v>
      </c>
      <c r="K26" s="57">
        <f>Color!K26</f>
        <v>18.664558562268031</v>
      </c>
      <c r="L26" s="57">
        <f>Color!L26</f>
        <v>15.611838255934218</v>
      </c>
      <c r="M26" s="91">
        <f>Color!M26</f>
        <v>9.2966549309588586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B27" s="1">
        <f>Color!B27</f>
        <v>0</v>
      </c>
      <c r="C27" s="4">
        <f>Color!C27</f>
        <v>0</v>
      </c>
      <c r="D27" s="90"/>
      <c r="E27" s="31"/>
      <c r="F27" s="52"/>
      <c r="G27" s="52"/>
      <c r="H27" s="52"/>
      <c r="I27" s="54">
        <f>Color!I27</f>
        <v>0</v>
      </c>
      <c r="J27" s="52"/>
      <c r="K27" s="52"/>
      <c r="L27" s="52"/>
      <c r="M27" s="9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B28" s="29">
        <f>Color!B28</f>
        <v>0</v>
      </c>
      <c r="C28" s="2" t="str">
        <f>Color!C28</f>
        <v>Fixed Income - Total Returns</v>
      </c>
      <c r="D28" s="87" t="str">
        <f>Color!D28</f>
        <v>Fixed Income - Total Returns</v>
      </c>
      <c r="E28" s="31"/>
      <c r="F28" s="52"/>
      <c r="G28" s="52"/>
      <c r="H28" s="52"/>
      <c r="I28" s="54">
        <f>Color!I28</f>
        <v>0</v>
      </c>
      <c r="J28" s="52"/>
      <c r="K28" s="52"/>
      <c r="L28" s="52"/>
      <c r="M28" s="9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thickBot="1" x14ac:dyDescent="0.3">
      <c r="B29" s="29">
        <f>Color!B29</f>
        <v>0</v>
      </c>
      <c r="C29" s="2" t="str">
        <f>Color!C29</f>
        <v>Rates</v>
      </c>
      <c r="D29" s="88" t="str">
        <f>Color!D29</f>
        <v>Rates</v>
      </c>
      <c r="E29" s="39"/>
      <c r="F29" s="55"/>
      <c r="G29" s="55"/>
      <c r="H29" s="55"/>
      <c r="I29" s="56">
        <f>Color!I29</f>
        <v>0</v>
      </c>
      <c r="J29" s="55"/>
      <c r="K29" s="55"/>
      <c r="L29" s="55"/>
      <c r="M29" s="9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B30" s="3" t="str">
        <f>Color!B30</f>
        <v>LEH:LHMN0001</v>
      </c>
      <c r="C30" s="16" t="str">
        <f>Color!C30</f>
        <v>Barclays US Aggregate</v>
      </c>
      <c r="D30" s="90" t="str">
        <f>Color!D30</f>
        <v>Barclays Aggregate</v>
      </c>
      <c r="E30" s="31"/>
      <c r="F30" s="57">
        <f>Color!F30</f>
        <v>5.6255391687742851E-2</v>
      </c>
      <c r="G30" s="57">
        <f>Color!G30</f>
        <v>-0.26417582233545511</v>
      </c>
      <c r="H30" s="57">
        <f>Color!H30</f>
        <v>0.87594829334680657</v>
      </c>
      <c r="I30" s="57">
        <f>Color!I30</f>
        <v>1.0145647789536527</v>
      </c>
      <c r="J30" s="57">
        <f>Color!J30</f>
        <v>0.96655835274415125</v>
      </c>
      <c r="K30" s="57">
        <f>Color!K30</f>
        <v>1.5024995225995541</v>
      </c>
      <c r="L30" s="57">
        <f>Color!L30</f>
        <v>3.0803519685959957</v>
      </c>
      <c r="M30" s="91">
        <f>Color!M30</f>
        <v>4.6330434089626227</v>
      </c>
      <c r="N30" s="1"/>
      <c r="O30" s="3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1"/>
      <c r="B31" s="3" t="str">
        <f>Color!B31</f>
        <v>LEH:LHMN14685</v>
      </c>
      <c r="C31" s="16" t="str">
        <f>Color!C31</f>
        <v>Barclays US Treasury Strips (20+ Y)</v>
      </c>
      <c r="D31" s="90" t="str">
        <f>Color!D31</f>
        <v>US STRIPS 20+ Year</v>
      </c>
      <c r="E31" s="31"/>
      <c r="F31" s="57">
        <f>Color!F31</f>
        <v>0.3829758011599349</v>
      </c>
      <c r="G31" s="57">
        <f>Color!G31</f>
        <v>-1.1273982615769618</v>
      </c>
      <c r="H31" s="57">
        <f>Color!H31</f>
        <v>-4.1042171330959887</v>
      </c>
      <c r="I31" s="57">
        <f>Color!I31</f>
        <v>5.887741614782227</v>
      </c>
      <c r="J31" s="57">
        <f>Color!J31</f>
        <v>1.146698778835753</v>
      </c>
      <c r="K31" s="57">
        <f>Color!K31</f>
        <v>2.4178768364880199</v>
      </c>
      <c r="L31" s="57">
        <f>Color!L31</f>
        <v>11.610939281868582</v>
      </c>
      <c r="M31" s="91" t="e">
        <f>Color!M31</f>
        <v>#N/A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1"/>
      <c r="B32" s="3" t="str">
        <f>Color!B32</f>
        <v>LEH:LHMN0062</v>
      </c>
      <c r="C32" s="16" t="str">
        <f>Color!C32</f>
        <v>Barclays US Treasury Inflation Protected Notes (TIPS)</v>
      </c>
      <c r="D32" s="90" t="str">
        <f>Color!D32</f>
        <v>US TIPS</v>
      </c>
      <c r="E32" s="31"/>
      <c r="F32" s="57">
        <f>Color!F32</f>
        <v>-6.8844925901145881E-2</v>
      </c>
      <c r="G32" s="57">
        <f>Color!G32</f>
        <v>-9.7407808697869136E-2</v>
      </c>
      <c r="H32" s="57">
        <f>Color!H32</f>
        <v>-0.65093625884444783</v>
      </c>
      <c r="I32" s="57">
        <f>Color!I32</f>
        <v>-0.95272680863357495</v>
      </c>
      <c r="J32" s="57">
        <f>Color!J32</f>
        <v>-1.7673663904261505</v>
      </c>
      <c r="K32" s="57">
        <f>Color!K32</f>
        <v>-2.2156152429470333</v>
      </c>
      <c r="L32" s="57">
        <f>Color!L32</f>
        <v>2.3860164080492297</v>
      </c>
      <c r="M32" s="91">
        <f>Color!M32</f>
        <v>4.127118957801712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B33" s="3" t="str">
        <f>Color!B34</f>
        <v>BARC_IL:BRCP0524</v>
      </c>
      <c r="C33" s="16" t="str">
        <f>Color!C34</f>
        <v>Barclays World Govt Inflation-Linked</v>
      </c>
      <c r="D33" s="90" t="str">
        <f>Color!D34</f>
        <v>Global ILBs</v>
      </c>
      <c r="E33" s="31"/>
      <c r="F33" s="57">
        <f>Color!F34</f>
        <v>-6.1742085923421897E-2</v>
      </c>
      <c r="G33" s="57">
        <f>Color!G34</f>
        <v>0.48493319202267404</v>
      </c>
      <c r="H33" s="57">
        <f>Color!H34</f>
        <v>0.60989901558068382</v>
      </c>
      <c r="I33" s="57">
        <f>Color!I34</f>
        <v>0</v>
      </c>
      <c r="J33" s="57">
        <f>Color!J34</f>
        <v>0.43265107840562145</v>
      </c>
      <c r="K33" s="57">
        <f>Color!K34</f>
        <v>1.1999315889275275</v>
      </c>
      <c r="L33" s="57">
        <f>Color!L34</f>
        <v>4.0274506319757153</v>
      </c>
      <c r="M33" s="91">
        <f>Color!M34</f>
        <v>4.5260745973471295</v>
      </c>
      <c r="N33" s="1"/>
    </row>
    <row r="34" spans="1:27" x14ac:dyDescent="0.25">
      <c r="B34" s="3" t="str">
        <f>Color!B35</f>
        <v>SBF:SBWGU</v>
      </c>
      <c r="C34" s="16" t="str">
        <f>Color!C35</f>
        <v>Citigroup WGBI (USD)</v>
      </c>
      <c r="D34" s="90" t="str">
        <f>Color!D35</f>
        <v>Global Bonds</v>
      </c>
      <c r="E34" s="31"/>
      <c r="F34" s="57">
        <f>Color!F35</f>
        <v>-0.23419999999999552</v>
      </c>
      <c r="G34" s="57">
        <f>Color!G35</f>
        <v>-2.0803047633703553</v>
      </c>
      <c r="H34" s="57">
        <f>Color!H35</f>
        <v>-4.4463313169600394</v>
      </c>
      <c r="I34" s="57">
        <f>Color!I35</f>
        <v>-0.33936023795616554</v>
      </c>
      <c r="J34" s="57">
        <f>Color!J35</f>
        <v>-5.0565400223398722</v>
      </c>
      <c r="K34" s="57">
        <f>Color!K35</f>
        <v>-3.2872503162245215</v>
      </c>
      <c r="L34" s="57">
        <f>Color!L35</f>
        <v>8.598841442799543E-2</v>
      </c>
      <c r="M34" s="91">
        <f>Color!M35</f>
        <v>3.4512732725181516</v>
      </c>
      <c r="N34" s="1"/>
    </row>
    <row r="35" spans="1:27" x14ac:dyDescent="0.25">
      <c r="B35" s="29">
        <f>Color!B36</f>
        <v>0</v>
      </c>
      <c r="C35" s="2" t="str">
        <f>Color!C36</f>
        <v>Credit</v>
      </c>
      <c r="D35" s="87" t="str">
        <f>Color!D36</f>
        <v>Credit</v>
      </c>
      <c r="E35" s="31"/>
      <c r="F35" s="52"/>
      <c r="G35" s="52"/>
      <c r="H35" s="52"/>
      <c r="I35" s="52">
        <f>Color!I36</f>
        <v>0</v>
      </c>
      <c r="J35" s="52"/>
      <c r="K35" s="52"/>
      <c r="L35" s="52"/>
      <c r="M35" s="96"/>
      <c r="N35" s="1"/>
    </row>
    <row r="36" spans="1:27" x14ac:dyDescent="0.25">
      <c r="B36" s="1" t="str">
        <f>Color!B37</f>
        <v>LEH:LHMN0011</v>
      </c>
      <c r="C36" s="4" t="str">
        <f>Color!C37</f>
        <v>Barclays US Aggregate Credit</v>
      </c>
      <c r="D36" s="90" t="str">
        <f>Color!D37</f>
        <v>US Credit</v>
      </c>
      <c r="E36" s="31"/>
      <c r="F36" s="57">
        <f>Color!F37</f>
        <v>4.7631688403271255E-2</v>
      </c>
      <c r="G36" s="57">
        <f>Color!G37</f>
        <v>-0.21830730941160281</v>
      </c>
      <c r="H36" s="57">
        <f>Color!H37</f>
        <v>-5.4146811279243146E-3</v>
      </c>
      <c r="I36" s="57">
        <f>Color!I37</f>
        <v>0.8377551465970523</v>
      </c>
      <c r="J36" s="57">
        <f>Color!J37</f>
        <v>1.4720020937053491E-3</v>
      </c>
      <c r="K36" s="57">
        <f>Color!K37</f>
        <v>1.7237468745308959</v>
      </c>
      <c r="L36" s="57">
        <f>Color!L37</f>
        <v>4.3136800975854817</v>
      </c>
      <c r="M36" s="91">
        <f>Color!M37</f>
        <v>5.3428995144055635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B37" s="3" t="str">
        <f>Color!B38</f>
        <v>MLX:MLH0A0</v>
      </c>
      <c r="C37" s="16" t="str">
        <f>Color!C38</f>
        <v>BofA Merrill Lynch US High Yield (USD Unhedged)</v>
      </c>
      <c r="D37" s="90" t="str">
        <f>Color!D38</f>
        <v>US High Yield</v>
      </c>
      <c r="E37" s="31"/>
      <c r="F37" s="57">
        <f>Color!F38</f>
        <v>0.16469864638604115</v>
      </c>
      <c r="G37" s="57">
        <f>Color!G38</f>
        <v>-2.2449749605543134</v>
      </c>
      <c r="H37" s="57">
        <f>Color!H38</f>
        <v>-2.1181395632828282</v>
      </c>
      <c r="I37" s="57">
        <f>Color!I38</f>
        <v>-4.4578727255965127</v>
      </c>
      <c r="J37" s="57">
        <f>Color!J38</f>
        <v>-3.5478470740908707</v>
      </c>
      <c r="K37" s="57">
        <f>Color!K38</f>
        <v>3.0625371759845477</v>
      </c>
      <c r="L37" s="57">
        <f>Color!L38</f>
        <v>5.7426498439681284</v>
      </c>
      <c r="M37" s="91">
        <f>Color!M38</f>
        <v>7.1638107445318955</v>
      </c>
      <c r="N37" s="1"/>
    </row>
    <row r="38" spans="1:27" x14ac:dyDescent="0.25">
      <c r="B38" s="26" t="str">
        <f>Color!B39</f>
        <v>SPFI_LOAN_T:SPBDLL00</v>
      </c>
      <c r="C38" s="16" t="str">
        <f>Color!C39</f>
        <v>S&amp;P/LSTA U.S. Leveraged Loan 100 - Total Return</v>
      </c>
      <c r="D38" s="90" t="str">
        <f>Color!D39</f>
        <v>Bank Loans</v>
      </c>
      <c r="E38" s="31"/>
      <c r="F38" s="57">
        <f>Color!F39</f>
        <v>-9.926164629501244E-2</v>
      </c>
      <c r="G38" s="57">
        <f>Color!G39</f>
        <v>-1.0579862574678467</v>
      </c>
      <c r="H38" s="57">
        <f>Color!H39</f>
        <v>-1.546243866189112</v>
      </c>
      <c r="I38" s="57">
        <f>Color!I39</f>
        <v>-3.295606710124277</v>
      </c>
      <c r="J38" s="57">
        <f>Color!J39</f>
        <v>-2.9417673293886448</v>
      </c>
      <c r="K38" s="57">
        <f>Color!K39</f>
        <v>1.8057728871852641</v>
      </c>
      <c r="L38" s="57">
        <f>Color!L39</f>
        <v>3.3908729690712569</v>
      </c>
      <c r="M38" s="91" t="e">
        <f>Color!M39</f>
        <v>#N/A</v>
      </c>
      <c r="N38" s="1"/>
    </row>
    <row r="39" spans="1:27" x14ac:dyDescent="0.25">
      <c r="B39" s="1" t="str">
        <f>Color!B40</f>
        <v>JPME:JPM00467</v>
      </c>
      <c r="C39" s="16" t="str">
        <f>Color!C40</f>
        <v>JP Morgan EMBI Global</v>
      </c>
      <c r="D39" s="90" t="str">
        <f>Color!D40</f>
        <v>EMD $</v>
      </c>
      <c r="E39" s="31"/>
      <c r="F39" s="57">
        <f>Color!F40</f>
        <v>-0.3131585853142882</v>
      </c>
      <c r="G39" s="57">
        <f>Color!G40</f>
        <v>-5.7550367751957321E-2</v>
      </c>
      <c r="H39" s="57">
        <f>Color!H40</f>
        <v>2.7734582799791685</v>
      </c>
      <c r="I39" s="57">
        <f>Color!I40</f>
        <v>1.1740635548239897</v>
      </c>
      <c r="J39" s="57">
        <f>Color!J40</f>
        <v>-0.17171050571661572</v>
      </c>
      <c r="K39" s="57">
        <f>Color!K40</f>
        <v>0.74633002499355783</v>
      </c>
      <c r="L39" s="57">
        <f>Color!L40</f>
        <v>5.3428358748921045</v>
      </c>
      <c r="M39" s="91">
        <f>Color!M40</f>
        <v>7.0577942978039321</v>
      </c>
      <c r="N39" s="1"/>
    </row>
    <row r="40" spans="1:27" x14ac:dyDescent="0.25">
      <c r="B40" s="26" t="str">
        <f>Color!B41</f>
        <v>JPGBI:JPM07503</v>
      </c>
      <c r="C40" s="16" t="str">
        <f>Color!C41</f>
        <v>JP Morgan GBI-EM Global Diversified Composite</v>
      </c>
      <c r="D40" s="90" t="str">
        <f>Color!D41</f>
        <v>EMD Local</v>
      </c>
      <c r="E40" s="31"/>
      <c r="F40" s="57">
        <f>Color!F41</f>
        <v>-0.66223646598794206</v>
      </c>
      <c r="G40" s="57">
        <f>Color!G41</f>
        <v>-2.1623510744457675</v>
      </c>
      <c r="H40" s="57">
        <f>Color!H41</f>
        <v>-12.97909733046666</v>
      </c>
      <c r="I40" s="57">
        <f>Color!I41</f>
        <v>-8.1752373612751779</v>
      </c>
      <c r="J40" s="57">
        <f>Color!J41</f>
        <v>-18.074347152539914</v>
      </c>
      <c r="K40" s="57">
        <f>Color!K41</f>
        <v>-8.6137704836554363</v>
      </c>
      <c r="L40" s="57">
        <f>Color!L41</f>
        <v>-2.4385242321890988</v>
      </c>
      <c r="M40" s="91">
        <f>Color!M41</f>
        <v>4.6594532436162961</v>
      </c>
      <c r="N40" s="1"/>
    </row>
    <row r="41" spans="1:27" x14ac:dyDescent="0.25">
      <c r="A41" s="11"/>
      <c r="B41" s="12" t="str">
        <f>Color!B42</f>
        <v>MLX:MLVXA0</v>
      </c>
      <c r="C41" s="4" t="str">
        <f>Color!C42</f>
        <v>BofA Merrill Lynch U.S. Convertible - All Convertibles/All Qualities (USD Unhedged)</v>
      </c>
      <c r="D41" s="90" t="str">
        <f>Color!D42</f>
        <v>Convertible Bonds</v>
      </c>
      <c r="E41" s="31"/>
      <c r="F41" s="57">
        <f>Color!F42</f>
        <v>-0.11178946141497947</v>
      </c>
      <c r="G41" s="57">
        <f>Color!G42</f>
        <v>-0.87677637908704087</v>
      </c>
      <c r="H41" s="57">
        <f>Color!H42</f>
        <v>-1.1349354923849031</v>
      </c>
      <c r="I41" s="57">
        <f>Color!I42</f>
        <v>-4.3459584514330736</v>
      </c>
      <c r="J41" s="57">
        <f>Color!J42</f>
        <v>-1.9312981967233411</v>
      </c>
      <c r="K41" s="57">
        <f>Color!K42</f>
        <v>11.314375337059101</v>
      </c>
      <c r="L41" s="57">
        <f>Color!L42</f>
        <v>8.8104131257647822</v>
      </c>
      <c r="M41" s="91">
        <f>Color!M42</f>
        <v>6.9416799150628039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B42" s="1">
        <f>Color!B43</f>
        <v>0</v>
      </c>
      <c r="C42" s="4">
        <f>Color!C43</f>
        <v>0</v>
      </c>
      <c r="D42" s="90"/>
      <c r="E42" s="31"/>
      <c r="F42" s="52"/>
      <c r="G42" s="52"/>
      <c r="H42" s="52"/>
      <c r="I42" s="54"/>
      <c r="J42" s="52"/>
      <c r="K42" s="52"/>
      <c r="L42" s="52"/>
      <c r="M42" s="96"/>
      <c r="N42" s="1"/>
      <c r="O42" s="1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thickBot="1" x14ac:dyDescent="0.3">
      <c r="B43" s="29">
        <f>Color!B44</f>
        <v>0</v>
      </c>
      <c r="C43" s="2" t="str">
        <f>Color!C44</f>
        <v>Alternatives</v>
      </c>
      <c r="D43" s="88" t="str">
        <f>Color!D44</f>
        <v>Alternatives</v>
      </c>
      <c r="E43" s="39"/>
      <c r="F43" s="55"/>
      <c r="G43" s="55"/>
      <c r="H43" s="55"/>
      <c r="I43" s="56"/>
      <c r="J43" s="55"/>
      <c r="K43" s="55"/>
      <c r="L43" s="55"/>
      <c r="M43" s="9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1"/>
      <c r="B44" s="1" t="str">
        <f>Color!B45</f>
        <v>DJWL:000006EE</v>
      </c>
      <c r="C44" s="4" t="str">
        <f>Color!C45</f>
        <v>Dow Jones US Select REIT</v>
      </c>
      <c r="D44" s="90" t="str">
        <f>Color!D45</f>
        <v>DJ US Select REITs</v>
      </c>
      <c r="E44" s="31"/>
      <c r="F44" s="57">
        <f>Color!F45</f>
        <v>-0.87854188036800007</v>
      </c>
      <c r="G44" s="57">
        <f>Color!G45</f>
        <v>-0.54900449926982287</v>
      </c>
      <c r="H44" s="57">
        <f>Color!H45</f>
        <v>2.2527243070884717</v>
      </c>
      <c r="I44" s="57">
        <f>Color!I45</f>
        <v>8.7000129169055853</v>
      </c>
      <c r="J44" s="57">
        <f>Color!J45</f>
        <v>4.074652197148465</v>
      </c>
      <c r="K44" s="57">
        <f>Color!K45</f>
        <v>12.32020236106861</v>
      </c>
      <c r="L44" s="57">
        <f>Color!L45</f>
        <v>12.839850343596204</v>
      </c>
      <c r="M44" s="91">
        <f>Color!M45</f>
        <v>6.9617710866016758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1"/>
      <c r="B45" s="1" t="str">
        <f>Color!B46</f>
        <v>ALER_T:95399W10</v>
      </c>
      <c r="C45" s="4" t="str">
        <f>Color!C46</f>
        <v>Alerian MLP - Total Return</v>
      </c>
      <c r="D45" s="90" t="str">
        <f>Color!D46</f>
        <v xml:space="preserve">Alerian MLP </v>
      </c>
      <c r="E45" s="31"/>
      <c r="F45" s="57">
        <f>Color!F46</f>
        <v>-0.15122897072500363</v>
      </c>
      <c r="G45" s="57">
        <f>Color!G46</f>
        <v>-8.0754678647583908</v>
      </c>
      <c r="H45" s="57">
        <f>Color!H46</f>
        <v>-30.094527619259747</v>
      </c>
      <c r="I45" s="57">
        <f>Color!I46</f>
        <v>-22.016924950292736</v>
      </c>
      <c r="J45" s="57">
        <f>Color!J46</f>
        <v>-33.921193546682829</v>
      </c>
      <c r="K45" s="57">
        <f>Color!K46</f>
        <v>-3.2493122021687415</v>
      </c>
      <c r="L45" s="57">
        <f>Color!L46</f>
        <v>2.5543538332313709</v>
      </c>
      <c r="M45" s="91">
        <f>Color!M46</f>
        <v>8.88726358750489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7"/>
      <c r="B46" s="18" t="str">
        <f>Color!B47</f>
        <v>ID:STRGLNRX</v>
      </c>
      <c r="C46" s="4" t="str">
        <f>Color!C47</f>
        <v>S&amp;P Global Natural Resources</v>
      </c>
      <c r="D46" s="90" t="str">
        <f>Color!D47</f>
        <v>S&amp;P Global Natural Resources</v>
      </c>
      <c r="E46" s="31"/>
      <c r="F46" s="57">
        <f>Color!F47</f>
        <v>0.30178033161800677</v>
      </c>
      <c r="G46" s="57">
        <f>Color!G47</f>
        <v>-3.5923327982143038</v>
      </c>
      <c r="H46" s="57">
        <f>Color!H47</f>
        <v>-19.978948983938349</v>
      </c>
      <c r="I46" s="57">
        <f>Color!I47</f>
        <v>-18.310663678351801</v>
      </c>
      <c r="J46" s="57">
        <f>Color!J47</f>
        <v>-22.303012788362498</v>
      </c>
      <c r="K46" s="57">
        <f>Color!K47</f>
        <v>-8.8951743969201136</v>
      </c>
      <c r="L46" s="57">
        <f>Color!L47</f>
        <v>-5.7077988820361858</v>
      </c>
      <c r="M46" s="91">
        <f>Color!M47</f>
        <v>1.5497870281272474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B47" s="1" t="str">
        <f>Color!B48</f>
        <v>HFRI:HFRXGL</v>
      </c>
      <c r="C47" s="4" t="str">
        <f>Color!C48</f>
        <v>HFRX Global Hedge Fund (USD)</v>
      </c>
      <c r="D47" s="90" t="str">
        <f>Color!D48</f>
        <v>HFRX Global Hedge Fund (USD)</v>
      </c>
      <c r="E47" s="31"/>
      <c r="F47" s="57" t="e">
        <f>Color!F48</f>
        <v>#N/A</v>
      </c>
      <c r="G47" s="57">
        <f>Color!G48</f>
        <v>-0.65086028476161184</v>
      </c>
      <c r="H47" s="57">
        <f>Color!H48</f>
        <v>-2.2713751338444665</v>
      </c>
      <c r="I47" s="57">
        <f>Color!I48</f>
        <v>-3.446108123854863</v>
      </c>
      <c r="J47" s="57">
        <f>Color!J48</f>
        <v>-2.9931946711246549</v>
      </c>
      <c r="K47" s="57">
        <f>Color!K48</f>
        <v>1.5218595935578172</v>
      </c>
      <c r="L47" s="57">
        <f>Color!L48</f>
        <v>2.4976300880985569E-2</v>
      </c>
      <c r="M47" s="91">
        <f>Color!M48</f>
        <v>0.3415344057855485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B48" s="2">
        <f>Color!B49</f>
        <v>0</v>
      </c>
      <c r="C48" s="10">
        <f>Color!C49</f>
        <v>0</v>
      </c>
      <c r="D48" s="98"/>
      <c r="E48" s="35"/>
      <c r="F48" s="52"/>
      <c r="G48" s="52"/>
      <c r="H48" s="52"/>
      <c r="I48" s="52">
        <f>Color!I49</f>
        <v>0</v>
      </c>
      <c r="J48" s="52"/>
      <c r="K48" s="52"/>
      <c r="L48" s="93"/>
      <c r="M48" s="9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112" ht="15.75" thickBot="1" x14ac:dyDescent="0.3">
      <c r="B49" s="29">
        <f>Color!B50</f>
        <v>0</v>
      </c>
      <c r="C49" s="2" t="str">
        <f>Color!C50</f>
        <v>Commodity</v>
      </c>
      <c r="D49" s="88" t="str">
        <f>Color!D50</f>
        <v>Commodity</v>
      </c>
      <c r="E49" s="39"/>
      <c r="F49" s="55"/>
      <c r="G49" s="55"/>
      <c r="H49" s="55"/>
      <c r="I49" s="56">
        <f>Color!I50</f>
        <v>0</v>
      </c>
      <c r="J49" s="55"/>
      <c r="K49" s="55"/>
      <c r="L49" s="55"/>
      <c r="M49" s="9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112" x14ac:dyDescent="0.25">
      <c r="A50" s="11"/>
      <c r="B50" s="1" t="str">
        <f>Color!B51</f>
        <v>DJUBS_T:DJUBSCMP</v>
      </c>
      <c r="C50" s="16" t="str">
        <f>Color!C51</f>
        <v>DJ UBS Commodity Index - Total Return</v>
      </c>
      <c r="D50" s="90" t="str">
        <f>Color!D51</f>
        <v>DJ/UBS Commodities</v>
      </c>
      <c r="E50" s="31"/>
      <c r="F50" s="57" t="e">
        <f>Color!F51</f>
        <v>#N/A</v>
      </c>
      <c r="G50" s="57" t="e">
        <f>Color!G51</f>
        <v>#N/A</v>
      </c>
      <c r="H50" s="57" t="e">
        <f>Color!H51</f>
        <v>#N/A</v>
      </c>
      <c r="I50" s="57" t="e">
        <f>Color!I51</f>
        <v>#N/A</v>
      </c>
      <c r="J50" s="57" t="e">
        <f>Color!J51</f>
        <v>#N/A</v>
      </c>
      <c r="K50" s="57" t="e">
        <f>Color!K51</f>
        <v>#N/A</v>
      </c>
      <c r="L50" s="57" t="e">
        <f>Color!L51</f>
        <v>#N/A</v>
      </c>
      <c r="M50" s="91" t="e">
        <f>Color!M51</f>
        <v>#N/A</v>
      </c>
      <c r="N50" s="1"/>
      <c r="O50" s="1"/>
      <c r="P50" s="1"/>
      <c r="Q50" s="12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112" x14ac:dyDescent="0.25">
      <c r="A51" s="11"/>
      <c r="B51" s="1" t="str">
        <f>Color!B52</f>
        <v>SPGSCIT:SPGSCI</v>
      </c>
      <c r="C51" s="16" t="str">
        <f>Color!C52</f>
        <v>S&amp;P GSCI Total Return</v>
      </c>
      <c r="D51" s="90" t="str">
        <f>Color!D52</f>
        <v>S&amp;P GSCI Commodities</v>
      </c>
      <c r="E51" s="31"/>
      <c r="F51" s="57">
        <f>Color!F52</f>
        <v>-0.33817430345153277</v>
      </c>
      <c r="G51" s="57">
        <f>Color!G52</f>
        <v>-8.9659472194163374</v>
      </c>
      <c r="H51" s="57">
        <f>Color!H52</f>
        <v>-26.515018878383312</v>
      </c>
      <c r="I51" s="57">
        <f>Color!I52</f>
        <v>-24.813007399314515</v>
      </c>
      <c r="J51" s="57">
        <f>Color!J52</f>
        <v>-36.420643854142313</v>
      </c>
      <c r="K51" s="57">
        <f>Color!K52</f>
        <v>-21.528476943204524</v>
      </c>
      <c r="L51" s="57">
        <f>Color!L52</f>
        <v>-12.031562890971392</v>
      </c>
      <c r="M51" s="91">
        <f>Color!M52</f>
        <v>-9.4682015415032179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112" x14ac:dyDescent="0.25">
      <c r="B52" s="1" t="str">
        <f>Color!B53</f>
        <v>SPGSCIT:SPGSEN</v>
      </c>
      <c r="C52" s="16" t="str">
        <f>Color!C53</f>
        <v>S&amp;P GSCI Energy Total Return</v>
      </c>
      <c r="D52" s="90" t="str">
        <f>Color!D53</f>
        <v xml:space="preserve">S&amp;P GSCI Energy </v>
      </c>
      <c r="E52" s="31"/>
      <c r="F52" s="57">
        <f>Color!F53</f>
        <v>-0.49058780169581873</v>
      </c>
      <c r="G52" s="57">
        <f>Color!G53</f>
        <v>-11.068804518325059</v>
      </c>
      <c r="H52" s="57">
        <f>Color!H53</f>
        <v>-30.954165634861653</v>
      </c>
      <c r="I52" s="57">
        <f>Color!I53</f>
        <v>-31.533404397588804</v>
      </c>
      <c r="J52" s="57">
        <f>Color!J53</f>
        <v>-44.431293939405101</v>
      </c>
      <c r="K52" s="57">
        <f>Color!K53</f>
        <v>-25.762127930247658</v>
      </c>
      <c r="L52" s="57">
        <f>Color!L53</f>
        <v>-14.550682342285093</v>
      </c>
      <c r="M52" s="91">
        <f>Color!M53</f>
        <v>-13.249845489416234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112" x14ac:dyDescent="0.25">
      <c r="B53" s="1" t="str">
        <f>Color!B54</f>
        <v>SPGSCIT:SPGSIN</v>
      </c>
      <c r="C53" s="16" t="str">
        <f>Color!C54</f>
        <v>S&amp;P GSCI Industrial Metals Total Return</v>
      </c>
      <c r="D53" s="90" t="str">
        <f>Color!D54</f>
        <v xml:space="preserve">S&amp;P GSCI Industrial Metals </v>
      </c>
      <c r="E53" s="31"/>
      <c r="F53" s="57">
        <f>Color!F54</f>
        <v>0.13811843477040675</v>
      </c>
      <c r="G53" s="57">
        <f>Color!G54</f>
        <v>-6.9350139874973404</v>
      </c>
      <c r="H53" s="57">
        <f>Color!H54</f>
        <v>-26.928987838569498</v>
      </c>
      <c r="I53" s="57">
        <f>Color!I54</f>
        <v>-18.928294539650192</v>
      </c>
      <c r="J53" s="57">
        <f>Color!J54</f>
        <v>-30.05689068034857</v>
      </c>
      <c r="K53" s="57">
        <f>Color!K54</f>
        <v>-16.420639302443639</v>
      </c>
      <c r="L53" s="57">
        <f>Color!L54</f>
        <v>-12.16917755559459</v>
      </c>
      <c r="M53" s="91">
        <f>Color!M54</f>
        <v>-2.0524285637409045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112" x14ac:dyDescent="0.25">
      <c r="B54" s="1" t="str">
        <f>Color!B55</f>
        <v>SPGSCIT:SPGSPM</v>
      </c>
      <c r="C54" s="16" t="str">
        <f>Color!C55</f>
        <v>S&amp;P GSCI Precious Metals Total Return</v>
      </c>
      <c r="D54" s="90" t="str">
        <f>Color!D55</f>
        <v xml:space="preserve">S&amp;P GSCI Precious Metals </v>
      </c>
      <c r="E54" s="31"/>
      <c r="F54" s="57">
        <f>Color!F55</f>
        <v>0.79939102831070308</v>
      </c>
      <c r="G54" s="57">
        <f>Color!G55</f>
        <v>-7.0608673144313405</v>
      </c>
      <c r="H54" s="57">
        <f>Color!H55</f>
        <v>-10.524539436301627</v>
      </c>
      <c r="I54" s="57">
        <f>Color!I55</f>
        <v>-9.9665416830560076</v>
      </c>
      <c r="J54" s="57">
        <f>Color!J55</f>
        <v>-9.874098929985264</v>
      </c>
      <c r="K54" s="57">
        <f>Color!K55</f>
        <v>-16.410108810829794</v>
      </c>
      <c r="L54" s="57">
        <f>Color!L55</f>
        <v>-6.6857209260418271</v>
      </c>
      <c r="M54" s="91">
        <f>Color!M55</f>
        <v>6.6927862670971505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112" x14ac:dyDescent="0.25">
      <c r="B55" s="1" t="str">
        <f>Color!B56</f>
        <v>SPGSCIT:SPGSAG</v>
      </c>
      <c r="C55" s="16" t="str">
        <f>Color!C56</f>
        <v>S&amp;P GSCI Agriculture Total Return</v>
      </c>
      <c r="D55" s="90" t="str">
        <f>Color!D56</f>
        <v>S&amp;P GSCI Agriculture</v>
      </c>
      <c r="E55" s="31"/>
      <c r="F55" s="57">
        <f>Color!F56</f>
        <v>0.11400162859469543</v>
      </c>
      <c r="G55" s="57">
        <f>Color!G56</f>
        <v>-3.8866927252298566</v>
      </c>
      <c r="H55" s="57">
        <f>Color!H56</f>
        <v>-15.875455423865558</v>
      </c>
      <c r="I55" s="57">
        <f>Color!I56</f>
        <v>-10.706713420725301</v>
      </c>
      <c r="J55" s="57">
        <f>Color!J56</f>
        <v>-16.283609053908886</v>
      </c>
      <c r="K55" s="57">
        <f>Color!K56</f>
        <v>-16.555478011874403</v>
      </c>
      <c r="L55" s="57">
        <f>Color!L56</f>
        <v>-8.5418771679965033</v>
      </c>
      <c r="M55" s="91">
        <f>Color!M56</f>
        <v>-1.458253053423364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112" x14ac:dyDescent="0.25">
      <c r="B56" s="1" t="str">
        <f>Color!B57</f>
        <v>SPGSCIT:SPGSLV</v>
      </c>
      <c r="C56" s="16" t="str">
        <f>Color!C57</f>
        <v>S&amp;P GSCI Livestock Total Return</v>
      </c>
      <c r="D56" s="90" t="str">
        <f>Color!D57</f>
        <v xml:space="preserve">S&amp;P GSCI Livestock </v>
      </c>
      <c r="E56" s="31"/>
      <c r="F56" s="57">
        <f>Color!F57</f>
        <v>-1.3327579862499106</v>
      </c>
      <c r="G56" s="57">
        <f>Color!G57</f>
        <v>-8.392633826744877</v>
      </c>
      <c r="H56" s="57">
        <f>Color!H57</f>
        <v>-21.151212280071551</v>
      </c>
      <c r="I56" s="57">
        <f>Color!I57</f>
        <v>-13.797933325963063</v>
      </c>
      <c r="J56" s="57">
        <f>Color!J57</f>
        <v>-24.787292542923044</v>
      </c>
      <c r="K56" s="57">
        <f>Color!K57</f>
        <v>-4.3231508314108824</v>
      </c>
      <c r="L56" s="57">
        <f>Color!L57</f>
        <v>-3.2152256279625813</v>
      </c>
      <c r="M56" s="91">
        <f>Color!M57</f>
        <v>-7.0315710308975987</v>
      </c>
      <c r="N56" s="1"/>
      <c r="O56" s="1"/>
      <c r="P56" s="1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112" x14ac:dyDescent="0.25">
      <c r="B57" s="1">
        <f>Color!B58</f>
        <v>0</v>
      </c>
      <c r="C57" s="4">
        <f>Color!C58</f>
        <v>0</v>
      </c>
      <c r="D57" s="90"/>
      <c r="E57" s="31"/>
      <c r="F57" s="41"/>
      <c r="G57" s="41"/>
      <c r="H57" s="41"/>
      <c r="I57" s="42">
        <f>Color!I58</f>
        <v>0</v>
      </c>
      <c r="J57" s="41"/>
      <c r="K57" s="41"/>
      <c r="L57" s="41"/>
      <c r="M57" s="9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112" s="8" customFormat="1" x14ac:dyDescent="0.25">
      <c r="B58" s="8">
        <f>Color!B59</f>
        <v>0</v>
      </c>
      <c r="C58" s="9" t="str">
        <f>Color!C59</f>
        <v>Yields</v>
      </c>
      <c r="D58" s="85"/>
      <c r="E58" s="34"/>
      <c r="F58" s="75" t="str">
        <f>Color!F59</f>
        <v>Today</v>
      </c>
      <c r="G58" s="75" t="str">
        <f>Color!G59</f>
        <v>BOM</v>
      </c>
      <c r="H58" s="75" t="str">
        <f>Color!H59</f>
        <v>BOCY</v>
      </c>
      <c r="I58" s="75" t="str">
        <f>Color!I59</f>
        <v>BOFY</v>
      </c>
      <c r="J58" s="75" t="str">
        <f>Color!J59</f>
        <v>1 Year Ago</v>
      </c>
      <c r="K58" s="194" t="str">
        <f>Color!K59</f>
        <v>1 Year Range</v>
      </c>
      <c r="L58" s="195">
        <f>Color!L59</f>
        <v>0</v>
      </c>
      <c r="M58" s="100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112" ht="15.75" thickBot="1" x14ac:dyDescent="0.3">
      <c r="B59" s="29">
        <f>Color!B60</f>
        <v>0</v>
      </c>
      <c r="C59" s="29">
        <f>Color!C60</f>
        <v>0</v>
      </c>
      <c r="D59" s="101" t="str">
        <f>Color!D60</f>
        <v>Yields</v>
      </c>
      <c r="E59" s="43"/>
      <c r="F59" s="44" t="str">
        <f>Color!F60</f>
        <v>%</v>
      </c>
      <c r="G59" s="44" t="str">
        <f>Color!G60</f>
        <v>%</v>
      </c>
      <c r="H59" s="44" t="str">
        <f>Color!H60</f>
        <v>%</v>
      </c>
      <c r="I59" s="44" t="str">
        <f>Color!I60</f>
        <v>%</v>
      </c>
      <c r="J59" s="44" t="str">
        <f>Color!J60</f>
        <v>%</v>
      </c>
      <c r="K59" s="67" t="str">
        <f>Color!K60</f>
        <v>Low</v>
      </c>
      <c r="L59" s="68" t="str">
        <f>Color!L60</f>
        <v>High</v>
      </c>
      <c r="M59" s="5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112" x14ac:dyDescent="0.25">
      <c r="B60" s="4" t="str">
        <f>Color!B61</f>
        <v>TRYUS3M-FDS</v>
      </c>
      <c r="C60" s="4" t="str">
        <f>Color!C61</f>
        <v>US Benchmark Bill - 3 Month</v>
      </c>
      <c r="D60" s="90" t="str">
        <f>Color!D61</f>
        <v>US Benchmark Bond - 3 Month</v>
      </c>
      <c r="E60" s="31"/>
      <c r="F60" s="20">
        <f>Color!F61</f>
        <v>0.17549999999999999</v>
      </c>
      <c r="G60" s="20">
        <f>Color!G61</f>
        <v>7.8799999999999995E-2</v>
      </c>
      <c r="H60" s="20">
        <f>Color!H61</f>
        <v>4.82E-2</v>
      </c>
      <c r="I60" s="20">
        <f>Color!I61</f>
        <v>1.2699999999999999E-2</v>
      </c>
      <c r="J60" s="20">
        <f>Color!J61</f>
        <v>1.2699999999999999E-2</v>
      </c>
      <c r="K60" s="69">
        <f>Color!K61</f>
        <v>-2.0299999999999999E-2</v>
      </c>
      <c r="L60" s="70">
        <f>Color!L61</f>
        <v>0.18310000000000001</v>
      </c>
      <c r="M60" s="50"/>
      <c r="N60" s="1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</row>
    <row r="61" spans="1:112" x14ac:dyDescent="0.25">
      <c r="B61" s="4" t="str">
        <f>Color!B62</f>
        <v>LIBORUSD3M-FDS</v>
      </c>
      <c r="C61" s="4" t="str">
        <f>Color!C62</f>
        <v>ICE LIBOR - USD 3 Month</v>
      </c>
      <c r="D61" s="90" t="str">
        <f>Color!D62</f>
        <v>US LIBOR - 3 Month</v>
      </c>
      <c r="E61" s="31"/>
      <c r="F61" s="20" t="e">
        <f>Color!F62</f>
        <v>#N/A</v>
      </c>
      <c r="G61" s="20">
        <f>Color!G62</f>
        <v>0.33410000000000001</v>
      </c>
      <c r="H61" s="20">
        <f>Color!H62</f>
        <v>0.25559999999999999</v>
      </c>
      <c r="I61" s="20">
        <f>Color!I62</f>
        <v>0.28320000000000001</v>
      </c>
      <c r="J61" s="20">
        <f>Color!J62</f>
        <v>0.2336</v>
      </c>
      <c r="K61" s="45">
        <f>Color!K62</f>
        <v>0.2336</v>
      </c>
      <c r="L61" s="46">
        <f>Color!L62</f>
        <v>0.41420000000000001</v>
      </c>
      <c r="M61" s="5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112" x14ac:dyDescent="0.25">
      <c r="B62" s="4" t="str">
        <f>Color!B63</f>
        <v>LIBOREUR3M-FDS</v>
      </c>
      <c r="C62" s="4" t="str">
        <f>Color!C63</f>
        <v>ICE LIBOR - EUR 3 Month</v>
      </c>
      <c r="D62" s="90" t="str">
        <f>Color!D63</f>
        <v>EUR LIBOR - 3 Month</v>
      </c>
      <c r="E62" s="31"/>
      <c r="F62" s="20" t="e">
        <f>Color!F63</f>
        <v>#N/A</v>
      </c>
      <c r="G62" s="20">
        <f>Color!G63</f>
        <v>-7.4289999999999995E-2</v>
      </c>
      <c r="H62" s="20">
        <f>Color!H63</f>
        <v>5.8569999999999997E-2</v>
      </c>
      <c r="I62" s="20">
        <f>Color!I63</f>
        <v>-1.214E-2</v>
      </c>
      <c r="J62" s="20">
        <f>Color!J63</f>
        <v>6.2140000000000001E-2</v>
      </c>
      <c r="K62" s="45">
        <f>Color!K63</f>
        <v>-0.11786000000000001</v>
      </c>
      <c r="L62" s="46">
        <f>Color!L63</f>
        <v>6.2140000000000001E-2</v>
      </c>
      <c r="M62" s="5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112" x14ac:dyDescent="0.25">
      <c r="B63" s="4" t="str">
        <f>Color!B64</f>
        <v>TRYUS10Y-FDS</v>
      </c>
      <c r="C63" s="4" t="str">
        <f>Color!C64</f>
        <v>US Benchmark Bond - 10 Year</v>
      </c>
      <c r="D63" s="90" t="str">
        <f>Color!D64</f>
        <v>10 Year US Treasuries</v>
      </c>
      <c r="E63" s="31"/>
      <c r="F63" s="20">
        <f>Color!F64</f>
        <v>2.206</v>
      </c>
      <c r="G63" s="20">
        <f>Color!G64</f>
        <v>2.1442000000000001</v>
      </c>
      <c r="H63" s="20">
        <f>Color!H64</f>
        <v>2.1696</v>
      </c>
      <c r="I63" s="20">
        <f>Color!I64</f>
        <v>2.3523999999999998</v>
      </c>
      <c r="J63" s="20">
        <f>Color!J64</f>
        <v>2.1676000000000002</v>
      </c>
      <c r="K63" s="45">
        <f>Color!K64</f>
        <v>1.6409</v>
      </c>
      <c r="L63" s="46">
        <f>Color!L64</f>
        <v>2.4828999999999999</v>
      </c>
      <c r="M63" s="5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112" x14ac:dyDescent="0.25">
      <c r="B64" s="4" t="str">
        <f>Color!B65</f>
        <v>FCBBBBUS-FDS</v>
      </c>
      <c r="C64" s="4" t="str">
        <f>Color!C65</f>
        <v>US Corporate Bond BBB Yield</v>
      </c>
      <c r="D64" s="90" t="str">
        <f>Color!D65</f>
        <v>US BBB Corporate Bonds</v>
      </c>
      <c r="E64" s="31"/>
      <c r="F64" s="20">
        <f>Color!F65</f>
        <v>4.1959999999999997</v>
      </c>
      <c r="G64" s="20">
        <f>Color!G65</f>
        <v>4.0839999999999996</v>
      </c>
      <c r="H64" s="20">
        <f>Color!H65</f>
        <v>3.84</v>
      </c>
      <c r="I64" s="20">
        <f>Color!I65</f>
        <v>3.9119999999999999</v>
      </c>
      <c r="J64" s="20">
        <f>Color!J65</f>
        <v>3.6</v>
      </c>
      <c r="K64" s="45">
        <f>Color!K65</f>
        <v>3.3919999999999999</v>
      </c>
      <c r="L64" s="46">
        <f>Color!L65</f>
        <v>4.2220000000000004</v>
      </c>
      <c r="M64" s="5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B65" s="4" t="str">
        <f>Color!B66</f>
        <v>MLH0A0</v>
      </c>
      <c r="C65" s="4" t="str">
        <f>Color!C66</f>
        <v>BofA Merrill Lynch US High Yield</v>
      </c>
      <c r="D65" s="90" t="str">
        <f>Color!D66</f>
        <v>US High Yield</v>
      </c>
      <c r="E65" s="31"/>
      <c r="F65" s="20">
        <f>Color!F66</f>
        <v>8.3070000000000004</v>
      </c>
      <c r="G65" s="20">
        <f>Color!G66</f>
        <v>7.7220000000000004</v>
      </c>
      <c r="H65" s="20">
        <f>Color!H66</f>
        <v>6.9480000000000004</v>
      </c>
      <c r="I65" s="20">
        <f>Color!I66</f>
        <v>6.9370000000000003</v>
      </c>
      <c r="J65" s="20">
        <f>Color!J66</f>
        <v>6.5229999999999997</v>
      </c>
      <c r="K65" s="45">
        <f>Color!K66</f>
        <v>6.3449999999999998</v>
      </c>
      <c r="L65" s="46">
        <f>Color!L66</f>
        <v>8.36</v>
      </c>
      <c r="M65" s="5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B66" s="4" t="str">
        <f>Color!B67</f>
        <v>LHMN0062</v>
      </c>
      <c r="C66" s="4" t="str">
        <f>Color!C67</f>
        <v>Barclays US Treasury Inflation Protected Notes (TIPS)</v>
      </c>
      <c r="D66" s="90" t="str">
        <f>Color!D67</f>
        <v>US TIPS</v>
      </c>
      <c r="E66" s="31"/>
      <c r="F66" s="20">
        <f>Color!F67</f>
        <v>2.1392030000000002</v>
      </c>
      <c r="G66" s="20">
        <f>Color!G67</f>
        <v>1.997978</v>
      </c>
      <c r="H66" s="20">
        <f>Color!H67</f>
        <v>1.977635</v>
      </c>
      <c r="I66" s="20">
        <f>Color!I67</f>
        <v>2.0517509999999999</v>
      </c>
      <c r="J66" s="20">
        <f>Color!J67</f>
        <v>1.9562010000000001</v>
      </c>
      <c r="K66" s="45">
        <f>Color!K67</f>
        <v>1.5608979999999999</v>
      </c>
      <c r="L66" s="46">
        <f>Color!L67</f>
        <v>2.1750780000000001</v>
      </c>
      <c r="M66" s="50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B67" s="3" t="str">
        <f>Color!B68</f>
        <v>LHMN14685</v>
      </c>
      <c r="C67" s="4" t="str">
        <f>Color!C68</f>
        <v>Barclays US Treasury Strips (20+ Y)</v>
      </c>
      <c r="D67" s="90" t="str">
        <f>Color!D68</f>
        <v>US STRIPS 20+ Year</v>
      </c>
      <c r="E67" s="31"/>
      <c r="F67" s="20">
        <f>Color!F68</f>
        <v>3.0669819999999999</v>
      </c>
      <c r="G67" s="20">
        <f>Color!G68</f>
        <v>3.0113729999999999</v>
      </c>
      <c r="H67" s="20">
        <f>Color!H68</f>
        <v>2.7903910000000001</v>
      </c>
      <c r="I67" s="20">
        <f>Color!I68</f>
        <v>3.2440180000000001</v>
      </c>
      <c r="J67" s="20">
        <f>Color!J68</f>
        <v>2.9881959999999999</v>
      </c>
      <c r="K67" s="58">
        <f>Color!K68</f>
        <v>2.2965870000000002</v>
      </c>
      <c r="L67" s="59">
        <f>Color!L68</f>
        <v>3.395124</v>
      </c>
      <c r="M67" s="5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1"/>
      <c r="B68" s="1">
        <f>Color!B69</f>
        <v>0</v>
      </c>
      <c r="C68" s="29">
        <f>Color!C69</f>
        <v>0</v>
      </c>
      <c r="D68" s="64"/>
      <c r="E68" s="31"/>
      <c r="F68" s="20"/>
      <c r="G68" s="20"/>
      <c r="H68" s="20"/>
      <c r="I68" s="20">
        <f>Color!I69</f>
        <v>0</v>
      </c>
      <c r="J68" s="20"/>
      <c r="K68" s="65"/>
      <c r="L68" s="66"/>
      <c r="M68" s="5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s="8" customFormat="1" ht="15.75" thickBot="1" x14ac:dyDescent="0.3">
      <c r="B69" s="76">
        <f>Color!B70</f>
        <v>0</v>
      </c>
      <c r="C69" s="28" t="str">
        <f>Color!C70</f>
        <v>Spreads</v>
      </c>
      <c r="D69" s="88" t="str">
        <f>Color!D70</f>
        <v>Spreads</v>
      </c>
      <c r="E69" s="36"/>
      <c r="F69" s="77" t="str">
        <f>Color!F70</f>
        <v>Today</v>
      </c>
      <c r="G69" s="77" t="str">
        <f>Color!G70</f>
        <v>BOM</v>
      </c>
      <c r="H69" s="77" t="str">
        <f>Color!H70</f>
        <v>BOCY</v>
      </c>
      <c r="I69" s="77" t="str">
        <f>Color!I70</f>
        <v>BOFY</v>
      </c>
      <c r="J69" s="77" t="str">
        <f>Color!J70</f>
        <v>1 Year Ago</v>
      </c>
      <c r="K69" s="194" t="str">
        <f>Color!K70</f>
        <v>1 Year Range</v>
      </c>
      <c r="L69" s="195">
        <f>Color!L70</f>
        <v>0</v>
      </c>
      <c r="M69" s="100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idden="1" x14ac:dyDescent="0.25">
      <c r="B70" s="26" t="str">
        <f>Color!B71</f>
        <v>TED-FDS</v>
      </c>
      <c r="C70" s="27" t="str">
        <f>Color!C71</f>
        <v>Ted Spread</v>
      </c>
      <c r="D70" s="90" t="str">
        <f>Color!D71</f>
        <v>Ted Spread</v>
      </c>
      <c r="E70" s="20"/>
      <c r="F70" s="20">
        <f>Color!F71</f>
        <v>0.2112</v>
      </c>
      <c r="G70" s="20" t="e">
        <f>Color!G71</f>
        <v>#N/A</v>
      </c>
      <c r="H70" s="20">
        <f>Color!H71</f>
        <v>0.33650000000000002</v>
      </c>
      <c r="I70" s="20">
        <f>Color!I71</f>
        <v>0.26569999999999999</v>
      </c>
      <c r="J70" s="20">
        <f>Color!J71</f>
        <v>0.21609999999999999</v>
      </c>
      <c r="K70" s="45">
        <f>Color!K71</f>
        <v>0.20380000000000001</v>
      </c>
      <c r="L70" s="46">
        <f>Color!L71</f>
        <v>0.34260000000000002</v>
      </c>
      <c r="M70" s="50">
        <f>Color!M71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B71" s="4" t="str">
        <f>Color!B72</f>
        <v>LHMN0011</v>
      </c>
      <c r="C71" s="27" t="str">
        <f>Color!C72</f>
        <v>Barclays US Aggregate Credit</v>
      </c>
      <c r="D71" s="90" t="str">
        <f>Color!D72</f>
        <v>US Credit</v>
      </c>
      <c r="E71" s="20"/>
      <c r="F71" s="47">
        <f>Color!F72</f>
        <v>147</v>
      </c>
      <c r="G71" s="47">
        <f>Color!G72</f>
        <v>150</v>
      </c>
      <c r="H71" s="47">
        <f>Color!H72</f>
        <v>125</v>
      </c>
      <c r="I71" s="47">
        <f>Color!I72</f>
        <v>137</v>
      </c>
      <c r="J71" s="47">
        <f>Color!J72</f>
        <v>118</v>
      </c>
      <c r="K71" s="71">
        <f>Color!K72</f>
        <v>117.99999</v>
      </c>
      <c r="L71" s="72">
        <f>Color!L72</f>
        <v>162</v>
      </c>
      <c r="M71" s="5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B72" s="3" t="str">
        <f>Color!B73</f>
        <v>MLH0A0</v>
      </c>
      <c r="C72" s="4" t="str">
        <f>Color!C73</f>
        <v>BofA Merrill Lynch US High Yield</v>
      </c>
      <c r="D72" s="90" t="str">
        <f>Color!D73</f>
        <v>US High Yield</v>
      </c>
      <c r="E72" s="20"/>
      <c r="F72" s="47">
        <f>Color!F73</f>
        <v>640</v>
      </c>
      <c r="G72" s="47">
        <f>Color!G73</f>
        <v>588</v>
      </c>
      <c r="H72" s="47">
        <f>Color!H73</f>
        <v>504</v>
      </c>
      <c r="I72" s="47">
        <f>Color!I73</f>
        <v>500</v>
      </c>
      <c r="J72" s="47">
        <f>Color!J73</f>
        <v>464</v>
      </c>
      <c r="K72" s="60">
        <f>Color!K73</f>
        <v>438</v>
      </c>
      <c r="L72" s="61">
        <f>Color!L73</f>
        <v>683</v>
      </c>
      <c r="M72" s="5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B73" s="4" t="str">
        <f>Color!B74</f>
        <v>LHMN0204</v>
      </c>
      <c r="C73" s="4" t="str">
        <f>Color!C74</f>
        <v>High Yield - Investment Grade</v>
      </c>
      <c r="D73" s="102" t="str">
        <f>Color!D74</f>
        <v>High Yield - Investment Grade</v>
      </c>
      <c r="E73" s="48"/>
      <c r="F73" s="49">
        <f>Color!F74</f>
        <v>493</v>
      </c>
      <c r="G73" s="49">
        <f>Color!G74</f>
        <v>438</v>
      </c>
      <c r="H73" s="49">
        <f>Color!H74</f>
        <v>379</v>
      </c>
      <c r="I73" s="49">
        <f>Color!I74</f>
        <v>363</v>
      </c>
      <c r="J73" s="49">
        <f>Color!J74</f>
        <v>346</v>
      </c>
      <c r="K73" s="62">
        <f>Color!K74</f>
        <v>320.00000999999997</v>
      </c>
      <c r="L73" s="63">
        <f>Color!L74</f>
        <v>521</v>
      </c>
      <c r="M73" s="5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B74" s="3">
        <f>Color!B75</f>
        <v>0</v>
      </c>
      <c r="C74" s="4">
        <f>Color!C75</f>
        <v>0</v>
      </c>
      <c r="D74" s="90"/>
      <c r="E74" s="31"/>
      <c r="F74" s="20"/>
      <c r="G74" s="31"/>
      <c r="H74" s="31"/>
      <c r="I74" s="31">
        <f>Color!I75</f>
        <v>0</v>
      </c>
      <c r="J74" s="31"/>
      <c r="K74" s="73"/>
      <c r="L74" s="74"/>
      <c r="M74" s="50"/>
    </row>
    <row r="75" spans="1:26" s="8" customFormat="1" ht="15.75" thickBot="1" x14ac:dyDescent="0.3">
      <c r="B75" s="8">
        <f>Color!B76</f>
        <v>0</v>
      </c>
      <c r="C75" s="28" t="str">
        <f>Color!C76</f>
        <v>Values</v>
      </c>
      <c r="D75" s="88" t="str">
        <f>Color!D76</f>
        <v>Values</v>
      </c>
      <c r="E75" s="36"/>
      <c r="F75" s="77" t="str">
        <f>Color!F76</f>
        <v>Today</v>
      </c>
      <c r="G75" s="77" t="str">
        <f>Color!G76</f>
        <v>BOM</v>
      </c>
      <c r="H75" s="77" t="str">
        <f>Color!H76</f>
        <v>BOCY</v>
      </c>
      <c r="I75" s="77" t="str">
        <f>Color!I76</f>
        <v>BOFY</v>
      </c>
      <c r="J75" s="77" t="str">
        <f>Color!J76</f>
        <v>1 Year Ago</v>
      </c>
      <c r="K75" s="194" t="str">
        <f>Color!K76</f>
        <v>1 Year Range</v>
      </c>
      <c r="L75" s="195">
        <f>Color!L76</f>
        <v>0</v>
      </c>
      <c r="M75" s="100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B76" s="1" t="str">
        <f>Color!B77</f>
        <v>USDJPY</v>
      </c>
      <c r="C76" s="4" t="str">
        <f>Color!C77</f>
        <v>Japanese Yen per U.S. Dollar</v>
      </c>
      <c r="D76" s="90" t="str">
        <f>Color!D77</f>
        <v>Japanese Yen / USD</v>
      </c>
      <c r="E76" s="31"/>
      <c r="F76" s="20">
        <f>Color!F77</f>
        <v>123.28</v>
      </c>
      <c r="G76" s="20">
        <f>Color!G77</f>
        <v>120.675</v>
      </c>
      <c r="H76" s="20">
        <f>Color!H77</f>
        <v>119.895</v>
      </c>
      <c r="I76" s="20">
        <f>Color!I77</f>
        <v>122.36499999999999</v>
      </c>
      <c r="J76" s="20">
        <f>Color!J77</f>
        <v>118.685</v>
      </c>
      <c r="K76" s="45">
        <f>Color!K77</f>
        <v>116.86499999999999</v>
      </c>
      <c r="L76" s="46">
        <f>Color!L77</f>
        <v>125.645</v>
      </c>
      <c r="M76" s="5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B77" s="1" t="str">
        <f>Color!B78</f>
        <v>GBPUSD</v>
      </c>
      <c r="C77" s="4" t="str">
        <f>Color!C78</f>
        <v>U.S. Dollar per British Pounds</v>
      </c>
      <c r="D77" s="90" t="str">
        <f>Color!D78</f>
        <v>USD / British Pounds</v>
      </c>
      <c r="E77" s="31"/>
      <c r="F77" s="20">
        <f>Color!F78</f>
        <v>1.5053000000000001</v>
      </c>
      <c r="G77" s="20">
        <f>Color!G78</f>
        <v>1.5444</v>
      </c>
      <c r="H77" s="20">
        <f>Color!H78</f>
        <v>1.55925</v>
      </c>
      <c r="I77" s="20">
        <f>Color!I78</f>
        <v>1.5727</v>
      </c>
      <c r="J77" s="20">
        <f>Color!J78</f>
        <v>1.5660499999999999</v>
      </c>
      <c r="K77" s="45">
        <f>Color!K78</f>
        <v>1.4641500000000001</v>
      </c>
      <c r="L77" s="46">
        <f>Color!L78</f>
        <v>1.5884</v>
      </c>
      <c r="M77" s="5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B78" s="1" t="str">
        <f>Color!B79</f>
        <v>EURUSD</v>
      </c>
      <c r="C78" s="4" t="str">
        <f>Color!C79</f>
        <v>U.S. Dollar per Euro</v>
      </c>
      <c r="D78" s="90" t="str">
        <f>Color!D79</f>
        <v>USD / Euro</v>
      </c>
      <c r="E78" s="31"/>
      <c r="F78" s="20">
        <f>Color!F79</f>
        <v>1.0561499999999999</v>
      </c>
      <c r="G78" s="20">
        <f>Color!G79</f>
        <v>1.1046499999999999</v>
      </c>
      <c r="H78" s="20">
        <f>Color!H79</f>
        <v>1.2100500000000001</v>
      </c>
      <c r="I78" s="20">
        <f>Color!I79</f>
        <v>1.1142000000000001</v>
      </c>
      <c r="J78" s="20">
        <f>Color!J79</f>
        <v>1.24665</v>
      </c>
      <c r="K78" s="45">
        <f>Color!K79</f>
        <v>1.0521499999999999</v>
      </c>
      <c r="L78" s="46">
        <f>Color!L79</f>
        <v>1.25095</v>
      </c>
      <c r="M78" s="5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B79" s="1" t="str">
        <f>Color!B80</f>
        <v>CNYUSD</v>
      </c>
      <c r="C79" s="4" t="str">
        <f>Color!C80</f>
        <v>U.S. Dollar per China Renminbi</v>
      </c>
      <c r="D79" s="90" t="str">
        <f>Color!D80</f>
        <v>U.S. Dollar per China Renminbi</v>
      </c>
      <c r="E79" s="31"/>
      <c r="F79" s="20">
        <f>Color!F80</f>
        <v>0.1562964</v>
      </c>
      <c r="G79" s="20">
        <f>Color!G80</f>
        <v>0.15829045999999999</v>
      </c>
      <c r="H79" s="20">
        <f>Color!H80</f>
        <v>0.16118634000000001</v>
      </c>
      <c r="I79" s="20">
        <f>Color!I80</f>
        <v>0.1612643</v>
      </c>
      <c r="J79" s="20">
        <f>Color!J80</f>
        <v>0.16273393</v>
      </c>
      <c r="K79" s="45">
        <f>Color!K80</f>
        <v>0.15594785999999999</v>
      </c>
      <c r="L79" s="46">
        <f>Color!L80</f>
        <v>0.16273393</v>
      </c>
      <c r="M79" s="5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B80" s="1" t="str">
        <f>Color!B81</f>
        <v>NYGOLD-FDS</v>
      </c>
      <c r="C80" s="4" t="str">
        <f>Color!C81</f>
        <v>NY Gold (NYM $/ozt)</v>
      </c>
      <c r="D80" s="90" t="str">
        <f>Color!D81</f>
        <v>Gold ($/oz.)</v>
      </c>
      <c r="E80" s="31"/>
      <c r="F80" s="20">
        <f>Color!F81</f>
        <v>1065.8</v>
      </c>
      <c r="G80" s="20">
        <f>Color!G81</f>
        <v>1141.5</v>
      </c>
      <c r="H80" s="20">
        <f>Color!H81</f>
        <v>1183.9000000000001</v>
      </c>
      <c r="I80" s="20">
        <f>Color!I81</f>
        <v>1171.5</v>
      </c>
      <c r="J80" s="20">
        <f>Color!J81</f>
        <v>1175.2</v>
      </c>
      <c r="K80" s="45">
        <f>Color!K81</f>
        <v>1056.2</v>
      </c>
      <c r="L80" s="46">
        <f>Color!L81</f>
        <v>1300.7</v>
      </c>
      <c r="M80" s="5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7" x14ac:dyDescent="0.25">
      <c r="B81" s="1"/>
      <c r="C81" s="4"/>
      <c r="D81" s="90" t="str">
        <f>Color!D82</f>
        <v>Crude Oil WTI ($/bbl)</v>
      </c>
      <c r="E81" s="31"/>
      <c r="F81" s="20">
        <f>Color!F82</f>
        <v>41.65</v>
      </c>
      <c r="G81" s="20">
        <f>Color!G82</f>
        <v>46.59</v>
      </c>
      <c r="H81" s="20">
        <f>Color!H82</f>
        <v>53.27</v>
      </c>
      <c r="I81" s="20">
        <f>Color!I82</f>
        <v>59.47</v>
      </c>
      <c r="J81" s="20">
        <f>Color!J82</f>
        <v>66.150000000000006</v>
      </c>
      <c r="K81" s="45">
        <f>Color!K82</f>
        <v>38.24</v>
      </c>
      <c r="L81" s="46">
        <f>Color!L82</f>
        <v>69</v>
      </c>
      <c r="M81" s="5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7" x14ac:dyDescent="0.25">
      <c r="B82" s="1" t="str">
        <f>Color!B83</f>
        <v>OILDB-FDS</v>
      </c>
      <c r="C82" s="4" t="str">
        <f>Color!C83</f>
        <v>Crude Oil Brent ($/bbl)</v>
      </c>
      <c r="D82" s="90" t="str">
        <f>Color!D83</f>
        <v>Crude Oil Brent ($/bbl)</v>
      </c>
      <c r="E82" s="31"/>
      <c r="F82" s="20">
        <f>Color!F83</f>
        <v>44.69</v>
      </c>
      <c r="G82" s="20">
        <f>Color!G83</f>
        <v>48</v>
      </c>
      <c r="H82" s="20">
        <f>Color!H83</f>
        <v>57.33</v>
      </c>
      <c r="I82" s="20">
        <f>Color!I83</f>
        <v>60.31</v>
      </c>
      <c r="J82" s="20">
        <f>Color!J83</f>
        <v>74.400000000000006</v>
      </c>
      <c r="K82" s="45">
        <f>Color!K83</f>
        <v>40.28</v>
      </c>
      <c r="L82" s="46">
        <f>Color!L83</f>
        <v>74.400000000000006</v>
      </c>
      <c r="M82" s="5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7" x14ac:dyDescent="0.25">
      <c r="B83" s="1" t="str">
        <f>Color!B84</f>
        <v>NGAS-FDS</v>
      </c>
      <c r="C83" s="4" t="str">
        <f>Color!C84</f>
        <v>Natural Gas (NYM $/mmbtu)</v>
      </c>
      <c r="D83" s="90" t="str">
        <f>Color!D84</f>
        <v>Natural Gas ($/btu)</v>
      </c>
      <c r="E83" s="31"/>
      <c r="F83" s="20">
        <f>Color!F84</f>
        <v>2.2349999999999999</v>
      </c>
      <c r="G83" s="20">
        <f>Color!G84</f>
        <v>2.3210000000000002</v>
      </c>
      <c r="H83" s="20">
        <f>Color!H84</f>
        <v>2.8889999999999998</v>
      </c>
      <c r="I83" s="20">
        <f>Color!I84</f>
        <v>2.8319999999999999</v>
      </c>
      <c r="J83" s="20">
        <f>Color!J84</f>
        <v>4.0880000000000001</v>
      </c>
      <c r="K83" s="45">
        <f>Color!K84</f>
        <v>2.0329999999999999</v>
      </c>
      <c r="L83" s="46">
        <f>Color!L84</f>
        <v>4.0880000000000001</v>
      </c>
      <c r="M83" s="5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7" x14ac:dyDescent="0.25">
      <c r="B84" s="1" t="str">
        <f>Color!B85</f>
        <v>SP50</v>
      </c>
      <c r="C84" s="4" t="str">
        <f>Color!C85</f>
        <v>S&amp;P 500 Forward P/E</v>
      </c>
      <c r="D84" s="90" t="str">
        <f>Color!D85</f>
        <v>S&amp;P 500 Forward P/E (NTM)</v>
      </c>
      <c r="E84" s="31"/>
      <c r="F84" s="20">
        <f>Color!F85</f>
        <v>16.442691166143298</v>
      </c>
      <c r="G84" s="20">
        <f>Color!G85</f>
        <v>16.442691166143298</v>
      </c>
      <c r="H84" s="20">
        <f>Color!H85</f>
        <v>16.295222864307512</v>
      </c>
      <c r="I84" s="20" t="e">
        <f>Color!I85</f>
        <v>#NUM!</v>
      </c>
      <c r="J84" s="20">
        <f>Color!J85</f>
        <v>16.188069711039127</v>
      </c>
      <c r="K84" s="45">
        <f>Color!K85</f>
        <v>14.715245190987538</v>
      </c>
      <c r="L84" s="46">
        <f>Color!L85</f>
        <v>17.349046846282651</v>
      </c>
      <c r="M84" s="5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7" x14ac:dyDescent="0.25">
      <c r="B85" s="1" t="str">
        <f>Color!B86</f>
        <v>SP50</v>
      </c>
      <c r="C85" s="4" t="str">
        <f>Color!C86</f>
        <v>S&amp;P 500 Trailing 12-Month P/E</v>
      </c>
      <c r="D85" s="90" t="str">
        <f>Color!D86</f>
        <v>S&amp;P 500 Trailing 12-Month P/E</v>
      </c>
      <c r="E85" s="31"/>
      <c r="F85" s="20">
        <f>Color!F86</f>
        <v>17.560842990965522</v>
      </c>
      <c r="G85" s="20">
        <f>Color!G86</f>
        <v>17.622370761521776</v>
      </c>
      <c r="H85" s="20">
        <f>Color!H86</f>
        <v>16.719336377112676</v>
      </c>
      <c r="I85" s="20">
        <f>Color!I86</f>
        <v>17.291759938435167</v>
      </c>
      <c r="J85" s="20">
        <f>Color!J86</f>
        <v>16.720278592206029</v>
      </c>
      <c r="K85" s="45">
        <f>Color!K86</f>
        <v>15.742699638966315</v>
      </c>
      <c r="L85" s="46">
        <f>Color!L86</f>
        <v>17.828612397555727</v>
      </c>
      <c r="M85" s="5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7" x14ac:dyDescent="0.25">
      <c r="B86" s="1" t="str">
        <f>Color!B87</f>
        <v>LHMN13000</v>
      </c>
      <c r="C86" s="4" t="str">
        <f>Color!C87</f>
        <v>Barclays US High Yield Loans</v>
      </c>
      <c r="D86" s="90" t="str">
        <f>Color!D87</f>
        <v>Barclays US High Yield Loans</v>
      </c>
      <c r="E86" s="31"/>
      <c r="F86" s="20">
        <f>Color!F87</f>
        <v>92.11</v>
      </c>
      <c r="G86" s="20">
        <f>Color!G87</f>
        <v>93.39</v>
      </c>
      <c r="H86" s="20">
        <f>Color!H87</f>
        <v>96.06</v>
      </c>
      <c r="I86" s="20">
        <f>Color!I87</f>
        <v>96.49</v>
      </c>
      <c r="J86" s="20">
        <f>Color!J87</f>
        <v>97.74</v>
      </c>
      <c r="K86" s="45">
        <f>Color!K87</f>
        <v>92.11</v>
      </c>
      <c r="L86" s="46">
        <f>Color!L87</f>
        <v>97.74</v>
      </c>
      <c r="M86" s="5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7" x14ac:dyDescent="0.25">
      <c r="B87" s="1">
        <f>Color!B88</f>
        <v>0</v>
      </c>
      <c r="C87" s="4">
        <f>Color!C88</f>
        <v>0</v>
      </c>
      <c r="D87" s="90"/>
      <c r="E87" s="31"/>
      <c r="F87" s="20"/>
      <c r="G87" s="20"/>
      <c r="H87" s="20"/>
      <c r="I87" s="20">
        <f>Color!I88</f>
        <v>0</v>
      </c>
      <c r="J87" s="20"/>
      <c r="K87" s="45"/>
      <c r="L87" s="46"/>
      <c r="M87" s="5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7" s="25" customFormat="1" x14ac:dyDescent="0.25">
      <c r="B88" s="1" t="str">
        <f>Color!B89</f>
        <v>VIX</v>
      </c>
      <c r="C88" s="27" t="str">
        <f>Color!C89</f>
        <v>CBOE Market Volatility Index</v>
      </c>
      <c r="D88" s="90" t="str">
        <f>Color!D89</f>
        <v>CBOE Market Volatility Index</v>
      </c>
      <c r="E88" s="31"/>
      <c r="F88" s="20">
        <f>Color!F89</f>
        <v>16.13</v>
      </c>
      <c r="G88" s="20">
        <f>Color!G89</f>
        <v>15.07</v>
      </c>
      <c r="H88" s="20">
        <f>Color!H89</f>
        <v>19.2</v>
      </c>
      <c r="I88" s="20">
        <f>Color!I89</f>
        <v>18.23</v>
      </c>
      <c r="J88" s="20">
        <f>Color!J89</f>
        <v>13.33</v>
      </c>
      <c r="K88" s="65">
        <f>Color!K89</f>
        <v>11.82</v>
      </c>
      <c r="L88" s="66">
        <f>Color!L89</f>
        <v>40.74</v>
      </c>
      <c r="M88" s="50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2:27" x14ac:dyDescent="0.25">
      <c r="B89" s="29">
        <f>Color!B90</f>
        <v>0</v>
      </c>
      <c r="C89" s="4">
        <f>Color!C90</f>
        <v>0</v>
      </c>
      <c r="D89" s="90"/>
      <c r="E89" s="31"/>
      <c r="F89" s="20"/>
      <c r="G89" s="20"/>
      <c r="H89" s="51"/>
      <c r="I89" s="52">
        <f>Color!I90</f>
        <v>0</v>
      </c>
      <c r="J89" s="52"/>
      <c r="K89" s="52"/>
      <c r="L89" s="52"/>
      <c r="M89" s="5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5.75" thickBot="1" x14ac:dyDescent="0.3">
      <c r="B90" s="29">
        <f>Color!B91</f>
        <v>0</v>
      </c>
      <c r="C90" s="9" t="str">
        <f>Color!C91</f>
        <v>Total Returns</v>
      </c>
      <c r="D90" s="88" t="str">
        <f>Color!D91</f>
        <v>Total Returns</v>
      </c>
      <c r="E90" s="36"/>
      <c r="F90" s="53" t="str">
        <f>Color!F91</f>
        <v>Day</v>
      </c>
      <c r="G90" s="53" t="str">
        <f>Color!G91</f>
        <v>MTD</v>
      </c>
      <c r="H90" s="53" t="str">
        <f>Color!H91</f>
        <v>CYTD</v>
      </c>
      <c r="I90" s="53" t="str">
        <f>Color!I91</f>
        <v>FYTD</v>
      </c>
      <c r="J90" s="53" t="str">
        <f>Color!J91</f>
        <v>1 Yr</v>
      </c>
      <c r="K90" s="53" t="str">
        <f>Color!K91</f>
        <v>3 Yr</v>
      </c>
      <c r="L90" s="53" t="str">
        <f>Color!L91</f>
        <v>5 Yr</v>
      </c>
      <c r="M90" s="103" t="str">
        <f>Color!M91</f>
        <v>10 Yr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x14ac:dyDescent="0.25">
      <c r="B91" s="29">
        <f>Color!B92</f>
        <v>0</v>
      </c>
      <c r="C91" s="8" t="str">
        <f>Color!C92</f>
        <v>North America</v>
      </c>
      <c r="D91" s="87" t="str">
        <f>Color!D92</f>
        <v>North America</v>
      </c>
      <c r="E91" s="31"/>
      <c r="F91" s="33"/>
      <c r="G91" s="33"/>
      <c r="H91" s="33"/>
      <c r="I91" s="33"/>
      <c r="J91" s="33"/>
      <c r="K91" s="33"/>
      <c r="L91" s="33"/>
      <c r="M91" s="10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x14ac:dyDescent="0.25">
      <c r="B92" s="3" t="str">
        <f>Color!B93</f>
        <v>MSCI_N:912400</v>
      </c>
      <c r="C92" s="16" t="str">
        <f>Color!C93</f>
        <v>MSCI Canada - Net Return</v>
      </c>
      <c r="D92" s="90" t="str">
        <f>Color!D93</f>
        <v>Canada</v>
      </c>
      <c r="E92" s="31"/>
      <c r="F92" s="57">
        <f>Color!F93</f>
        <v>1.2675348332987335</v>
      </c>
      <c r="G92" s="57">
        <f>Color!G93</f>
        <v>-2.0090551889268005</v>
      </c>
      <c r="H92" s="57">
        <f>Color!H93</f>
        <v>-18.404567157396723</v>
      </c>
      <c r="I92" s="57">
        <f>Color!I93</f>
        <v>-12.722448004182707</v>
      </c>
      <c r="J92" s="57">
        <f>Color!J93</f>
        <v>-19.946701940956203</v>
      </c>
      <c r="K92" s="57">
        <f>Color!K93</f>
        <v>-3.8700077290412249</v>
      </c>
      <c r="L92" s="57">
        <f>Color!L93</f>
        <v>-2.1465771405855261</v>
      </c>
      <c r="M92" s="91">
        <f>Color!M93</f>
        <v>3.1192465979143602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25">
      <c r="B93" s="3" t="str">
        <f>Color!B94</f>
        <v>MSCI_EM_N:848400</v>
      </c>
      <c r="C93" s="16" t="str">
        <f>Color!C94</f>
        <v>MSCI Mexico - Net Return</v>
      </c>
      <c r="D93" s="90" t="str">
        <f>Color!D94</f>
        <v>Mexico</v>
      </c>
      <c r="E93" s="31"/>
      <c r="F93" s="57">
        <f>Color!F94</f>
        <v>-2.2083541736708012</v>
      </c>
      <c r="G93" s="57">
        <f>Color!G94</f>
        <v>-2.8217629196821359</v>
      </c>
      <c r="H93" s="57">
        <f>Color!H94</f>
        <v>-9.8310666379235023</v>
      </c>
      <c r="I93" s="57">
        <f>Color!I94</f>
        <v>-7.7412432195150043</v>
      </c>
      <c r="J93" s="57">
        <f>Color!J94</f>
        <v>-16.695132666787384</v>
      </c>
      <c r="K93" s="57">
        <f>Color!K94</f>
        <v>-5.1589510422941354</v>
      </c>
      <c r="L93" s="57">
        <f>Color!L94</f>
        <v>-0.34551131925446565</v>
      </c>
      <c r="M93" s="91">
        <f>Color!M94</f>
        <v>5.8078926952322529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25">
      <c r="B94" s="29">
        <f>Color!B95</f>
        <v>0</v>
      </c>
      <c r="C94" s="8" t="str">
        <f>Color!C95</f>
        <v>South America</v>
      </c>
      <c r="D94" s="87" t="str">
        <f>Color!D95</f>
        <v>South America</v>
      </c>
      <c r="E94" s="31"/>
      <c r="F94" s="32"/>
      <c r="G94" s="32"/>
      <c r="H94" s="32"/>
      <c r="I94" s="32"/>
      <c r="J94" s="32"/>
      <c r="K94" s="32"/>
      <c r="L94" s="32"/>
      <c r="M94" s="10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25">
      <c r="B95" s="3" t="str">
        <f>Color!B96</f>
        <v>MSCI_EM_N:903200</v>
      </c>
      <c r="C95" s="16" t="str">
        <f>Color!C96</f>
        <v>MSCI Argentina - Net Return</v>
      </c>
      <c r="D95" s="90" t="str">
        <f>Color!D96</f>
        <v>Argentina</v>
      </c>
      <c r="E95" s="31"/>
      <c r="F95" s="57">
        <f>Color!F96</f>
        <v>0.75294360843127794</v>
      </c>
      <c r="G95" s="57">
        <f>Color!G96</f>
        <v>-9.8854245920306347</v>
      </c>
      <c r="H95" s="57">
        <f>Color!H96</f>
        <v>3.4317379419759542</v>
      </c>
      <c r="I95" s="57">
        <f>Color!I96</f>
        <v>-3.4681199923455974</v>
      </c>
      <c r="J95" s="57">
        <f>Color!J96</f>
        <v>-6.7078332436020238</v>
      </c>
      <c r="K95" s="57">
        <f>Color!K96</f>
        <v>34.348573671831019</v>
      </c>
      <c r="L95" s="57">
        <f>Color!L96</f>
        <v>-3.6918406783793767</v>
      </c>
      <c r="M95" s="91">
        <f>Color!M96</f>
        <v>5.3402354668165897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25">
      <c r="B96" s="3" t="str">
        <f>Color!B97</f>
        <v>MSCI_EM_N:907600</v>
      </c>
      <c r="C96" s="16" t="str">
        <f>Color!C97</f>
        <v>MSCI Brazil - Net Return</v>
      </c>
      <c r="D96" s="90" t="str">
        <f>Color!D97</f>
        <v>Brazil</v>
      </c>
      <c r="E96" s="31"/>
      <c r="F96" s="57">
        <f>Color!F97</f>
        <v>-5.6763593748512591</v>
      </c>
      <c r="G96" s="57">
        <f>Color!G97</f>
        <v>-3.1515571619592953</v>
      </c>
      <c r="H96" s="57">
        <f>Color!H97</f>
        <v>-38.23842347537758</v>
      </c>
      <c r="I96" s="57">
        <f>Color!I97</f>
        <v>-31.571960606154491</v>
      </c>
      <c r="J96" s="57">
        <f>Color!J97</f>
        <v>-44.972101084019897</v>
      </c>
      <c r="K96" s="57">
        <f>Color!K97</f>
        <v>-21.683633668241107</v>
      </c>
      <c r="L96" s="57">
        <f>Color!L97</f>
        <v>-17.838525527740188</v>
      </c>
      <c r="M96" s="91">
        <f>Color!M97</f>
        <v>-0.43060799542563588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x14ac:dyDescent="0.25">
      <c r="B97" s="29">
        <f>Color!B98</f>
        <v>0</v>
      </c>
      <c r="C97" s="8" t="str">
        <f>Color!C98</f>
        <v>Europe</v>
      </c>
      <c r="D97" s="87" t="str">
        <f>Color!D98</f>
        <v>Europe</v>
      </c>
      <c r="E97" s="31"/>
      <c r="F97" s="32"/>
      <c r="G97" s="32"/>
      <c r="H97" s="32"/>
      <c r="I97" s="32"/>
      <c r="J97" s="32"/>
      <c r="K97" s="32"/>
      <c r="L97" s="32"/>
      <c r="M97" s="10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x14ac:dyDescent="0.25">
      <c r="B98" s="3" t="str">
        <f>Color!B99</f>
        <v>MSCI_N:928000</v>
      </c>
      <c r="C98" s="16" t="str">
        <f>Color!C99</f>
        <v>MSCI Germany - Net Return</v>
      </c>
      <c r="D98" s="90" t="str">
        <f>Color!D99</f>
        <v>Germany</v>
      </c>
      <c r="E98" s="31"/>
      <c r="F98" s="57">
        <f>Color!F99</f>
        <v>0.4635310790440883</v>
      </c>
      <c r="G98" s="57">
        <f>Color!G99</f>
        <v>1.028747878888403E-2</v>
      </c>
      <c r="H98" s="57">
        <f>Color!H99</f>
        <v>0.78128157360928263</v>
      </c>
      <c r="I98" s="57">
        <f>Color!I99</f>
        <v>-2.7170624431397505</v>
      </c>
      <c r="J98" s="57">
        <f>Color!J99</f>
        <v>-3.6584918903000752</v>
      </c>
      <c r="K98" s="57">
        <f>Color!K99</f>
        <v>7.2664636099661672</v>
      </c>
      <c r="L98" s="57">
        <f>Color!L99</f>
        <v>6.3490829510560731</v>
      </c>
      <c r="M98" s="91">
        <f>Color!M99</f>
        <v>5.9740939175706442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x14ac:dyDescent="0.25">
      <c r="B99" s="3" t="str">
        <f>Color!B100</f>
        <v>MSCI_EM_N:930000</v>
      </c>
      <c r="C99" s="16" t="str">
        <f>Color!C100</f>
        <v>MSCI Greece - Net Return</v>
      </c>
      <c r="D99" s="90" t="str">
        <f>Color!D100</f>
        <v>Greece</v>
      </c>
      <c r="E99" s="31"/>
      <c r="F99" s="57">
        <f>Color!F100</f>
        <v>-3.3547345048706156</v>
      </c>
      <c r="G99" s="57">
        <f>Color!G100</f>
        <v>-25.212579425640193</v>
      </c>
      <c r="H99" s="57">
        <f>Color!H100</f>
        <v>-60.628326640908959</v>
      </c>
      <c r="I99" s="57">
        <f>Color!I100</f>
        <v>-47.080621041125013</v>
      </c>
      <c r="J99" s="57">
        <f>Color!J100</f>
        <v>-67.789217362456469</v>
      </c>
      <c r="K99" s="57">
        <f>Color!K100</f>
        <v>-28.43608521381412</v>
      </c>
      <c r="L99" s="57">
        <f>Color!L100</f>
        <v>-32.763679732680586</v>
      </c>
      <c r="M99" s="91">
        <f>Color!M100</f>
        <v>-24.200646273319904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x14ac:dyDescent="0.25">
      <c r="B100" s="3" t="str">
        <f>Color!B101</f>
        <v>MSCI_N:925000</v>
      </c>
      <c r="C100" s="16" t="str">
        <f>Color!C101</f>
        <v>MSCI France - Net Return</v>
      </c>
      <c r="D100" s="90" t="str">
        <f>Color!D101</f>
        <v>France</v>
      </c>
      <c r="E100" s="31"/>
      <c r="F100" s="57">
        <f>Color!F101</f>
        <v>0.2387754083104765</v>
      </c>
      <c r="G100" s="57">
        <f>Color!G101</f>
        <v>-2.9564287840648684</v>
      </c>
      <c r="H100" s="57">
        <f>Color!H101</f>
        <v>3.3350082026228689</v>
      </c>
      <c r="I100" s="57">
        <f>Color!I101</f>
        <v>-3.337871190889119</v>
      </c>
      <c r="J100" s="57">
        <f>Color!J101</f>
        <v>-1.8568523235584222</v>
      </c>
      <c r="K100" s="57">
        <f>Color!K101</f>
        <v>6.7859653990046231</v>
      </c>
      <c r="L100" s="57">
        <f>Color!L101</f>
        <v>5.1950664721464923</v>
      </c>
      <c r="M100" s="91">
        <f>Color!M101</f>
        <v>2.956039789370668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x14ac:dyDescent="0.25">
      <c r="B101" s="3" t="str">
        <f>Color!B102</f>
        <v>MSCI_N:937200</v>
      </c>
      <c r="C101" s="16" t="str">
        <f>Color!C102</f>
        <v>MSCI Ireland - Net Return</v>
      </c>
      <c r="D101" s="90" t="str">
        <f>Color!D102</f>
        <v>Ireland</v>
      </c>
      <c r="E101" s="31"/>
      <c r="F101" s="57">
        <f>Color!F102</f>
        <v>0.10465834127373341</v>
      </c>
      <c r="G101" s="57">
        <f>Color!G102</f>
        <v>2.9115686295371868</v>
      </c>
      <c r="H101" s="57">
        <f>Color!H102</f>
        <v>16.287654929151362</v>
      </c>
      <c r="I101" s="57">
        <f>Color!I102</f>
        <v>2.8632721320152488</v>
      </c>
      <c r="J101" s="57">
        <f>Color!J102</f>
        <v>12.84407906347993</v>
      </c>
      <c r="K101" s="57">
        <f>Color!K102</f>
        <v>21.089170250420295</v>
      </c>
      <c r="L101" s="57">
        <f>Color!L102</f>
        <v>17.99457486335654</v>
      </c>
      <c r="M101" s="91">
        <f>Color!M102</f>
        <v>-4.1762692523868878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x14ac:dyDescent="0.25">
      <c r="B102" s="3" t="str">
        <f>Color!B103</f>
        <v>MSCI_N:938000</v>
      </c>
      <c r="C102" s="16" t="str">
        <f>Color!C103</f>
        <v>MSCI Italy - Net Return</v>
      </c>
      <c r="D102" s="90" t="str">
        <f>Color!D103</f>
        <v>Italy</v>
      </c>
      <c r="E102" s="31"/>
      <c r="F102" s="57">
        <f>Color!F103</f>
        <v>0.28824394706024048</v>
      </c>
      <c r="G102" s="57">
        <f>Color!G103</f>
        <v>-3.1996943301561553</v>
      </c>
      <c r="H102" s="57">
        <f>Color!H103</f>
        <v>5.955325168258474</v>
      </c>
      <c r="I102" s="57">
        <f>Color!I103</f>
        <v>-3.8182786461474771</v>
      </c>
      <c r="J102" s="57">
        <f>Color!J103</f>
        <v>-2.649161009378509</v>
      </c>
      <c r="K102" s="57">
        <f>Color!K103</f>
        <v>6.1380091529528169</v>
      </c>
      <c r="L102" s="57">
        <f>Color!L103</f>
        <v>1.6439207428717628</v>
      </c>
      <c r="M102" s="91">
        <f>Color!M103</f>
        <v>-2.3378127265376913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x14ac:dyDescent="0.25">
      <c r="B103" s="3" t="str">
        <f>Color!B104</f>
        <v>MSCI_N:962000</v>
      </c>
      <c r="C103" s="16" t="str">
        <f>Color!C104</f>
        <v>MSCI Portugal - Net Return</v>
      </c>
      <c r="D103" s="90" t="str">
        <f>Color!D104</f>
        <v>Portugal</v>
      </c>
      <c r="E103" s="31"/>
      <c r="F103" s="57">
        <f>Color!F104</f>
        <v>-0.68137997395152361</v>
      </c>
      <c r="G103" s="57">
        <f>Color!G104</f>
        <v>-6.5527320346492335</v>
      </c>
      <c r="H103" s="57">
        <f>Color!H104</f>
        <v>-3.9580783142169618</v>
      </c>
      <c r="I103" s="57">
        <f>Color!I104</f>
        <v>-12.126810932661868</v>
      </c>
      <c r="J103" s="57">
        <f>Color!J104</f>
        <v>-14.023106315725764</v>
      </c>
      <c r="K103" s="57">
        <f>Color!K104</f>
        <v>-10.321564515617986</v>
      </c>
      <c r="L103" s="57">
        <f>Color!L104</f>
        <v>-11.032385167138948</v>
      </c>
      <c r="M103" s="91">
        <f>Color!M104</f>
        <v>-4.8015919049083085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x14ac:dyDescent="0.25">
      <c r="B104" s="3" t="str">
        <f>Color!B105</f>
        <v>MSCI_EM_N:105653</v>
      </c>
      <c r="C104" s="16" t="str">
        <f>Color!C105</f>
        <v>MSCI Russia - Net Return</v>
      </c>
      <c r="D104" s="90" t="str">
        <f>Color!D105</f>
        <v>Russia</v>
      </c>
      <c r="E104" s="31"/>
      <c r="F104" s="57">
        <f>Color!F105</f>
        <v>-1.6242811172217597</v>
      </c>
      <c r="G104" s="57">
        <f>Color!G105</f>
        <v>0.57332865570005609</v>
      </c>
      <c r="H104" s="57">
        <f>Color!H105</f>
        <v>16.12984915298723</v>
      </c>
      <c r="I104" s="57">
        <f>Color!I105</f>
        <v>-8.1336252274566423</v>
      </c>
      <c r="J104" s="57">
        <f>Color!J105</f>
        <v>-10.819339847182752</v>
      </c>
      <c r="K104" s="57">
        <f>Color!K105</f>
        <v>-12.594794266860543</v>
      </c>
      <c r="L104" s="57">
        <f>Color!L105</f>
        <v>-8.5526663613607603</v>
      </c>
      <c r="M104" s="91">
        <f>Color!M105</f>
        <v>-2.9501650238243804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25">
      <c r="B105" s="3" t="str">
        <f>Color!B106</f>
        <v>MSCI_N:972400</v>
      </c>
      <c r="C105" s="16" t="str">
        <f>Color!C106</f>
        <v>MSCI Spain - Net Return</v>
      </c>
      <c r="D105" s="90" t="str">
        <f>Color!D106</f>
        <v>Spain</v>
      </c>
      <c r="E105" s="31"/>
      <c r="F105" s="57">
        <f>Color!F106</f>
        <v>0.38328829539413523</v>
      </c>
      <c r="G105" s="57">
        <f>Color!G106</f>
        <v>-3.5862722868757357</v>
      </c>
      <c r="H105" s="57">
        <f>Color!H106</f>
        <v>-10.580255724759557</v>
      </c>
      <c r="I105" s="57">
        <f>Color!I106</f>
        <v>-9.0048369954059631</v>
      </c>
      <c r="J105" s="57">
        <f>Color!J106</f>
        <v>-16.983965193846863</v>
      </c>
      <c r="K105" s="57">
        <f>Color!K106</f>
        <v>5.3871237739505418</v>
      </c>
      <c r="L105" s="57">
        <f>Color!L106</f>
        <v>2.079925245060843</v>
      </c>
      <c r="M105" s="91">
        <f>Color!M106</f>
        <v>2.3837436939629697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x14ac:dyDescent="0.25">
      <c r="B106" s="3" t="str">
        <f>Color!B107</f>
        <v>MSCI_N:982600</v>
      </c>
      <c r="C106" s="16" t="str">
        <f>Color!C107</f>
        <v>MSCI United Kingdom - Net Return</v>
      </c>
      <c r="D106" s="90" t="str">
        <f>Color!D107</f>
        <v>UK</v>
      </c>
      <c r="E106" s="31"/>
      <c r="F106" s="57">
        <f>Color!F107</f>
        <v>-0.28888864366504174</v>
      </c>
      <c r="G106" s="57">
        <f>Color!G107</f>
        <v>-2.2827317669838032</v>
      </c>
      <c r="H106" s="57">
        <f>Color!H107</f>
        <v>-3.7881704810199479</v>
      </c>
      <c r="I106" s="57">
        <f>Color!I107</f>
        <v>-7.1891110673371728</v>
      </c>
      <c r="J106" s="57">
        <f>Color!J107</f>
        <v>-6.3540934372650408</v>
      </c>
      <c r="K106" s="57">
        <f>Color!K107</f>
        <v>3.8793252195515437</v>
      </c>
      <c r="L106" s="57">
        <f>Color!L107</f>
        <v>5.7492486405952281</v>
      </c>
      <c r="M106" s="91">
        <f>Color!M107</f>
        <v>3.7457439295801809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x14ac:dyDescent="0.25">
      <c r="B107" s="29">
        <f>Color!B108</f>
        <v>0</v>
      </c>
      <c r="C107" s="8" t="str">
        <f>Color!C108</f>
        <v>Asia</v>
      </c>
      <c r="D107" s="87" t="str">
        <f>Color!D108</f>
        <v>Asia</v>
      </c>
      <c r="E107" s="31"/>
      <c r="F107" s="32"/>
      <c r="G107" s="32"/>
      <c r="H107" s="32"/>
      <c r="I107" s="32"/>
      <c r="J107" s="32"/>
      <c r="K107" s="32"/>
      <c r="L107" s="32"/>
      <c r="M107" s="10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x14ac:dyDescent="0.25">
      <c r="B108" s="3" t="str">
        <f>Color!B109</f>
        <v>MSCI_N:903600</v>
      </c>
      <c r="C108" s="16" t="str">
        <f>Color!C109</f>
        <v>MSCI Australia - Net Return</v>
      </c>
      <c r="D108" s="90" t="str">
        <f>Color!D109</f>
        <v>Australia</v>
      </c>
      <c r="E108" s="31"/>
      <c r="F108" s="57">
        <f>Color!F109</f>
        <v>2.9264933470818377E-2</v>
      </c>
      <c r="G108" s="57">
        <f>Color!G109</f>
        <v>0.83111788649687934</v>
      </c>
      <c r="H108" s="57">
        <f>Color!H109</f>
        <v>-12.605297915450786</v>
      </c>
      <c r="I108" s="57">
        <f>Color!I109</f>
        <v>-8.6509462226868514</v>
      </c>
      <c r="J108" s="57">
        <f>Color!J109</f>
        <v>-14.579973440577076</v>
      </c>
      <c r="K108" s="57">
        <f>Color!K109</f>
        <v>-3.2717273740401787</v>
      </c>
      <c r="L108" s="57">
        <f>Color!L109</f>
        <v>1.106663194885904</v>
      </c>
      <c r="M108" s="91">
        <f>Color!M109</f>
        <v>5.02922054439503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x14ac:dyDescent="0.25">
      <c r="B109" s="3" t="str">
        <f>Color!B110</f>
        <v>MSCI_EM_N:935600</v>
      </c>
      <c r="C109" s="16" t="str">
        <f>Color!C110</f>
        <v>MSCI India - Net Return</v>
      </c>
      <c r="D109" s="90" t="str">
        <f>Color!D110</f>
        <v>India</v>
      </c>
      <c r="E109" s="31"/>
      <c r="F109" s="57">
        <f>Color!F110</f>
        <v>-0.22321872543128451</v>
      </c>
      <c r="G109" s="57">
        <f>Color!G110</f>
        <v>-4.7756492859156179</v>
      </c>
      <c r="H109" s="57">
        <f>Color!H110</f>
        <v>-8.3666041530670032</v>
      </c>
      <c r="I109" s="57">
        <f>Color!I110</f>
        <v>-8.8326115475070299</v>
      </c>
      <c r="J109" s="57">
        <f>Color!J110</f>
        <v>-13.778221807059932</v>
      </c>
      <c r="K109" s="57">
        <f>Color!K110</f>
        <v>2.9532535957600192</v>
      </c>
      <c r="L109" s="57">
        <f>Color!L110</f>
        <v>-1.4430931272728875</v>
      </c>
      <c r="M109" s="91">
        <f>Color!M110</f>
        <v>7.9171272202206433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x14ac:dyDescent="0.25">
      <c r="B110" s="3" t="str">
        <f>Color!B111</f>
        <v>MSCI_N:939200</v>
      </c>
      <c r="C110" s="16" t="str">
        <f>Color!C111</f>
        <v>MSCI Japan - Net Return</v>
      </c>
      <c r="D110" s="90" t="str">
        <f>Color!D111</f>
        <v>Japan</v>
      </c>
      <c r="E110" s="31"/>
      <c r="F110" s="57">
        <f>Color!F111</f>
        <v>-1.4278396252171976</v>
      </c>
      <c r="G110" s="57">
        <f>Color!G111</f>
        <v>-0.99874314529736496</v>
      </c>
      <c r="H110" s="57">
        <f>Color!H111</f>
        <v>9.2143477283291197</v>
      </c>
      <c r="I110" s="57">
        <f>Color!I111</f>
        <v>-3.4112446285699871</v>
      </c>
      <c r="J110" s="57">
        <f>Color!J111</f>
        <v>7.6171896595459199</v>
      </c>
      <c r="K110" s="57">
        <f>Color!K111</f>
        <v>11.947548259142216</v>
      </c>
      <c r="L110" s="57">
        <f>Color!L111</f>
        <v>5.8418876853561397</v>
      </c>
      <c r="M110" s="91">
        <f>Color!M111</f>
        <v>1.7060112535795424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x14ac:dyDescent="0.25">
      <c r="B111" s="3" t="str">
        <f>Color!B112</f>
        <v>MSCI_EM_N:941000</v>
      </c>
      <c r="C111" s="16" t="str">
        <f>Color!C112</f>
        <v>MSCI Korea - Net Return</v>
      </c>
      <c r="D111" s="90" t="str">
        <f>Color!D112</f>
        <v>South Korea</v>
      </c>
      <c r="E111" s="31"/>
      <c r="F111" s="57">
        <f>Color!F112</f>
        <v>-2.516663164714672</v>
      </c>
      <c r="G111" s="57">
        <f>Color!G112</f>
        <v>-3.5084868417275428</v>
      </c>
      <c r="H111" s="57">
        <f>Color!H112</f>
        <v>-4.9227889667761264</v>
      </c>
      <c r="I111" s="57">
        <f>Color!I112</f>
        <v>-4.109027030826895</v>
      </c>
      <c r="J111" s="57">
        <f>Color!J112</f>
        <v>-7.1833945577755687</v>
      </c>
      <c r="K111" s="57">
        <f>Color!K112</f>
        <v>-2.614365697403076</v>
      </c>
      <c r="L111" s="57">
        <f>Color!L112</f>
        <v>0.79326994405344298</v>
      </c>
      <c r="M111" s="91">
        <f>Color!M112</f>
        <v>3.9968931495360849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x14ac:dyDescent="0.25">
      <c r="B112" s="3" t="str">
        <f>Color!B113</f>
        <v>MSCI_EM_N:915800</v>
      </c>
      <c r="C112" s="16" t="str">
        <f>Color!C113</f>
        <v>MSCI Taiwan - Net Return</v>
      </c>
      <c r="D112" s="90" t="str">
        <f>Color!D113</f>
        <v>Taiwan</v>
      </c>
      <c r="E112" s="31"/>
      <c r="F112" s="57">
        <f>Color!F113</f>
        <v>-1.089558711230898</v>
      </c>
      <c r="G112" s="57">
        <f>Color!G113</f>
        <v>-3.3651210610430971</v>
      </c>
      <c r="H112" s="57">
        <f>Color!H113</f>
        <v>-11.025857602900935</v>
      </c>
      <c r="I112" s="57">
        <f>Color!I113</f>
        <v>-14.001389415924425</v>
      </c>
      <c r="J112" s="57">
        <f>Color!J113</f>
        <v>-12.914737438677836</v>
      </c>
      <c r="K112" s="57">
        <f>Color!K113</f>
        <v>2.3017105324502074</v>
      </c>
      <c r="L112" s="57">
        <f>Color!L113</f>
        <v>1.9484195702850649</v>
      </c>
      <c r="M112" s="91">
        <f>Color!M113</f>
        <v>4.7692161952158196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B113" s="29">
        <f>Color!B114</f>
        <v>0</v>
      </c>
      <c r="C113" s="8" t="str">
        <f>Color!C114</f>
        <v>Middle East</v>
      </c>
      <c r="D113" s="87" t="str">
        <f>Color!D114</f>
        <v>Middle East</v>
      </c>
      <c r="E113" s="31"/>
      <c r="F113" s="32"/>
      <c r="G113" s="32"/>
      <c r="H113" s="32"/>
      <c r="I113" s="32"/>
      <c r="J113" s="32"/>
      <c r="K113" s="32"/>
      <c r="L113" s="32"/>
      <c r="M113" s="10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B114" s="3" t="str">
        <f>Color!B115</f>
        <v>MSCI_EM_N:979200</v>
      </c>
      <c r="C114" s="16" t="str">
        <f>Color!C115</f>
        <v>MSCI Turkey - Net Return</v>
      </c>
      <c r="D114" s="90" t="str">
        <f>Color!D115</f>
        <v>Turkey</v>
      </c>
      <c r="E114" s="31"/>
      <c r="F114" s="57">
        <f>Color!F115</f>
        <v>-0.24919494442936507</v>
      </c>
      <c r="G114" s="57">
        <f>Color!G115</f>
        <v>-5.8607827589951089</v>
      </c>
      <c r="H114" s="57">
        <f>Color!H115</f>
        <v>-27.804487853532788</v>
      </c>
      <c r="I114" s="57">
        <f>Color!I115</f>
        <v>-13.975610729236831</v>
      </c>
      <c r="J114" s="57">
        <f>Color!J115</f>
        <v>-32.051133783782092</v>
      </c>
      <c r="K114" s="57">
        <f>Color!K115</f>
        <v>-12.426294103793278</v>
      </c>
      <c r="L114" s="57">
        <f>Color!L115</f>
        <v>-8.3538204397740294</v>
      </c>
      <c r="M114" s="91">
        <f>Color!M115</f>
        <v>-7.7486518845426566E-3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1"/>
      <c r="B115" s="1" t="str">
        <f>Color!B116</f>
        <v>MSCI_N:MS136614</v>
      </c>
      <c r="C115" s="16" t="str">
        <f>Color!C116</f>
        <v>MSCI FM Frontier Markets - Net Return</v>
      </c>
      <c r="D115" s="90" t="str">
        <f>Color!D116</f>
        <v>MSCI Frontier Markets</v>
      </c>
      <c r="E115" s="31"/>
      <c r="F115" s="57">
        <f>Color!F116</f>
        <v>-1.0186456704039726</v>
      </c>
      <c r="G115" s="57">
        <f>Color!G116</f>
        <v>-4.4347601835231227</v>
      </c>
      <c r="H115" s="57">
        <f>Color!H116</f>
        <v>-14.199977969973276</v>
      </c>
      <c r="I115" s="57">
        <f>Color!I116</f>
        <v>-11.29712314244159</v>
      </c>
      <c r="J115" s="57">
        <f>Color!J116</f>
        <v>-17.591318347110786</v>
      </c>
      <c r="K115" s="57">
        <f>Color!K116</f>
        <v>5.6043513432930459</v>
      </c>
      <c r="L115" s="57">
        <f>Color!L116</f>
        <v>1.3399147031638803</v>
      </c>
      <c r="M115" s="91">
        <f>Color!M116</f>
        <v>-2.1538447100711955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B116" s="1"/>
      <c r="C116" s="1"/>
      <c r="D116" s="189" t="str">
        <f>Color!D117</f>
        <v>MSCI FM 15% Country Capped</v>
      </c>
      <c r="E116" s="190"/>
      <c r="F116" s="191">
        <f>Color!F117</f>
        <v>-0.96079363119483396</v>
      </c>
      <c r="G116" s="191">
        <f>Color!G117</f>
        <v>-4.7577048010300498</v>
      </c>
      <c r="H116" s="191">
        <f>Color!H117</f>
        <v>-13.068132891785778</v>
      </c>
      <c r="I116" s="191">
        <f>Color!I117</f>
        <v>-11.207910619317508</v>
      </c>
      <c r="J116" s="191">
        <f>Color!J117</f>
        <v>-16.207721717636026</v>
      </c>
      <c r="K116" s="191">
        <f>Color!K117</f>
        <v>8.1629296759936576</v>
      </c>
      <c r="L116" s="191">
        <f>Color!L117</f>
        <v>3.0706978512961447</v>
      </c>
      <c r="M116" s="192" t="e">
        <f>Color!M117</f>
        <v>#N/A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B117" s="1"/>
      <c r="C117" s="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B118" s="1"/>
      <c r="C118" s="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B119" s="1"/>
      <c r="C119" s="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B120" s="1"/>
      <c r="C120" s="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B121" s="1"/>
      <c r="C121" s="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B122" s="1"/>
      <c r="C122" s="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B123" s="1"/>
      <c r="C123" s="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B124" s="1"/>
      <c r="C124" s="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B125" s="1"/>
      <c r="C125" s="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B126" s="1"/>
      <c r="C126" s="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B127" s="1"/>
      <c r="C127" s="1"/>
      <c r="D127" s="31"/>
      <c r="E127" s="31"/>
      <c r="F127" s="31"/>
      <c r="G127" s="31"/>
      <c r="H127" s="31"/>
      <c r="I127" s="31"/>
      <c r="J127" s="31"/>
      <c r="K127" s="31"/>
      <c r="L127" s="31" t="s">
        <v>203</v>
      </c>
      <c r="M127" s="3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B128" s="1"/>
      <c r="C128" s="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x14ac:dyDescent="0.25">
      <c r="B129" s="1"/>
      <c r="C129" s="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x14ac:dyDescent="0.25">
      <c r="B130" s="1"/>
      <c r="C130" s="1"/>
      <c r="D130" s="1"/>
      <c r="E130" s="1"/>
      <c r="F130" s="21"/>
      <c r="G130" s="31"/>
      <c r="H130" s="21"/>
      <c r="I130" s="21"/>
      <c r="J130" s="21"/>
      <c r="K130" s="21"/>
      <c r="L130" s="21"/>
      <c r="M130" s="2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x14ac:dyDescent="0.25">
      <c r="B131" s="1"/>
      <c r="C131" s="1"/>
      <c r="D131" s="1"/>
      <c r="E131" s="1"/>
      <c r="F131" s="21"/>
      <c r="G131" s="31"/>
      <c r="H131" s="21"/>
      <c r="I131" s="21"/>
      <c r="J131" s="21"/>
      <c r="K131" s="21"/>
      <c r="L131" s="21"/>
      <c r="M131" s="2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x14ac:dyDescent="0.25">
      <c r="B132" s="1"/>
      <c r="C132" s="1"/>
      <c r="D132" s="1"/>
      <c r="E132" s="1"/>
      <c r="F132" s="21"/>
      <c r="G132" s="31"/>
      <c r="H132" s="21"/>
      <c r="I132" s="21"/>
      <c r="J132" s="21"/>
      <c r="K132" s="21"/>
      <c r="L132" s="21"/>
      <c r="M132" s="2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x14ac:dyDescent="0.25">
      <c r="B133" s="1"/>
      <c r="C133" s="1"/>
      <c r="D133" s="1"/>
      <c r="E133" s="1"/>
      <c r="F133" s="21"/>
      <c r="G133" s="31"/>
      <c r="H133" s="21"/>
      <c r="I133" s="21"/>
      <c r="J133" s="21"/>
      <c r="K133" s="21"/>
      <c r="L133" s="21"/>
      <c r="M133" s="2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x14ac:dyDescent="0.25">
      <c r="B134" s="1"/>
      <c r="C134" s="1"/>
      <c r="D134" s="1"/>
      <c r="E134" s="1"/>
      <c r="F134" s="21"/>
      <c r="G134" s="31"/>
      <c r="H134" s="21"/>
      <c r="I134" s="21"/>
      <c r="J134" s="21"/>
      <c r="K134" s="21"/>
      <c r="L134" s="21"/>
      <c r="M134" s="2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x14ac:dyDescent="0.25">
      <c r="B135" s="1"/>
      <c r="C135" s="1"/>
      <c r="D135" s="1"/>
      <c r="E135" s="1"/>
      <c r="F135" s="21"/>
      <c r="G135" s="31"/>
      <c r="H135" s="21"/>
      <c r="I135" s="21"/>
      <c r="J135" s="21"/>
      <c r="K135" s="21"/>
      <c r="L135" s="21"/>
      <c r="M135" s="2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x14ac:dyDescent="0.25">
      <c r="B136" s="1"/>
      <c r="C136" s="1"/>
      <c r="D136" s="1"/>
      <c r="E136" s="1"/>
      <c r="F136" s="21"/>
      <c r="G136" s="31"/>
      <c r="H136" s="21"/>
      <c r="I136" s="21"/>
      <c r="J136" s="21"/>
      <c r="K136" s="21"/>
      <c r="L136" s="21"/>
      <c r="M136" s="2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x14ac:dyDescent="0.25">
      <c r="B137" s="1"/>
      <c r="C137" s="1"/>
      <c r="D137" s="1"/>
      <c r="E137" s="1"/>
      <c r="F137" s="21"/>
      <c r="G137" s="31"/>
      <c r="H137" s="21"/>
      <c r="I137" s="21"/>
      <c r="J137" s="21"/>
      <c r="K137" s="21"/>
      <c r="L137" s="21"/>
      <c r="M137" s="2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x14ac:dyDescent="0.25">
      <c r="B138" s="1"/>
      <c r="C138" s="1"/>
      <c r="D138" s="1"/>
      <c r="E138" s="1"/>
      <c r="F138" s="21"/>
      <c r="G138" s="31"/>
      <c r="H138" s="21"/>
      <c r="I138" s="21"/>
      <c r="J138" s="21"/>
      <c r="K138" s="21"/>
      <c r="L138" s="21"/>
      <c r="M138" s="2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x14ac:dyDescent="0.25">
      <c r="B139" s="1"/>
      <c r="C139" s="1"/>
      <c r="D139" s="1"/>
      <c r="E139" s="1"/>
      <c r="F139" s="21"/>
      <c r="G139" s="31"/>
      <c r="H139" s="21"/>
      <c r="I139" s="21"/>
      <c r="J139" s="21"/>
      <c r="K139" s="21"/>
      <c r="L139" s="21"/>
      <c r="M139" s="2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x14ac:dyDescent="0.25">
      <c r="B140" s="1"/>
      <c r="C140" s="1"/>
      <c r="D140" s="1"/>
      <c r="E140" s="1"/>
      <c r="F140" s="21"/>
      <c r="G140" s="31"/>
      <c r="H140" s="21"/>
      <c r="I140" s="21"/>
      <c r="J140" s="21"/>
      <c r="K140" s="21"/>
      <c r="L140" s="21"/>
      <c r="M140" s="2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x14ac:dyDescent="0.25">
      <c r="B141" s="1"/>
      <c r="C141" s="1"/>
      <c r="D141" s="1"/>
      <c r="E141" s="1"/>
      <c r="F141" s="21"/>
      <c r="G141" s="31"/>
      <c r="H141" s="21"/>
      <c r="I141" s="21"/>
      <c r="J141" s="21"/>
      <c r="K141" s="21"/>
      <c r="L141" s="21"/>
      <c r="M141" s="2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x14ac:dyDescent="0.25">
      <c r="B142" s="1"/>
      <c r="C142" s="1"/>
      <c r="D142" s="1"/>
      <c r="E142" s="1"/>
      <c r="F142" s="21"/>
      <c r="G142" s="31"/>
      <c r="H142" s="21"/>
      <c r="I142" s="21"/>
      <c r="J142" s="21"/>
      <c r="K142" s="21"/>
      <c r="L142" s="21"/>
      <c r="M142" s="2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x14ac:dyDescent="0.25">
      <c r="B143" s="1"/>
      <c r="C143" s="1"/>
      <c r="D143" s="1"/>
      <c r="E143" s="1"/>
      <c r="F143" s="21"/>
      <c r="G143" s="31"/>
      <c r="H143" s="21"/>
      <c r="I143" s="21"/>
      <c r="J143" s="21"/>
      <c r="K143" s="21"/>
      <c r="L143" s="21"/>
      <c r="M143" s="2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x14ac:dyDescent="0.25">
      <c r="B144" s="1"/>
      <c r="C144" s="1"/>
      <c r="D144" s="1"/>
      <c r="E144" s="1"/>
      <c r="F144" s="21"/>
      <c r="G144" s="31"/>
      <c r="H144" s="21"/>
      <c r="I144" s="21"/>
      <c r="J144" s="21"/>
      <c r="K144" s="21"/>
      <c r="L144" s="21"/>
      <c r="M144" s="2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x14ac:dyDescent="0.25">
      <c r="B145" s="1"/>
      <c r="C145" s="1"/>
      <c r="D145" s="1"/>
      <c r="E145" s="1"/>
      <c r="F145" s="21"/>
      <c r="G145" s="31"/>
      <c r="H145" s="21"/>
      <c r="I145" s="21"/>
      <c r="J145" s="21"/>
      <c r="K145" s="21"/>
      <c r="L145" s="21"/>
      <c r="M145" s="2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x14ac:dyDescent="0.25">
      <c r="B146" s="1"/>
      <c r="C146" s="1"/>
      <c r="D146" s="1"/>
      <c r="E146" s="1"/>
      <c r="F146" s="21"/>
      <c r="G146" s="31"/>
      <c r="H146" s="21"/>
      <c r="I146" s="21"/>
      <c r="J146" s="21"/>
      <c r="K146" s="21"/>
      <c r="L146" s="21"/>
      <c r="M146" s="2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x14ac:dyDescent="0.25">
      <c r="B147" s="1"/>
      <c r="C147" s="1"/>
      <c r="D147" s="1"/>
      <c r="E147" s="1"/>
      <c r="F147" s="21"/>
      <c r="G147" s="31"/>
      <c r="H147" s="21"/>
      <c r="I147" s="21"/>
      <c r="J147" s="21"/>
      <c r="K147" s="21"/>
      <c r="L147" s="21"/>
      <c r="M147" s="2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x14ac:dyDescent="0.25">
      <c r="B148" s="1"/>
      <c r="C148" s="1"/>
      <c r="D148" s="1"/>
      <c r="E148" s="1"/>
      <c r="F148" s="21"/>
      <c r="G148" s="31"/>
      <c r="H148" s="21"/>
      <c r="I148" s="21"/>
      <c r="J148" s="21"/>
      <c r="K148" s="21"/>
      <c r="L148" s="21"/>
      <c r="M148" s="2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x14ac:dyDescent="0.25">
      <c r="B149" s="1"/>
      <c r="C149" s="1"/>
      <c r="D149" s="1"/>
      <c r="E149" s="1"/>
      <c r="F149" s="21"/>
      <c r="G149" s="31"/>
      <c r="H149" s="21"/>
      <c r="I149" s="21"/>
      <c r="J149" s="21"/>
      <c r="K149" s="21"/>
      <c r="L149" s="21"/>
      <c r="M149" s="2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x14ac:dyDescent="0.25">
      <c r="B150" s="1"/>
      <c r="C150" s="1"/>
      <c r="D150" s="1"/>
      <c r="E150" s="1"/>
      <c r="F150" s="21"/>
      <c r="G150" s="31"/>
      <c r="H150" s="21"/>
      <c r="I150" s="21"/>
      <c r="J150" s="21"/>
      <c r="K150" s="21"/>
      <c r="L150" s="21"/>
      <c r="M150" s="2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x14ac:dyDescent="0.25">
      <c r="B151" s="1"/>
      <c r="C151" s="1"/>
      <c r="D151" s="1"/>
      <c r="E151" s="1"/>
      <c r="F151" s="21"/>
      <c r="G151" s="31"/>
      <c r="H151" s="21"/>
      <c r="I151" s="21"/>
      <c r="J151" s="21"/>
      <c r="K151" s="21"/>
      <c r="L151" s="21"/>
      <c r="M151" s="2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x14ac:dyDescent="0.25">
      <c r="B152" s="1"/>
      <c r="C152" s="1"/>
      <c r="D152" s="1"/>
      <c r="E152" s="1"/>
      <c r="F152" s="21"/>
      <c r="G152" s="31"/>
      <c r="H152" s="21"/>
      <c r="I152" s="21"/>
      <c r="J152" s="21"/>
      <c r="K152" s="21"/>
      <c r="L152" s="21"/>
      <c r="M152" s="2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x14ac:dyDescent="0.25">
      <c r="B153" s="1"/>
      <c r="C153" s="1"/>
      <c r="D153" s="1"/>
      <c r="E153" s="1"/>
      <c r="F153" s="21"/>
      <c r="G153" s="31"/>
      <c r="H153" s="21"/>
      <c r="I153" s="21"/>
      <c r="J153" s="21"/>
      <c r="K153" s="21"/>
      <c r="L153" s="21"/>
      <c r="M153" s="2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x14ac:dyDescent="0.25">
      <c r="B154" s="1"/>
      <c r="C154" s="1"/>
      <c r="D154" s="1"/>
      <c r="E154" s="1"/>
      <c r="F154" s="21"/>
      <c r="G154" s="31"/>
      <c r="H154" s="21"/>
      <c r="I154" s="21"/>
      <c r="J154" s="21"/>
      <c r="K154" s="21"/>
      <c r="L154" s="21"/>
      <c r="M154" s="2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x14ac:dyDescent="0.25">
      <c r="B155" s="1"/>
      <c r="C155" s="1"/>
      <c r="D155" s="1"/>
      <c r="E155" s="1"/>
      <c r="F155" s="21"/>
      <c r="G155" s="31"/>
      <c r="H155" s="21"/>
      <c r="I155" s="21"/>
      <c r="J155" s="21"/>
      <c r="K155" s="21"/>
      <c r="L155" s="21"/>
      <c r="M155" s="2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x14ac:dyDescent="0.25">
      <c r="B156" s="1"/>
      <c r="C156" s="1"/>
      <c r="D156" s="1"/>
      <c r="E156" s="1"/>
      <c r="F156" s="21"/>
      <c r="G156" s="31"/>
      <c r="H156" s="21"/>
      <c r="I156" s="21"/>
      <c r="J156" s="21"/>
      <c r="K156" s="21"/>
      <c r="L156" s="21"/>
      <c r="M156" s="2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x14ac:dyDescent="0.25">
      <c r="B157" s="1"/>
      <c r="C157" s="1"/>
      <c r="D157" s="1"/>
      <c r="E157" s="1"/>
      <c r="F157" s="21"/>
      <c r="G157" s="31"/>
      <c r="H157" s="21"/>
      <c r="I157" s="21"/>
      <c r="J157" s="21"/>
      <c r="K157" s="21"/>
      <c r="L157" s="21"/>
      <c r="M157" s="2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x14ac:dyDescent="0.25">
      <c r="B158" s="1"/>
      <c r="C158" s="1"/>
      <c r="D158" s="1"/>
      <c r="E158" s="1"/>
      <c r="F158" s="21"/>
      <c r="G158" s="31"/>
      <c r="H158" s="21"/>
      <c r="I158" s="21"/>
      <c r="J158" s="21"/>
      <c r="K158" s="21"/>
      <c r="L158" s="21"/>
      <c r="M158" s="2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x14ac:dyDescent="0.25">
      <c r="B159" s="1"/>
      <c r="C159" s="1"/>
      <c r="D159" s="1"/>
      <c r="E159" s="1"/>
      <c r="F159" s="21"/>
      <c r="G159" s="21"/>
      <c r="H159" s="21"/>
      <c r="I159" s="21"/>
      <c r="J159" s="21"/>
      <c r="K159" s="21"/>
      <c r="L159" s="21"/>
      <c r="M159" s="2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x14ac:dyDescent="0.25">
      <c r="B160" s="1"/>
      <c r="C160" s="1"/>
      <c r="D160" s="1"/>
      <c r="E160" s="1"/>
      <c r="F160" s="21"/>
      <c r="G160" s="21"/>
      <c r="H160" s="21"/>
      <c r="I160" s="21"/>
      <c r="J160" s="21"/>
      <c r="K160" s="21"/>
      <c r="L160" s="21"/>
      <c r="M160" s="2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x14ac:dyDescent="0.25">
      <c r="B161" s="1"/>
      <c r="C161" s="1"/>
      <c r="D161" s="1"/>
      <c r="E161" s="1"/>
      <c r="F161" s="21"/>
      <c r="G161" s="21"/>
      <c r="H161" s="21"/>
      <c r="I161" s="21"/>
      <c r="J161" s="21"/>
      <c r="K161" s="21"/>
      <c r="L161" s="21"/>
      <c r="M161" s="2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x14ac:dyDescent="0.25">
      <c r="B162" s="1"/>
      <c r="C162" s="1"/>
      <c r="D162" s="1"/>
      <c r="E162" s="1"/>
      <c r="F162" s="21"/>
      <c r="G162" s="21"/>
      <c r="H162" s="21"/>
      <c r="I162" s="21"/>
      <c r="J162" s="21"/>
      <c r="K162" s="21"/>
      <c r="L162" s="21"/>
      <c r="M162" s="2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x14ac:dyDescent="0.25">
      <c r="B163" s="1"/>
      <c r="C163" s="1"/>
      <c r="D163" s="1"/>
      <c r="E163" s="1"/>
      <c r="F163" s="21"/>
      <c r="G163" s="21"/>
      <c r="H163" s="21"/>
      <c r="I163" s="21"/>
      <c r="J163" s="21"/>
      <c r="K163" s="21"/>
      <c r="L163" s="21"/>
      <c r="M163" s="2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x14ac:dyDescent="0.25">
      <c r="B164" s="1"/>
      <c r="C164" s="1"/>
      <c r="D164" s="1"/>
      <c r="E164" s="1"/>
      <c r="F164" s="21"/>
      <c r="G164" s="21"/>
      <c r="H164" s="21"/>
      <c r="I164" s="21"/>
      <c r="J164" s="21"/>
      <c r="K164" s="21"/>
      <c r="L164" s="21"/>
      <c r="M164" s="2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x14ac:dyDescent="0.25">
      <c r="B165" s="1"/>
      <c r="C165" s="1"/>
      <c r="D165" s="1"/>
      <c r="E165" s="1"/>
      <c r="F165" s="21"/>
      <c r="G165" s="21"/>
      <c r="H165" s="21"/>
      <c r="I165" s="21"/>
      <c r="J165" s="21"/>
      <c r="K165" s="21"/>
      <c r="L165" s="21"/>
      <c r="M165" s="2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x14ac:dyDescent="0.25">
      <c r="B166" s="1"/>
      <c r="C166" s="1"/>
      <c r="D166" s="1"/>
      <c r="E166" s="1"/>
      <c r="F166" s="21"/>
      <c r="G166" s="21"/>
      <c r="H166" s="21"/>
      <c r="I166" s="21"/>
      <c r="J166" s="21"/>
      <c r="K166" s="21"/>
      <c r="L166" s="21"/>
      <c r="M166" s="2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x14ac:dyDescent="0.25">
      <c r="B167" s="1"/>
      <c r="C167" s="1"/>
      <c r="D167" s="1"/>
      <c r="E167" s="1"/>
      <c r="F167" s="21"/>
      <c r="G167" s="21"/>
      <c r="H167" s="21"/>
      <c r="I167" s="21"/>
      <c r="J167" s="21"/>
      <c r="K167" s="21"/>
      <c r="L167" s="21"/>
      <c r="M167" s="2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x14ac:dyDescent="0.25">
      <c r="B168" s="1"/>
      <c r="C168" s="1"/>
      <c r="D168" s="1"/>
      <c r="E168" s="1"/>
      <c r="F168" s="21"/>
      <c r="G168" s="21"/>
      <c r="H168" s="21"/>
      <c r="I168" s="21"/>
      <c r="J168" s="21"/>
      <c r="K168" s="21"/>
      <c r="L168" s="21"/>
      <c r="M168" s="2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x14ac:dyDescent="0.25">
      <c r="B169" s="1"/>
      <c r="C169" s="1"/>
      <c r="D169" s="1"/>
      <c r="E169" s="1"/>
      <c r="F169" s="21"/>
      <c r="G169" s="21"/>
      <c r="H169" s="21"/>
      <c r="I169" s="21"/>
      <c r="J169" s="21"/>
      <c r="K169" s="21"/>
      <c r="L169" s="21"/>
      <c r="M169" s="2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x14ac:dyDescent="0.25">
      <c r="B170" s="1"/>
      <c r="C170" s="1"/>
      <c r="D170" s="1"/>
      <c r="E170" s="1"/>
      <c r="F170" s="21"/>
      <c r="G170" s="21"/>
      <c r="H170" s="21"/>
      <c r="I170" s="21"/>
      <c r="J170" s="21"/>
      <c r="K170" s="21"/>
      <c r="L170" s="21"/>
      <c r="M170" s="2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x14ac:dyDescent="0.25">
      <c r="B171" s="1"/>
      <c r="C171" s="1"/>
      <c r="D171" s="1"/>
      <c r="E171" s="1"/>
      <c r="F171" s="21"/>
      <c r="G171" s="21"/>
      <c r="H171" s="21"/>
      <c r="I171" s="21"/>
      <c r="J171" s="21"/>
      <c r="K171" s="21"/>
      <c r="L171" s="21"/>
      <c r="M171" s="2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x14ac:dyDescent="0.25">
      <c r="B172" s="1"/>
      <c r="C172" s="1"/>
      <c r="D172" s="1"/>
      <c r="E172" s="1"/>
      <c r="F172" s="21"/>
      <c r="G172" s="21"/>
      <c r="H172" s="21"/>
      <c r="I172" s="21"/>
      <c r="J172" s="21"/>
      <c r="K172" s="21"/>
      <c r="L172" s="21"/>
      <c r="M172" s="2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x14ac:dyDescent="0.25">
      <c r="B173" s="1"/>
      <c r="C173" s="1"/>
      <c r="D173" s="1"/>
      <c r="E173" s="1"/>
      <c r="F173" s="21"/>
      <c r="G173" s="21"/>
      <c r="H173" s="21"/>
      <c r="I173" s="21"/>
      <c r="J173" s="21"/>
      <c r="K173" s="21"/>
      <c r="L173" s="21"/>
      <c r="M173" s="2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x14ac:dyDescent="0.25">
      <c r="B174" s="1"/>
      <c r="C174" s="1"/>
      <c r="D174" s="1"/>
      <c r="E174" s="1"/>
      <c r="F174" s="21"/>
      <c r="G174" s="21"/>
      <c r="H174" s="21"/>
      <c r="I174" s="21"/>
      <c r="J174" s="21"/>
      <c r="K174" s="21"/>
      <c r="L174" s="21"/>
      <c r="M174" s="2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x14ac:dyDescent="0.25">
      <c r="B175" s="1"/>
      <c r="C175" s="1"/>
      <c r="D175" s="1"/>
      <c r="E175" s="1"/>
      <c r="F175" s="21"/>
      <c r="G175" s="21"/>
      <c r="H175" s="21"/>
      <c r="I175" s="21"/>
      <c r="J175" s="21"/>
      <c r="K175" s="21"/>
      <c r="L175" s="21"/>
      <c r="M175" s="2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x14ac:dyDescent="0.25">
      <c r="B176" s="1"/>
      <c r="C176" s="1"/>
      <c r="D176" s="1"/>
      <c r="E176" s="1"/>
      <c r="F176" s="21"/>
      <c r="G176" s="21"/>
      <c r="H176" s="21"/>
      <c r="I176" s="21"/>
      <c r="J176" s="21"/>
      <c r="K176" s="21"/>
      <c r="L176" s="21"/>
      <c r="M176" s="2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x14ac:dyDescent="0.25">
      <c r="B177" s="1"/>
      <c r="C177" s="1"/>
      <c r="D177" s="1"/>
      <c r="E177" s="1"/>
      <c r="F177" s="21"/>
      <c r="G177" s="21"/>
      <c r="H177" s="21"/>
      <c r="I177" s="21"/>
      <c r="J177" s="21"/>
      <c r="K177" s="21"/>
      <c r="L177" s="21"/>
      <c r="M177" s="2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x14ac:dyDescent="0.25">
      <c r="B178" s="1"/>
      <c r="C178" s="1"/>
      <c r="D178" s="1"/>
      <c r="E178" s="1"/>
      <c r="F178" s="21"/>
      <c r="G178" s="21"/>
      <c r="H178" s="21"/>
      <c r="I178" s="21"/>
      <c r="J178" s="21"/>
      <c r="K178" s="21"/>
      <c r="L178" s="21"/>
      <c r="M178" s="2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x14ac:dyDescent="0.25">
      <c r="B179" s="1"/>
      <c r="C179" s="1"/>
      <c r="D179" s="1"/>
      <c r="E179" s="1"/>
      <c r="F179" s="21"/>
      <c r="G179" s="21"/>
      <c r="H179" s="21"/>
      <c r="I179" s="21"/>
      <c r="J179" s="21"/>
      <c r="K179" s="21"/>
      <c r="L179" s="21"/>
      <c r="M179" s="2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x14ac:dyDescent="0.25">
      <c r="B180" s="1"/>
      <c r="C180" s="1"/>
      <c r="D180" s="1"/>
      <c r="E180" s="1"/>
      <c r="F180" s="21"/>
      <c r="G180" s="21"/>
      <c r="H180" s="21"/>
      <c r="I180" s="21"/>
      <c r="J180" s="21"/>
      <c r="K180" s="21"/>
      <c r="L180" s="21"/>
      <c r="M180" s="2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x14ac:dyDescent="0.25">
      <c r="B181" s="1"/>
      <c r="C181" s="1"/>
      <c r="D181" s="1"/>
      <c r="E181" s="1"/>
      <c r="F181" s="21"/>
      <c r="G181" s="21"/>
      <c r="H181" s="21"/>
      <c r="I181" s="21"/>
      <c r="J181" s="21"/>
      <c r="K181" s="21"/>
      <c r="L181" s="21"/>
      <c r="M181" s="2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x14ac:dyDescent="0.25">
      <c r="B182" s="1"/>
      <c r="C182" s="1"/>
      <c r="D182" s="1"/>
      <c r="E182" s="1"/>
      <c r="F182" s="21"/>
      <c r="G182" s="21"/>
      <c r="H182" s="21"/>
      <c r="I182" s="21"/>
      <c r="J182" s="21"/>
      <c r="K182" s="21"/>
      <c r="L182" s="21"/>
      <c r="M182" s="2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x14ac:dyDescent="0.25">
      <c r="B183" s="1"/>
      <c r="C183" s="1"/>
      <c r="D183" s="1"/>
      <c r="E183" s="1"/>
      <c r="F183" s="21"/>
      <c r="G183" s="21"/>
      <c r="H183" s="21"/>
      <c r="I183" s="21"/>
      <c r="J183" s="21"/>
      <c r="K183" s="21"/>
      <c r="L183" s="21"/>
      <c r="M183" s="2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x14ac:dyDescent="0.25">
      <c r="B184" s="1"/>
      <c r="C184" s="1"/>
      <c r="D184" s="1"/>
      <c r="E184" s="1"/>
      <c r="F184" s="21"/>
      <c r="G184" s="21"/>
      <c r="H184" s="21"/>
      <c r="I184" s="21"/>
      <c r="J184" s="21"/>
      <c r="K184" s="21"/>
      <c r="L184" s="21"/>
      <c r="M184" s="2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x14ac:dyDescent="0.25">
      <c r="B185" s="1"/>
      <c r="C185" s="1"/>
      <c r="D185" s="1"/>
      <c r="E185" s="1"/>
      <c r="F185" s="21"/>
      <c r="G185" s="21"/>
      <c r="H185" s="21"/>
      <c r="I185" s="21"/>
      <c r="J185" s="21"/>
      <c r="K185" s="21"/>
      <c r="L185" s="21"/>
      <c r="M185" s="2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x14ac:dyDescent="0.25">
      <c r="B186" s="1"/>
      <c r="C186" s="1"/>
      <c r="D186" s="1"/>
      <c r="E186" s="1"/>
      <c r="F186" s="21"/>
      <c r="G186" s="21"/>
      <c r="H186" s="21"/>
      <c r="I186" s="21"/>
      <c r="J186" s="21"/>
      <c r="K186" s="21"/>
      <c r="L186" s="21"/>
      <c r="M186" s="2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x14ac:dyDescent="0.25">
      <c r="B187" s="1"/>
      <c r="C187" s="1"/>
      <c r="D187" s="1"/>
      <c r="E187" s="1"/>
      <c r="F187" s="21"/>
      <c r="G187" s="21"/>
      <c r="H187" s="21"/>
      <c r="I187" s="21"/>
      <c r="J187" s="21"/>
      <c r="K187" s="21"/>
      <c r="L187" s="21"/>
      <c r="M187" s="2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x14ac:dyDescent="0.25">
      <c r="B188" s="1"/>
      <c r="C188" s="1"/>
      <c r="D188" s="1"/>
      <c r="E188" s="1"/>
      <c r="F188" s="21"/>
      <c r="G188" s="21"/>
      <c r="H188" s="21"/>
      <c r="I188" s="21"/>
      <c r="J188" s="21"/>
      <c r="K188" s="21"/>
      <c r="L188" s="21"/>
      <c r="M188" s="2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x14ac:dyDescent="0.25">
      <c r="B189" s="1"/>
      <c r="C189" s="1"/>
      <c r="D189" s="1"/>
      <c r="E189" s="1"/>
      <c r="F189" s="21"/>
      <c r="G189" s="21"/>
      <c r="H189" s="21"/>
      <c r="I189" s="21"/>
      <c r="J189" s="21"/>
      <c r="K189" s="21"/>
      <c r="L189" s="21"/>
      <c r="M189" s="2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x14ac:dyDescent="0.25">
      <c r="B190" s="1"/>
      <c r="C190" s="1"/>
      <c r="D190" s="1"/>
      <c r="E190" s="1"/>
      <c r="F190" s="21"/>
      <c r="G190" s="21"/>
      <c r="H190" s="21"/>
      <c r="I190" s="21"/>
      <c r="J190" s="21"/>
      <c r="K190" s="21"/>
      <c r="L190" s="21"/>
      <c r="M190" s="2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x14ac:dyDescent="0.25">
      <c r="B191" s="1"/>
      <c r="C191" s="1"/>
      <c r="D191" s="1"/>
      <c r="E191" s="1"/>
      <c r="F191" s="21"/>
      <c r="G191" s="21"/>
      <c r="H191" s="21"/>
      <c r="I191" s="21"/>
      <c r="J191" s="21"/>
      <c r="K191" s="21"/>
      <c r="L191" s="21"/>
      <c r="M191" s="2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x14ac:dyDescent="0.25">
      <c r="B192" s="1"/>
      <c r="C192" s="1"/>
      <c r="D192" s="1"/>
      <c r="E192" s="1"/>
      <c r="F192" s="21"/>
      <c r="G192" s="21"/>
      <c r="H192" s="21"/>
      <c r="I192" s="21"/>
      <c r="J192" s="21"/>
      <c r="K192" s="21"/>
      <c r="L192" s="21"/>
      <c r="M192" s="2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x14ac:dyDescent="0.25">
      <c r="B193" s="1"/>
      <c r="C193" s="1"/>
      <c r="D193" s="1"/>
      <c r="E193" s="1"/>
      <c r="F193" s="21"/>
      <c r="G193" s="21"/>
      <c r="H193" s="21"/>
      <c r="I193" s="21"/>
      <c r="J193" s="21"/>
      <c r="K193" s="21"/>
      <c r="L193" s="21"/>
      <c r="M193" s="2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x14ac:dyDescent="0.25">
      <c r="B194" s="1"/>
      <c r="C194" s="1"/>
      <c r="D194" s="1"/>
      <c r="E194" s="1"/>
      <c r="F194" s="21"/>
      <c r="G194" s="21"/>
      <c r="H194" s="21"/>
      <c r="I194" s="21"/>
      <c r="J194" s="21"/>
      <c r="K194" s="21"/>
      <c r="L194" s="21"/>
      <c r="M194" s="2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x14ac:dyDescent="0.25">
      <c r="B195" s="1"/>
      <c r="C195" s="1"/>
      <c r="D195" s="1"/>
      <c r="E195" s="1"/>
      <c r="F195" s="21"/>
      <c r="G195" s="21"/>
      <c r="H195" s="21"/>
      <c r="I195" s="21"/>
      <c r="J195" s="21"/>
      <c r="K195" s="21"/>
      <c r="L195" s="21"/>
      <c r="M195" s="2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x14ac:dyDescent="0.25">
      <c r="B196" s="1"/>
      <c r="C196" s="1"/>
      <c r="D196" s="1"/>
      <c r="E196" s="1"/>
      <c r="F196" s="21"/>
      <c r="G196" s="21"/>
      <c r="H196" s="21"/>
      <c r="I196" s="21"/>
      <c r="J196" s="21"/>
      <c r="K196" s="21"/>
      <c r="L196" s="21"/>
      <c r="M196" s="2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x14ac:dyDescent="0.25">
      <c r="B197" s="1"/>
      <c r="C197" s="1"/>
      <c r="D197" s="1"/>
      <c r="E197" s="1"/>
      <c r="F197" s="21"/>
      <c r="G197" s="21"/>
      <c r="H197" s="21"/>
      <c r="I197" s="21"/>
      <c r="J197" s="21"/>
      <c r="K197" s="21"/>
      <c r="L197" s="21"/>
      <c r="M197" s="2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x14ac:dyDescent="0.25">
      <c r="B198" s="1"/>
      <c r="C198" s="1"/>
      <c r="D198" s="1"/>
      <c r="E198" s="1"/>
      <c r="F198" s="21"/>
      <c r="G198" s="21"/>
      <c r="H198" s="21"/>
      <c r="I198" s="21"/>
      <c r="J198" s="21"/>
      <c r="K198" s="21"/>
      <c r="L198" s="21"/>
      <c r="M198" s="2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x14ac:dyDescent="0.25">
      <c r="B199" s="1"/>
      <c r="C199" s="1"/>
      <c r="D199" s="1"/>
      <c r="E199" s="1"/>
      <c r="F199" s="21"/>
      <c r="G199" s="21"/>
      <c r="H199" s="21"/>
      <c r="I199" s="21"/>
      <c r="J199" s="21"/>
      <c r="K199" s="21"/>
      <c r="L199" s="21"/>
      <c r="M199" s="2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x14ac:dyDescent="0.25">
      <c r="B200" s="1"/>
      <c r="C200" s="1"/>
      <c r="D200" s="1"/>
      <c r="E200" s="1"/>
      <c r="F200" s="21"/>
      <c r="G200" s="21"/>
      <c r="H200" s="21"/>
      <c r="I200" s="21"/>
      <c r="J200" s="21"/>
      <c r="K200" s="21"/>
      <c r="L200" s="21"/>
      <c r="M200" s="2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x14ac:dyDescent="0.25">
      <c r="B201" s="1"/>
      <c r="C201" s="1"/>
      <c r="D201" s="1"/>
      <c r="E201" s="1"/>
      <c r="F201" s="21"/>
      <c r="G201" s="21"/>
      <c r="H201" s="21"/>
      <c r="I201" s="21"/>
      <c r="J201" s="21"/>
      <c r="K201" s="21"/>
      <c r="L201" s="21"/>
      <c r="M201" s="2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x14ac:dyDescent="0.25">
      <c r="B202" s="1"/>
      <c r="C202" s="1"/>
      <c r="D202" s="1"/>
      <c r="E202" s="1"/>
      <c r="F202" s="21"/>
      <c r="G202" s="21"/>
      <c r="H202" s="21"/>
      <c r="I202" s="21"/>
      <c r="J202" s="21"/>
      <c r="K202" s="21"/>
      <c r="L202" s="21"/>
      <c r="M202" s="2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x14ac:dyDescent="0.25">
      <c r="B203" s="1"/>
      <c r="C203" s="1"/>
      <c r="D203" s="1"/>
      <c r="E203" s="1"/>
      <c r="F203" s="21"/>
      <c r="G203" s="21"/>
      <c r="H203" s="21"/>
      <c r="I203" s="21"/>
      <c r="J203" s="21"/>
      <c r="K203" s="21"/>
      <c r="L203" s="21"/>
      <c r="M203" s="2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x14ac:dyDescent="0.25">
      <c r="B204" s="1"/>
      <c r="C204" s="1"/>
      <c r="D204" s="1"/>
      <c r="E204" s="1"/>
      <c r="F204" s="21"/>
      <c r="G204" s="21"/>
      <c r="H204" s="21"/>
      <c r="I204" s="21"/>
      <c r="J204" s="21"/>
      <c r="K204" s="21"/>
      <c r="L204" s="21"/>
      <c r="M204" s="2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x14ac:dyDescent="0.25">
      <c r="B205" s="1"/>
      <c r="C205" s="1"/>
      <c r="D205" s="1"/>
      <c r="E205" s="1"/>
      <c r="F205" s="21"/>
      <c r="G205" s="21"/>
      <c r="H205" s="21"/>
      <c r="I205" s="21"/>
      <c r="J205" s="21"/>
      <c r="K205" s="21"/>
      <c r="L205" s="21"/>
      <c r="M205" s="2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x14ac:dyDescent="0.25">
      <c r="B206" s="1"/>
      <c r="C206" s="1"/>
      <c r="D206" s="1"/>
      <c r="E206" s="1"/>
      <c r="F206" s="21"/>
      <c r="G206" s="21"/>
      <c r="H206" s="21"/>
      <c r="I206" s="21"/>
      <c r="J206" s="21"/>
      <c r="K206" s="21"/>
      <c r="L206" s="21"/>
      <c r="M206" s="2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x14ac:dyDescent="0.25">
      <c r="B207" s="1"/>
      <c r="C207" s="1"/>
      <c r="D207" s="1"/>
      <c r="E207" s="1"/>
      <c r="F207" s="21"/>
      <c r="G207" s="21"/>
      <c r="H207" s="21"/>
      <c r="I207" s="21"/>
      <c r="J207" s="21"/>
      <c r="K207" s="21"/>
      <c r="L207" s="21"/>
      <c r="M207" s="2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x14ac:dyDescent="0.25">
      <c r="B208" s="1"/>
      <c r="C208" s="1"/>
      <c r="D208" s="1"/>
      <c r="E208" s="1"/>
      <c r="F208" s="21"/>
      <c r="G208" s="21"/>
      <c r="H208" s="21"/>
      <c r="I208" s="21"/>
      <c r="J208" s="21"/>
      <c r="K208" s="21"/>
      <c r="L208" s="21"/>
      <c r="M208" s="2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x14ac:dyDescent="0.25">
      <c r="B209" s="1"/>
      <c r="C209" s="1"/>
      <c r="D209" s="1"/>
      <c r="E209" s="1"/>
      <c r="F209" s="21"/>
      <c r="G209" s="21"/>
      <c r="H209" s="21"/>
      <c r="I209" s="21"/>
      <c r="J209" s="21"/>
      <c r="K209" s="21"/>
      <c r="L209" s="21"/>
      <c r="M209" s="2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x14ac:dyDescent="0.25">
      <c r="B210" s="1"/>
      <c r="C210" s="1"/>
      <c r="D210" s="1"/>
      <c r="E210" s="1"/>
      <c r="F210" s="21"/>
      <c r="G210" s="21"/>
      <c r="H210" s="21"/>
      <c r="I210" s="21"/>
      <c r="J210" s="21"/>
      <c r="K210" s="21"/>
      <c r="L210" s="21"/>
      <c r="M210" s="2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x14ac:dyDescent="0.25">
      <c r="B211" s="1"/>
      <c r="C211" s="1"/>
      <c r="D211" s="1"/>
      <c r="E211" s="1"/>
      <c r="F211" s="21"/>
      <c r="G211" s="21"/>
      <c r="H211" s="21"/>
      <c r="I211" s="21"/>
      <c r="J211" s="21"/>
      <c r="K211" s="21"/>
      <c r="L211" s="21"/>
      <c r="M211" s="2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x14ac:dyDescent="0.25">
      <c r="B212" s="1"/>
      <c r="C212" s="1"/>
      <c r="D212" s="1"/>
      <c r="E212" s="1"/>
      <c r="F212" s="21"/>
      <c r="G212" s="21"/>
      <c r="H212" s="21"/>
      <c r="I212" s="21"/>
      <c r="J212" s="21"/>
      <c r="K212" s="21"/>
      <c r="L212" s="21"/>
      <c r="M212" s="2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x14ac:dyDescent="0.25">
      <c r="B213" s="1"/>
      <c r="C213" s="1"/>
      <c r="D213" s="1"/>
      <c r="E213" s="1"/>
      <c r="F213" s="21"/>
      <c r="G213" s="21"/>
      <c r="H213" s="21"/>
      <c r="I213" s="21"/>
      <c r="J213" s="21"/>
      <c r="K213" s="21"/>
      <c r="L213" s="21"/>
      <c r="M213" s="2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x14ac:dyDescent="0.25">
      <c r="B214" s="1"/>
      <c r="C214" s="1"/>
      <c r="D214" s="1"/>
      <c r="E214" s="1"/>
      <c r="F214" s="21"/>
      <c r="G214" s="21"/>
      <c r="H214" s="21"/>
      <c r="I214" s="21"/>
      <c r="J214" s="21"/>
      <c r="K214" s="21"/>
      <c r="L214" s="21"/>
      <c r="M214" s="2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x14ac:dyDescent="0.25">
      <c r="B215" s="1"/>
      <c r="C215" s="1"/>
      <c r="D215" s="1"/>
      <c r="E215" s="1"/>
      <c r="F215" s="21"/>
      <c r="G215" s="21"/>
      <c r="H215" s="21"/>
      <c r="I215" s="21"/>
      <c r="J215" s="21"/>
      <c r="K215" s="21"/>
      <c r="L215" s="21"/>
      <c r="M215" s="2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x14ac:dyDescent="0.25">
      <c r="B216" s="1"/>
      <c r="C216" s="1"/>
      <c r="D216" s="1"/>
      <c r="E216" s="1"/>
      <c r="F216" s="21"/>
      <c r="G216" s="21"/>
      <c r="H216" s="21"/>
      <c r="I216" s="21"/>
      <c r="J216" s="21"/>
      <c r="K216" s="21"/>
      <c r="L216" s="21"/>
      <c r="M216" s="2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x14ac:dyDescent="0.25">
      <c r="B217" s="1"/>
      <c r="C217" s="1"/>
      <c r="D217" s="1"/>
      <c r="E217" s="1"/>
      <c r="F217" s="21"/>
      <c r="G217" s="21"/>
      <c r="H217" s="21"/>
      <c r="I217" s="21"/>
      <c r="J217" s="21"/>
      <c r="K217" s="21"/>
      <c r="L217" s="21"/>
      <c r="M217" s="2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x14ac:dyDescent="0.25">
      <c r="B218" s="1"/>
      <c r="C218" s="1"/>
      <c r="D218" s="1"/>
      <c r="E218" s="1"/>
      <c r="F218" s="21"/>
      <c r="G218" s="21"/>
      <c r="H218" s="21"/>
      <c r="I218" s="21"/>
      <c r="J218" s="21"/>
      <c r="K218" s="21"/>
      <c r="L218" s="21"/>
      <c r="M218" s="2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x14ac:dyDescent="0.25">
      <c r="B219" s="1"/>
      <c r="C219" s="1"/>
      <c r="D219" s="1"/>
      <c r="E219" s="1"/>
      <c r="F219" s="21"/>
      <c r="G219" s="21"/>
      <c r="H219" s="21"/>
      <c r="I219" s="21"/>
      <c r="J219" s="21"/>
      <c r="K219" s="21"/>
      <c r="L219" s="21"/>
      <c r="M219" s="2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x14ac:dyDescent="0.25">
      <c r="B220" s="1"/>
      <c r="C220" s="1"/>
      <c r="D220" s="1"/>
      <c r="E220" s="1"/>
      <c r="F220" s="21"/>
      <c r="G220" s="21"/>
      <c r="H220" s="21"/>
      <c r="I220" s="21"/>
      <c r="J220" s="21"/>
      <c r="K220" s="21"/>
      <c r="L220" s="21"/>
      <c r="M220" s="2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x14ac:dyDescent="0.25">
      <c r="B221" s="1"/>
      <c r="C221" s="1"/>
      <c r="D221" s="1"/>
      <c r="E221" s="1"/>
      <c r="F221" s="21"/>
      <c r="G221" s="21"/>
      <c r="H221" s="21"/>
      <c r="I221" s="21"/>
      <c r="J221" s="21"/>
      <c r="K221" s="21"/>
      <c r="L221" s="21"/>
      <c r="M221" s="2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x14ac:dyDescent="0.25">
      <c r="B222" s="1"/>
      <c r="C222" s="1"/>
      <c r="D222" s="1"/>
      <c r="E222" s="1"/>
      <c r="F222" s="21"/>
      <c r="G222" s="21"/>
      <c r="H222" s="21"/>
      <c r="I222" s="21"/>
      <c r="J222" s="21"/>
      <c r="K222" s="21"/>
      <c r="L222" s="21"/>
      <c r="M222" s="2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x14ac:dyDescent="0.25">
      <c r="B223" s="1"/>
      <c r="C223" s="1"/>
      <c r="D223" s="1"/>
      <c r="E223" s="1"/>
      <c r="F223" s="21"/>
      <c r="G223" s="21"/>
      <c r="H223" s="21"/>
      <c r="I223" s="21"/>
      <c r="J223" s="21"/>
      <c r="K223" s="21"/>
      <c r="L223" s="21"/>
      <c r="M223" s="2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x14ac:dyDescent="0.25">
      <c r="B224" s="1"/>
      <c r="C224" s="1"/>
      <c r="D224" s="1"/>
      <c r="E224" s="1"/>
      <c r="F224" s="21"/>
      <c r="G224" s="21"/>
      <c r="H224" s="21"/>
      <c r="I224" s="21"/>
      <c r="J224" s="21"/>
      <c r="K224" s="21"/>
      <c r="L224" s="21"/>
      <c r="M224" s="2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x14ac:dyDescent="0.25">
      <c r="B225" s="1"/>
      <c r="C225" s="1"/>
      <c r="D225" s="1"/>
      <c r="E225" s="1"/>
      <c r="F225" s="21"/>
      <c r="G225" s="21"/>
      <c r="H225" s="21"/>
      <c r="I225" s="21"/>
      <c r="J225" s="21"/>
      <c r="K225" s="21"/>
      <c r="L225" s="21"/>
      <c r="M225" s="2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x14ac:dyDescent="0.25">
      <c r="B226" s="1"/>
      <c r="C226" s="1"/>
      <c r="D226" s="1"/>
      <c r="E226" s="1"/>
      <c r="F226" s="21"/>
      <c r="G226" s="21"/>
      <c r="H226" s="21"/>
      <c r="I226" s="21"/>
      <c r="J226" s="21"/>
      <c r="K226" s="21"/>
      <c r="L226" s="21"/>
      <c r="M226" s="2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x14ac:dyDescent="0.25">
      <c r="B227" s="1"/>
      <c r="C227" s="1"/>
      <c r="D227" s="1"/>
      <c r="E227" s="1"/>
      <c r="F227" s="21"/>
      <c r="G227" s="21"/>
      <c r="H227" s="21"/>
      <c r="I227" s="21"/>
      <c r="J227" s="21"/>
      <c r="K227" s="21"/>
      <c r="L227" s="21"/>
      <c r="M227" s="2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x14ac:dyDescent="0.25">
      <c r="B228" s="1"/>
      <c r="C228" s="1"/>
      <c r="D228" s="1"/>
      <c r="E228" s="1"/>
      <c r="F228" s="21"/>
      <c r="G228" s="21"/>
      <c r="H228" s="21"/>
      <c r="I228" s="21"/>
      <c r="J228" s="21"/>
      <c r="K228" s="21"/>
      <c r="L228" s="21"/>
      <c r="M228" s="2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x14ac:dyDescent="0.25">
      <c r="B229" s="1"/>
      <c r="C229" s="1"/>
      <c r="D229" s="1"/>
      <c r="E229" s="1"/>
      <c r="F229" s="21"/>
      <c r="G229" s="21"/>
      <c r="H229" s="21"/>
      <c r="I229" s="21"/>
      <c r="J229" s="21"/>
      <c r="K229" s="21"/>
      <c r="L229" s="21"/>
      <c r="M229" s="2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x14ac:dyDescent="0.25">
      <c r="B230" s="1"/>
      <c r="C230" s="1"/>
      <c r="D230" s="1"/>
      <c r="E230" s="1"/>
      <c r="F230" s="21"/>
      <c r="G230" s="21"/>
      <c r="H230" s="21"/>
      <c r="I230" s="21"/>
      <c r="J230" s="21"/>
      <c r="K230" s="21"/>
      <c r="L230" s="21"/>
      <c r="M230" s="2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x14ac:dyDescent="0.25">
      <c r="B231" s="1"/>
      <c r="C231" s="1"/>
      <c r="D231" s="1"/>
      <c r="E231" s="1"/>
      <c r="F231" s="21"/>
      <c r="G231" s="21"/>
      <c r="H231" s="21"/>
      <c r="I231" s="21"/>
      <c r="J231" s="21"/>
      <c r="K231" s="21"/>
      <c r="L231" s="21"/>
      <c r="M231" s="2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x14ac:dyDescent="0.25">
      <c r="B232" s="1"/>
      <c r="C232" s="1"/>
      <c r="D232" s="1"/>
      <c r="E232" s="1"/>
      <c r="F232" s="21"/>
      <c r="G232" s="21"/>
      <c r="H232" s="21"/>
      <c r="I232" s="21"/>
      <c r="J232" s="21"/>
      <c r="K232" s="21"/>
      <c r="L232" s="21"/>
      <c r="M232" s="2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x14ac:dyDescent="0.25">
      <c r="B233" s="1"/>
      <c r="C233" s="1"/>
      <c r="D233" s="1"/>
      <c r="E233" s="1"/>
      <c r="F233" s="21"/>
      <c r="G233" s="21"/>
      <c r="H233" s="21"/>
      <c r="I233" s="21"/>
      <c r="J233" s="21"/>
      <c r="K233" s="21"/>
      <c r="L233" s="21"/>
      <c r="M233" s="2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x14ac:dyDescent="0.25">
      <c r="B234" s="1"/>
      <c r="C234" s="1"/>
      <c r="D234" s="1"/>
      <c r="E234" s="1"/>
      <c r="F234" s="21"/>
      <c r="G234" s="21"/>
      <c r="H234" s="21"/>
      <c r="I234" s="21"/>
      <c r="J234" s="21"/>
      <c r="K234" s="21"/>
      <c r="L234" s="21"/>
      <c r="M234" s="2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x14ac:dyDescent="0.25">
      <c r="B235" s="1"/>
      <c r="C235" s="1"/>
      <c r="D235" s="1"/>
      <c r="E235" s="1"/>
      <c r="F235" s="21"/>
      <c r="G235" s="21"/>
      <c r="H235" s="21"/>
      <c r="I235" s="21"/>
      <c r="J235" s="21"/>
      <c r="K235" s="21"/>
      <c r="L235" s="21"/>
      <c r="M235" s="2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x14ac:dyDescent="0.25">
      <c r="B236" s="1"/>
      <c r="C236" s="1"/>
      <c r="D236" s="1"/>
      <c r="E236" s="1"/>
      <c r="F236" s="21"/>
      <c r="G236" s="21"/>
      <c r="H236" s="21"/>
      <c r="I236" s="21"/>
      <c r="J236" s="21"/>
      <c r="K236" s="21"/>
      <c r="L236" s="21"/>
      <c r="M236" s="2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x14ac:dyDescent="0.25">
      <c r="B237" s="1"/>
      <c r="C237" s="1"/>
      <c r="D237" s="1"/>
      <c r="E237" s="1"/>
      <c r="F237" s="21"/>
      <c r="G237" s="21"/>
      <c r="H237" s="21"/>
      <c r="I237" s="21"/>
      <c r="J237" s="21"/>
      <c r="K237" s="21"/>
      <c r="L237" s="21"/>
      <c r="M237" s="2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x14ac:dyDescent="0.25">
      <c r="B238" s="1"/>
      <c r="C238" s="1"/>
      <c r="D238" s="1"/>
      <c r="E238" s="1"/>
      <c r="F238" s="21"/>
      <c r="G238" s="21"/>
      <c r="H238" s="21"/>
      <c r="I238" s="21"/>
      <c r="J238" s="21"/>
      <c r="K238" s="21"/>
      <c r="L238" s="21"/>
      <c r="M238" s="2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x14ac:dyDescent="0.25">
      <c r="B239" s="1"/>
      <c r="C239" s="1"/>
      <c r="D239" s="1"/>
      <c r="E239" s="1"/>
      <c r="F239" s="21"/>
      <c r="G239" s="21"/>
      <c r="H239" s="21"/>
      <c r="I239" s="21"/>
      <c r="J239" s="21"/>
      <c r="K239" s="21"/>
      <c r="L239" s="21"/>
      <c r="M239" s="2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x14ac:dyDescent="0.25">
      <c r="B240" s="1"/>
      <c r="C240" s="1"/>
      <c r="D240" s="1"/>
      <c r="E240" s="1"/>
      <c r="F240" s="21"/>
      <c r="G240" s="21"/>
      <c r="H240" s="21"/>
      <c r="I240" s="21"/>
      <c r="J240" s="21"/>
      <c r="K240" s="21"/>
      <c r="L240" s="21"/>
      <c r="M240" s="2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x14ac:dyDescent="0.25">
      <c r="B241" s="1"/>
      <c r="C241" s="1"/>
      <c r="D241" s="1"/>
      <c r="E241" s="1"/>
      <c r="F241" s="21"/>
      <c r="G241" s="21"/>
      <c r="H241" s="21"/>
      <c r="I241" s="21"/>
      <c r="J241" s="21"/>
      <c r="K241" s="21"/>
      <c r="L241" s="21"/>
      <c r="M241" s="2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x14ac:dyDescent="0.25">
      <c r="B242" s="1"/>
      <c r="C242" s="1"/>
      <c r="D242" s="1"/>
      <c r="E242" s="1"/>
      <c r="F242" s="21"/>
      <c r="G242" s="21"/>
      <c r="H242" s="21"/>
      <c r="I242" s="21"/>
      <c r="J242" s="21"/>
      <c r="K242" s="21"/>
      <c r="L242" s="21"/>
      <c r="M242" s="2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x14ac:dyDescent="0.25">
      <c r="B243" s="1"/>
      <c r="C243" s="1"/>
      <c r="D243" s="1"/>
      <c r="E243" s="1"/>
      <c r="F243" s="21"/>
      <c r="G243" s="21"/>
      <c r="H243" s="21"/>
      <c r="I243" s="21"/>
      <c r="J243" s="21"/>
      <c r="K243" s="21"/>
      <c r="L243" s="21"/>
      <c r="M243" s="2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x14ac:dyDescent="0.25">
      <c r="B244" s="1"/>
      <c r="C244" s="1"/>
      <c r="D244" s="1"/>
      <c r="E244" s="1"/>
      <c r="F244" s="21"/>
      <c r="G244" s="21"/>
      <c r="H244" s="21"/>
      <c r="I244" s="21"/>
      <c r="J244" s="21"/>
      <c r="K244" s="21"/>
      <c r="L244" s="21"/>
      <c r="M244" s="2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x14ac:dyDescent="0.25">
      <c r="B245" s="1"/>
      <c r="C245" s="1"/>
      <c r="D245" s="1"/>
      <c r="E245" s="1"/>
      <c r="F245" s="21"/>
      <c r="G245" s="21"/>
      <c r="H245" s="21"/>
      <c r="I245" s="21"/>
      <c r="J245" s="21"/>
      <c r="K245" s="21"/>
      <c r="L245" s="21"/>
      <c r="M245" s="2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x14ac:dyDescent="0.25">
      <c r="B246" s="1"/>
      <c r="C246" s="1"/>
      <c r="D246" s="1"/>
      <c r="E246" s="1"/>
      <c r="F246" s="21"/>
      <c r="G246" s="21"/>
      <c r="H246" s="21"/>
      <c r="I246" s="21"/>
      <c r="J246" s="21"/>
      <c r="K246" s="21"/>
      <c r="L246" s="21"/>
      <c r="M246" s="2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x14ac:dyDescent="0.25">
      <c r="B247" s="1"/>
      <c r="C247" s="1"/>
      <c r="D247" s="1"/>
      <c r="E247" s="1"/>
      <c r="F247" s="21"/>
      <c r="G247" s="21"/>
      <c r="H247" s="21"/>
      <c r="I247" s="21"/>
      <c r="J247" s="21"/>
      <c r="K247" s="21"/>
      <c r="L247" s="21"/>
      <c r="M247" s="2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x14ac:dyDescent="0.25">
      <c r="B248" s="1"/>
      <c r="C248" s="1"/>
      <c r="D248" s="1"/>
      <c r="E248" s="1"/>
      <c r="F248" s="21"/>
      <c r="G248" s="21"/>
      <c r="H248" s="21"/>
      <c r="I248" s="21"/>
      <c r="J248" s="21"/>
      <c r="K248" s="21"/>
      <c r="L248" s="21"/>
      <c r="M248" s="2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x14ac:dyDescent="0.25">
      <c r="B249" s="1"/>
      <c r="C249" s="1"/>
      <c r="D249" s="1"/>
      <c r="E249" s="1"/>
      <c r="F249" s="21"/>
      <c r="G249" s="21"/>
      <c r="H249" s="21"/>
      <c r="I249" s="21"/>
      <c r="J249" s="21"/>
      <c r="K249" s="21"/>
      <c r="L249" s="21"/>
      <c r="M249" s="2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x14ac:dyDescent="0.25">
      <c r="B250" s="1"/>
      <c r="C250" s="1"/>
      <c r="D250" s="1"/>
      <c r="E250" s="1"/>
      <c r="F250" s="21"/>
      <c r="G250" s="21"/>
      <c r="H250" s="21"/>
      <c r="I250" s="21"/>
      <c r="J250" s="21"/>
      <c r="K250" s="21"/>
      <c r="L250" s="21"/>
      <c r="M250" s="2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x14ac:dyDescent="0.25">
      <c r="B251" s="1"/>
      <c r="C251" s="1"/>
      <c r="D251" s="1"/>
      <c r="E251" s="1"/>
      <c r="F251" s="21"/>
      <c r="G251" s="21"/>
      <c r="H251" s="21"/>
      <c r="I251" s="21"/>
      <c r="J251" s="21"/>
      <c r="K251" s="21"/>
      <c r="L251" s="21"/>
      <c r="M251" s="2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x14ac:dyDescent="0.25">
      <c r="B252" s="1"/>
      <c r="C252" s="1"/>
      <c r="D252" s="1"/>
      <c r="E252" s="1"/>
      <c r="F252" s="21"/>
      <c r="G252" s="21"/>
      <c r="H252" s="21"/>
      <c r="I252" s="21"/>
      <c r="J252" s="21"/>
      <c r="K252" s="21"/>
      <c r="L252" s="21"/>
      <c r="M252" s="2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x14ac:dyDescent="0.25">
      <c r="B253" s="1"/>
      <c r="C253" s="1"/>
      <c r="D253" s="1"/>
      <c r="E253" s="1"/>
      <c r="F253" s="21"/>
      <c r="G253" s="21"/>
      <c r="H253" s="21"/>
      <c r="I253" s="21"/>
      <c r="J253" s="21"/>
      <c r="K253" s="21"/>
      <c r="L253" s="21"/>
      <c r="M253" s="2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x14ac:dyDescent="0.25">
      <c r="B254" s="1"/>
      <c r="C254" s="1"/>
      <c r="D254" s="1"/>
      <c r="E254" s="1"/>
      <c r="F254" s="21"/>
      <c r="G254" s="21"/>
      <c r="H254" s="21"/>
      <c r="I254" s="21"/>
      <c r="J254" s="21"/>
      <c r="K254" s="21"/>
      <c r="L254" s="21"/>
      <c r="M254" s="2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x14ac:dyDescent="0.25">
      <c r="B255" s="1"/>
      <c r="C255" s="1"/>
      <c r="D255" s="1"/>
      <c r="E255" s="1"/>
      <c r="F255" s="21"/>
      <c r="G255" s="21"/>
      <c r="H255" s="21"/>
      <c r="I255" s="21"/>
      <c r="J255" s="21"/>
      <c r="K255" s="21"/>
      <c r="L255" s="21"/>
      <c r="M255" s="2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x14ac:dyDescent="0.25">
      <c r="B256" s="1"/>
      <c r="C256" s="1"/>
      <c r="D256" s="1"/>
      <c r="E256" s="1"/>
      <c r="F256" s="21"/>
      <c r="G256" s="21"/>
      <c r="H256" s="21"/>
      <c r="I256" s="21"/>
      <c r="J256" s="21"/>
      <c r="K256" s="21"/>
      <c r="L256" s="21"/>
      <c r="M256" s="2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x14ac:dyDescent="0.25">
      <c r="B257" s="1"/>
      <c r="C257" s="1"/>
      <c r="D257" s="1"/>
      <c r="E257" s="1"/>
      <c r="F257" s="21"/>
      <c r="G257" s="21"/>
      <c r="H257" s="21"/>
      <c r="I257" s="21"/>
      <c r="J257" s="21"/>
      <c r="K257" s="21"/>
      <c r="L257" s="21"/>
      <c r="M257" s="2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x14ac:dyDescent="0.25">
      <c r="B258" s="1"/>
      <c r="C258" s="1"/>
      <c r="D258" s="1"/>
      <c r="E258" s="1"/>
      <c r="F258" s="21"/>
      <c r="G258" s="21"/>
      <c r="H258" s="21"/>
      <c r="I258" s="21"/>
      <c r="J258" s="21"/>
      <c r="K258" s="21"/>
      <c r="L258" s="21"/>
      <c r="M258" s="2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x14ac:dyDescent="0.25">
      <c r="B259" s="1"/>
      <c r="C259" s="1"/>
      <c r="D259" s="1"/>
      <c r="E259" s="1"/>
      <c r="F259" s="21"/>
      <c r="G259" s="21"/>
      <c r="H259" s="21"/>
      <c r="I259" s="21"/>
      <c r="J259" s="21"/>
      <c r="K259" s="21"/>
      <c r="L259" s="21"/>
      <c r="M259" s="2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x14ac:dyDescent="0.25">
      <c r="B260" s="1"/>
      <c r="C260" s="1"/>
      <c r="D260" s="1"/>
      <c r="E260" s="1"/>
      <c r="F260" s="21"/>
      <c r="G260" s="21"/>
      <c r="H260" s="21"/>
      <c r="I260" s="21"/>
      <c r="J260" s="21"/>
      <c r="K260" s="21"/>
      <c r="L260" s="21"/>
      <c r="M260" s="2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x14ac:dyDescent="0.25">
      <c r="B261" s="1"/>
      <c r="C261" s="1"/>
      <c r="D261" s="1"/>
      <c r="E261" s="1"/>
      <c r="F261" s="21"/>
      <c r="G261" s="21"/>
      <c r="H261" s="21"/>
      <c r="I261" s="21"/>
      <c r="J261" s="21"/>
      <c r="K261" s="21"/>
      <c r="L261" s="21"/>
      <c r="M261" s="2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x14ac:dyDescent="0.25">
      <c r="B262" s="1"/>
      <c r="C262" s="1"/>
      <c r="D262" s="1"/>
      <c r="E262" s="1"/>
      <c r="F262" s="21"/>
      <c r="G262" s="21"/>
      <c r="H262" s="21"/>
      <c r="I262" s="21"/>
      <c r="J262" s="21"/>
      <c r="K262" s="21"/>
      <c r="L262" s="21"/>
      <c r="M262" s="2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x14ac:dyDescent="0.25">
      <c r="B263" s="1"/>
      <c r="C263" s="1"/>
      <c r="D263" s="1"/>
      <c r="E263" s="1"/>
      <c r="F263" s="21"/>
      <c r="G263" s="21"/>
      <c r="H263" s="21"/>
      <c r="I263" s="21"/>
      <c r="J263" s="21"/>
      <c r="K263" s="21"/>
      <c r="L263" s="21"/>
      <c r="M263" s="2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x14ac:dyDescent="0.25">
      <c r="B264" s="1"/>
      <c r="C264" s="1"/>
      <c r="D264" s="1"/>
      <c r="E264" s="1"/>
      <c r="F264" s="21"/>
      <c r="G264" s="21"/>
      <c r="H264" s="21"/>
      <c r="I264" s="21"/>
      <c r="J264" s="21"/>
      <c r="K264" s="21"/>
      <c r="L264" s="21"/>
      <c r="M264" s="2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x14ac:dyDescent="0.25">
      <c r="B265" s="1"/>
      <c r="C265" s="1"/>
      <c r="D265" s="1"/>
      <c r="E265" s="1"/>
      <c r="F265" s="21"/>
      <c r="G265" s="21"/>
      <c r="H265" s="21"/>
      <c r="I265" s="21"/>
      <c r="J265" s="21"/>
      <c r="K265" s="21"/>
      <c r="L265" s="21"/>
      <c r="M265" s="2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x14ac:dyDescent="0.25">
      <c r="B266" s="1"/>
      <c r="C266" s="1"/>
      <c r="D266" s="1"/>
      <c r="E266" s="1"/>
      <c r="F266" s="21"/>
      <c r="G266" s="21"/>
      <c r="H266" s="21"/>
      <c r="I266" s="21"/>
      <c r="J266" s="21"/>
      <c r="K266" s="21"/>
      <c r="L266" s="21"/>
      <c r="M266" s="2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x14ac:dyDescent="0.25">
      <c r="B267" s="1"/>
      <c r="C267" s="1"/>
      <c r="D267" s="1"/>
      <c r="E267" s="1"/>
      <c r="F267" s="21"/>
      <c r="G267" s="21"/>
      <c r="H267" s="21"/>
      <c r="I267" s="21"/>
      <c r="J267" s="21"/>
      <c r="K267" s="21"/>
      <c r="L267" s="21"/>
      <c r="M267" s="2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x14ac:dyDescent="0.25">
      <c r="B268" s="1"/>
      <c r="C268" s="1"/>
      <c r="D268" s="1"/>
      <c r="E268" s="1"/>
      <c r="F268" s="21"/>
      <c r="G268" s="21"/>
      <c r="H268" s="21"/>
      <c r="I268" s="21"/>
      <c r="J268" s="21"/>
      <c r="K268" s="21"/>
      <c r="L268" s="21"/>
      <c r="M268" s="2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x14ac:dyDescent="0.25">
      <c r="B269" s="1"/>
      <c r="C269" s="1"/>
      <c r="D269" s="1"/>
      <c r="E269" s="1"/>
      <c r="F269" s="21"/>
      <c r="G269" s="21"/>
      <c r="H269" s="21"/>
      <c r="I269" s="21"/>
      <c r="J269" s="21"/>
      <c r="K269" s="21"/>
      <c r="L269" s="21"/>
      <c r="M269" s="2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x14ac:dyDescent="0.25">
      <c r="B270" s="1"/>
      <c r="C270" s="1"/>
      <c r="D270" s="1"/>
      <c r="E270" s="1"/>
      <c r="F270" s="21"/>
      <c r="G270" s="21"/>
      <c r="H270" s="21"/>
      <c r="I270" s="21"/>
      <c r="J270" s="21"/>
      <c r="K270" s="21"/>
      <c r="L270" s="21"/>
      <c r="M270" s="2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x14ac:dyDescent="0.25">
      <c r="B271" s="1"/>
      <c r="C271" s="1"/>
      <c r="D271" s="1"/>
      <c r="E271" s="1"/>
      <c r="F271" s="21"/>
      <c r="G271" s="21"/>
      <c r="H271" s="21"/>
      <c r="I271" s="21"/>
      <c r="J271" s="21"/>
      <c r="K271" s="21"/>
      <c r="L271" s="21"/>
      <c r="M271" s="2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x14ac:dyDescent="0.25">
      <c r="B272" s="1"/>
      <c r="C272" s="1"/>
      <c r="D272" s="1"/>
      <c r="E272" s="1"/>
      <c r="F272" s="21"/>
      <c r="G272" s="21"/>
      <c r="H272" s="21"/>
      <c r="I272" s="21"/>
      <c r="J272" s="21"/>
      <c r="K272" s="21"/>
      <c r="L272" s="21"/>
      <c r="M272" s="2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x14ac:dyDescent="0.25">
      <c r="B273" s="1"/>
      <c r="C273" s="1"/>
      <c r="D273" s="1"/>
      <c r="E273" s="1"/>
      <c r="F273" s="21"/>
      <c r="G273" s="21"/>
      <c r="H273" s="21"/>
      <c r="I273" s="21"/>
      <c r="J273" s="21"/>
      <c r="K273" s="21"/>
      <c r="L273" s="21"/>
      <c r="M273" s="2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x14ac:dyDescent="0.25">
      <c r="B274" s="1"/>
      <c r="C274" s="1"/>
      <c r="D274" s="1"/>
      <c r="E274" s="1"/>
      <c r="F274" s="21"/>
      <c r="G274" s="21"/>
      <c r="H274" s="21"/>
      <c r="I274" s="21"/>
      <c r="J274" s="21"/>
      <c r="K274" s="21"/>
      <c r="L274" s="21"/>
      <c r="M274" s="2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x14ac:dyDescent="0.25">
      <c r="B275" s="1"/>
      <c r="C275" s="1"/>
      <c r="D275" s="1"/>
      <c r="E275" s="1"/>
      <c r="F275" s="21"/>
      <c r="G275" s="21"/>
      <c r="H275" s="21"/>
      <c r="I275" s="21"/>
      <c r="J275" s="21"/>
      <c r="K275" s="21"/>
      <c r="L275" s="21"/>
      <c r="M275" s="2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x14ac:dyDescent="0.25">
      <c r="B276" s="1"/>
      <c r="C276" s="1"/>
      <c r="D276" s="1"/>
      <c r="E276" s="1"/>
      <c r="F276" s="21"/>
      <c r="G276" s="21"/>
      <c r="H276" s="21"/>
      <c r="I276" s="21"/>
      <c r="J276" s="21"/>
      <c r="K276" s="21"/>
      <c r="L276" s="21"/>
      <c r="M276" s="2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x14ac:dyDescent="0.25">
      <c r="B277" s="1"/>
      <c r="C277" s="1"/>
      <c r="D277" s="1"/>
      <c r="E277" s="1"/>
      <c r="F277" s="21"/>
      <c r="G277" s="21"/>
      <c r="H277" s="21"/>
      <c r="I277" s="21"/>
      <c r="J277" s="21"/>
      <c r="K277" s="21"/>
      <c r="L277" s="21"/>
      <c r="M277" s="2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x14ac:dyDescent="0.25">
      <c r="B278" s="1"/>
      <c r="C278" s="1"/>
      <c r="D278" s="1"/>
      <c r="E278" s="1"/>
      <c r="F278" s="21"/>
      <c r="G278" s="21"/>
      <c r="H278" s="21"/>
      <c r="I278" s="21"/>
      <c r="J278" s="21"/>
      <c r="K278" s="21"/>
      <c r="L278" s="21"/>
      <c r="M278" s="2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x14ac:dyDescent="0.25">
      <c r="B279" s="1"/>
      <c r="C279" s="1"/>
      <c r="D279" s="1"/>
      <c r="E279" s="1"/>
      <c r="F279" s="21"/>
      <c r="G279" s="21"/>
      <c r="H279" s="21"/>
      <c r="I279" s="21"/>
      <c r="J279" s="21"/>
      <c r="K279" s="21"/>
      <c r="L279" s="21"/>
      <c r="M279" s="2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x14ac:dyDescent="0.25">
      <c r="B280" s="1"/>
      <c r="C280" s="1"/>
      <c r="D280" s="1"/>
      <c r="E280" s="1"/>
      <c r="F280" s="21"/>
      <c r="G280" s="21"/>
      <c r="H280" s="21"/>
      <c r="I280" s="21"/>
      <c r="J280" s="21"/>
      <c r="K280" s="21"/>
      <c r="L280" s="21"/>
      <c r="M280" s="2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x14ac:dyDescent="0.25">
      <c r="B281" s="1"/>
      <c r="C281" s="1"/>
      <c r="D281" s="1"/>
      <c r="E281" s="1"/>
      <c r="F281" s="21"/>
      <c r="G281" s="21"/>
      <c r="H281" s="21"/>
      <c r="I281" s="21"/>
      <c r="J281" s="21"/>
      <c r="K281" s="21"/>
      <c r="L281" s="21"/>
      <c r="M281" s="2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x14ac:dyDescent="0.25">
      <c r="B282" s="1"/>
      <c r="C282" s="1"/>
      <c r="D282" s="1"/>
      <c r="E282" s="1"/>
      <c r="F282" s="21"/>
      <c r="G282" s="21"/>
      <c r="H282" s="21"/>
      <c r="I282" s="21"/>
      <c r="J282" s="21"/>
      <c r="K282" s="21"/>
      <c r="L282" s="21"/>
      <c r="M282" s="2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x14ac:dyDescent="0.25">
      <c r="B283" s="1"/>
      <c r="C283" s="1"/>
      <c r="D283" s="1"/>
      <c r="E283" s="1"/>
      <c r="F283" s="21"/>
      <c r="G283" s="21"/>
      <c r="H283" s="21"/>
      <c r="I283" s="21"/>
      <c r="J283" s="21"/>
      <c r="K283" s="21"/>
      <c r="L283" s="21"/>
      <c r="M283" s="2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x14ac:dyDescent="0.25">
      <c r="B284" s="1"/>
      <c r="C284" s="1"/>
      <c r="D284" s="1"/>
      <c r="E284" s="1"/>
      <c r="F284" s="21"/>
      <c r="G284" s="21"/>
      <c r="H284" s="21"/>
      <c r="I284" s="21"/>
      <c r="J284" s="21"/>
      <c r="K284" s="21"/>
      <c r="L284" s="21"/>
      <c r="M284" s="2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x14ac:dyDescent="0.25">
      <c r="B285" s="1"/>
      <c r="C285" s="1"/>
      <c r="D285" s="1"/>
      <c r="E285" s="1"/>
      <c r="F285" s="21"/>
      <c r="G285" s="21"/>
      <c r="H285" s="21"/>
      <c r="I285" s="21"/>
      <c r="J285" s="21"/>
      <c r="K285" s="21"/>
      <c r="L285" s="21"/>
      <c r="M285" s="2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x14ac:dyDescent="0.25">
      <c r="B286" s="1"/>
      <c r="C286" s="1"/>
      <c r="D286" s="1"/>
      <c r="E286" s="1"/>
      <c r="F286" s="21"/>
      <c r="G286" s="21"/>
      <c r="H286" s="21"/>
      <c r="I286" s="21"/>
      <c r="J286" s="21"/>
      <c r="K286" s="21"/>
      <c r="L286" s="21"/>
      <c r="M286" s="2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x14ac:dyDescent="0.25">
      <c r="B287" s="1"/>
      <c r="C287" s="1"/>
      <c r="D287" s="1"/>
      <c r="E287" s="1"/>
      <c r="F287" s="21"/>
      <c r="G287" s="21"/>
      <c r="H287" s="21"/>
      <c r="I287" s="21"/>
      <c r="J287" s="21"/>
      <c r="K287" s="21"/>
      <c r="L287" s="21"/>
      <c r="M287" s="2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x14ac:dyDescent="0.25">
      <c r="B288" s="1"/>
      <c r="C288" s="1"/>
      <c r="D288" s="1"/>
      <c r="E288" s="1"/>
      <c r="F288" s="21"/>
      <c r="G288" s="21"/>
      <c r="H288" s="21"/>
      <c r="I288" s="21"/>
      <c r="J288" s="21"/>
      <c r="K288" s="21"/>
      <c r="L288" s="21"/>
      <c r="M288" s="2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x14ac:dyDescent="0.25">
      <c r="B289" s="1"/>
      <c r="C289" s="1"/>
      <c r="D289" s="1"/>
      <c r="E289" s="1"/>
      <c r="F289" s="21"/>
      <c r="G289" s="21"/>
      <c r="H289" s="21"/>
      <c r="I289" s="21"/>
      <c r="J289" s="21"/>
      <c r="K289" s="21"/>
      <c r="L289" s="21"/>
      <c r="M289" s="2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x14ac:dyDescent="0.25">
      <c r="B290" s="1"/>
      <c r="C290" s="1"/>
      <c r="D290" s="1"/>
      <c r="E290" s="1"/>
      <c r="F290" s="21"/>
      <c r="G290" s="21"/>
      <c r="H290" s="21"/>
      <c r="I290" s="21"/>
      <c r="J290" s="21"/>
      <c r="K290" s="21"/>
      <c r="L290" s="21"/>
      <c r="M290" s="2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x14ac:dyDescent="0.25">
      <c r="B291" s="1"/>
      <c r="C291" s="1"/>
      <c r="D291" s="1"/>
      <c r="E291" s="1"/>
      <c r="F291" s="21"/>
      <c r="G291" s="21"/>
      <c r="H291" s="21"/>
      <c r="I291" s="21"/>
      <c r="J291" s="21"/>
      <c r="K291" s="21"/>
      <c r="L291" s="21"/>
      <c r="M291" s="2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x14ac:dyDescent="0.25">
      <c r="B292" s="1"/>
      <c r="C292" s="1"/>
      <c r="D292" s="1"/>
      <c r="E292" s="1"/>
      <c r="F292" s="21"/>
      <c r="G292" s="21"/>
      <c r="H292" s="21"/>
      <c r="I292" s="21"/>
      <c r="J292" s="21"/>
      <c r="K292" s="21"/>
      <c r="L292" s="21"/>
      <c r="M292" s="2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x14ac:dyDescent="0.25">
      <c r="B293" s="1"/>
      <c r="C293" s="1"/>
      <c r="D293" s="1"/>
      <c r="E293" s="1"/>
      <c r="F293" s="21"/>
      <c r="G293" s="21"/>
      <c r="H293" s="21"/>
      <c r="I293" s="21"/>
      <c r="J293" s="21"/>
      <c r="K293" s="21"/>
      <c r="L293" s="21"/>
      <c r="M293" s="2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x14ac:dyDescent="0.25">
      <c r="B294" s="1"/>
      <c r="C294" s="1"/>
      <c r="D294" s="1"/>
      <c r="E294" s="1"/>
      <c r="F294" s="21"/>
      <c r="G294" s="21"/>
      <c r="H294" s="21"/>
      <c r="I294" s="21"/>
      <c r="J294" s="21"/>
      <c r="K294" s="21"/>
      <c r="L294" s="21"/>
      <c r="M294" s="2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x14ac:dyDescent="0.25">
      <c r="B295" s="1"/>
      <c r="C295" s="1"/>
      <c r="D295" s="1"/>
      <c r="E295" s="1"/>
      <c r="F295" s="21"/>
      <c r="G295" s="21"/>
      <c r="H295" s="21"/>
      <c r="I295" s="21"/>
      <c r="J295" s="21"/>
      <c r="K295" s="21"/>
      <c r="L295" s="21"/>
      <c r="M295" s="2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x14ac:dyDescent="0.25">
      <c r="B296" s="1"/>
      <c r="C296" s="1"/>
      <c r="D296" s="1"/>
      <c r="E296" s="1"/>
      <c r="F296" s="21"/>
      <c r="G296" s="21"/>
      <c r="H296" s="21"/>
      <c r="I296" s="21"/>
      <c r="J296" s="21"/>
      <c r="K296" s="21"/>
      <c r="L296" s="21"/>
      <c r="M296" s="2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x14ac:dyDescent="0.25">
      <c r="B297" s="1"/>
      <c r="C297" s="1"/>
      <c r="D297" s="1"/>
      <c r="E297" s="1"/>
      <c r="F297" s="21"/>
      <c r="G297" s="21"/>
      <c r="H297" s="21"/>
      <c r="I297" s="21"/>
      <c r="J297" s="21"/>
      <c r="K297" s="21"/>
      <c r="L297" s="21"/>
      <c r="M297" s="2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x14ac:dyDescent="0.25">
      <c r="B298" s="1"/>
      <c r="C298" s="1"/>
      <c r="D298" s="1"/>
      <c r="E298" s="1"/>
      <c r="F298" s="21"/>
      <c r="G298" s="21"/>
      <c r="H298" s="21"/>
      <c r="I298" s="21"/>
      <c r="J298" s="21"/>
      <c r="K298" s="21"/>
      <c r="L298" s="21"/>
      <c r="M298" s="2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x14ac:dyDescent="0.25">
      <c r="B299" s="1"/>
      <c r="C299" s="1"/>
      <c r="D299" s="1"/>
      <c r="E299" s="1"/>
      <c r="F299" s="21"/>
      <c r="G299" s="21"/>
      <c r="H299" s="21"/>
      <c r="I299" s="21"/>
      <c r="J299" s="21"/>
      <c r="K299" s="21"/>
      <c r="L299" s="21"/>
      <c r="M299" s="2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x14ac:dyDescent="0.25">
      <c r="B300" s="1"/>
      <c r="C300" s="1"/>
      <c r="D300" s="1"/>
      <c r="E300" s="1"/>
      <c r="F300" s="21"/>
      <c r="G300" s="21"/>
      <c r="H300" s="21"/>
      <c r="I300" s="21"/>
      <c r="J300" s="21"/>
      <c r="K300" s="21"/>
      <c r="L300" s="21"/>
      <c r="M300" s="2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x14ac:dyDescent="0.25">
      <c r="B301" s="1"/>
      <c r="C301" s="1"/>
      <c r="D301" s="1"/>
      <c r="E301" s="1"/>
      <c r="F301" s="21"/>
      <c r="G301" s="21"/>
      <c r="H301" s="21"/>
      <c r="I301" s="21"/>
      <c r="J301" s="21"/>
      <c r="K301" s="21"/>
      <c r="L301" s="21"/>
      <c r="M301" s="2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x14ac:dyDescent="0.25">
      <c r="B302" s="1"/>
      <c r="C302" s="1"/>
      <c r="D302" s="1"/>
      <c r="E302" s="1"/>
      <c r="F302" s="21"/>
      <c r="G302" s="21"/>
      <c r="H302" s="21"/>
      <c r="I302" s="21"/>
      <c r="J302" s="21"/>
      <c r="K302" s="21"/>
      <c r="L302" s="21"/>
      <c r="M302" s="2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x14ac:dyDescent="0.25">
      <c r="B303" s="1"/>
      <c r="C303" s="1"/>
      <c r="D303" s="1"/>
      <c r="E303" s="1"/>
      <c r="F303" s="21"/>
      <c r="G303" s="21"/>
      <c r="H303" s="21"/>
      <c r="I303" s="21"/>
      <c r="J303" s="21"/>
      <c r="K303" s="21"/>
      <c r="L303" s="21"/>
      <c r="M303" s="2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x14ac:dyDescent="0.25">
      <c r="B304" s="1"/>
      <c r="C304" s="1"/>
      <c r="D304" s="1"/>
      <c r="E304" s="1"/>
      <c r="F304" s="21"/>
      <c r="G304" s="21"/>
      <c r="H304" s="21"/>
      <c r="I304" s="21"/>
      <c r="J304" s="21"/>
      <c r="K304" s="21"/>
      <c r="L304" s="21"/>
      <c r="M304" s="2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x14ac:dyDescent="0.25">
      <c r="B305" s="1"/>
      <c r="C305" s="1"/>
      <c r="D305" s="1"/>
      <c r="E305" s="1"/>
      <c r="F305" s="21"/>
      <c r="G305" s="21"/>
      <c r="H305" s="21"/>
      <c r="I305" s="21"/>
      <c r="J305" s="21"/>
      <c r="K305" s="21"/>
      <c r="L305" s="21"/>
      <c r="M305" s="2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x14ac:dyDescent="0.25">
      <c r="B306" s="1"/>
      <c r="C306" s="1"/>
      <c r="D306" s="1"/>
      <c r="E306" s="1"/>
      <c r="F306" s="21"/>
      <c r="G306" s="21"/>
      <c r="H306" s="21"/>
      <c r="I306" s="21"/>
      <c r="J306" s="21"/>
      <c r="K306" s="21"/>
      <c r="L306" s="21"/>
      <c r="M306" s="2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x14ac:dyDescent="0.25">
      <c r="B307" s="1"/>
      <c r="C307" s="1"/>
      <c r="D307" s="1"/>
      <c r="E307" s="1"/>
      <c r="F307" s="21"/>
      <c r="G307" s="21"/>
      <c r="H307" s="21"/>
      <c r="I307" s="21"/>
      <c r="J307" s="21"/>
      <c r="K307" s="21"/>
      <c r="L307" s="21"/>
      <c r="M307" s="2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x14ac:dyDescent="0.25">
      <c r="B308" s="1"/>
      <c r="C308" s="1"/>
      <c r="D308" s="1"/>
      <c r="E308" s="1"/>
      <c r="F308" s="21"/>
      <c r="G308" s="21"/>
      <c r="H308" s="21"/>
      <c r="I308" s="21"/>
      <c r="J308" s="21"/>
      <c r="K308" s="21"/>
      <c r="L308" s="21"/>
      <c r="M308" s="2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x14ac:dyDescent="0.25">
      <c r="B309" s="1"/>
      <c r="C309" s="1"/>
      <c r="D309" s="1"/>
      <c r="E309" s="1"/>
      <c r="F309" s="21"/>
      <c r="G309" s="21"/>
      <c r="H309" s="21"/>
      <c r="I309" s="21"/>
      <c r="J309" s="21"/>
      <c r="K309" s="21"/>
      <c r="L309" s="21"/>
      <c r="M309" s="2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x14ac:dyDescent="0.25">
      <c r="B310" s="1"/>
      <c r="C310" s="1"/>
      <c r="D310" s="1"/>
      <c r="E310" s="1"/>
      <c r="F310" s="21"/>
      <c r="G310" s="21"/>
      <c r="H310" s="21"/>
      <c r="I310" s="21"/>
      <c r="J310" s="21"/>
      <c r="K310" s="21"/>
      <c r="L310" s="21"/>
      <c r="M310" s="2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x14ac:dyDescent="0.25">
      <c r="B311" s="1"/>
      <c r="C311" s="1"/>
      <c r="D311" s="1"/>
      <c r="E311" s="1"/>
      <c r="F311" s="21"/>
      <c r="G311" s="21"/>
      <c r="H311" s="21"/>
      <c r="I311" s="21"/>
      <c r="J311" s="21"/>
      <c r="K311" s="21"/>
      <c r="L311" s="21"/>
      <c r="M311" s="2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x14ac:dyDescent="0.25">
      <c r="B312" s="1"/>
      <c r="C312" s="1"/>
      <c r="D312" s="1"/>
      <c r="E312" s="1"/>
      <c r="F312" s="21"/>
      <c r="G312" s="21"/>
      <c r="H312" s="21"/>
      <c r="I312" s="21"/>
      <c r="J312" s="21"/>
      <c r="K312" s="21"/>
      <c r="L312" s="21"/>
      <c r="M312" s="2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x14ac:dyDescent="0.25">
      <c r="B313" s="1"/>
      <c r="C313" s="1"/>
      <c r="D313" s="1"/>
      <c r="E313" s="1"/>
      <c r="F313" s="21"/>
      <c r="G313" s="21"/>
      <c r="H313" s="21"/>
      <c r="I313" s="21"/>
      <c r="J313" s="21"/>
      <c r="K313" s="21"/>
      <c r="L313" s="21"/>
      <c r="M313" s="2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x14ac:dyDescent="0.25">
      <c r="B314" s="1"/>
      <c r="C314" s="1"/>
      <c r="D314" s="1"/>
      <c r="E314" s="1"/>
      <c r="F314" s="21"/>
      <c r="G314" s="21"/>
      <c r="H314" s="21"/>
      <c r="I314" s="21"/>
      <c r="J314" s="21"/>
      <c r="K314" s="21"/>
      <c r="L314" s="21"/>
      <c r="M314" s="2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x14ac:dyDescent="0.25">
      <c r="B315" s="1"/>
      <c r="C315" s="1"/>
      <c r="D315" s="1"/>
      <c r="E315" s="1"/>
      <c r="F315" s="21"/>
      <c r="G315" s="21"/>
      <c r="H315" s="21"/>
      <c r="I315" s="21"/>
      <c r="J315" s="21"/>
      <c r="K315" s="21"/>
      <c r="L315" s="21"/>
      <c r="M315" s="2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x14ac:dyDescent="0.25">
      <c r="B316" s="1"/>
      <c r="C316" s="1"/>
      <c r="D316" s="1"/>
      <c r="E316" s="1"/>
      <c r="F316" s="21"/>
      <c r="G316" s="21"/>
      <c r="H316" s="21"/>
      <c r="I316" s="21"/>
      <c r="J316" s="21"/>
      <c r="K316" s="21"/>
      <c r="L316" s="21"/>
      <c r="M316" s="2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x14ac:dyDescent="0.25">
      <c r="B317" s="1"/>
      <c r="C317" s="1"/>
      <c r="D317" s="1"/>
      <c r="E317" s="1"/>
      <c r="F317" s="21"/>
      <c r="G317" s="21"/>
      <c r="H317" s="21"/>
      <c r="I317" s="21"/>
      <c r="J317" s="21"/>
      <c r="K317" s="21"/>
      <c r="L317" s="21"/>
      <c r="M317" s="2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x14ac:dyDescent="0.25">
      <c r="B318" s="1"/>
      <c r="C318" s="1"/>
      <c r="D318" s="1"/>
      <c r="E318" s="1"/>
      <c r="F318" s="21"/>
      <c r="G318" s="21"/>
      <c r="H318" s="21"/>
      <c r="I318" s="21"/>
      <c r="J318" s="21"/>
      <c r="K318" s="21"/>
      <c r="L318" s="21"/>
      <c r="M318" s="2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x14ac:dyDescent="0.25">
      <c r="B319" s="1"/>
      <c r="C319" s="1"/>
      <c r="D319" s="1"/>
      <c r="E319" s="1"/>
      <c r="F319" s="21"/>
      <c r="G319" s="21"/>
      <c r="H319" s="21"/>
      <c r="I319" s="21"/>
      <c r="J319" s="21"/>
      <c r="K319" s="21"/>
      <c r="L319" s="21"/>
      <c r="M319" s="2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x14ac:dyDescent="0.25">
      <c r="B320" s="1"/>
      <c r="C320" s="1"/>
      <c r="D320" s="1"/>
      <c r="E320" s="1"/>
      <c r="F320" s="21"/>
      <c r="G320" s="21"/>
      <c r="H320" s="21"/>
      <c r="I320" s="21"/>
      <c r="J320" s="21"/>
      <c r="K320" s="21"/>
      <c r="L320" s="21"/>
      <c r="M320" s="2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x14ac:dyDescent="0.25">
      <c r="B321" s="1"/>
      <c r="C321" s="1"/>
      <c r="D321" s="1"/>
      <c r="E321" s="1"/>
      <c r="F321" s="21"/>
      <c r="G321" s="21"/>
      <c r="H321" s="21"/>
      <c r="I321" s="21"/>
      <c r="J321" s="21"/>
      <c r="K321" s="21"/>
      <c r="L321" s="21"/>
      <c r="M321" s="2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x14ac:dyDescent="0.25">
      <c r="B322" s="1"/>
      <c r="C322" s="1"/>
      <c r="D322" s="1"/>
      <c r="E322" s="1"/>
      <c r="F322" s="21"/>
      <c r="G322" s="21"/>
      <c r="H322" s="21"/>
      <c r="I322" s="21"/>
      <c r="J322" s="21"/>
      <c r="K322" s="21"/>
      <c r="L322" s="21"/>
      <c r="M322" s="2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x14ac:dyDescent="0.25">
      <c r="B323" s="1"/>
      <c r="C323" s="1"/>
      <c r="D323" s="1"/>
      <c r="E323" s="1"/>
      <c r="F323" s="21"/>
      <c r="G323" s="21"/>
      <c r="H323" s="21"/>
      <c r="I323" s="21"/>
      <c r="J323" s="21"/>
      <c r="K323" s="21"/>
      <c r="L323" s="21"/>
      <c r="M323" s="2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x14ac:dyDescent="0.25">
      <c r="B324" s="1"/>
      <c r="C324" s="1"/>
      <c r="D324" s="1"/>
      <c r="E324" s="1"/>
      <c r="F324" s="21"/>
      <c r="G324" s="21"/>
      <c r="H324" s="21"/>
      <c r="I324" s="21"/>
      <c r="J324" s="21"/>
      <c r="K324" s="21"/>
      <c r="L324" s="21"/>
      <c r="M324" s="2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x14ac:dyDescent="0.25">
      <c r="B325" s="1"/>
      <c r="C325" s="1"/>
      <c r="D325" s="1"/>
      <c r="E325" s="1"/>
      <c r="F325" s="21"/>
      <c r="G325" s="21"/>
      <c r="H325" s="21"/>
      <c r="I325" s="21"/>
      <c r="J325" s="21"/>
      <c r="K325" s="21"/>
      <c r="L325" s="21"/>
      <c r="M325" s="2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x14ac:dyDescent="0.25">
      <c r="B326" s="1"/>
      <c r="C326" s="1"/>
      <c r="D326" s="1"/>
      <c r="E326" s="1"/>
      <c r="F326" s="21"/>
      <c r="G326" s="21"/>
      <c r="H326" s="21"/>
      <c r="I326" s="21"/>
      <c r="J326" s="21"/>
      <c r="K326" s="21"/>
      <c r="L326" s="21"/>
      <c r="M326" s="2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x14ac:dyDescent="0.25">
      <c r="B327" s="1"/>
      <c r="C327" s="1"/>
      <c r="D327" s="1"/>
      <c r="E327" s="1"/>
      <c r="F327" s="21"/>
      <c r="G327" s="21"/>
      <c r="H327" s="21"/>
      <c r="I327" s="21"/>
      <c r="J327" s="21"/>
      <c r="K327" s="21"/>
      <c r="L327" s="21"/>
      <c r="M327" s="2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x14ac:dyDescent="0.25">
      <c r="B328" s="1"/>
      <c r="C328" s="1"/>
      <c r="D328" s="1"/>
      <c r="E328" s="1"/>
      <c r="F328" s="21"/>
      <c r="G328" s="21"/>
      <c r="H328" s="21"/>
      <c r="I328" s="21"/>
      <c r="J328" s="21"/>
      <c r="K328" s="21"/>
      <c r="L328" s="21"/>
      <c r="M328" s="2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x14ac:dyDescent="0.25">
      <c r="B329" s="1"/>
      <c r="C329" s="1"/>
      <c r="D329" s="1"/>
      <c r="E329" s="1"/>
      <c r="F329" s="21"/>
      <c r="G329" s="21"/>
      <c r="H329" s="21"/>
      <c r="I329" s="21"/>
      <c r="J329" s="21"/>
      <c r="K329" s="21"/>
      <c r="L329" s="21"/>
      <c r="M329" s="2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x14ac:dyDescent="0.25">
      <c r="B330" s="1"/>
      <c r="C330" s="1"/>
      <c r="D330" s="1"/>
      <c r="E330" s="1"/>
      <c r="F330" s="21"/>
      <c r="G330" s="21"/>
      <c r="H330" s="21"/>
      <c r="I330" s="21"/>
      <c r="J330" s="21"/>
      <c r="K330" s="21"/>
      <c r="L330" s="21"/>
      <c r="M330" s="2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x14ac:dyDescent="0.25">
      <c r="B331" s="1"/>
      <c r="C331" s="1"/>
      <c r="D331" s="1"/>
      <c r="E331" s="1"/>
      <c r="F331" s="21"/>
      <c r="G331" s="21"/>
      <c r="H331" s="21"/>
      <c r="I331" s="21"/>
      <c r="J331" s="21"/>
      <c r="K331" s="21"/>
      <c r="L331" s="21"/>
      <c r="M331" s="2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x14ac:dyDescent="0.25">
      <c r="B332" s="1"/>
      <c r="C332" s="1"/>
      <c r="D332" s="1"/>
      <c r="E332" s="1"/>
      <c r="F332" s="21"/>
      <c r="G332" s="21"/>
      <c r="H332" s="21"/>
      <c r="I332" s="21"/>
      <c r="J332" s="21"/>
      <c r="K332" s="21"/>
      <c r="L332" s="21"/>
      <c r="M332" s="2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x14ac:dyDescent="0.25">
      <c r="B333" s="1"/>
      <c r="C333" s="1"/>
      <c r="D333" s="1"/>
      <c r="E333" s="1"/>
      <c r="F333" s="21"/>
      <c r="G333" s="21"/>
      <c r="H333" s="21"/>
      <c r="I333" s="21"/>
      <c r="J333" s="21"/>
      <c r="K333" s="21"/>
      <c r="L333" s="21"/>
      <c r="M333" s="2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x14ac:dyDescent="0.25">
      <c r="B334" s="1"/>
      <c r="C334" s="1"/>
      <c r="D334" s="1"/>
      <c r="E334" s="1"/>
      <c r="F334" s="21"/>
      <c r="G334" s="21"/>
      <c r="H334" s="21"/>
      <c r="I334" s="21"/>
      <c r="J334" s="21"/>
      <c r="K334" s="21"/>
      <c r="L334" s="21"/>
      <c r="M334" s="2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x14ac:dyDescent="0.25">
      <c r="B335" s="1"/>
      <c r="C335" s="1"/>
      <c r="D335" s="1"/>
      <c r="E335" s="1"/>
      <c r="F335" s="21"/>
      <c r="G335" s="21"/>
      <c r="H335" s="21"/>
      <c r="I335" s="21"/>
      <c r="J335" s="21"/>
      <c r="K335" s="21"/>
      <c r="L335" s="21"/>
      <c r="M335" s="2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x14ac:dyDescent="0.25">
      <c r="B336" s="1"/>
      <c r="C336" s="1"/>
      <c r="D336" s="1"/>
      <c r="E336" s="1"/>
      <c r="F336" s="21"/>
      <c r="G336" s="21"/>
      <c r="H336" s="21"/>
      <c r="I336" s="21"/>
      <c r="J336" s="21"/>
      <c r="K336" s="21"/>
      <c r="L336" s="21"/>
      <c r="M336" s="2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x14ac:dyDescent="0.25">
      <c r="B337" s="1"/>
      <c r="C337" s="1"/>
      <c r="D337" s="1"/>
      <c r="E337" s="1"/>
      <c r="F337" s="21"/>
      <c r="G337" s="21"/>
      <c r="H337" s="21"/>
      <c r="I337" s="21"/>
      <c r="J337" s="21"/>
      <c r="K337" s="21"/>
      <c r="L337" s="21"/>
      <c r="M337" s="2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x14ac:dyDescent="0.25">
      <c r="B338" s="1"/>
      <c r="C338" s="1"/>
      <c r="D338" s="1"/>
      <c r="E338" s="1"/>
      <c r="F338" s="21"/>
      <c r="G338" s="21"/>
      <c r="H338" s="21"/>
      <c r="I338" s="21"/>
      <c r="J338" s="21"/>
      <c r="K338" s="21"/>
      <c r="L338" s="21"/>
      <c r="M338" s="2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x14ac:dyDescent="0.25">
      <c r="B339" s="1"/>
      <c r="C339" s="1"/>
      <c r="D339" s="1"/>
      <c r="E339" s="1"/>
      <c r="F339" s="21"/>
      <c r="G339" s="21"/>
      <c r="H339" s="21"/>
      <c r="I339" s="21"/>
      <c r="J339" s="21"/>
      <c r="K339" s="21"/>
      <c r="L339" s="21"/>
      <c r="M339" s="2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x14ac:dyDescent="0.25">
      <c r="B340" s="1"/>
      <c r="C340" s="1"/>
      <c r="D340" s="1"/>
      <c r="E340" s="1"/>
      <c r="F340" s="21"/>
      <c r="G340" s="21"/>
      <c r="H340" s="21"/>
      <c r="I340" s="21"/>
      <c r="J340" s="21"/>
      <c r="K340" s="21"/>
      <c r="L340" s="21"/>
      <c r="M340" s="2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x14ac:dyDescent="0.25">
      <c r="B341" s="1"/>
      <c r="C341" s="1"/>
      <c r="D341" s="1"/>
      <c r="E341" s="1"/>
      <c r="F341" s="21"/>
      <c r="G341" s="21"/>
      <c r="H341" s="21"/>
      <c r="I341" s="21"/>
      <c r="J341" s="21"/>
      <c r="K341" s="21"/>
      <c r="L341" s="21"/>
      <c r="M341" s="2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x14ac:dyDescent="0.25">
      <c r="B342" s="1"/>
      <c r="C342" s="1"/>
      <c r="D342" s="1"/>
      <c r="E342" s="1"/>
      <c r="F342" s="21"/>
      <c r="G342" s="21"/>
      <c r="H342" s="21"/>
      <c r="I342" s="21"/>
      <c r="J342" s="21"/>
      <c r="K342" s="21"/>
      <c r="L342" s="21"/>
      <c r="M342" s="2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x14ac:dyDescent="0.25">
      <c r="B343" s="1"/>
      <c r="C343" s="1"/>
      <c r="D343" s="1"/>
      <c r="E343" s="1"/>
      <c r="F343" s="21"/>
      <c r="G343" s="21"/>
      <c r="H343" s="21"/>
      <c r="I343" s="21"/>
      <c r="J343" s="21"/>
      <c r="K343" s="21"/>
      <c r="L343" s="21"/>
      <c r="M343" s="2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x14ac:dyDescent="0.25">
      <c r="B344" s="1"/>
      <c r="C344" s="1"/>
      <c r="D344" s="1"/>
      <c r="E344" s="1"/>
      <c r="F344" s="21"/>
      <c r="G344" s="21"/>
      <c r="H344" s="21"/>
      <c r="I344" s="21"/>
      <c r="J344" s="21"/>
      <c r="K344" s="21"/>
      <c r="L344" s="21"/>
      <c r="M344" s="2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x14ac:dyDescent="0.25">
      <c r="B345" s="1"/>
      <c r="C345" s="1"/>
      <c r="D345" s="1"/>
      <c r="E345" s="1"/>
      <c r="F345" s="21"/>
      <c r="G345" s="21"/>
      <c r="H345" s="21"/>
      <c r="I345" s="21"/>
      <c r="J345" s="21"/>
      <c r="K345" s="21"/>
      <c r="L345" s="21"/>
      <c r="M345" s="2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x14ac:dyDescent="0.25">
      <c r="B346" s="1"/>
      <c r="C346" s="1"/>
      <c r="D346" s="1"/>
      <c r="E346" s="1"/>
      <c r="F346" s="21"/>
      <c r="G346" s="21"/>
      <c r="H346" s="21"/>
      <c r="I346" s="21"/>
      <c r="J346" s="21"/>
      <c r="K346" s="21"/>
      <c r="L346" s="21"/>
      <c r="M346" s="2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x14ac:dyDescent="0.25">
      <c r="B347" s="1"/>
      <c r="C347" s="1"/>
      <c r="D347" s="1"/>
      <c r="E347" s="1"/>
      <c r="F347" s="21"/>
      <c r="G347" s="21"/>
      <c r="H347" s="21"/>
      <c r="I347" s="21"/>
      <c r="J347" s="21"/>
      <c r="K347" s="21"/>
      <c r="L347" s="21"/>
      <c r="M347" s="2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x14ac:dyDescent="0.25">
      <c r="B348" s="1"/>
      <c r="C348" s="1"/>
      <c r="D348" s="1"/>
      <c r="E348" s="1"/>
      <c r="F348" s="21"/>
      <c r="G348" s="21"/>
      <c r="H348" s="21"/>
      <c r="I348" s="21"/>
      <c r="J348" s="21"/>
      <c r="K348" s="21"/>
      <c r="L348" s="21"/>
      <c r="M348" s="2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x14ac:dyDescent="0.25">
      <c r="B349" s="1"/>
      <c r="C349" s="1"/>
      <c r="D349" s="1"/>
      <c r="E349" s="1"/>
      <c r="F349" s="21"/>
      <c r="G349" s="21"/>
      <c r="H349" s="21"/>
      <c r="I349" s="21"/>
      <c r="J349" s="21"/>
      <c r="K349" s="21"/>
      <c r="L349" s="21"/>
      <c r="M349" s="2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x14ac:dyDescent="0.25">
      <c r="B350" s="1"/>
      <c r="C350" s="1"/>
      <c r="D350" s="1"/>
      <c r="E350" s="1"/>
      <c r="F350" s="21"/>
      <c r="G350" s="21"/>
      <c r="H350" s="21"/>
      <c r="I350" s="21"/>
      <c r="J350" s="21"/>
      <c r="K350" s="21"/>
      <c r="L350" s="21"/>
      <c r="M350" s="2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x14ac:dyDescent="0.25">
      <c r="B351" s="1"/>
      <c r="C351" s="1"/>
      <c r="D351" s="1"/>
      <c r="E351" s="1"/>
      <c r="F351" s="21"/>
      <c r="G351" s="21"/>
      <c r="H351" s="21"/>
      <c r="I351" s="21"/>
      <c r="J351" s="21"/>
      <c r="K351" s="21"/>
      <c r="L351" s="21"/>
      <c r="M351" s="2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x14ac:dyDescent="0.25">
      <c r="B352" s="1"/>
      <c r="C352" s="1"/>
      <c r="D352" s="1"/>
      <c r="E352" s="1"/>
      <c r="F352" s="21"/>
      <c r="G352" s="21"/>
      <c r="H352" s="21"/>
      <c r="I352" s="21"/>
      <c r="J352" s="21"/>
      <c r="K352" s="21"/>
      <c r="L352" s="21"/>
      <c r="M352" s="2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x14ac:dyDescent="0.25">
      <c r="B353" s="1"/>
      <c r="C353" s="1"/>
      <c r="D353" s="1"/>
      <c r="E353" s="1"/>
      <c r="F353" s="21"/>
      <c r="G353" s="21"/>
      <c r="H353" s="21"/>
      <c r="I353" s="21"/>
      <c r="J353" s="21"/>
      <c r="K353" s="21"/>
      <c r="L353" s="21"/>
      <c r="M353" s="2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x14ac:dyDescent="0.25">
      <c r="B354" s="1"/>
      <c r="C354" s="1"/>
      <c r="D354" s="1"/>
      <c r="E354" s="1"/>
      <c r="F354" s="21"/>
      <c r="G354" s="21"/>
      <c r="H354" s="21"/>
      <c r="I354" s="21"/>
      <c r="J354" s="21"/>
      <c r="K354" s="21"/>
      <c r="L354" s="21"/>
      <c r="M354" s="2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x14ac:dyDescent="0.25">
      <c r="B355" s="1"/>
      <c r="C355" s="1"/>
      <c r="D355" s="1"/>
      <c r="E355" s="1"/>
      <c r="F355" s="21"/>
      <c r="G355" s="21"/>
      <c r="H355" s="21"/>
      <c r="I355" s="21"/>
      <c r="J355" s="21"/>
      <c r="K355" s="21"/>
      <c r="L355" s="21"/>
      <c r="M355" s="2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x14ac:dyDescent="0.25">
      <c r="B356" s="1"/>
      <c r="C356" s="1"/>
      <c r="D356" s="1"/>
      <c r="E356" s="1"/>
      <c r="F356" s="21"/>
      <c r="G356" s="21"/>
      <c r="H356" s="21"/>
      <c r="I356" s="21"/>
      <c r="J356" s="21"/>
      <c r="K356" s="21"/>
      <c r="L356" s="21"/>
      <c r="M356" s="2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x14ac:dyDescent="0.25">
      <c r="B357" s="1"/>
      <c r="C357" s="1"/>
      <c r="D357" s="1"/>
      <c r="E357" s="1"/>
      <c r="F357" s="21"/>
      <c r="G357" s="21"/>
      <c r="H357" s="21"/>
      <c r="I357" s="21"/>
      <c r="J357" s="21"/>
      <c r="K357" s="21"/>
      <c r="L357" s="21"/>
      <c r="M357" s="2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x14ac:dyDescent="0.25">
      <c r="B358" s="1"/>
      <c r="C358" s="1"/>
      <c r="D358" s="1"/>
      <c r="E358" s="1"/>
      <c r="F358" s="21"/>
      <c r="G358" s="21"/>
      <c r="H358" s="21"/>
      <c r="I358" s="21"/>
      <c r="J358" s="21"/>
      <c r="K358" s="21"/>
      <c r="L358" s="21"/>
      <c r="M358" s="2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x14ac:dyDescent="0.25">
      <c r="B359" s="1"/>
      <c r="C359" s="1"/>
      <c r="D359" s="1"/>
      <c r="E359" s="1"/>
      <c r="F359" s="21"/>
      <c r="G359" s="21"/>
      <c r="H359" s="21"/>
      <c r="I359" s="21"/>
      <c r="J359" s="21"/>
      <c r="K359" s="21"/>
      <c r="L359" s="21"/>
      <c r="M359" s="2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x14ac:dyDescent="0.25">
      <c r="B360" s="1"/>
      <c r="C360" s="1"/>
      <c r="D360" s="1"/>
      <c r="E360" s="1"/>
      <c r="F360" s="21"/>
      <c r="G360" s="21"/>
      <c r="H360" s="21"/>
      <c r="I360" s="21"/>
      <c r="J360" s="21"/>
      <c r="K360" s="21"/>
      <c r="L360" s="21"/>
      <c r="M360" s="2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x14ac:dyDescent="0.25">
      <c r="B361" s="1"/>
      <c r="C361" s="1"/>
      <c r="D361" s="1"/>
      <c r="E361" s="1"/>
      <c r="F361" s="21"/>
      <c r="G361" s="21"/>
      <c r="H361" s="21"/>
      <c r="I361" s="21"/>
      <c r="J361" s="21"/>
      <c r="K361" s="21"/>
      <c r="L361" s="21"/>
      <c r="M361" s="2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x14ac:dyDescent="0.25">
      <c r="B362" s="1"/>
      <c r="C362" s="1"/>
      <c r="D362" s="1"/>
      <c r="E362" s="1"/>
      <c r="F362" s="21"/>
      <c r="G362" s="21"/>
      <c r="H362" s="21"/>
      <c r="I362" s="21"/>
      <c r="J362" s="21"/>
      <c r="K362" s="21"/>
      <c r="L362" s="21"/>
      <c r="M362" s="2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x14ac:dyDescent="0.25">
      <c r="B363" s="1"/>
      <c r="C363" s="1"/>
      <c r="D363" s="1"/>
      <c r="E363" s="1"/>
      <c r="F363" s="21"/>
      <c r="G363" s="21"/>
      <c r="H363" s="21"/>
      <c r="I363" s="21"/>
      <c r="J363" s="21"/>
      <c r="K363" s="21"/>
      <c r="L363" s="21"/>
      <c r="M363" s="2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x14ac:dyDescent="0.25">
      <c r="B364" s="1"/>
      <c r="C364" s="1"/>
      <c r="D364" s="1"/>
      <c r="E364" s="1"/>
      <c r="F364" s="21"/>
      <c r="G364" s="21"/>
      <c r="H364" s="21"/>
      <c r="I364" s="21"/>
      <c r="J364" s="21"/>
      <c r="K364" s="21"/>
      <c r="L364" s="21"/>
      <c r="M364" s="2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x14ac:dyDescent="0.25">
      <c r="B365" s="1"/>
      <c r="C365" s="1"/>
      <c r="D365" s="1"/>
      <c r="E365" s="1"/>
      <c r="F365" s="21"/>
      <c r="G365" s="21"/>
      <c r="H365" s="21"/>
      <c r="I365" s="21"/>
      <c r="J365" s="21"/>
      <c r="K365" s="21"/>
      <c r="L365" s="21"/>
      <c r="M365" s="2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x14ac:dyDescent="0.25">
      <c r="B366" s="1"/>
      <c r="C366" s="1"/>
      <c r="D366" s="1"/>
      <c r="E366" s="1"/>
      <c r="F366" s="21"/>
      <c r="G366" s="21"/>
      <c r="H366" s="21"/>
      <c r="I366" s="21"/>
      <c r="J366" s="21"/>
      <c r="K366" s="21"/>
      <c r="L366" s="21"/>
      <c r="M366" s="2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x14ac:dyDescent="0.25">
      <c r="B367" s="1"/>
      <c r="C367" s="1"/>
      <c r="D367" s="1"/>
      <c r="E367" s="1"/>
      <c r="F367" s="21"/>
      <c r="G367" s="21"/>
      <c r="H367" s="21"/>
      <c r="I367" s="21"/>
      <c r="J367" s="21"/>
      <c r="K367" s="21"/>
      <c r="L367" s="21"/>
      <c r="M367" s="2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x14ac:dyDescent="0.25">
      <c r="B368" s="1"/>
      <c r="C368" s="1"/>
      <c r="D368" s="1"/>
      <c r="E368" s="1"/>
      <c r="F368" s="21"/>
      <c r="G368" s="21"/>
      <c r="H368" s="21"/>
      <c r="I368" s="21"/>
      <c r="J368" s="21"/>
      <c r="K368" s="21"/>
      <c r="L368" s="21"/>
      <c r="M368" s="2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x14ac:dyDescent="0.25">
      <c r="B369" s="1"/>
      <c r="C369" s="1"/>
      <c r="D369" s="1"/>
      <c r="E369" s="1"/>
      <c r="F369" s="21"/>
      <c r="G369" s="21"/>
      <c r="H369" s="21"/>
      <c r="I369" s="21"/>
      <c r="J369" s="21"/>
      <c r="K369" s="21"/>
      <c r="L369" s="21"/>
      <c r="M369" s="2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x14ac:dyDescent="0.25">
      <c r="B370" s="1"/>
      <c r="C370" s="1"/>
      <c r="D370" s="1"/>
      <c r="E370" s="1"/>
      <c r="F370" s="21"/>
      <c r="G370" s="21"/>
      <c r="H370" s="21"/>
      <c r="I370" s="21"/>
      <c r="J370" s="21"/>
      <c r="K370" s="21"/>
      <c r="L370" s="21"/>
      <c r="M370" s="2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x14ac:dyDescent="0.25">
      <c r="B371" s="1"/>
      <c r="C371" s="1"/>
      <c r="D371" s="1"/>
      <c r="E371" s="1"/>
      <c r="F371" s="21"/>
      <c r="G371" s="21"/>
      <c r="H371" s="21"/>
      <c r="I371" s="21"/>
      <c r="J371" s="21"/>
      <c r="K371" s="21"/>
      <c r="L371" s="21"/>
      <c r="M371" s="2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x14ac:dyDescent="0.25">
      <c r="B372" s="1"/>
      <c r="C372" s="1"/>
      <c r="D372" s="1"/>
      <c r="E372" s="1"/>
      <c r="F372" s="21"/>
      <c r="G372" s="21"/>
      <c r="H372" s="21"/>
      <c r="I372" s="21"/>
      <c r="J372" s="21"/>
      <c r="K372" s="21"/>
      <c r="L372" s="21"/>
      <c r="M372" s="2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x14ac:dyDescent="0.25">
      <c r="B373" s="1"/>
      <c r="C373" s="1"/>
      <c r="D373" s="1"/>
      <c r="E373" s="1"/>
      <c r="F373" s="21"/>
      <c r="G373" s="21"/>
      <c r="H373" s="21"/>
      <c r="I373" s="21"/>
      <c r="J373" s="21"/>
      <c r="K373" s="21"/>
      <c r="L373" s="21"/>
      <c r="M373" s="2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x14ac:dyDescent="0.25">
      <c r="B374" s="1"/>
      <c r="C374" s="1"/>
      <c r="D374" s="1"/>
      <c r="E374" s="1"/>
      <c r="F374" s="21"/>
      <c r="G374" s="21"/>
      <c r="H374" s="21"/>
      <c r="I374" s="21"/>
      <c r="J374" s="21"/>
      <c r="K374" s="21"/>
      <c r="L374" s="21"/>
      <c r="M374" s="2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x14ac:dyDescent="0.25">
      <c r="B375" s="1"/>
      <c r="C375" s="1"/>
      <c r="D375" s="1"/>
      <c r="E375" s="1"/>
      <c r="F375" s="21"/>
      <c r="G375" s="21"/>
      <c r="H375" s="21"/>
      <c r="I375" s="21"/>
      <c r="J375" s="21"/>
      <c r="K375" s="21"/>
      <c r="L375" s="21"/>
      <c r="M375" s="2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x14ac:dyDescent="0.25">
      <c r="B376" s="1"/>
      <c r="C376" s="1"/>
      <c r="D376" s="1"/>
      <c r="E376" s="1"/>
      <c r="F376" s="21"/>
      <c r="G376" s="21"/>
      <c r="H376" s="21"/>
      <c r="I376" s="21"/>
      <c r="J376" s="21"/>
      <c r="K376" s="21"/>
      <c r="L376" s="21"/>
      <c r="M376" s="2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x14ac:dyDescent="0.25">
      <c r="B377" s="1"/>
      <c r="C377" s="1"/>
      <c r="D377" s="1"/>
      <c r="E377" s="1"/>
      <c r="F377" s="21"/>
      <c r="G377" s="21"/>
      <c r="H377" s="21"/>
      <c r="I377" s="21"/>
      <c r="J377" s="21"/>
      <c r="K377" s="21"/>
      <c r="L377" s="21"/>
      <c r="M377" s="2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x14ac:dyDescent="0.25">
      <c r="B378" s="1"/>
      <c r="C378" s="1"/>
      <c r="D378" s="1"/>
      <c r="E378" s="1"/>
      <c r="F378" s="21"/>
      <c r="G378" s="21"/>
      <c r="H378" s="21"/>
      <c r="I378" s="21"/>
      <c r="J378" s="21"/>
      <c r="K378" s="21"/>
      <c r="L378" s="21"/>
      <c r="M378" s="2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x14ac:dyDescent="0.25">
      <c r="B379" s="1"/>
      <c r="C379" s="1"/>
      <c r="D379" s="1"/>
      <c r="E379" s="1"/>
      <c r="F379" s="21"/>
      <c r="G379" s="21"/>
      <c r="H379" s="21"/>
      <c r="I379" s="21"/>
      <c r="J379" s="21"/>
      <c r="K379" s="21"/>
      <c r="L379" s="21"/>
      <c r="M379" s="2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x14ac:dyDescent="0.25">
      <c r="B380" s="1"/>
      <c r="C380" s="1"/>
      <c r="D380" s="1"/>
      <c r="E380" s="1"/>
      <c r="F380" s="21"/>
      <c r="G380" s="21"/>
      <c r="H380" s="21"/>
      <c r="I380" s="21"/>
      <c r="J380" s="21"/>
      <c r="K380" s="21"/>
      <c r="L380" s="21"/>
      <c r="M380" s="2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x14ac:dyDescent="0.25">
      <c r="B381" s="1"/>
      <c r="C381" s="1"/>
      <c r="D381" s="1"/>
      <c r="E381" s="1"/>
      <c r="F381" s="21"/>
      <c r="G381" s="21"/>
      <c r="H381" s="21"/>
      <c r="I381" s="21"/>
      <c r="J381" s="21"/>
      <c r="K381" s="21"/>
      <c r="L381" s="21"/>
      <c r="M381" s="2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x14ac:dyDescent="0.25">
      <c r="B382" s="1"/>
      <c r="C382" s="1"/>
      <c r="D382" s="1"/>
      <c r="E382" s="1"/>
      <c r="F382" s="21"/>
      <c r="G382" s="21"/>
      <c r="H382" s="21"/>
      <c r="I382" s="21"/>
      <c r="J382" s="21"/>
      <c r="K382" s="21"/>
      <c r="L382" s="21"/>
      <c r="M382" s="2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x14ac:dyDescent="0.25">
      <c r="B383" s="1"/>
      <c r="C383" s="1"/>
      <c r="D383" s="1"/>
      <c r="E383" s="1"/>
      <c r="F383" s="21"/>
      <c r="G383" s="21"/>
      <c r="H383" s="21"/>
      <c r="I383" s="21"/>
      <c r="J383" s="21"/>
      <c r="K383" s="21"/>
      <c r="L383" s="21"/>
      <c r="M383" s="2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x14ac:dyDescent="0.25">
      <c r="B384" s="1"/>
      <c r="C384" s="1"/>
      <c r="D384" s="1"/>
      <c r="E384" s="1"/>
      <c r="F384" s="21"/>
      <c r="G384" s="21"/>
      <c r="H384" s="21"/>
      <c r="I384" s="21"/>
      <c r="J384" s="21"/>
      <c r="K384" s="21"/>
      <c r="L384" s="21"/>
      <c r="M384" s="2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x14ac:dyDescent="0.25">
      <c r="B385" s="1"/>
      <c r="C385" s="1"/>
      <c r="D385" s="1"/>
      <c r="E385" s="1"/>
      <c r="F385" s="21"/>
      <c r="G385" s="21"/>
      <c r="H385" s="21"/>
      <c r="I385" s="21"/>
      <c r="J385" s="21"/>
      <c r="K385" s="21"/>
      <c r="L385" s="21"/>
      <c r="M385" s="2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x14ac:dyDescent="0.25">
      <c r="B386" s="1"/>
      <c r="C386" s="1"/>
      <c r="D386" s="1"/>
      <c r="E386" s="1"/>
      <c r="F386" s="21"/>
      <c r="G386" s="21"/>
      <c r="H386" s="21"/>
      <c r="I386" s="21"/>
      <c r="J386" s="21"/>
      <c r="K386" s="21"/>
      <c r="L386" s="21"/>
      <c r="M386" s="2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x14ac:dyDescent="0.25">
      <c r="B387" s="1"/>
      <c r="C387" s="1"/>
      <c r="D387" s="1"/>
      <c r="E387" s="1"/>
      <c r="F387" s="21"/>
      <c r="G387" s="21"/>
      <c r="H387" s="21"/>
      <c r="I387" s="21"/>
      <c r="J387" s="21"/>
      <c r="K387" s="21"/>
      <c r="L387" s="21"/>
      <c r="M387" s="2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x14ac:dyDescent="0.25">
      <c r="B388" s="1"/>
      <c r="C388" s="1"/>
      <c r="D388" s="1"/>
      <c r="E388" s="1"/>
      <c r="F388" s="21"/>
      <c r="G388" s="21"/>
      <c r="H388" s="21"/>
      <c r="I388" s="21"/>
      <c r="J388" s="21"/>
      <c r="K388" s="21"/>
      <c r="L388" s="21"/>
      <c r="M388" s="2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x14ac:dyDescent="0.25">
      <c r="B389" s="1"/>
      <c r="C389" s="1"/>
      <c r="D389" s="1"/>
      <c r="E389" s="1"/>
      <c r="F389" s="21"/>
      <c r="G389" s="21"/>
      <c r="H389" s="21"/>
      <c r="I389" s="21"/>
      <c r="J389" s="21"/>
      <c r="K389" s="21"/>
      <c r="L389" s="21"/>
      <c r="M389" s="2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x14ac:dyDescent="0.25">
      <c r="B390" s="1"/>
      <c r="C390" s="1"/>
      <c r="D390" s="1"/>
      <c r="E390" s="1"/>
      <c r="F390" s="21"/>
      <c r="G390" s="21"/>
      <c r="H390" s="21"/>
      <c r="I390" s="21"/>
      <c r="J390" s="21"/>
      <c r="K390" s="21"/>
      <c r="L390" s="21"/>
      <c r="M390" s="2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x14ac:dyDescent="0.25">
      <c r="B391" s="1"/>
      <c r="C391" s="1"/>
      <c r="D391" s="1"/>
      <c r="E391" s="1"/>
      <c r="F391" s="21"/>
      <c r="G391" s="21"/>
      <c r="H391" s="21"/>
      <c r="I391" s="21"/>
      <c r="J391" s="21"/>
      <c r="K391" s="21"/>
      <c r="L391" s="21"/>
      <c r="M391" s="2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x14ac:dyDescent="0.25">
      <c r="B392" s="1"/>
      <c r="C392" s="1"/>
      <c r="D392" s="1"/>
      <c r="E392" s="1"/>
      <c r="F392" s="21"/>
      <c r="G392" s="21"/>
      <c r="H392" s="21"/>
      <c r="I392" s="21"/>
      <c r="J392" s="21"/>
      <c r="K392" s="21"/>
      <c r="L392" s="21"/>
      <c r="M392" s="2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x14ac:dyDescent="0.25">
      <c r="B393" s="1"/>
      <c r="C393" s="1"/>
      <c r="D393" s="1"/>
      <c r="E393" s="1"/>
      <c r="F393" s="21"/>
      <c r="G393" s="21"/>
      <c r="H393" s="21"/>
      <c r="I393" s="21"/>
      <c r="J393" s="21"/>
      <c r="K393" s="21"/>
      <c r="L393" s="21"/>
      <c r="M393" s="2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x14ac:dyDescent="0.25">
      <c r="B394" s="1"/>
      <c r="C394" s="1"/>
      <c r="D394" s="1"/>
      <c r="E394" s="1"/>
      <c r="F394" s="21"/>
      <c r="G394" s="21"/>
      <c r="H394" s="21"/>
      <c r="I394" s="21"/>
      <c r="J394" s="21"/>
      <c r="K394" s="21"/>
      <c r="L394" s="21"/>
      <c r="M394" s="2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x14ac:dyDescent="0.25">
      <c r="B395" s="1"/>
      <c r="C395" s="1"/>
      <c r="D395" s="1"/>
      <c r="E395" s="1"/>
      <c r="F395" s="21"/>
      <c r="G395" s="21"/>
      <c r="H395" s="21"/>
      <c r="I395" s="21"/>
      <c r="J395" s="21"/>
      <c r="K395" s="21"/>
      <c r="L395" s="21"/>
      <c r="M395" s="2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x14ac:dyDescent="0.25">
      <c r="B396" s="1"/>
      <c r="C396" s="1"/>
      <c r="D396" s="1"/>
      <c r="E396" s="1"/>
      <c r="F396" s="21"/>
      <c r="G396" s="21"/>
      <c r="H396" s="21"/>
      <c r="I396" s="21"/>
      <c r="J396" s="21"/>
      <c r="K396" s="21"/>
      <c r="L396" s="21"/>
      <c r="M396" s="2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x14ac:dyDescent="0.25">
      <c r="B397" s="1"/>
      <c r="C397" s="1"/>
      <c r="D397" s="1"/>
      <c r="E397" s="1"/>
      <c r="F397" s="21"/>
      <c r="G397" s="21"/>
      <c r="H397" s="21"/>
      <c r="I397" s="21"/>
      <c r="J397" s="21"/>
      <c r="K397" s="21"/>
      <c r="L397" s="21"/>
      <c r="M397" s="2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x14ac:dyDescent="0.25">
      <c r="B398" s="1"/>
      <c r="C398" s="1"/>
      <c r="D398" s="1"/>
      <c r="E398" s="1"/>
      <c r="F398" s="21"/>
      <c r="G398" s="21"/>
      <c r="H398" s="21"/>
      <c r="I398" s="21"/>
      <c r="J398" s="21"/>
      <c r="K398" s="21"/>
      <c r="L398" s="21"/>
      <c r="M398" s="2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x14ac:dyDescent="0.25">
      <c r="B399" s="1"/>
      <c r="C399" s="1"/>
      <c r="D399" s="1"/>
      <c r="E399" s="1"/>
      <c r="F399" s="21"/>
      <c r="G399" s="21"/>
      <c r="H399" s="21"/>
      <c r="I399" s="21"/>
      <c r="J399" s="21"/>
      <c r="K399" s="21"/>
      <c r="L399" s="21"/>
      <c r="M399" s="2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x14ac:dyDescent="0.25">
      <c r="B400" s="1"/>
      <c r="C400" s="1"/>
      <c r="D400" s="1"/>
      <c r="E400" s="1"/>
      <c r="F400" s="21"/>
      <c r="G400" s="21"/>
      <c r="H400" s="21"/>
      <c r="I400" s="21"/>
      <c r="J400" s="21"/>
      <c r="K400" s="21"/>
      <c r="L400" s="21"/>
      <c r="M400" s="2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x14ac:dyDescent="0.25">
      <c r="B401" s="1"/>
      <c r="C401" s="1"/>
      <c r="D401" s="1"/>
      <c r="E401" s="1"/>
      <c r="F401" s="21"/>
      <c r="G401" s="21"/>
      <c r="H401" s="21"/>
      <c r="I401" s="21"/>
      <c r="J401" s="21"/>
      <c r="K401" s="21"/>
      <c r="L401" s="21"/>
      <c r="M401" s="2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x14ac:dyDescent="0.25">
      <c r="B402" s="1"/>
      <c r="C402" s="1"/>
      <c r="D402" s="1"/>
      <c r="E402" s="1"/>
      <c r="F402" s="21"/>
      <c r="G402" s="21"/>
      <c r="H402" s="21"/>
      <c r="I402" s="21"/>
      <c r="J402" s="21"/>
      <c r="K402" s="21"/>
      <c r="L402" s="21"/>
      <c r="M402" s="2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x14ac:dyDescent="0.25">
      <c r="B403" s="1"/>
      <c r="C403" s="1"/>
      <c r="D403" s="1"/>
      <c r="E403" s="1"/>
      <c r="F403" s="21"/>
      <c r="G403" s="21"/>
      <c r="H403" s="21"/>
      <c r="I403" s="21"/>
      <c r="J403" s="21"/>
      <c r="K403" s="21"/>
      <c r="L403" s="21"/>
      <c r="M403" s="2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x14ac:dyDescent="0.25">
      <c r="B404" s="1"/>
      <c r="C404" s="1"/>
      <c r="D404" s="1"/>
      <c r="E404" s="1"/>
      <c r="F404" s="21"/>
      <c r="G404" s="21"/>
      <c r="H404" s="21"/>
      <c r="I404" s="21"/>
      <c r="J404" s="21"/>
      <c r="K404" s="21"/>
      <c r="L404" s="21"/>
      <c r="M404" s="2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x14ac:dyDescent="0.25">
      <c r="B405" s="1"/>
      <c r="C405" s="1"/>
      <c r="D405" s="1"/>
      <c r="E405" s="1"/>
      <c r="F405" s="21"/>
      <c r="G405" s="21"/>
      <c r="H405" s="21"/>
      <c r="I405" s="21"/>
      <c r="J405" s="21"/>
      <c r="K405" s="21"/>
      <c r="L405" s="21"/>
      <c r="M405" s="2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x14ac:dyDescent="0.25">
      <c r="B406" s="1"/>
      <c r="C406" s="1"/>
      <c r="D406" s="1"/>
      <c r="E406" s="1"/>
      <c r="F406" s="21"/>
      <c r="G406" s="21"/>
      <c r="H406" s="21"/>
      <c r="I406" s="21"/>
      <c r="J406" s="21"/>
      <c r="K406" s="21"/>
      <c r="L406" s="21"/>
      <c r="M406" s="2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x14ac:dyDescent="0.25">
      <c r="B407" s="1"/>
      <c r="C407" s="1"/>
      <c r="D407" s="1"/>
      <c r="E407" s="1"/>
      <c r="F407" s="21"/>
      <c r="G407" s="21"/>
      <c r="H407" s="21"/>
      <c r="I407" s="21"/>
      <c r="J407" s="21"/>
      <c r="K407" s="21"/>
      <c r="L407" s="21"/>
      <c r="M407" s="2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x14ac:dyDescent="0.25">
      <c r="B408" s="1"/>
      <c r="C408" s="1"/>
      <c r="D408" s="1"/>
      <c r="E408" s="1"/>
      <c r="F408" s="21"/>
      <c r="G408" s="21"/>
      <c r="H408" s="21"/>
      <c r="I408" s="21"/>
      <c r="J408" s="21"/>
      <c r="K408" s="21"/>
      <c r="L408" s="21"/>
      <c r="M408" s="2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x14ac:dyDescent="0.25">
      <c r="B409" s="1"/>
      <c r="C409" s="1"/>
      <c r="D409" s="1"/>
      <c r="E409" s="1"/>
      <c r="F409" s="21"/>
      <c r="G409" s="21"/>
      <c r="H409" s="21"/>
      <c r="I409" s="21"/>
      <c r="J409" s="21"/>
      <c r="K409" s="21"/>
      <c r="L409" s="21"/>
      <c r="M409" s="2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x14ac:dyDescent="0.25">
      <c r="B410" s="1"/>
      <c r="C410" s="1"/>
      <c r="D410" s="1"/>
      <c r="E410" s="1"/>
      <c r="F410" s="21"/>
      <c r="G410" s="21"/>
      <c r="H410" s="21"/>
      <c r="I410" s="21"/>
      <c r="J410" s="21"/>
      <c r="K410" s="21"/>
      <c r="L410" s="21"/>
      <c r="M410" s="2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x14ac:dyDescent="0.25">
      <c r="B411" s="1"/>
      <c r="C411" s="1"/>
      <c r="D411" s="1"/>
      <c r="E411" s="1"/>
      <c r="F411" s="21"/>
      <c r="G411" s="21"/>
      <c r="H411" s="21"/>
      <c r="I411" s="21"/>
      <c r="J411" s="21"/>
      <c r="K411" s="21"/>
      <c r="L411" s="21"/>
      <c r="M411" s="2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x14ac:dyDescent="0.25">
      <c r="B412" s="1"/>
      <c r="C412" s="1"/>
      <c r="D412" s="1"/>
      <c r="E412" s="1"/>
      <c r="F412" s="21"/>
      <c r="G412" s="21"/>
      <c r="H412" s="21"/>
      <c r="I412" s="21"/>
      <c r="J412" s="21"/>
      <c r="K412" s="21"/>
      <c r="L412" s="21"/>
      <c r="M412" s="2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x14ac:dyDescent="0.25">
      <c r="B413" s="1"/>
      <c r="C413" s="1"/>
      <c r="D413" s="1"/>
      <c r="E413" s="1"/>
      <c r="F413" s="21"/>
      <c r="G413" s="21"/>
      <c r="H413" s="21"/>
      <c r="I413" s="21"/>
      <c r="J413" s="21"/>
      <c r="K413" s="21"/>
      <c r="L413" s="21"/>
      <c r="M413" s="2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x14ac:dyDescent="0.25">
      <c r="B414" s="1"/>
      <c r="C414" s="1"/>
      <c r="D414" s="1"/>
      <c r="E414" s="1"/>
      <c r="F414" s="21"/>
      <c r="G414" s="21"/>
      <c r="H414" s="21"/>
      <c r="I414" s="21"/>
      <c r="J414" s="21"/>
      <c r="K414" s="21"/>
      <c r="L414" s="21"/>
      <c r="M414" s="2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x14ac:dyDescent="0.25">
      <c r="B415" s="1"/>
      <c r="C415" s="1"/>
      <c r="D415" s="1"/>
      <c r="E415" s="1"/>
      <c r="F415" s="21"/>
      <c r="G415" s="21"/>
      <c r="H415" s="21"/>
      <c r="I415" s="21"/>
      <c r="J415" s="21"/>
      <c r="K415" s="21"/>
      <c r="L415" s="21"/>
      <c r="M415" s="2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x14ac:dyDescent="0.25">
      <c r="B416" s="1"/>
      <c r="C416" s="1"/>
      <c r="D416" s="1"/>
      <c r="E416" s="1"/>
      <c r="F416" s="21"/>
      <c r="G416" s="21"/>
      <c r="H416" s="21"/>
      <c r="I416" s="21"/>
      <c r="J416" s="21"/>
      <c r="K416" s="21"/>
      <c r="L416" s="21"/>
      <c r="M416" s="2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x14ac:dyDescent="0.25">
      <c r="B417" s="1"/>
      <c r="C417" s="1"/>
      <c r="D417" s="1"/>
      <c r="E417" s="1"/>
      <c r="F417" s="21"/>
      <c r="G417" s="21"/>
      <c r="H417" s="21"/>
      <c r="I417" s="21"/>
      <c r="J417" s="21"/>
      <c r="K417" s="21"/>
      <c r="L417" s="21"/>
      <c r="M417" s="2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x14ac:dyDescent="0.25">
      <c r="B418" s="1"/>
      <c r="C418" s="1"/>
      <c r="D418" s="1"/>
      <c r="E418" s="1"/>
      <c r="F418" s="21"/>
      <c r="G418" s="21"/>
      <c r="H418" s="21"/>
      <c r="I418" s="21"/>
      <c r="J418" s="21"/>
      <c r="K418" s="21"/>
      <c r="L418" s="21"/>
      <c r="M418" s="2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x14ac:dyDescent="0.25">
      <c r="B419" s="1"/>
      <c r="C419" s="1"/>
      <c r="D419" s="1"/>
      <c r="E419" s="1"/>
      <c r="F419" s="21"/>
      <c r="G419" s="21"/>
      <c r="H419" s="21"/>
      <c r="I419" s="21"/>
      <c r="J419" s="21"/>
      <c r="K419" s="21"/>
      <c r="L419" s="21"/>
      <c r="M419" s="2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x14ac:dyDescent="0.25">
      <c r="B420" s="1"/>
      <c r="C420" s="1"/>
      <c r="D420" s="1"/>
      <c r="E420" s="1"/>
      <c r="F420" s="21"/>
      <c r="G420" s="21"/>
      <c r="H420" s="21"/>
      <c r="I420" s="21"/>
      <c r="J420" s="21"/>
      <c r="K420" s="21"/>
      <c r="L420" s="21"/>
      <c r="M420" s="2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x14ac:dyDescent="0.25">
      <c r="B421" s="1"/>
      <c r="C421" s="1"/>
      <c r="D421" s="1"/>
      <c r="E421" s="1"/>
      <c r="F421" s="21"/>
      <c r="G421" s="21"/>
      <c r="H421" s="21"/>
      <c r="I421" s="21"/>
      <c r="J421" s="21"/>
      <c r="K421" s="21"/>
      <c r="L421" s="21"/>
      <c r="M421" s="2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x14ac:dyDescent="0.25">
      <c r="B422" s="1"/>
      <c r="C422" s="1"/>
      <c r="D422" s="1"/>
      <c r="E422" s="1"/>
      <c r="F422" s="21"/>
      <c r="G422" s="21"/>
      <c r="H422" s="21"/>
      <c r="I422" s="21"/>
      <c r="J422" s="21"/>
      <c r="K422" s="21"/>
      <c r="L422" s="21"/>
      <c r="M422" s="2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x14ac:dyDescent="0.25">
      <c r="B423" s="1"/>
      <c r="C423" s="1"/>
      <c r="D423" s="1"/>
      <c r="E423" s="1"/>
      <c r="F423" s="21"/>
      <c r="G423" s="21"/>
      <c r="H423" s="21"/>
      <c r="I423" s="21"/>
      <c r="J423" s="21"/>
      <c r="K423" s="21"/>
      <c r="L423" s="21"/>
      <c r="M423" s="2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x14ac:dyDescent="0.25">
      <c r="B424" s="1"/>
      <c r="C424" s="1"/>
      <c r="D424" s="1"/>
      <c r="E424" s="1"/>
      <c r="F424" s="21"/>
      <c r="G424" s="21"/>
      <c r="H424" s="21"/>
      <c r="I424" s="21"/>
      <c r="J424" s="21"/>
      <c r="K424" s="21"/>
      <c r="L424" s="21"/>
      <c r="M424" s="2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x14ac:dyDescent="0.25">
      <c r="B425" s="1"/>
      <c r="C425" s="1"/>
      <c r="D425" s="1"/>
      <c r="E425" s="1"/>
      <c r="F425" s="21"/>
      <c r="G425" s="21"/>
      <c r="H425" s="21"/>
      <c r="I425" s="21"/>
      <c r="J425" s="21"/>
      <c r="K425" s="21"/>
      <c r="L425" s="21"/>
      <c r="M425" s="2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x14ac:dyDescent="0.25">
      <c r="B426" s="1"/>
      <c r="C426" s="1"/>
      <c r="D426" s="1"/>
      <c r="E426" s="1"/>
      <c r="F426" s="21"/>
      <c r="G426" s="21"/>
      <c r="H426" s="21"/>
      <c r="I426" s="21"/>
      <c r="J426" s="21"/>
      <c r="K426" s="21"/>
      <c r="L426" s="21"/>
      <c r="M426" s="2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x14ac:dyDescent="0.25">
      <c r="B427" s="1"/>
      <c r="C427" s="1"/>
      <c r="D427" s="1"/>
      <c r="E427" s="1"/>
      <c r="F427" s="21"/>
      <c r="G427" s="21"/>
      <c r="H427" s="21"/>
      <c r="I427" s="21"/>
      <c r="J427" s="21"/>
      <c r="K427" s="21"/>
      <c r="L427" s="21"/>
      <c r="M427" s="2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x14ac:dyDescent="0.25">
      <c r="B428" s="1"/>
      <c r="C428" s="1"/>
      <c r="D428" s="1"/>
      <c r="E428" s="1"/>
      <c r="F428" s="21"/>
      <c r="G428" s="21"/>
      <c r="H428" s="21"/>
      <c r="I428" s="21"/>
      <c r="J428" s="21"/>
      <c r="K428" s="21"/>
      <c r="L428" s="21"/>
      <c r="M428" s="2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x14ac:dyDescent="0.25">
      <c r="B429" s="1"/>
      <c r="C429" s="1"/>
      <c r="D429" s="1"/>
      <c r="E429" s="1"/>
      <c r="F429" s="21"/>
      <c r="G429" s="21"/>
      <c r="H429" s="21"/>
      <c r="I429" s="21"/>
      <c r="J429" s="21"/>
      <c r="K429" s="21"/>
      <c r="L429" s="21"/>
      <c r="M429" s="2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x14ac:dyDescent="0.25">
      <c r="B430" s="1"/>
      <c r="C430" s="1"/>
      <c r="D430" s="1"/>
      <c r="E430" s="1"/>
      <c r="F430" s="21"/>
      <c r="G430" s="21"/>
      <c r="H430" s="21"/>
      <c r="I430" s="21"/>
      <c r="J430" s="21"/>
      <c r="K430" s="21"/>
      <c r="L430" s="21"/>
      <c r="M430" s="2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x14ac:dyDescent="0.25">
      <c r="B431" s="1"/>
      <c r="C431" s="1"/>
      <c r="D431" s="1"/>
      <c r="E431" s="1"/>
      <c r="F431" s="21"/>
      <c r="G431" s="21"/>
      <c r="H431" s="21"/>
      <c r="I431" s="21"/>
      <c r="J431" s="21"/>
      <c r="K431" s="21"/>
      <c r="L431" s="21"/>
      <c r="M431" s="2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x14ac:dyDescent="0.25">
      <c r="B432" s="1"/>
      <c r="C432" s="1"/>
      <c r="D432" s="1"/>
      <c r="E432" s="1"/>
      <c r="F432" s="21"/>
      <c r="G432" s="21"/>
      <c r="H432" s="21"/>
      <c r="I432" s="21"/>
      <c r="J432" s="21"/>
      <c r="K432" s="21"/>
      <c r="L432" s="21"/>
      <c r="M432" s="2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x14ac:dyDescent="0.25">
      <c r="B433" s="1"/>
      <c r="C433" s="1"/>
      <c r="D433" s="1"/>
      <c r="E433" s="1"/>
      <c r="F433" s="21"/>
      <c r="G433" s="21"/>
      <c r="H433" s="21"/>
      <c r="I433" s="21"/>
      <c r="J433" s="21"/>
      <c r="K433" s="21"/>
      <c r="L433" s="21"/>
      <c r="M433" s="2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x14ac:dyDescent="0.25">
      <c r="B434" s="1"/>
      <c r="C434" s="1"/>
      <c r="D434" s="1"/>
      <c r="E434" s="1"/>
      <c r="F434" s="21"/>
      <c r="G434" s="21"/>
      <c r="H434" s="21"/>
      <c r="I434" s="21"/>
      <c r="J434" s="21"/>
      <c r="K434" s="21"/>
      <c r="L434" s="21"/>
      <c r="M434" s="2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x14ac:dyDescent="0.25">
      <c r="B435" s="1"/>
      <c r="C435" s="1"/>
      <c r="D435" s="1"/>
      <c r="E435" s="1"/>
      <c r="F435" s="21"/>
      <c r="G435" s="21"/>
      <c r="H435" s="21"/>
      <c r="I435" s="21"/>
      <c r="J435" s="21"/>
      <c r="K435" s="21"/>
      <c r="L435" s="21"/>
      <c r="M435" s="2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x14ac:dyDescent="0.25">
      <c r="B436" s="1"/>
      <c r="C436" s="1"/>
      <c r="D436" s="1"/>
      <c r="E436" s="1"/>
      <c r="F436" s="21"/>
      <c r="G436" s="21"/>
      <c r="H436" s="21"/>
      <c r="I436" s="21"/>
      <c r="J436" s="21"/>
      <c r="K436" s="21"/>
      <c r="L436" s="21"/>
      <c r="M436" s="2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x14ac:dyDescent="0.25">
      <c r="B437" s="1"/>
      <c r="C437" s="1"/>
      <c r="D437" s="1"/>
      <c r="E437" s="1"/>
      <c r="F437" s="21"/>
      <c r="G437" s="21"/>
      <c r="H437" s="21"/>
      <c r="I437" s="21"/>
      <c r="J437" s="21"/>
      <c r="K437" s="21"/>
      <c r="L437" s="21"/>
      <c r="M437" s="2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x14ac:dyDescent="0.25">
      <c r="B438" s="1"/>
      <c r="C438" s="1"/>
      <c r="D438" s="1"/>
      <c r="E438" s="1"/>
      <c r="F438" s="21"/>
      <c r="G438" s="21"/>
      <c r="H438" s="21"/>
      <c r="I438" s="21"/>
      <c r="J438" s="21"/>
      <c r="K438" s="21"/>
      <c r="L438" s="21"/>
      <c r="M438" s="2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x14ac:dyDescent="0.25">
      <c r="B439" s="1"/>
      <c r="C439" s="1"/>
      <c r="D439" s="1"/>
      <c r="E439" s="1"/>
      <c r="F439" s="21"/>
      <c r="G439" s="21"/>
      <c r="H439" s="21"/>
      <c r="I439" s="21"/>
      <c r="J439" s="21"/>
      <c r="K439" s="21"/>
      <c r="L439" s="21"/>
      <c r="M439" s="2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x14ac:dyDescent="0.25">
      <c r="B440" s="1"/>
      <c r="C440" s="1"/>
      <c r="D440" s="1"/>
      <c r="E440" s="1"/>
      <c r="F440" s="21"/>
      <c r="G440" s="21"/>
      <c r="H440" s="21"/>
      <c r="I440" s="21"/>
      <c r="J440" s="21"/>
      <c r="K440" s="21"/>
      <c r="L440" s="21"/>
      <c r="M440" s="2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x14ac:dyDescent="0.25">
      <c r="B441" s="1"/>
      <c r="C441" s="1"/>
      <c r="D441" s="1"/>
      <c r="E441" s="1"/>
      <c r="F441" s="21"/>
      <c r="G441" s="21"/>
      <c r="H441" s="21"/>
      <c r="I441" s="21"/>
      <c r="J441" s="21"/>
      <c r="K441" s="21"/>
      <c r="L441" s="21"/>
      <c r="M441" s="2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x14ac:dyDescent="0.25">
      <c r="B442" s="1"/>
      <c r="C442" s="1"/>
      <c r="D442" s="1"/>
      <c r="E442" s="1"/>
      <c r="F442" s="21"/>
      <c r="G442" s="21"/>
      <c r="H442" s="21"/>
      <c r="I442" s="21"/>
      <c r="J442" s="21"/>
      <c r="K442" s="21"/>
      <c r="L442" s="21"/>
      <c r="M442" s="2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x14ac:dyDescent="0.25">
      <c r="B443" s="1"/>
      <c r="C443" s="1"/>
      <c r="D443" s="1"/>
      <c r="E443" s="1"/>
      <c r="F443" s="21"/>
      <c r="G443" s="21"/>
      <c r="H443" s="21"/>
      <c r="I443" s="21"/>
      <c r="J443" s="21"/>
      <c r="K443" s="21"/>
      <c r="L443" s="21"/>
      <c r="M443" s="2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x14ac:dyDescent="0.25">
      <c r="B444" s="1"/>
      <c r="C444" s="1"/>
      <c r="D444" s="1"/>
      <c r="E444" s="1"/>
      <c r="F444" s="21"/>
      <c r="G444" s="21"/>
      <c r="H444" s="21"/>
      <c r="I444" s="21"/>
      <c r="J444" s="21"/>
      <c r="K444" s="21"/>
      <c r="L444" s="21"/>
      <c r="M444" s="2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x14ac:dyDescent="0.25">
      <c r="B445" s="1"/>
      <c r="C445" s="1"/>
      <c r="D445" s="1"/>
      <c r="E445" s="1"/>
      <c r="F445" s="21"/>
      <c r="G445" s="21"/>
      <c r="H445" s="21"/>
      <c r="I445" s="21"/>
      <c r="J445" s="21"/>
      <c r="K445" s="21"/>
      <c r="L445" s="21"/>
      <c r="M445" s="2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x14ac:dyDescent="0.25">
      <c r="B446" s="1"/>
      <c r="C446" s="1"/>
      <c r="D446" s="1"/>
      <c r="E446" s="1"/>
      <c r="F446" s="21"/>
      <c r="G446" s="21"/>
      <c r="H446" s="21"/>
      <c r="I446" s="21"/>
      <c r="J446" s="21"/>
      <c r="K446" s="21"/>
      <c r="L446" s="21"/>
      <c r="M446" s="2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x14ac:dyDescent="0.25">
      <c r="B447" s="1"/>
      <c r="C447" s="1"/>
      <c r="D447" s="1"/>
      <c r="E447" s="1"/>
      <c r="F447" s="21"/>
      <c r="G447" s="21"/>
      <c r="H447" s="21"/>
      <c r="I447" s="21"/>
      <c r="J447" s="21"/>
      <c r="K447" s="21"/>
      <c r="L447" s="21"/>
      <c r="M447" s="2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x14ac:dyDescent="0.25">
      <c r="B448" s="1"/>
      <c r="C448" s="1"/>
      <c r="D448" s="1"/>
      <c r="E448" s="1"/>
      <c r="F448" s="21"/>
      <c r="G448" s="21"/>
      <c r="H448" s="21"/>
      <c r="I448" s="21"/>
      <c r="J448" s="21"/>
      <c r="K448" s="21"/>
      <c r="L448" s="21"/>
      <c r="M448" s="2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x14ac:dyDescent="0.25">
      <c r="B449" s="1"/>
      <c r="C449" s="1"/>
      <c r="D449" s="1"/>
      <c r="E449" s="1"/>
      <c r="F449" s="21"/>
      <c r="G449" s="21"/>
      <c r="H449" s="21"/>
      <c r="I449" s="21"/>
      <c r="J449" s="21"/>
      <c r="K449" s="21"/>
      <c r="L449" s="21"/>
      <c r="M449" s="2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x14ac:dyDescent="0.25">
      <c r="B450" s="1"/>
      <c r="C450" s="1"/>
      <c r="D450" s="1"/>
      <c r="E450" s="1"/>
      <c r="F450" s="21"/>
      <c r="G450" s="21"/>
      <c r="H450" s="21"/>
      <c r="I450" s="21"/>
      <c r="J450" s="21"/>
      <c r="K450" s="21"/>
      <c r="L450" s="21"/>
      <c r="M450" s="2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x14ac:dyDescent="0.25">
      <c r="B451" s="1"/>
      <c r="C451" s="1"/>
      <c r="D451" s="1"/>
      <c r="E451" s="1"/>
      <c r="F451" s="21"/>
      <c r="G451" s="21"/>
      <c r="H451" s="21"/>
      <c r="I451" s="21"/>
      <c r="J451" s="21"/>
      <c r="K451" s="21"/>
      <c r="L451" s="21"/>
      <c r="M451" s="2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x14ac:dyDescent="0.25">
      <c r="B452" s="1"/>
      <c r="C452" s="1"/>
      <c r="D452" s="1"/>
      <c r="E452" s="1"/>
      <c r="F452" s="21"/>
      <c r="G452" s="21"/>
      <c r="H452" s="21"/>
      <c r="I452" s="21"/>
      <c r="J452" s="21"/>
      <c r="K452" s="21"/>
      <c r="L452" s="21"/>
      <c r="M452" s="2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x14ac:dyDescent="0.25">
      <c r="B453" s="1"/>
      <c r="C453" s="1"/>
      <c r="D453" s="1"/>
      <c r="E453" s="1"/>
      <c r="F453" s="21"/>
      <c r="G453" s="21"/>
      <c r="H453" s="21"/>
      <c r="I453" s="21"/>
      <c r="J453" s="21"/>
      <c r="K453" s="21"/>
      <c r="L453" s="21"/>
      <c r="M453" s="2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x14ac:dyDescent="0.25">
      <c r="B454" s="1"/>
      <c r="C454" s="1"/>
      <c r="D454" s="1"/>
      <c r="E454" s="1"/>
      <c r="F454" s="21"/>
      <c r="G454" s="21"/>
      <c r="H454" s="21"/>
      <c r="I454" s="21"/>
      <c r="J454" s="21"/>
      <c r="K454" s="21"/>
      <c r="L454" s="21"/>
      <c r="M454" s="2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x14ac:dyDescent="0.25">
      <c r="B455" s="1"/>
      <c r="C455" s="1"/>
      <c r="D455" s="1"/>
      <c r="E455" s="1"/>
      <c r="F455" s="21"/>
      <c r="G455" s="21"/>
      <c r="H455" s="21"/>
      <c r="I455" s="21"/>
      <c r="J455" s="21"/>
      <c r="K455" s="21"/>
      <c r="L455" s="21"/>
      <c r="M455" s="2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x14ac:dyDescent="0.25">
      <c r="B456" s="1"/>
      <c r="C456" s="1"/>
      <c r="D456" s="1"/>
      <c r="E456" s="1"/>
      <c r="F456" s="21"/>
      <c r="G456" s="21"/>
      <c r="H456" s="21"/>
      <c r="I456" s="21"/>
      <c r="J456" s="21"/>
      <c r="K456" s="21"/>
      <c r="L456" s="21"/>
      <c r="M456" s="2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x14ac:dyDescent="0.25">
      <c r="B457" s="1"/>
      <c r="C457" s="1"/>
      <c r="D457" s="1"/>
      <c r="E457" s="1"/>
      <c r="F457" s="21"/>
      <c r="G457" s="21"/>
      <c r="H457" s="21"/>
      <c r="I457" s="21"/>
      <c r="J457" s="21"/>
      <c r="K457" s="21"/>
      <c r="L457" s="21"/>
      <c r="M457" s="2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x14ac:dyDescent="0.25">
      <c r="B458" s="1"/>
      <c r="C458" s="1"/>
      <c r="D458" s="1"/>
      <c r="E458" s="1"/>
      <c r="F458" s="21"/>
      <c r="G458" s="21"/>
      <c r="H458" s="21"/>
      <c r="I458" s="21"/>
      <c r="J458" s="21"/>
      <c r="K458" s="21"/>
      <c r="L458" s="21"/>
      <c r="M458" s="2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x14ac:dyDescent="0.25">
      <c r="B459" s="1"/>
      <c r="C459" s="1"/>
      <c r="D459" s="1"/>
      <c r="E459" s="1"/>
      <c r="F459" s="21"/>
      <c r="G459" s="21"/>
      <c r="H459" s="21"/>
      <c r="I459" s="21"/>
      <c r="J459" s="21"/>
      <c r="K459" s="21"/>
      <c r="L459" s="21"/>
      <c r="M459" s="2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x14ac:dyDescent="0.25">
      <c r="B460" s="1"/>
      <c r="C460" s="1"/>
      <c r="D460" s="1"/>
      <c r="E460" s="1"/>
      <c r="F460" s="21"/>
      <c r="G460" s="21"/>
      <c r="H460" s="21"/>
      <c r="I460" s="21"/>
      <c r="J460" s="21"/>
      <c r="K460" s="21"/>
      <c r="L460" s="21"/>
      <c r="M460" s="2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x14ac:dyDescent="0.25">
      <c r="B461" s="1"/>
      <c r="C461" s="1"/>
      <c r="D461" s="1"/>
      <c r="E461" s="1"/>
      <c r="F461" s="21"/>
      <c r="G461" s="21"/>
      <c r="H461" s="21"/>
      <c r="I461" s="21"/>
      <c r="J461" s="21"/>
      <c r="K461" s="21"/>
      <c r="L461" s="21"/>
      <c r="M461" s="2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x14ac:dyDescent="0.25">
      <c r="B462" s="1"/>
      <c r="C462" s="1"/>
      <c r="D462" s="1"/>
      <c r="E462" s="1"/>
      <c r="F462" s="21"/>
      <c r="G462" s="21"/>
      <c r="H462" s="21"/>
      <c r="I462" s="21"/>
      <c r="J462" s="21"/>
      <c r="K462" s="21"/>
      <c r="L462" s="21"/>
      <c r="M462" s="2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x14ac:dyDescent="0.25">
      <c r="B463" s="1"/>
      <c r="C463" s="1"/>
      <c r="D463" s="1"/>
      <c r="E463" s="1"/>
      <c r="F463" s="21"/>
      <c r="G463" s="21"/>
      <c r="H463" s="21"/>
      <c r="I463" s="21"/>
      <c r="J463" s="21"/>
      <c r="K463" s="21"/>
      <c r="L463" s="21"/>
      <c r="M463" s="2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x14ac:dyDescent="0.25">
      <c r="B464" s="1"/>
      <c r="C464" s="1"/>
      <c r="D464" s="1"/>
      <c r="E464" s="1"/>
      <c r="F464" s="21"/>
      <c r="G464" s="21"/>
      <c r="H464" s="21"/>
      <c r="I464" s="21"/>
      <c r="J464" s="21"/>
      <c r="K464" s="21"/>
      <c r="L464" s="21"/>
      <c r="M464" s="2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x14ac:dyDescent="0.25">
      <c r="B465" s="1"/>
      <c r="C465" s="1"/>
      <c r="D465" s="1"/>
      <c r="E465" s="1"/>
      <c r="F465" s="21"/>
      <c r="G465" s="21"/>
      <c r="H465" s="21"/>
      <c r="I465" s="21"/>
      <c r="J465" s="21"/>
      <c r="K465" s="21"/>
      <c r="L465" s="21"/>
      <c r="M465" s="2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x14ac:dyDescent="0.25">
      <c r="B466" s="1"/>
      <c r="C466" s="1"/>
      <c r="D466" s="1"/>
      <c r="E466" s="1"/>
      <c r="F466" s="21"/>
      <c r="G466" s="21"/>
      <c r="H466" s="21"/>
      <c r="I466" s="21"/>
      <c r="J466" s="21"/>
      <c r="K466" s="21"/>
      <c r="L466" s="21"/>
      <c r="M466" s="2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x14ac:dyDescent="0.25">
      <c r="B467" s="1"/>
      <c r="C467" s="1"/>
      <c r="D467" s="1"/>
      <c r="E467" s="1"/>
      <c r="F467" s="21"/>
      <c r="G467" s="21"/>
      <c r="H467" s="21"/>
      <c r="I467" s="21"/>
      <c r="J467" s="21"/>
      <c r="K467" s="21"/>
      <c r="L467" s="21"/>
      <c r="M467" s="2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x14ac:dyDescent="0.25">
      <c r="B468" s="1"/>
      <c r="C468" s="1"/>
      <c r="D468" s="1"/>
      <c r="E468" s="1"/>
      <c r="F468" s="21"/>
      <c r="G468" s="21"/>
      <c r="H468" s="21"/>
      <c r="I468" s="21"/>
      <c r="J468" s="21"/>
      <c r="K468" s="21"/>
      <c r="L468" s="21"/>
      <c r="M468" s="2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x14ac:dyDescent="0.25">
      <c r="B469" s="1"/>
      <c r="C469" s="1"/>
      <c r="D469" s="1"/>
      <c r="E469" s="1"/>
      <c r="F469" s="21"/>
      <c r="G469" s="21"/>
      <c r="H469" s="21"/>
      <c r="I469" s="21"/>
      <c r="J469" s="21"/>
      <c r="K469" s="21"/>
      <c r="L469" s="21"/>
      <c r="M469" s="2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x14ac:dyDescent="0.25">
      <c r="B470" s="1"/>
      <c r="C470" s="1"/>
      <c r="D470" s="1"/>
      <c r="E470" s="1"/>
      <c r="F470" s="21"/>
      <c r="G470" s="21"/>
      <c r="H470" s="21"/>
      <c r="I470" s="21"/>
      <c r="J470" s="21"/>
      <c r="K470" s="21"/>
      <c r="L470" s="21"/>
      <c r="M470" s="2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x14ac:dyDescent="0.25">
      <c r="B471" s="1"/>
      <c r="C471" s="1"/>
      <c r="D471" s="1"/>
      <c r="E471" s="1"/>
      <c r="F471" s="21"/>
      <c r="G471" s="21"/>
      <c r="H471" s="21"/>
      <c r="I471" s="21"/>
      <c r="J471" s="21"/>
      <c r="K471" s="21"/>
      <c r="L471" s="21"/>
      <c r="M471" s="2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x14ac:dyDescent="0.25">
      <c r="B472" s="1"/>
      <c r="C472" s="1"/>
      <c r="D472" s="1"/>
      <c r="E472" s="1"/>
      <c r="F472" s="21"/>
      <c r="G472" s="21"/>
      <c r="H472" s="21"/>
      <c r="I472" s="21"/>
      <c r="J472" s="21"/>
      <c r="K472" s="21"/>
      <c r="L472" s="21"/>
      <c r="M472" s="2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x14ac:dyDescent="0.25">
      <c r="B473" s="1"/>
      <c r="C473" s="1"/>
      <c r="D473" s="1"/>
      <c r="E473" s="1"/>
      <c r="F473" s="21"/>
      <c r="G473" s="21"/>
      <c r="H473" s="21"/>
      <c r="I473" s="21"/>
      <c r="J473" s="21"/>
      <c r="K473" s="21"/>
      <c r="L473" s="21"/>
      <c r="M473" s="2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x14ac:dyDescent="0.25">
      <c r="B474" s="1"/>
      <c r="C474" s="1"/>
      <c r="D474" s="1"/>
      <c r="E474" s="1"/>
      <c r="F474" s="21"/>
      <c r="G474" s="21"/>
      <c r="H474" s="21"/>
      <c r="I474" s="21"/>
      <c r="J474" s="21"/>
      <c r="K474" s="21"/>
      <c r="L474" s="21"/>
      <c r="M474" s="2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x14ac:dyDescent="0.25">
      <c r="B475" s="1"/>
      <c r="C475" s="1"/>
      <c r="D475" s="1"/>
      <c r="E475" s="1"/>
      <c r="F475" s="21"/>
      <c r="G475" s="21"/>
      <c r="H475" s="21"/>
      <c r="I475" s="21"/>
      <c r="J475" s="21"/>
      <c r="K475" s="21"/>
      <c r="L475" s="21"/>
      <c r="M475" s="2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x14ac:dyDescent="0.25">
      <c r="B476" s="1"/>
      <c r="C476" s="1"/>
      <c r="D476" s="1"/>
      <c r="E476" s="1"/>
      <c r="F476" s="21"/>
      <c r="G476" s="21"/>
      <c r="H476" s="21"/>
      <c r="I476" s="21"/>
      <c r="J476" s="21"/>
      <c r="K476" s="21"/>
      <c r="L476" s="21"/>
      <c r="M476" s="2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x14ac:dyDescent="0.25">
      <c r="B477" s="1"/>
      <c r="C477" s="1"/>
      <c r="D477" s="1"/>
      <c r="E477" s="1"/>
      <c r="F477" s="21"/>
      <c r="G477" s="21"/>
      <c r="H477" s="21"/>
      <c r="I477" s="21"/>
      <c r="J477" s="21"/>
      <c r="K477" s="21"/>
      <c r="L477" s="21"/>
      <c r="M477" s="2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x14ac:dyDescent="0.25">
      <c r="B478" s="1"/>
      <c r="C478" s="1"/>
      <c r="D478" s="1"/>
      <c r="E478" s="1"/>
      <c r="F478" s="21"/>
      <c r="G478" s="21"/>
      <c r="H478" s="21"/>
      <c r="I478" s="21"/>
      <c r="J478" s="21"/>
      <c r="K478" s="21"/>
      <c r="L478" s="21"/>
      <c r="M478" s="2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x14ac:dyDescent="0.25">
      <c r="B479" s="1"/>
      <c r="C479" s="1"/>
      <c r="D479" s="1"/>
      <c r="E479" s="1"/>
      <c r="F479" s="21"/>
      <c r="G479" s="21"/>
      <c r="H479" s="21"/>
      <c r="I479" s="21"/>
      <c r="J479" s="21"/>
      <c r="K479" s="21"/>
      <c r="L479" s="21"/>
      <c r="M479" s="2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x14ac:dyDescent="0.25">
      <c r="B480" s="1"/>
      <c r="C480" s="1"/>
      <c r="D480" s="1"/>
      <c r="E480" s="1"/>
      <c r="F480" s="21"/>
      <c r="G480" s="21"/>
      <c r="H480" s="21"/>
      <c r="I480" s="21"/>
      <c r="J480" s="21"/>
      <c r="K480" s="21"/>
      <c r="L480" s="21"/>
      <c r="M480" s="2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x14ac:dyDescent="0.25">
      <c r="B481" s="1"/>
      <c r="C481" s="1"/>
      <c r="D481" s="1"/>
      <c r="E481" s="1"/>
      <c r="F481" s="21"/>
      <c r="G481" s="21"/>
      <c r="H481" s="21"/>
      <c r="I481" s="21"/>
      <c r="J481" s="21"/>
      <c r="K481" s="21"/>
      <c r="L481" s="21"/>
      <c r="M481" s="2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x14ac:dyDescent="0.25">
      <c r="B482" s="1"/>
      <c r="C482" s="1"/>
      <c r="D482" s="1"/>
      <c r="E482" s="1"/>
      <c r="F482" s="21"/>
      <c r="G482" s="21"/>
      <c r="H482" s="21"/>
      <c r="I482" s="21"/>
      <c r="J482" s="21"/>
      <c r="K482" s="21"/>
      <c r="L482" s="21"/>
      <c r="M482" s="2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x14ac:dyDescent="0.25">
      <c r="B483" s="1"/>
      <c r="C483" s="1"/>
      <c r="D483" s="1"/>
      <c r="E483" s="1"/>
      <c r="F483" s="21"/>
      <c r="G483" s="21"/>
      <c r="H483" s="21"/>
      <c r="I483" s="21"/>
      <c r="J483" s="21"/>
      <c r="K483" s="21"/>
      <c r="L483" s="21"/>
      <c r="M483" s="2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x14ac:dyDescent="0.25">
      <c r="B484" s="1"/>
      <c r="C484" s="1"/>
      <c r="D484" s="1"/>
      <c r="E484" s="1"/>
      <c r="F484" s="21"/>
      <c r="G484" s="21"/>
      <c r="H484" s="21"/>
      <c r="I484" s="21"/>
      <c r="J484" s="21"/>
      <c r="K484" s="21"/>
      <c r="L484" s="21"/>
      <c r="M484" s="2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x14ac:dyDescent="0.25">
      <c r="B485" s="1"/>
      <c r="C485" s="1"/>
      <c r="D485" s="1"/>
      <c r="E485" s="1"/>
      <c r="F485" s="21"/>
      <c r="G485" s="21"/>
      <c r="H485" s="21"/>
      <c r="I485" s="21"/>
      <c r="J485" s="21"/>
      <c r="K485" s="21"/>
      <c r="L485" s="21"/>
      <c r="M485" s="2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x14ac:dyDescent="0.25">
      <c r="B486" s="1"/>
      <c r="C486" s="1"/>
      <c r="D486" s="1"/>
      <c r="E486" s="1"/>
      <c r="F486" s="21"/>
      <c r="G486" s="21"/>
      <c r="H486" s="21"/>
      <c r="I486" s="21"/>
      <c r="J486" s="21"/>
      <c r="K486" s="21"/>
      <c r="L486" s="21"/>
      <c r="M486" s="2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x14ac:dyDescent="0.25">
      <c r="B487" s="1"/>
      <c r="C487" s="1"/>
      <c r="D487" s="1"/>
      <c r="E487" s="1"/>
      <c r="F487" s="21"/>
      <c r="G487" s="21"/>
      <c r="H487" s="21"/>
      <c r="I487" s="21"/>
      <c r="J487" s="21"/>
      <c r="K487" s="21"/>
      <c r="L487" s="21"/>
      <c r="M487" s="2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x14ac:dyDescent="0.25">
      <c r="B488" s="1"/>
      <c r="C488" s="1"/>
      <c r="D488" s="1"/>
      <c r="E488" s="1"/>
      <c r="F488" s="21"/>
      <c r="G488" s="21"/>
      <c r="H488" s="21"/>
      <c r="I488" s="21"/>
      <c r="J488" s="21"/>
      <c r="K488" s="21"/>
      <c r="L488" s="21"/>
      <c r="M488" s="2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x14ac:dyDescent="0.25">
      <c r="B489" s="1"/>
      <c r="C489" s="1"/>
      <c r="D489" s="1"/>
      <c r="E489" s="1"/>
      <c r="F489" s="21"/>
      <c r="G489" s="21"/>
      <c r="H489" s="21"/>
      <c r="I489" s="21"/>
      <c r="J489" s="21"/>
      <c r="K489" s="21"/>
      <c r="L489" s="21"/>
      <c r="M489" s="2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x14ac:dyDescent="0.25">
      <c r="B490" s="1"/>
      <c r="C490" s="1"/>
      <c r="D490" s="1"/>
      <c r="E490" s="1"/>
      <c r="F490" s="21"/>
      <c r="G490" s="21"/>
      <c r="H490" s="21"/>
      <c r="I490" s="21"/>
      <c r="J490" s="21"/>
      <c r="K490" s="21"/>
      <c r="L490" s="21"/>
      <c r="M490" s="2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x14ac:dyDescent="0.25">
      <c r="B491" s="1"/>
      <c r="C491" s="1"/>
      <c r="D491" s="1"/>
      <c r="E491" s="1"/>
      <c r="F491" s="21"/>
      <c r="G491" s="21"/>
      <c r="H491" s="21"/>
      <c r="I491" s="21"/>
      <c r="J491" s="21"/>
      <c r="K491" s="21"/>
      <c r="L491" s="21"/>
      <c r="M491" s="2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x14ac:dyDescent="0.25">
      <c r="B492" s="1"/>
      <c r="C492" s="1"/>
      <c r="D492" s="1"/>
      <c r="E492" s="1"/>
      <c r="F492" s="21"/>
      <c r="G492" s="21"/>
      <c r="H492" s="21"/>
      <c r="I492" s="21"/>
      <c r="J492" s="21"/>
      <c r="K492" s="21"/>
      <c r="L492" s="21"/>
      <c r="M492" s="2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x14ac:dyDescent="0.25">
      <c r="B493" s="1"/>
      <c r="C493" s="1"/>
      <c r="D493" s="1"/>
      <c r="E493" s="1"/>
      <c r="F493" s="21"/>
      <c r="G493" s="21"/>
      <c r="H493" s="21"/>
      <c r="I493" s="21"/>
      <c r="J493" s="21"/>
      <c r="K493" s="21"/>
      <c r="L493" s="21"/>
      <c r="M493" s="2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x14ac:dyDescent="0.25">
      <c r="B494" s="1"/>
      <c r="C494" s="1"/>
      <c r="D494" s="1"/>
      <c r="E494" s="1"/>
      <c r="F494" s="21"/>
      <c r="G494" s="21"/>
      <c r="H494" s="21"/>
      <c r="I494" s="21"/>
      <c r="J494" s="21"/>
      <c r="K494" s="21"/>
      <c r="L494" s="21"/>
      <c r="M494" s="2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x14ac:dyDescent="0.25">
      <c r="B495" s="1"/>
      <c r="C495" s="1"/>
      <c r="D495" s="1"/>
      <c r="E495" s="1"/>
      <c r="F495" s="21"/>
      <c r="G495" s="21"/>
      <c r="H495" s="21"/>
      <c r="I495" s="21"/>
      <c r="J495" s="21"/>
      <c r="K495" s="21"/>
      <c r="L495" s="21"/>
      <c r="M495" s="2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x14ac:dyDescent="0.25">
      <c r="B496" s="1"/>
      <c r="C496" s="1"/>
      <c r="D496" s="1"/>
      <c r="E496" s="1"/>
      <c r="F496" s="21"/>
      <c r="G496" s="21"/>
      <c r="H496" s="21"/>
      <c r="I496" s="21"/>
      <c r="J496" s="21"/>
      <c r="K496" s="21"/>
      <c r="L496" s="21"/>
      <c r="M496" s="2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x14ac:dyDescent="0.25">
      <c r="B497" s="1"/>
      <c r="C497" s="1"/>
      <c r="D497" s="1"/>
      <c r="E497" s="1"/>
      <c r="F497" s="21"/>
      <c r="G497" s="21"/>
      <c r="H497" s="21"/>
      <c r="I497" s="21"/>
      <c r="J497" s="21"/>
      <c r="K497" s="21"/>
      <c r="L497" s="21"/>
      <c r="M497" s="2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x14ac:dyDescent="0.25">
      <c r="B498" s="1"/>
      <c r="C498" s="1"/>
      <c r="D498" s="1"/>
      <c r="E498" s="1"/>
      <c r="F498" s="21"/>
      <c r="G498" s="21"/>
      <c r="H498" s="21"/>
      <c r="I498" s="21"/>
      <c r="J498" s="21"/>
      <c r="K498" s="21"/>
      <c r="L498" s="21"/>
      <c r="M498" s="2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x14ac:dyDescent="0.25">
      <c r="B499" s="1"/>
      <c r="C499" s="1"/>
      <c r="D499" s="1"/>
      <c r="E499" s="1"/>
      <c r="F499" s="21"/>
      <c r="G499" s="21"/>
      <c r="H499" s="21"/>
      <c r="I499" s="21"/>
      <c r="J499" s="21"/>
      <c r="K499" s="21"/>
      <c r="L499" s="21"/>
      <c r="M499" s="2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x14ac:dyDescent="0.25">
      <c r="B500" s="1"/>
      <c r="C500" s="1"/>
      <c r="D500" s="1"/>
      <c r="E500" s="1"/>
      <c r="F500" s="21"/>
      <c r="G500" s="21"/>
      <c r="H500" s="21"/>
      <c r="I500" s="21"/>
      <c r="J500" s="21"/>
      <c r="K500" s="21"/>
      <c r="L500" s="21"/>
      <c r="M500" s="2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x14ac:dyDescent="0.25">
      <c r="B501" s="1"/>
      <c r="C501" s="1"/>
      <c r="D501" s="1"/>
      <c r="E501" s="1"/>
      <c r="F501" s="21"/>
      <c r="G501" s="21"/>
      <c r="H501" s="21"/>
      <c r="I501" s="21"/>
      <c r="J501" s="21"/>
      <c r="K501" s="21"/>
      <c r="L501" s="21"/>
      <c r="M501" s="2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x14ac:dyDescent="0.25">
      <c r="B502" s="1"/>
      <c r="C502" s="1"/>
      <c r="D502" s="1"/>
      <c r="E502" s="1"/>
      <c r="F502" s="21"/>
      <c r="G502" s="21"/>
      <c r="H502" s="21"/>
      <c r="I502" s="21"/>
      <c r="J502" s="21"/>
      <c r="K502" s="21"/>
      <c r="L502" s="21"/>
      <c r="M502" s="2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x14ac:dyDescent="0.25">
      <c r="B503" s="1"/>
      <c r="C503" s="1"/>
      <c r="D503" s="1"/>
      <c r="E503" s="1"/>
      <c r="F503" s="21"/>
      <c r="G503" s="21"/>
      <c r="H503" s="21"/>
      <c r="I503" s="21"/>
      <c r="J503" s="21"/>
      <c r="K503" s="21"/>
      <c r="L503" s="21"/>
      <c r="M503" s="2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x14ac:dyDescent="0.25">
      <c r="B504" s="1"/>
      <c r="C504" s="1"/>
      <c r="D504" s="1"/>
      <c r="E504" s="1"/>
      <c r="F504" s="21"/>
      <c r="G504" s="21"/>
      <c r="H504" s="21"/>
      <c r="I504" s="21"/>
      <c r="J504" s="21"/>
      <c r="K504" s="21"/>
      <c r="L504" s="21"/>
      <c r="M504" s="2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x14ac:dyDescent="0.25">
      <c r="B505" s="1"/>
      <c r="C505" s="1"/>
      <c r="D505" s="1"/>
      <c r="E505" s="1"/>
      <c r="F505" s="21"/>
      <c r="G505" s="21"/>
      <c r="H505" s="21"/>
      <c r="I505" s="21"/>
      <c r="J505" s="21"/>
      <c r="K505" s="21"/>
      <c r="L505" s="21"/>
      <c r="M505" s="2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x14ac:dyDescent="0.25">
      <c r="B506" s="1"/>
      <c r="C506" s="1"/>
      <c r="D506" s="1"/>
      <c r="E506" s="1"/>
      <c r="F506" s="21"/>
      <c r="G506" s="21"/>
      <c r="H506" s="21"/>
      <c r="I506" s="21"/>
      <c r="J506" s="21"/>
      <c r="K506" s="21"/>
      <c r="L506" s="21"/>
      <c r="M506" s="2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x14ac:dyDescent="0.25">
      <c r="B507" s="1"/>
      <c r="C507" s="1"/>
      <c r="D507" s="1"/>
      <c r="E507" s="1"/>
      <c r="F507" s="21"/>
      <c r="G507" s="21"/>
      <c r="H507" s="21"/>
      <c r="I507" s="21"/>
      <c r="J507" s="21"/>
      <c r="K507" s="21"/>
      <c r="L507" s="21"/>
      <c r="M507" s="2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x14ac:dyDescent="0.25">
      <c r="B508" s="1"/>
      <c r="C508" s="1"/>
      <c r="D508" s="1"/>
      <c r="E508" s="1"/>
      <c r="F508" s="21"/>
      <c r="G508" s="21"/>
      <c r="H508" s="21"/>
      <c r="I508" s="21"/>
      <c r="J508" s="21"/>
      <c r="K508" s="21"/>
      <c r="L508" s="21"/>
      <c r="M508" s="2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x14ac:dyDescent="0.25">
      <c r="B509" s="1"/>
      <c r="C509" s="1"/>
      <c r="D509" s="1"/>
      <c r="E509" s="1"/>
      <c r="F509" s="21"/>
      <c r="G509" s="21"/>
      <c r="H509" s="21"/>
      <c r="I509" s="21"/>
      <c r="J509" s="21"/>
      <c r="K509" s="21"/>
      <c r="L509" s="21"/>
      <c r="M509" s="2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x14ac:dyDescent="0.25">
      <c r="B510" s="1"/>
      <c r="C510" s="1"/>
      <c r="D510" s="1"/>
      <c r="E510" s="1"/>
      <c r="F510" s="21"/>
      <c r="G510" s="21"/>
      <c r="H510" s="21"/>
      <c r="I510" s="21"/>
      <c r="J510" s="21"/>
      <c r="K510" s="21"/>
      <c r="L510" s="21"/>
      <c r="M510" s="2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x14ac:dyDescent="0.25">
      <c r="B511" s="6"/>
      <c r="C511" s="6"/>
      <c r="D511" s="1"/>
      <c r="E511" s="1"/>
      <c r="F511" s="21"/>
      <c r="G511" s="21"/>
      <c r="H511" s="21"/>
      <c r="I511" s="21"/>
      <c r="J511" s="21"/>
      <c r="K511" s="21"/>
      <c r="L511" s="21"/>
      <c r="M511" s="21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2:27" x14ac:dyDescent="0.25">
      <c r="D512" s="6"/>
      <c r="E512" s="6"/>
      <c r="F512" s="22"/>
      <c r="G512" s="22"/>
      <c r="H512" s="22"/>
      <c r="I512" s="22"/>
      <c r="J512" s="22"/>
      <c r="K512" s="22"/>
      <c r="L512" s="22"/>
      <c r="M512" s="22"/>
    </row>
  </sheetData>
  <mergeCells count="3">
    <mergeCell ref="K58:L58"/>
    <mergeCell ref="K69:L69"/>
    <mergeCell ref="K75:L75"/>
  </mergeCells>
  <conditionalFormatting sqref="E70:E72">
    <cfRule type="cellIs" dxfId="68" priority="68" operator="lessThan">
      <formula>0</formula>
    </cfRule>
  </conditionalFormatting>
  <conditionalFormatting sqref="D6:E116">
    <cfRule type="containsErrors" dxfId="67" priority="18">
      <formula>ISERROR(D6)</formula>
    </cfRule>
  </conditionalFormatting>
  <pageMargins left="0.7" right="0.7" top="0.75" bottom="0.75" header="0.3" footer="0.3"/>
  <pageSetup scale="80" fitToHeight="0" orientation="portrait" r:id="rId1"/>
  <rowBreaks count="1" manualBreakCount="1">
    <brk id="57" min="3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12"/>
  <sheetViews>
    <sheetView tabSelected="1"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E3" sqref="E3"/>
    </sheetView>
  </sheetViews>
  <sheetFormatPr defaultRowHeight="15" outlineLevelRow="1" x14ac:dyDescent="0.25"/>
  <cols>
    <col min="1" max="1" width="9.140625" style="7"/>
    <col min="2" max="2" width="19.140625" style="7" hidden="1" customWidth="1"/>
    <col min="3" max="3" width="33.85546875" style="7" hidden="1" customWidth="1"/>
    <col min="4" max="4" width="31.85546875" style="7" customWidth="1"/>
    <col min="5" max="5" width="10.7109375" style="7" bestFit="1" customWidth="1"/>
    <col min="6" max="6" width="10.7109375" style="19" customWidth="1"/>
    <col min="7" max="7" width="10.5703125" style="19" customWidth="1"/>
    <col min="8" max="8" width="9.5703125" style="19" customWidth="1"/>
    <col min="9" max="9" width="13" style="19" hidden="1" customWidth="1"/>
    <col min="10" max="10" width="9.42578125" style="19" customWidth="1"/>
    <col min="11" max="11" width="11.28515625" style="19" customWidth="1"/>
    <col min="12" max="12" width="9.140625" style="19" customWidth="1"/>
    <col min="13" max="13" width="8.42578125" style="19" customWidth="1"/>
    <col min="14" max="14" width="9.140625" style="7"/>
    <col min="15" max="15" width="12" style="7" bestFit="1" customWidth="1"/>
    <col min="16" max="16384" width="9.140625" style="7"/>
  </cols>
  <sheetData>
    <row r="1" spans="1:27" x14ac:dyDescent="0.25">
      <c r="B1" s="14"/>
      <c r="C1" s="23" t="s">
        <v>14</v>
      </c>
      <c r="D1" s="164" t="s">
        <v>14</v>
      </c>
      <c r="E1" s="109"/>
      <c r="F1" s="110"/>
      <c r="G1" s="110"/>
      <c r="H1" s="110"/>
      <c r="I1" s="111" t="s">
        <v>101</v>
      </c>
      <c r="J1" s="110"/>
      <c r="K1" s="110"/>
      <c r="L1" s="110"/>
      <c r="M1" s="11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B2" s="14"/>
      <c r="C2" s="24" t="s">
        <v>147</v>
      </c>
      <c r="D2" s="165" t="s">
        <v>13</v>
      </c>
      <c r="E2" s="112">
        <v>42338</v>
      </c>
      <c r="F2" s="110"/>
      <c r="G2" s="110"/>
      <c r="H2" s="110"/>
      <c r="I2" s="113">
        <f>IF(E2&gt;DATE(YEAR(E2),6,30),DATE(YEAR(E2),6,30),DATE(YEAR(E2)-1,6,30))</f>
        <v>42185</v>
      </c>
      <c r="J2" s="110"/>
      <c r="K2" s="110"/>
      <c r="L2" s="110"/>
      <c r="M2" s="11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D3" s="114"/>
      <c r="E3" s="114"/>
      <c r="F3" s="110"/>
      <c r="G3" s="110"/>
      <c r="H3" s="110"/>
      <c r="I3" s="115"/>
      <c r="J3" s="115"/>
      <c r="K3" s="116"/>
      <c r="L3" s="110"/>
      <c r="M3" s="110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D4" s="166"/>
      <c r="E4" s="166"/>
      <c r="F4" s="167"/>
      <c r="G4" s="167"/>
      <c r="H4" s="167"/>
      <c r="I4" s="167"/>
      <c r="J4" s="167"/>
      <c r="K4" s="167"/>
      <c r="L4" s="167"/>
      <c r="M4" s="167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C5" s="9"/>
      <c r="D5" s="168"/>
      <c r="E5" s="168"/>
      <c r="F5" s="169" t="s">
        <v>2</v>
      </c>
      <c r="G5" s="169" t="s">
        <v>3</v>
      </c>
      <c r="H5" s="169" t="s">
        <v>4</v>
      </c>
      <c r="I5" s="169" t="s">
        <v>5</v>
      </c>
      <c r="J5" s="169" t="s">
        <v>6</v>
      </c>
      <c r="K5" s="169" t="s">
        <v>7</v>
      </c>
      <c r="L5" s="169" t="s">
        <v>8</v>
      </c>
      <c r="M5" s="169" t="s">
        <v>9</v>
      </c>
      <c r="N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C6" s="2" t="s">
        <v>118</v>
      </c>
      <c r="D6" s="170" t="s">
        <v>118</v>
      </c>
      <c r="E6" s="171"/>
      <c r="F6" s="172"/>
      <c r="G6" s="172"/>
      <c r="H6" s="172"/>
      <c r="I6" s="172"/>
      <c r="J6" s="172"/>
      <c r="K6" s="172"/>
      <c r="L6" s="172"/>
      <c r="M6" s="172"/>
      <c r="N6" s="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thickBot="1" x14ac:dyDescent="0.3">
      <c r="C7" s="2" t="s">
        <v>105</v>
      </c>
      <c r="D7" s="173" t="s">
        <v>105</v>
      </c>
      <c r="E7" s="174"/>
      <c r="F7" s="175"/>
      <c r="G7" s="175"/>
      <c r="H7" s="175"/>
      <c r="I7" s="175"/>
      <c r="J7" s="175"/>
      <c r="K7" s="175"/>
      <c r="L7" s="175"/>
      <c r="M7" s="17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B8" s="3" t="s">
        <v>54</v>
      </c>
      <c r="C8" s="16" t="str">
        <f>_xll.FDS("","SPAR_DESCRIPTION("""&amp;B8&amp;""")")</f>
        <v>S&amp;P 500 - Total Return</v>
      </c>
      <c r="D8" s="120" t="s">
        <v>130</v>
      </c>
      <c r="E8" s="117"/>
      <c r="F8" s="121">
        <f>_xll.FDS("","SPAR_RET_ANN("""&amp;$B8&amp;""",-1,"&amp;$E$2&amp;",D,USD,1)")</f>
        <v>-0.45888471457999902</v>
      </c>
      <c r="G8" s="121">
        <f>_xll.FDS("","SPAR_RET_ANN("""&amp;$B8&amp;""",-1/31/0,"&amp;$E$2&amp;",D,USD,1)")</f>
        <v>0.29738497930094088</v>
      </c>
      <c r="H8" s="121">
        <f>_xll.FDS("","SPAR_RET_ANN("""&amp;$B8&amp;""",12/31/-1 ,"&amp;$E$2&amp;",D,USD,1)")</f>
        <v>3.0084678308108792</v>
      </c>
      <c r="I8" s="121">
        <f>_xll.FDS("","SPAR_RET_ANN("""&amp;$B8&amp;""","&amp;$I$2&amp;","&amp;$E$2&amp;",D,USD,1)")</f>
        <v>2.0322603107378212</v>
      </c>
      <c r="J8" s="121">
        <f>_xll.FDS("","SPAR_RET_ANN("""&amp;$B8&amp;""",0/0/-1,"&amp;$E$2&amp;",D,USD,1)")</f>
        <v>2.7383031709695915</v>
      </c>
      <c r="K8" s="121">
        <f>_xll.FDS("","SPAR_RET_ANN("""&amp;$B8&amp;""",0/0/-3,"&amp;$E$2&amp;",D,USD,1)")</f>
        <v>16.067356312152526</v>
      </c>
      <c r="L8" s="121">
        <f>_xll.FDS("","SPAR_RET_ANN("""&amp;$B8&amp;""",0/0/-5,"&amp;$E$2&amp;",D,USD,1)")</f>
        <v>14.350238409824234</v>
      </c>
      <c r="M8" s="121">
        <f>_xll.FDS("","SPAR_RET_ANN("""&amp;$B8&amp;""",0/0/-10,"&amp;$E$2&amp;",D,USD,1)")</f>
        <v>7.457124992870523</v>
      </c>
      <c r="N8" s="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B9" s="3" t="s">
        <v>106</v>
      </c>
      <c r="C9" s="16" t="str">
        <f>_xll.FDS("","SPAR_DESCRIPTION("""&amp;B9&amp;""")")</f>
        <v>Russell 2500 - Total Return</v>
      </c>
      <c r="D9" s="120" t="s">
        <v>131</v>
      </c>
      <c r="E9" s="117"/>
      <c r="F9" s="121">
        <f>_xll.FDS("","SPAR_RET_ANN("""&amp;$B9&amp;""",-1,"&amp;$E$2&amp;",D,USD,1)")</f>
        <v>-0.39069538534370896</v>
      </c>
      <c r="G9" s="121">
        <f>_xll.FDS("","SPAR_RET_ANN("""&amp;$B9&amp;""",-1/31/0,"&amp;$E$2&amp;",D,USD,1)")</f>
        <v>1.9640622465106894</v>
      </c>
      <c r="H9" s="121">
        <f>_xll.FDS("","SPAR_RET_ANN("""&amp;$B9&amp;""",12/31/-1 ,"&amp;$E$2&amp;",D,USD,1)")</f>
        <v>1.2207725237032063</v>
      </c>
      <c r="I9" s="121">
        <f>_xll.FDS("","SPAR_RET_ANN("""&amp;$B9&amp;""","&amp;$I$2&amp;","&amp;$E$2&amp;",D,USD,1)")</f>
        <v>-3.0089559999111337</v>
      </c>
      <c r="J9" s="121">
        <f>_xll.FDS("","SPAR_RET_ANN("""&amp;$B9&amp;""",0/0/-1,"&amp;$E$2&amp;",D,USD,1)")</f>
        <v>2.5888553460051256</v>
      </c>
      <c r="K9" s="121">
        <f>_xll.FDS("","SPAR_RET_ANN("""&amp;$B9&amp;""",0/0/-3,"&amp;$E$2&amp;",D,USD,1)")</f>
        <v>14.990296593930342</v>
      </c>
      <c r="L9" s="121">
        <f>_xll.FDS("","SPAR_RET_ANN("""&amp;$B9&amp;""",0/0/-5,"&amp;$E$2&amp;",D,USD,1)")</f>
        <v>12.842361512107537</v>
      </c>
      <c r="M9" s="121">
        <f>_xll.FDS("","SPAR_RET_ANN("""&amp;$B9&amp;""",0/0/-10,"&amp;$E$2&amp;",D,USD,1)")</f>
        <v>8.0029715634109433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B10" s="3" t="s">
        <v>55</v>
      </c>
      <c r="C10" s="16" t="str">
        <f>_xll.FDS("","SPAR_DESCRIPTION("""&amp;B10&amp;""")")</f>
        <v>Russell 2000 - Total Return</v>
      </c>
      <c r="D10" s="120" t="s">
        <v>132</v>
      </c>
      <c r="E10" s="117"/>
      <c r="F10" s="121">
        <f>_xll.FDS("","SPAR_RET_ANN("""&amp;$B10&amp;""",-1,"&amp;$E$2&amp;",D,USD,1)")</f>
        <v>-0.35018717713928282</v>
      </c>
      <c r="G10" s="121">
        <f>_xll.FDS("","SPAR_RET_ANN("""&amp;$B10&amp;""",-1/31/0,"&amp;$E$2&amp;",D,USD,1)")</f>
        <v>3.2528804834760505</v>
      </c>
      <c r="H10" s="121">
        <f>_xll.FDS("","SPAR_RET_ANN("""&amp;$B10&amp;""",12/31/-1 ,"&amp;$E$2&amp;",D,USD,1)")</f>
        <v>0.63897694536114713</v>
      </c>
      <c r="I10" s="121">
        <f>_xll.FDS("","SPAR_RET_ANN("""&amp;$B10&amp;""","&amp;$I$2&amp;","&amp;$E$2&amp;",D,USD,1)")</f>
        <v>-3.3681735392556478</v>
      </c>
      <c r="J10" s="121">
        <f>_xll.FDS("","SPAR_RET_ANN("""&amp;$B10&amp;""",0/0/-1,"&amp;$E$2&amp;",D,USD,1)")</f>
        <v>3.4935184161926758</v>
      </c>
      <c r="K10" s="121">
        <f>_xll.FDS("","SPAR_RET_ANN("""&amp;$B10&amp;""",0/0/-3,"&amp;$E$2&amp;",D,USD,1)")</f>
        <v>14.898964215923671</v>
      </c>
      <c r="L10" s="121">
        <f>_xll.FDS("","SPAR_RET_ANN("""&amp;$B10&amp;""",0/0/-5,"&amp;$E$2&amp;",D,USD,1)")</f>
        <v>11.977257745660008</v>
      </c>
      <c r="M10" s="121">
        <f>_xll.FDS("","SPAR_RET_ANN("""&amp;$B10&amp;""",0/0/-10,"&amp;$E$2&amp;",D,USD,1)")</f>
        <v>7.282970756117213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B11" s="7" t="s">
        <v>11</v>
      </c>
      <c r="C11" s="7" t="s">
        <v>52</v>
      </c>
      <c r="D11" s="122" t="s">
        <v>52</v>
      </c>
      <c r="E11" s="123"/>
      <c r="F11" s="124">
        <f t="shared" ref="F11:M11" si="0">F10-F8</f>
        <v>0.1086975374407162</v>
      </c>
      <c r="G11" s="124">
        <f t="shared" si="0"/>
        <v>2.9554955041751096</v>
      </c>
      <c r="H11" s="124">
        <f t="shared" si="0"/>
        <v>-2.3694908854497321</v>
      </c>
      <c r="I11" s="124">
        <f t="shared" si="0"/>
        <v>-5.400433849993469</v>
      </c>
      <c r="J11" s="124">
        <f t="shared" si="0"/>
        <v>0.75521524522308425</v>
      </c>
      <c r="K11" s="124">
        <f t="shared" si="0"/>
        <v>-1.168392096228855</v>
      </c>
      <c r="L11" s="124">
        <f t="shared" si="0"/>
        <v>-2.3729806641642259</v>
      </c>
      <c r="M11" s="124">
        <f t="shared" si="0"/>
        <v>-0.17415423675330999</v>
      </c>
      <c r="O11" s="1"/>
    </row>
    <row r="12" spans="1:27" outlineLevel="1" x14ac:dyDescent="0.25">
      <c r="A12" s="11"/>
      <c r="B12" s="15" t="s">
        <v>56</v>
      </c>
      <c r="C12" s="16" t="str">
        <f>_xll.FDS("","SPAR_DESCRIPTION("""&amp;B12&amp;""")")</f>
        <v>S&amp;P 500 Value - Gross Return</v>
      </c>
      <c r="D12" s="120" t="s">
        <v>119</v>
      </c>
      <c r="E12" s="117"/>
      <c r="F12" s="121">
        <f>_xll.FDS("","SPAR_RET_ANN("""&amp;$B12&amp;""",-1,"&amp;$E$2&amp;",D,USD,1)")</f>
        <v>-0.25512850142899168</v>
      </c>
      <c r="G12" s="121">
        <f>_xll.FDS("","SPAR_RET_ANN("""&amp;$B12&amp;""",-1/31/0,"&amp;$E$2&amp;",D,USD,1)")</f>
        <v>0.50966252805237922</v>
      </c>
      <c r="H12" s="121">
        <f>_xll.FDS("","SPAR_RET_ANN("""&amp;$B12&amp;""",12/31/-1 ,"&amp;$E$2&amp;",D,USD,1)")</f>
        <v>-1.4787408913458533</v>
      </c>
      <c r="I12" s="121">
        <f>_xll.FDS("","SPAR_RET_ANN("""&amp;$B12&amp;""","&amp;$I$2&amp;","&amp;$E$2&amp;",D,USD,1)")</f>
        <v>-0.86826983894680021</v>
      </c>
      <c r="J12" s="121">
        <f>_xll.FDS("","SPAR_RET_ANN("""&amp;$B12&amp;""",0/0/-1,"&amp;$E$2&amp;",D,USD,1)")</f>
        <v>-0.94031755751616819</v>
      </c>
      <c r="K12" s="121">
        <f>_xll.FDS("","SPAR_RET_ANN("""&amp;$B12&amp;""",0/0/-3,"&amp;$E$2&amp;",D,USD,1)")</f>
        <v>14.266200518873484</v>
      </c>
      <c r="L12" s="121">
        <f>_xll.FDS("","SPAR_RET_ANN("""&amp;$B12&amp;""",0/0/-5,"&amp;$E$2&amp;",D,USD,1)")</f>
        <v>13.071117053180515</v>
      </c>
      <c r="M12" s="121">
        <f>_xll.FDS("","SPAR_RET_ANN("""&amp;$B12&amp;""",0/0/-10,"&amp;$E$2&amp;",D,USD,1)")</f>
        <v>5.9868806797175989</v>
      </c>
      <c r="O12" s="1"/>
    </row>
    <row r="13" spans="1:27" ht="16.5" customHeight="1" outlineLevel="1" x14ac:dyDescent="0.25">
      <c r="B13" s="15" t="s">
        <v>57</v>
      </c>
      <c r="C13" s="16" t="str">
        <f>_xll.FDS("","SPAR_DESCRIPTION("""&amp;B13&amp;""")")</f>
        <v>S&amp;P 500 Growth - Gross Return</v>
      </c>
      <c r="D13" s="120" t="s">
        <v>120</v>
      </c>
      <c r="E13" s="117"/>
      <c r="F13" s="121">
        <f>_xll.FDS("","SPAR_RET_ANN("""&amp;$B13&amp;""",-1,"&amp;$E$2&amp;",D,USD,1)")</f>
        <v>-0.63018448718600295</v>
      </c>
      <c r="G13" s="121">
        <f>_xll.FDS("","SPAR_RET_ANN("""&amp;$B13&amp;""",-1/31/0,"&amp;$E$2&amp;",D,USD,1)")</f>
        <v>0.11715789421697931</v>
      </c>
      <c r="H13" s="121">
        <f>_xll.FDS("","SPAR_RET_ANN("""&amp;$B13&amp;""",12/31/-1 ,"&amp;$E$2&amp;",D,USD,1)")</f>
        <v>7.1511075247404632</v>
      </c>
      <c r="I13" s="121">
        <f>_xll.FDS("","SPAR_RET_ANN("""&amp;$B13&amp;""","&amp;$I$2&amp;","&amp;$E$2&amp;",D,USD,1)")</f>
        <v>4.6186757933589506</v>
      </c>
      <c r="J13" s="121">
        <f>_xll.FDS("","SPAR_RET_ANN("""&amp;$B13&amp;""",0/0/-1,"&amp;$E$2&amp;",D,USD,1)")</f>
        <v>6.1035702952245474</v>
      </c>
      <c r="K13" s="121">
        <f>_xll.FDS("","SPAR_RET_ANN("""&amp;$B13&amp;""",0/0/-3,"&amp;$E$2&amp;",D,USD,1)")</f>
        <v>17.712631242149634</v>
      </c>
      <c r="L13" s="121">
        <f>_xll.FDS("","SPAR_RET_ANN("""&amp;$B13&amp;""",0/0/-5,"&amp;$E$2&amp;",D,USD,1)")</f>
        <v>15.529384635013322</v>
      </c>
      <c r="M13" s="121">
        <f>_xll.FDS("","SPAR_RET_ANN("""&amp;$B13&amp;""",0/0/-10,"&amp;$E$2&amp;",D,USD,1)")</f>
        <v>8.8199327853071274</v>
      </c>
      <c r="O13" s="1"/>
    </row>
    <row r="14" spans="1:27" x14ac:dyDescent="0.25">
      <c r="B14" s="7" t="s">
        <v>10</v>
      </c>
      <c r="C14" s="7" t="s">
        <v>53</v>
      </c>
      <c r="D14" s="122" t="s">
        <v>53</v>
      </c>
      <c r="E14" s="123"/>
      <c r="F14" s="124">
        <f>F12-F13</f>
        <v>0.37505598575701127</v>
      </c>
      <c r="G14" s="124">
        <f t="shared" ref="G14:M14" si="1">G12-G13</f>
        <v>0.39250463383539991</v>
      </c>
      <c r="H14" s="124">
        <f t="shared" si="1"/>
        <v>-8.6298484160863165</v>
      </c>
      <c r="I14" s="124">
        <f t="shared" si="1"/>
        <v>-5.4869456323057513</v>
      </c>
      <c r="J14" s="124">
        <f t="shared" si="1"/>
        <v>-7.0438878527407152</v>
      </c>
      <c r="K14" s="124">
        <f t="shared" si="1"/>
        <v>-3.4464307232761495</v>
      </c>
      <c r="L14" s="124">
        <f t="shared" si="1"/>
        <v>-2.458267581832807</v>
      </c>
      <c r="M14" s="124">
        <f t="shared" si="1"/>
        <v>-2.8330521055895286</v>
      </c>
      <c r="O14" s="1"/>
    </row>
    <row r="15" spans="1:27" x14ac:dyDescent="0.25">
      <c r="C15" s="8" t="s">
        <v>50</v>
      </c>
      <c r="D15" s="176" t="s">
        <v>50</v>
      </c>
      <c r="E15" s="123"/>
      <c r="F15" s="125"/>
      <c r="G15" s="125"/>
      <c r="H15" s="125"/>
      <c r="I15" s="125"/>
      <c r="J15" s="125"/>
      <c r="K15" s="125"/>
      <c r="L15" s="125"/>
      <c r="M15" s="125"/>
    </row>
    <row r="16" spans="1:27" x14ac:dyDescent="0.25">
      <c r="B16" s="3" t="s">
        <v>61</v>
      </c>
      <c r="C16" s="16" t="str">
        <f>_xll.FDS("","SPAR_DESCRIPTION("""&amp;B16&amp;""")")</f>
        <v>MSCI EAFE - Net Return</v>
      </c>
      <c r="D16" s="120" t="s">
        <v>133</v>
      </c>
      <c r="E16" s="117"/>
      <c r="F16" s="121">
        <f>_xll.FDS("","SPAR_RET_ANN("""&amp;$B16&amp;""",-1,"&amp;$E$2&amp;",D,USD,1)")</f>
        <v>-0.28863179727921517</v>
      </c>
      <c r="G16" s="121">
        <f>_xll.FDS("","SPAR_RET_ANN("""&amp;$B16&amp;""",-1/31/0,"&amp;$E$2&amp;",D,USD,1)")</f>
        <v>-1.5556916031749357</v>
      </c>
      <c r="H16" s="121">
        <f>_xll.FDS("","SPAR_RET_ANN("""&amp;$B16&amp;""",12/31/-1 ,"&amp;$E$2&amp;",D,USD,1)")</f>
        <v>0.5405321752870007</v>
      </c>
      <c r="I16" s="121">
        <f>_xll.FDS("","SPAR_RET_ANN("""&amp;$B16&amp;""","&amp;$I$2&amp;","&amp;$E$2&amp;",D,USD,1)")</f>
        <v>-5.3840677974209434</v>
      </c>
      <c r="J16" s="121">
        <f>_xll.FDS("","SPAR_RET_ANN("""&amp;$B16&amp;""",0/0/-1,"&amp;$E$2&amp;",D,USD,1)")</f>
        <v>-2.9312164494687432</v>
      </c>
      <c r="K16" s="121">
        <f>_xll.FDS("","SPAR_RET_ANN("""&amp;$B16&amp;""",0/0/-3,"&amp;$E$2&amp;",D,USD,1)")</f>
        <v>6.5936723368787309</v>
      </c>
      <c r="L16" s="121">
        <f>_xll.FDS("","SPAR_RET_ANN("""&amp;$B16&amp;""",0/0/-5,"&amp;$E$2&amp;",D,USD,1)")</f>
        <v>5.4988812272273035</v>
      </c>
      <c r="M16" s="121">
        <f>_xll.FDS("","SPAR_RET_ANN("""&amp;$B16&amp;""",0/0/-10,"&amp;$E$2&amp;",D,USD,1)")</f>
        <v>3.62922847742706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B17" s="3" t="s">
        <v>58</v>
      </c>
      <c r="C17" s="16" t="str">
        <f>_xll.FDS("","SPAR_DESCRIPTION("""&amp;B17&amp;""")")</f>
        <v>MSCI EMF (Emerging Markets ) - Net Return</v>
      </c>
      <c r="D17" s="120" t="s">
        <v>196</v>
      </c>
      <c r="E17" s="117"/>
      <c r="F17" s="121">
        <f>_xll.FDS("","SPAR_RET_ANN("""&amp;$B17&amp;""",-1,"&amp;$E$2&amp;",D,USD,1)")</f>
        <v>-1.4533705091428928</v>
      </c>
      <c r="G17" s="121">
        <f>_xll.FDS("","SPAR_RET_ANN("""&amp;$B17&amp;""",-1/31/0,"&amp;$E$2&amp;",D,USD,1)")</f>
        <v>-3.9007683027887818</v>
      </c>
      <c r="H17" s="121">
        <f>_xll.FDS("","SPAR_RET_ANN("""&amp;$B17&amp;""",12/31/-1 ,"&amp;$E$2&amp;",D,USD,1)")</f>
        <v>-12.977877312161823</v>
      </c>
      <c r="I17" s="121">
        <f>_xll.FDS("","SPAR_RET_ANN("""&amp;$B17&amp;""","&amp;$I$2&amp;","&amp;$E$2&amp;",D,USD,1)")</f>
        <v>-14.312694580831842</v>
      </c>
      <c r="J17" s="121">
        <f>_xll.FDS("","SPAR_RET_ANN("""&amp;$B17&amp;""",0/0/-1,"&amp;$E$2&amp;",D,USD,1)")</f>
        <v>-16.92912816656569</v>
      </c>
      <c r="K17" s="121">
        <f>_xll.FDS("","SPAR_RET_ANN("""&amp;$B17&amp;""",0/0/-3,"&amp;$E$2&amp;",D,USD,1)")</f>
        <v>-4.5458383273890508</v>
      </c>
      <c r="L17" s="121">
        <f>_xll.FDS("","SPAR_RET_ANN("""&amp;$B17&amp;""",0/0/-5,"&amp;$E$2&amp;",D,USD,1)")</f>
        <v>-3.0391228734070852</v>
      </c>
      <c r="M17" s="121">
        <f>_xll.FDS("","SPAR_RET_ANN("""&amp;$B17&amp;""",0/0/-10,"&amp;$E$2&amp;",D,USD,1)")</f>
        <v>4.4318375346914962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s="29" customFormat="1" x14ac:dyDescent="0.25">
      <c r="B18" s="3" t="s">
        <v>195</v>
      </c>
      <c r="C18" s="16" t="str">
        <f>_xll.FDS("","SPAR_DESCRIPTION("""&amp;B18&amp;""")")</f>
        <v>MSCI EM (Emerging Markets) Small Cap - Net Return</v>
      </c>
      <c r="D18" s="120" t="s">
        <v>194</v>
      </c>
      <c r="E18" s="117"/>
      <c r="F18" s="121">
        <f>_xll.FDS("","SPAR_RET_ANN("""&amp;$B18&amp;""",-1,"&amp;$E$2&amp;",D,USD,1)")</f>
        <v>-0.83396815561588289</v>
      </c>
      <c r="G18" s="121">
        <f>_xll.FDS("","SPAR_RET_ANN("""&amp;$B18&amp;""",-1/31/0,"&amp;$E$2&amp;",D,USD,1)")</f>
        <v>-2.5721332063829205</v>
      </c>
      <c r="H18" s="121">
        <f>_xll.FDS("","SPAR_RET_ANN("""&amp;$B18&amp;""",12/31/-1 ,"&amp;$E$2&amp;",D,USD,1)")</f>
        <v>-6.9217181465414557</v>
      </c>
      <c r="I18" s="121">
        <f>_xll.FDS("","SPAR_RET_ANN("""&amp;$B18&amp;""","&amp;$I$2&amp;","&amp;$E$2&amp;",D,USD,1)")</f>
        <v>-13.201790901080091</v>
      </c>
      <c r="J18" s="121">
        <f>_xll.FDS("","SPAR_RET_ANN("""&amp;$B18&amp;""",0/0/-1,"&amp;$E$2&amp;",D,USD,1)")</f>
        <v>-9.5367019856896444</v>
      </c>
      <c r="K18" s="121">
        <f>_xll.FDS("","SPAR_RET_ANN("""&amp;$B18&amp;""",0/0/-3,"&amp;$E$2&amp;",D,USD,1)")</f>
        <v>-0.14255336925222961</v>
      </c>
      <c r="L18" s="121">
        <f>_xll.FDS("","SPAR_RET_ANN("""&amp;$B18&amp;""",0/0/-5,"&amp;$E$2&amp;",D,USD,1)")</f>
        <v>-2.1846243939096843</v>
      </c>
      <c r="M18" s="121">
        <f>_xll.FDS("","SPAR_RET_ANN("""&amp;$B18&amp;""",0/0/-10,"&amp;$E$2&amp;",D,USD,1)")</f>
        <v>6.7517416371017047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1"/>
      <c r="B19" s="3" t="s">
        <v>60</v>
      </c>
      <c r="C19" s="16" t="str">
        <f>_xll.FDS("","SPAR_DESCRIPTION("""&amp;B19&amp;""")")</f>
        <v>MSCI AC World Index - Net Return</v>
      </c>
      <c r="D19" s="120" t="s">
        <v>134</v>
      </c>
      <c r="E19" s="117"/>
      <c r="F19" s="121">
        <f>_xll.FDS("","SPAR_RET_ANN("""&amp;$B19&amp;""",-1,"&amp;$E$2&amp;",D,USD,1)")</f>
        <v>-0.44912714847271662</v>
      </c>
      <c r="G19" s="121">
        <f>_xll.FDS("","SPAR_RET_ANN("""&amp;$B19&amp;""",-1/31/0,"&amp;$E$2&amp;",D,USD,1)")</f>
        <v>-0.82560435777514485</v>
      </c>
      <c r="H19" s="121">
        <f>_xll.FDS("","SPAR_RET_ANN("""&amp;$B19&amp;""",12/31/-1 ,"&amp;$E$2&amp;",D,USD,1)")</f>
        <v>-0.57093100899077154</v>
      </c>
      <c r="I19" s="121">
        <f>_xll.FDS("","SPAR_RET_ANN("""&amp;$B19&amp;""","&amp;$I$2&amp;","&amp;$E$2&amp;",D,USD,1)")</f>
        <v>-3.1077334967364201</v>
      </c>
      <c r="J19" s="121">
        <f>_xll.FDS("","SPAR_RET_ANN("""&amp;$B19&amp;""",0/0/-1,"&amp;$E$2&amp;",D,USD,1)")</f>
        <v>-2.4805441117011662</v>
      </c>
      <c r="K19" s="121">
        <f>_xll.FDS("","SPAR_RET_ANN("""&amp;$B19&amp;""",0/0/-3,"&amp;$E$2&amp;",D,USD,1)")</f>
        <v>9.1441809854791103</v>
      </c>
      <c r="L19" s="121">
        <f>_xll.FDS("","SPAR_RET_ANN("""&amp;$B19&amp;""",0/0/-5,"&amp;$E$2&amp;",D,USD,1)")</f>
        <v>7.9643175063435878</v>
      </c>
      <c r="M19" s="121">
        <f>_xll.FDS("","SPAR_RET_ANN("""&amp;$B19&amp;""",0/0/-10,"&amp;$E$2&amp;",D,USD,1)")</f>
        <v>5.1847542635376387</v>
      </c>
      <c r="N19" s="1"/>
      <c r="O19" s="1"/>
      <c r="P19" s="1"/>
      <c r="Q19" s="12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B20" s="3" t="s">
        <v>62</v>
      </c>
      <c r="C20" s="16" t="str">
        <f>_xll.FDS("","SPAR_DESCRIPTION("""&amp;B20&amp;""")")</f>
        <v>MSCI AC Asia Pacific - Net Return</v>
      </c>
      <c r="D20" s="120" t="s">
        <v>135</v>
      </c>
      <c r="E20" s="117"/>
      <c r="F20" s="121">
        <f>_xll.FDS("","SPAR_RET_ANN("""&amp;$B20&amp;""",-1,"&amp;$E$2&amp;",D,USD,1)")</f>
        <v>-1.0277942798754491</v>
      </c>
      <c r="G20" s="121">
        <f>_xll.FDS("","SPAR_RET_ANN("""&amp;$B20&amp;""",-1/31/0,"&amp;$E$2&amp;",D,USD,1)")</f>
        <v>-1.8559101954593538</v>
      </c>
      <c r="H20" s="121">
        <f>_xll.FDS("","SPAR_RET_ANN("""&amp;$B20&amp;""",12/31/-1 ,"&amp;$E$2&amp;",D,USD,1)")</f>
        <v>-2.2639803587022111</v>
      </c>
      <c r="I20" s="121">
        <f>_xll.FDS("","SPAR_RET_ANN("""&amp;$B20&amp;""","&amp;$I$2&amp;","&amp;$E$2&amp;",D,USD,1)")</f>
        <v>-8.1658066104709821</v>
      </c>
      <c r="J20" s="121">
        <f>_xll.FDS("","SPAR_RET_ANN("""&amp;$B20&amp;""",0/0/-1,"&amp;$E$2&amp;",D,USD,1)")</f>
        <v>-4.0588275651969541</v>
      </c>
      <c r="K20" s="121">
        <f>_xll.FDS("","SPAR_RET_ANN("""&amp;$B20&amp;""",0/0/-3,"&amp;$E$2&amp;",D,USD,1)")</f>
        <v>4.3576663943907912</v>
      </c>
      <c r="L20" s="121">
        <f>_xll.FDS("","SPAR_RET_ANN("""&amp;$B20&amp;""",0/0/-5,"&amp;$E$2&amp;",D,USD,1)")</f>
        <v>3.0419669147786932</v>
      </c>
      <c r="M20" s="121">
        <f>_xll.FDS("","SPAR_RET_ANN("""&amp;$B20&amp;""",0/0/-10,"&amp;$E$2&amp;",D,USD,1)")</f>
        <v>3.759398874729758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B21" s="3" t="s">
        <v>63</v>
      </c>
      <c r="C21" s="16" t="str">
        <f>_xll.FDS("","SPAR_DESCRIPTION("""&amp;B21&amp;""")")</f>
        <v>MSCI Europe - Net Return</v>
      </c>
      <c r="D21" s="120" t="s">
        <v>136</v>
      </c>
      <c r="E21" s="117"/>
      <c r="F21" s="121">
        <f>_xll.FDS("","SPAR_RET_ANN("""&amp;$B21&amp;""",-1,"&amp;$E$2&amp;",D,USD,1)")</f>
        <v>9.8798657406740098E-2</v>
      </c>
      <c r="G21" s="121">
        <f>_xll.FDS("","SPAR_RET_ANN("""&amp;$B21&amp;""",-1/31/0,"&amp;$E$2&amp;",D,USD,1)")</f>
        <v>-1.8329525459674034</v>
      </c>
      <c r="H21" s="121">
        <f>_xll.FDS("","SPAR_RET_ANN("""&amp;$B21&amp;""",12/31/-1 ,"&amp;$E$2&amp;",D,USD,1)")</f>
        <v>-0.27740468276987729</v>
      </c>
      <c r="I21" s="121">
        <f>_xll.FDS("","SPAR_RET_ANN("""&amp;$B21&amp;""","&amp;$I$2&amp;","&amp;$E$2&amp;",D,USD,1)")</f>
        <v>-5.30088785535614</v>
      </c>
      <c r="J21" s="121">
        <f>_xll.FDS("","SPAR_RET_ANN("""&amp;$B21&amp;""",0/0/-1,"&amp;$E$2&amp;",D,USD,1)")</f>
        <v>-4.5530982317302566</v>
      </c>
      <c r="K21" s="121">
        <f>_xll.FDS("","SPAR_RET_ANN("""&amp;$B21&amp;""",0/0/-3,"&amp;$E$2&amp;",D,USD,1)")</f>
        <v>6.3952531984150074</v>
      </c>
      <c r="L21" s="121">
        <f>_xll.FDS("","SPAR_RET_ANN("""&amp;$B21&amp;""",0/0/-5,"&amp;$E$2&amp;",D,USD,1)")</f>
        <v>6.0978190246713693</v>
      </c>
      <c r="M21" s="121">
        <f>_xll.FDS("","SPAR_RET_ANN("""&amp;$B21&amp;""",0/0/-10,"&amp;$E$2&amp;",D,USD,1)")</f>
        <v>3.9797980155172219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1"/>
      <c r="B22" s="16" t="s">
        <v>59</v>
      </c>
      <c r="C22" s="16" t="str">
        <f>_xll.FDS("","SPAR_DESCRIPTION("""&amp;B22&amp;""")")</f>
        <v>MSCI China - Net Return</v>
      </c>
      <c r="D22" s="120" t="s">
        <v>137</v>
      </c>
      <c r="E22" s="117"/>
      <c r="F22" s="121">
        <f>_xll.FDS("","SPAR_RET_ANN("""&amp;$B22&amp;""",-1,"&amp;$E$2&amp;",D,USD,1)")</f>
        <v>-0.28537704861935076</v>
      </c>
      <c r="G22" s="121">
        <f>_xll.FDS("","SPAR_RET_ANN("""&amp;$B22&amp;""",-1/31/0,"&amp;$E$2&amp;",D,USD,1)")</f>
        <v>-3.3735865549871291</v>
      </c>
      <c r="H22" s="121">
        <f>_xll.FDS("","SPAR_RET_ANN("""&amp;$B22&amp;""",12/31/-1 ,"&amp;$E$2&amp;",D,USD,1)")</f>
        <v>-6.6080036085513498</v>
      </c>
      <c r="I22" s="121">
        <f>_xll.FDS("","SPAR_RET_ANN("""&amp;$B22&amp;""","&amp;$I$2&amp;","&amp;$E$2&amp;",D,USD,1)")</f>
        <v>-17.115751871766417</v>
      </c>
      <c r="J22" s="121">
        <f>_xll.FDS("","SPAR_RET_ANN("""&amp;$B22&amp;""",0/0/-1,"&amp;$E$2&amp;",D,USD,1)")</f>
        <v>-5.5064085792717705</v>
      </c>
      <c r="K22" s="121">
        <f>_xll.FDS("","SPAR_RET_ANN("""&amp;$B22&amp;""",0/0/-3,"&amp;$E$2&amp;",D,USD,1)")</f>
        <v>3.0777340364369188</v>
      </c>
      <c r="L22" s="121">
        <f>_xll.FDS("","SPAR_RET_ANN("""&amp;$B22&amp;""",0/0/-5,"&amp;$E$2&amp;",D,USD,1)")</f>
        <v>0.76792951939177456</v>
      </c>
      <c r="M22" s="121">
        <f>_xll.FDS("","SPAR_RET_ANN("""&amp;$B22&amp;""",0/0/-10,"&amp;$E$2&amp;",D,USD,1)")</f>
        <v>10.578180256104108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C23" s="13" t="s">
        <v>51</v>
      </c>
      <c r="D23" s="177" t="s">
        <v>51</v>
      </c>
      <c r="E23" s="117"/>
      <c r="F23" s="121"/>
      <c r="G23" s="121"/>
      <c r="H23" s="121"/>
      <c r="I23" s="126"/>
      <c r="J23" s="121"/>
      <c r="K23" s="121"/>
      <c r="L23" s="121"/>
      <c r="M23" s="12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1"/>
      <c r="B24" s="3" t="s">
        <v>65</v>
      </c>
      <c r="C24" s="16" t="str">
        <f>_xll.FDS("","SPAR_DESCRIPTION("""&amp;B24&amp;""")")</f>
        <v>S&amp;P 500 / Financials -SEC - Gross Return</v>
      </c>
      <c r="D24" s="120" t="s">
        <v>138</v>
      </c>
      <c r="E24" s="117"/>
      <c r="F24" s="121">
        <f>_xll.FDS("","SPAR_RET_ANN("""&amp;$B24&amp;""",-1,"&amp;$E$2&amp;",D,USD,1)")</f>
        <v>-0.26120962273799009</v>
      </c>
      <c r="G24" s="121">
        <f>_xll.FDS("","SPAR_RET_ANN("""&amp;$B24&amp;""",-1/31/0,"&amp;$E$2&amp;",D,USD,1)")</f>
        <v>1.8948305933797149</v>
      </c>
      <c r="H24" s="121">
        <f>_xll.FDS("","SPAR_RET_ANN("""&amp;$B24&amp;""",12/31/-1 ,"&amp;$E$2&amp;",D,USD,1)")</f>
        <v>0.61195659347765829</v>
      </c>
      <c r="I24" s="121">
        <f>_xll.FDS("","SPAR_RET_ANN("""&amp;$B24&amp;""","&amp;$I$2&amp;","&amp;$E$2&amp;",D,USD,1)")</f>
        <v>1.4147574088687387</v>
      </c>
      <c r="J24" s="121">
        <f>_xll.FDS("","SPAR_RET_ANN("""&amp;$B24&amp;""",0/0/-1,"&amp;$E$2&amp;",D,USD,1)")</f>
        <v>2.4258521576395964</v>
      </c>
      <c r="K24" s="121">
        <f>_xll.FDS("","SPAR_RET_ANN("""&amp;$B24&amp;""",0/0/-3,"&amp;$E$2&amp;",D,USD,1)")</f>
        <v>18.06228435484849</v>
      </c>
      <c r="L24" s="121">
        <f>_xll.FDS("","SPAR_RET_ANN("""&amp;$B24&amp;""",0/0/-5,"&amp;$E$2&amp;",D,USD,1)")</f>
        <v>13.169336905229079</v>
      </c>
      <c r="M24" s="121">
        <f>_xll.FDS("","SPAR_RET_ANN("""&amp;$B24&amp;""",0/0/-10,"&amp;$E$2&amp;",D,USD,1)")</f>
        <v>-0.41846743751434712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B25" s="3" t="s">
        <v>64</v>
      </c>
      <c r="C25" s="16" t="str">
        <f>_xll.FDS("","SPAR_DESCRIPTION("""&amp;B25&amp;""")")</f>
        <v>S&amp;P 500 / Health Care -SEC - Gross Return</v>
      </c>
      <c r="D25" s="120" t="s">
        <v>139</v>
      </c>
      <c r="E25" s="117"/>
      <c r="F25" s="121">
        <f>_xll.FDS("","SPAR_RET_ANN("""&amp;$B25&amp;""",-1,"&amp;$E$2&amp;",D,USD,1)")</f>
        <v>-1.3378089574760055</v>
      </c>
      <c r="G25" s="121">
        <f>_xll.FDS("","SPAR_RET_ANN("""&amp;$B25&amp;""",-1/31/0,"&amp;$E$2&amp;",D,USD,1)")</f>
        <v>-0.41195294240730096</v>
      </c>
      <c r="H25" s="121">
        <f>_xll.FDS("","SPAR_RET_ANN("""&amp;$B25&amp;""",12/31/-1 ,"&amp;$E$2&amp;",D,USD,1)")</f>
        <v>5.0221401455235792</v>
      </c>
      <c r="I25" s="121">
        <f>_xll.FDS("","SPAR_RET_ANN("""&amp;$B25&amp;""","&amp;$I$2&amp;","&amp;$E$2&amp;",D,USD,1)")</f>
        <v>-3.743082450152091</v>
      </c>
      <c r="J25" s="121">
        <f>_xll.FDS("","SPAR_RET_ANN("""&amp;$B25&amp;""",0/0/-1,"&amp;$E$2&amp;",D,USD,1)")</f>
        <v>3.62672718727719</v>
      </c>
      <c r="K25" s="121">
        <f>_xll.FDS("","SPAR_RET_ANN("""&amp;$B25&amp;""",0/0/-3,"&amp;$E$2&amp;",D,USD,1)")</f>
        <v>22.911166337547996</v>
      </c>
      <c r="L25" s="121">
        <f>_xll.FDS("","SPAR_RET_ANN("""&amp;$B25&amp;""",0/0/-5,"&amp;$E$2&amp;",D,USD,1)")</f>
        <v>20.852950956215068</v>
      </c>
      <c r="M25" s="121">
        <f>_xll.FDS("","SPAR_RET_ANN("""&amp;$B25&amp;""",0/0/-10,"&amp;$E$2&amp;",D,USD,1)")</f>
        <v>10.822568904635466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B26" s="3" t="s">
        <v>66</v>
      </c>
      <c r="C26" s="16" t="str">
        <f>_xll.FDS("","SPAR_DESCRIPTION("""&amp;B26&amp;""")")</f>
        <v>S&amp;P 500 / Information Technology -SEC - Gross Return</v>
      </c>
      <c r="D26" s="120" t="s">
        <v>140</v>
      </c>
      <c r="E26" s="117"/>
      <c r="F26" s="121">
        <f>_xll.FDS("","SPAR_RET_ANN("""&amp;$B26&amp;""",-1,"&amp;$E$2&amp;",D,USD,1)")</f>
        <v>5.294215463098606E-2</v>
      </c>
      <c r="G26" s="121">
        <f>_xll.FDS("","SPAR_RET_ANN("""&amp;$B26&amp;""",-1/31/0,"&amp;$E$2&amp;",D,USD,1)")</f>
        <v>0.87200080705500671</v>
      </c>
      <c r="H26" s="121">
        <f>_xll.FDS("","SPAR_RET_ANN("""&amp;$B26&amp;""",12/31/-1 ,"&amp;$E$2&amp;",D,USD,1)")</f>
        <v>8.4065466477383453</v>
      </c>
      <c r="I26" s="121">
        <f>_xll.FDS("","SPAR_RET_ANN("""&amp;$B26&amp;""","&amp;$I$2&amp;","&amp;$E$2&amp;",D,USD,1)")</f>
        <v>7.7521189820645375</v>
      </c>
      <c r="J26" s="121">
        <f>_xll.FDS("","SPAR_RET_ANN("""&amp;$B26&amp;""",0/0/-1,"&amp;$E$2&amp;",D,USD,1)")</f>
        <v>6.5378185606006722</v>
      </c>
      <c r="K26" s="121">
        <f>_xll.FDS("","SPAR_RET_ANN("""&amp;$B26&amp;""",0/0/-3,"&amp;$E$2&amp;",D,USD,1)")</f>
        <v>18.664558562268031</v>
      </c>
      <c r="L26" s="121">
        <f>_xll.FDS("","SPAR_RET_ANN("""&amp;$B26&amp;""",0/0/-5,"&amp;$E$2&amp;",D,USD,1)")</f>
        <v>15.611838255934218</v>
      </c>
      <c r="M26" s="121">
        <f>_xll.FDS("","SPAR_RET_ANN("""&amp;$B26&amp;""",0/0/-10,"&amp;$E$2&amp;",D,USD,1)")</f>
        <v>9.2966549309588586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B27" s="1"/>
      <c r="C27" s="4"/>
      <c r="D27" s="120"/>
      <c r="E27" s="117"/>
      <c r="F27" s="127"/>
      <c r="G27" s="127"/>
      <c r="H27" s="127"/>
      <c r="I27" s="128"/>
      <c r="J27" s="127"/>
      <c r="K27" s="127"/>
      <c r="L27" s="127"/>
      <c r="M27" s="12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C28" s="2" t="s">
        <v>117</v>
      </c>
      <c r="D28" s="170" t="s">
        <v>117</v>
      </c>
      <c r="E28" s="117"/>
      <c r="F28" s="127"/>
      <c r="G28" s="127"/>
      <c r="H28" s="127"/>
      <c r="I28" s="128"/>
      <c r="J28" s="127"/>
      <c r="K28" s="127"/>
      <c r="L28" s="127"/>
      <c r="M28" s="12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thickBot="1" x14ac:dyDescent="0.3">
      <c r="C29" s="2" t="s">
        <v>110</v>
      </c>
      <c r="D29" s="173" t="s">
        <v>110</v>
      </c>
      <c r="E29" s="119"/>
      <c r="F29" s="129"/>
      <c r="G29" s="129"/>
      <c r="H29" s="129"/>
      <c r="I29" s="130"/>
      <c r="J29" s="129"/>
      <c r="K29" s="129"/>
      <c r="L29" s="129"/>
      <c r="M29" s="12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B30" s="3" t="s">
        <v>67</v>
      </c>
      <c r="C30" s="16" t="str">
        <f>_xll.FDS("","SPAR_DESCRIPTION("""&amp;B30&amp;""")")</f>
        <v>Barclays US Aggregate</v>
      </c>
      <c r="D30" s="120" t="s">
        <v>141</v>
      </c>
      <c r="E30" s="117"/>
      <c r="F30" s="121">
        <f>_xll.FDS("","SPAR_RET_ANN("""&amp;$B30&amp;""",-1,"&amp;$E$2&amp;",D,USD,1)")</f>
        <v>5.6255391687742851E-2</v>
      </c>
      <c r="G30" s="121">
        <f>_xll.FDS("","SPAR_RET_ANN("""&amp;$B30&amp;""",-1/31/0,"&amp;$E$2&amp;",D,USD,1)")</f>
        <v>-0.26417582233545511</v>
      </c>
      <c r="H30" s="121">
        <f>_xll.FDS("","SPAR_RET_ANN("""&amp;$B30&amp;""",12/31/-1 ,"&amp;$E$2&amp;",D,USD,1)")</f>
        <v>0.87594829334680657</v>
      </c>
      <c r="I30" s="121">
        <f>_xll.FDS("","SPAR_RET_ANN("""&amp;$B30&amp;""","&amp;$I$2&amp;","&amp;$E$2&amp;",D,USD,1)")</f>
        <v>1.0145647789536527</v>
      </c>
      <c r="J30" s="121">
        <f>_xll.FDS("","SPAR_RET_ANN("""&amp;$B30&amp;""",0/0/-1,"&amp;$E$2&amp;",D,USD,1)")</f>
        <v>0.96655835274415125</v>
      </c>
      <c r="K30" s="121">
        <f>_xll.FDS("","SPAR_RET_ANN("""&amp;$B30&amp;""",0/0/-3,"&amp;$E$2&amp;",D,USD,1)")</f>
        <v>1.5024995225995541</v>
      </c>
      <c r="L30" s="121">
        <f>_xll.FDS("","SPAR_RET_ANN("""&amp;$B30&amp;""",0/0/-5,"&amp;$E$2&amp;",D,USD,1)")</f>
        <v>3.0803519685959957</v>
      </c>
      <c r="M30" s="121">
        <f>_xll.FDS("","SPAR_RET_ANN("""&amp;$B30&amp;""",0/0/-10,"&amp;$E$2&amp;",D,USD,1)")</f>
        <v>4.6330434089626227</v>
      </c>
      <c r="N30" s="1"/>
      <c r="O30" s="3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1"/>
      <c r="B31" s="3" t="s">
        <v>107</v>
      </c>
      <c r="C31" s="16" t="str">
        <f>_xll.FDS("","SPAR_DESCRIPTION("""&amp;B31&amp;""")")</f>
        <v>Barclays US Treasury Strips (20+ Y)</v>
      </c>
      <c r="D31" s="120" t="s">
        <v>165</v>
      </c>
      <c r="E31" s="117"/>
      <c r="F31" s="121">
        <f>_xll.FDS("","SPAR_RET_ANN("""&amp;$B31&amp;""",-1,"&amp;$E$2&amp;",D,USD,1)")</f>
        <v>0.3829758011599349</v>
      </c>
      <c r="G31" s="121">
        <f>_xll.FDS("","SPAR_RET_ANN("""&amp;$B31&amp;""",-1/31/0,"&amp;$E$2&amp;",D,USD,1)")</f>
        <v>-1.1273982615769618</v>
      </c>
      <c r="H31" s="121">
        <f>_xll.FDS("","SPAR_RET_ANN("""&amp;$B31&amp;""",12/31/-1 ,"&amp;$E$2&amp;",D,USD,1)")</f>
        <v>-4.1042171330959887</v>
      </c>
      <c r="I31" s="121">
        <f>_xll.FDS("","SPAR_RET_ANN("""&amp;$B31&amp;""","&amp;$I$2&amp;","&amp;$E$2&amp;",D,USD,1)")</f>
        <v>5.887741614782227</v>
      </c>
      <c r="J31" s="121">
        <f>_xll.FDS("","SPAR_RET_ANN("""&amp;$B31&amp;""",0/0/-1,"&amp;$E$2&amp;",D,USD,1)")</f>
        <v>1.146698778835753</v>
      </c>
      <c r="K31" s="121">
        <f>_xll.FDS("","SPAR_RET_ANN("""&amp;$B31&amp;""",0/0/-3,"&amp;$E$2&amp;",D,USD,1)")</f>
        <v>2.4178768364880199</v>
      </c>
      <c r="L31" s="121">
        <f>_xll.FDS("","SPAR_RET_ANN("""&amp;$B31&amp;""",0/0/-5,"&amp;$E$2&amp;",D,USD,1)")</f>
        <v>11.610939281868582</v>
      </c>
      <c r="M31" s="121" t="e">
        <f>_xll.FDS("","SPAR_RET_ANN("""&amp;$B31&amp;""",0/0/-10,"&amp;$E$2&amp;",D,USD,1)")</f>
        <v>#N/A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1"/>
      <c r="B32" s="3" t="s">
        <v>68</v>
      </c>
      <c r="C32" s="16" t="str">
        <f>_xll.FDS("","SPAR_DESCRIPTION("""&amp;B32&amp;""")")</f>
        <v>Barclays US Treasury Inflation Protected Notes (TIPS)</v>
      </c>
      <c r="D32" s="120" t="s">
        <v>142</v>
      </c>
      <c r="E32" s="117"/>
      <c r="F32" s="121">
        <f>_xll.FDS("","SPAR_RET_ANN("""&amp;$B32&amp;""",-1,"&amp;$E$2&amp;",D,USD,1)")</f>
        <v>-6.8844925901145881E-2</v>
      </c>
      <c r="G32" s="121">
        <f>_xll.FDS("","SPAR_RET_ANN("""&amp;$B32&amp;""",-1/31/0,"&amp;$E$2&amp;",D,USD,1)")</f>
        <v>-9.7407808697869136E-2</v>
      </c>
      <c r="H32" s="121">
        <f>_xll.FDS("","SPAR_RET_ANN("""&amp;$B32&amp;""",12/31/-1 ,"&amp;$E$2&amp;",D,USD,1)")</f>
        <v>-0.65093625884444783</v>
      </c>
      <c r="I32" s="121">
        <f>_xll.FDS("","SPAR_RET_ANN("""&amp;$B32&amp;""","&amp;$I$2&amp;","&amp;$E$2&amp;",D,USD,1)")</f>
        <v>-0.95272680863357495</v>
      </c>
      <c r="J32" s="121">
        <f>_xll.FDS("","SPAR_RET_ANN("""&amp;$B32&amp;""",0/0/-1,"&amp;$E$2&amp;",D,USD,1)")</f>
        <v>-1.7673663904261505</v>
      </c>
      <c r="K32" s="121">
        <f>_xll.FDS("","SPAR_RET_ANN("""&amp;$B32&amp;""",0/0/-3,"&amp;$E$2&amp;",D,USD,1)")</f>
        <v>-2.2156152429470333</v>
      </c>
      <c r="L32" s="121">
        <f>_xll.FDS("","SPAR_RET_ANN("""&amp;$B32&amp;""",0/0/-5,"&amp;$E$2&amp;",D,USD,1)")</f>
        <v>2.3860164080492297</v>
      </c>
      <c r="M32" s="121">
        <f>_xll.FDS("","SPAR_RET_ANN("""&amp;$B32&amp;""",0/0/-10,"&amp;$E$2&amp;",D,USD,1)")</f>
        <v>4.127118957801712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s="29" customFormat="1" ht="15" hidden="1" customHeight="1" x14ac:dyDescent="0.25">
      <c r="A33" s="11"/>
      <c r="B33" s="108" t="s">
        <v>199</v>
      </c>
      <c r="C33" s="108" t="s">
        <v>200</v>
      </c>
      <c r="D33" s="120" t="s">
        <v>143</v>
      </c>
      <c r="E33" s="117"/>
      <c r="F33" s="121">
        <f>_xll.FDSC("-",B33,"FG_TRET_PCHG_IDX("&amp;E2&amp;"-1D,"&amp;E2&amp;")")</f>
        <v>-6.1742085923421897E-2</v>
      </c>
      <c r="G33" s="121">
        <f>_xll.FDSC("-",B33,"FG_TRET_PCHG_IDX("&amp;E2&amp;"-1/31/0,"&amp;E2&amp;")")</f>
        <v>0.48493319202267404</v>
      </c>
      <c r="H33" s="121">
        <f>_xll.FDSC("-",B33,"FG_TRET_PCHG_IDX(0CY,"&amp;E2&amp;",,USD,,""HEDGED"")")</f>
        <v>0.60989901558068382</v>
      </c>
      <c r="I33" s="121"/>
      <c r="J33" s="121">
        <f>_xll.FDSC("-",B33,"FG_TRET_PCHG_IDX("&amp;E2&amp;"-1AY,"&amp;E2&amp;",,USD,,""HEDGED"")")</f>
        <v>0.43265107840562145</v>
      </c>
      <c r="K33" s="121">
        <f>_xll.FDSC("-",B33,"FG_TRET_PCHG_IDX("&amp;E2&amp;"-3AY,"&amp;E2&amp;",,USD,,""HEDGED"")")</f>
        <v>3.6431626117738647</v>
      </c>
      <c r="L33" s="121">
        <f>_xll.FDSC("-",B33,"FG_TRET_PCHG_IDX("&amp;E2&amp;"-5AY,"&amp;E2&amp;",,USD,,""HEDGED"")")</f>
        <v>21.825941809033388</v>
      </c>
      <c r="M33" s="121">
        <f>_xll.FDSC("-",B33,"FG_TRET_PCHG_IDX("&amp;E2&amp;"-10AY,"&amp;E2&amp;",,USD,,""HEDGED"")")</f>
        <v>55.684870875929015</v>
      </c>
      <c r="U33" s="1"/>
      <c r="V33" s="1"/>
      <c r="W33" s="1"/>
      <c r="X33" s="1"/>
      <c r="Y33" s="1"/>
      <c r="Z33" s="1"/>
      <c r="AA33" s="1"/>
    </row>
    <row r="34" spans="1:27" s="29" customFormat="1" x14ac:dyDescent="0.25">
      <c r="B34" s="3" t="s">
        <v>114</v>
      </c>
      <c r="C34" s="16" t="str">
        <f>_xll.FDS("","SPAR_DESCRIPTION("""&amp;B34&amp;""")")</f>
        <v>Barclays World Govt Inflation-Linked</v>
      </c>
      <c r="D34" s="120" t="s">
        <v>143</v>
      </c>
      <c r="E34" s="117"/>
      <c r="F34" s="121">
        <f>F33</f>
        <v>-6.1742085923421897E-2</v>
      </c>
      <c r="G34" s="121">
        <f>G33</f>
        <v>0.48493319202267404</v>
      </c>
      <c r="H34" s="121">
        <f>H33</f>
        <v>0.60989901558068382</v>
      </c>
      <c r="I34" s="121">
        <f>I33</f>
        <v>0</v>
      </c>
      <c r="J34" s="121">
        <f>J33</f>
        <v>0.43265107840562145</v>
      </c>
      <c r="K34" s="121">
        <f>(((100+K33)/100)^(1/3)-1)*100</f>
        <v>1.1999315889275275</v>
      </c>
      <c r="L34" s="121">
        <f>(((100+L33)/100)^(1/5)-1)*100</f>
        <v>4.0274506319757153</v>
      </c>
      <c r="M34" s="121">
        <f>(((100+M33)/100)^(1/10)-1)*100</f>
        <v>4.5260745973471295</v>
      </c>
      <c r="N34" s="1"/>
    </row>
    <row r="35" spans="1:27" x14ac:dyDescent="0.25">
      <c r="B35" s="3" t="s">
        <v>172</v>
      </c>
      <c r="C35" s="16" t="str">
        <f>_xll.FDS("","SPAR_DESCRIPTION("""&amp;B35&amp;""")")</f>
        <v>Citigroup WGBI (USD)</v>
      </c>
      <c r="D35" s="120" t="s">
        <v>173</v>
      </c>
      <c r="E35" s="117"/>
      <c r="F35" s="121">
        <f>_xll.FDS("","SPAR_RET_ANN("""&amp;$B35&amp;""",-1,"&amp;$E$2&amp;",D,USD,1)")</f>
        <v>-0.23419999999999552</v>
      </c>
      <c r="G35" s="121">
        <f>_xll.FDS("","SPAR_RET_ANN("""&amp;$B35&amp;""",-1/31/0,"&amp;$E$2&amp;",D,USD,1)")</f>
        <v>-2.0803047633703553</v>
      </c>
      <c r="H35" s="121">
        <f>_xll.FDS("","SPAR_RET_ANN("""&amp;$B35&amp;""",12/31/-1 ,"&amp;$E$2&amp;",D,USD,1)")</f>
        <v>-4.4463313169600394</v>
      </c>
      <c r="I35" s="121">
        <f>_xll.FDS("","SPAR_RET_ANN("""&amp;$B35&amp;""","&amp;$I$2&amp;","&amp;$E$2&amp;",D,USD,1)")</f>
        <v>-0.33936023795616554</v>
      </c>
      <c r="J35" s="121">
        <f>_xll.FDS("","SPAR_RET_ANN("""&amp;$B35&amp;""",0/0/-1,"&amp;$E$2&amp;",D,USD,1)")</f>
        <v>-5.0565400223398722</v>
      </c>
      <c r="K35" s="121">
        <f>_xll.FDS("","SPAR_RET_ANN("""&amp;$B35&amp;""",0/0/-3,"&amp;$E$2&amp;",D,USD,1)")</f>
        <v>-3.2872503162245215</v>
      </c>
      <c r="L35" s="121">
        <f>_xll.FDS("","SPAR_RET_ANN("""&amp;$B35&amp;""",0/0/-5,"&amp;$E$2&amp;",D,USD,1)")</f>
        <v>8.598841442799543E-2</v>
      </c>
      <c r="M35" s="121">
        <f>_xll.FDS("","SPAR_RET_ANN("""&amp;$B35&amp;""",0/0/-10,"&amp;$E$2&amp;",D,USD,1)")</f>
        <v>3.4512732725181516</v>
      </c>
      <c r="N35" s="1"/>
    </row>
    <row r="36" spans="1:27" x14ac:dyDescent="0.25">
      <c r="C36" s="2" t="s">
        <v>15</v>
      </c>
      <c r="D36" s="170" t="s">
        <v>15</v>
      </c>
      <c r="E36" s="117"/>
      <c r="F36" s="121"/>
      <c r="G36" s="121"/>
      <c r="H36" s="121"/>
      <c r="I36" s="121"/>
      <c r="J36" s="121"/>
      <c r="K36" s="121"/>
      <c r="L36" s="121"/>
      <c r="M36" s="121"/>
      <c r="N36" s="1"/>
    </row>
    <row r="37" spans="1:27" x14ac:dyDescent="0.25">
      <c r="B37" s="1" t="s">
        <v>76</v>
      </c>
      <c r="C37" s="4" t="str">
        <f>_xll.FDS("","SPAR_DESCRIPTION("""&amp;B37&amp;""")")</f>
        <v>Barclays US Aggregate Credit</v>
      </c>
      <c r="D37" s="120" t="s">
        <v>150</v>
      </c>
      <c r="E37" s="117"/>
      <c r="F37" s="121">
        <f>_xll.FDS("","SPAR_RET_ANN("""&amp;$B37&amp;""",-1,"&amp;$E$2&amp;",D,USD,1)")</f>
        <v>4.7631688403271255E-2</v>
      </c>
      <c r="G37" s="121">
        <f>_xll.FDS("","SPAR_RET_ANN("""&amp;$B37&amp;""",-1/31/0,"&amp;$E$2&amp;",D,USD,1)")</f>
        <v>-0.21830730941160281</v>
      </c>
      <c r="H37" s="121">
        <f>_xll.FDS("","SPAR_RET_ANN("""&amp;$B37&amp;""",12/31/-1 ,"&amp;$E$2&amp;",D,USD,1)")</f>
        <v>-5.4146811279243146E-3</v>
      </c>
      <c r="I37" s="121">
        <f>_xll.FDS("","SPAR_RET_ANN("""&amp;$B37&amp;""","&amp;$I$2&amp;","&amp;$E$2&amp;",D,USD,1)")</f>
        <v>0.8377551465970523</v>
      </c>
      <c r="J37" s="121">
        <f>_xll.FDS("","SPAR_RET_ANN("""&amp;$B37&amp;""",0/0/-1,"&amp;$E$2&amp;",D,USD,1)")</f>
        <v>1.4720020937053491E-3</v>
      </c>
      <c r="K37" s="121">
        <f>_xll.FDS("","SPAR_RET_ANN("""&amp;$B37&amp;""",0/0/-3,"&amp;$E$2&amp;",D,USD,1)")</f>
        <v>1.7237468745308959</v>
      </c>
      <c r="L37" s="121">
        <f>_xll.FDS("","SPAR_RET_ANN("""&amp;$B37&amp;""",0/0/-5,"&amp;$E$2&amp;",D,USD,1)")</f>
        <v>4.3136800975854817</v>
      </c>
      <c r="M37" s="121">
        <f>_xll.FDS("","SPAR_RET_ANN("""&amp;$B37&amp;""",0/0/-10,"&amp;$E$2&amp;",D,USD,1)")</f>
        <v>5.3428995144055635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B38" s="3" t="s">
        <v>109</v>
      </c>
      <c r="C38" s="16" t="str">
        <f>_xll.FDS("","SPAR_DESCRIPTION("""&amp;B38&amp;""")")</f>
        <v>BofA Merrill Lynch US High Yield (USD Unhedged)</v>
      </c>
      <c r="D38" s="120" t="s">
        <v>144</v>
      </c>
      <c r="E38" s="117"/>
      <c r="F38" s="121">
        <f>_xll.FDS("","SPAR_RET_ANN("""&amp;$B38&amp;""",-1,"&amp;$E$2&amp;",D,USD,1)")</f>
        <v>0.16469864638604115</v>
      </c>
      <c r="G38" s="121">
        <f>_xll.FDS("","SPAR_RET_ANN("""&amp;$B38&amp;""",-1/31/0,"&amp;$E$2&amp;",D,USD,1)")</f>
        <v>-2.2449749605543134</v>
      </c>
      <c r="H38" s="121">
        <f>_xll.FDS("","SPAR_RET_ANN("""&amp;$B38&amp;""",12/31/-1 ,"&amp;$E$2&amp;",D,USD,1)")</f>
        <v>-2.1181395632828282</v>
      </c>
      <c r="I38" s="121">
        <f>_xll.FDS("","SPAR_RET_ANN("""&amp;$B38&amp;""","&amp;$I$2&amp;","&amp;$E$2&amp;",D,USD,1)")</f>
        <v>-4.4578727255965127</v>
      </c>
      <c r="J38" s="121">
        <f>_xll.FDS("","SPAR_RET_ANN("""&amp;$B38&amp;""",0/0/-1,"&amp;$E$2&amp;",D,USD,1)")</f>
        <v>-3.5478470740908707</v>
      </c>
      <c r="K38" s="121">
        <f>_xll.FDS("","SPAR_RET_ANN("""&amp;$B38&amp;""",0/0/-3,"&amp;$E$2&amp;",D,USD,1)")</f>
        <v>3.0625371759845477</v>
      </c>
      <c r="L38" s="121">
        <f>_xll.FDS("","SPAR_RET_ANN("""&amp;$B38&amp;""",0/0/-5,"&amp;$E$2&amp;",D,USD,1)")</f>
        <v>5.7426498439681284</v>
      </c>
      <c r="M38" s="121">
        <f>_xll.FDS("","SPAR_RET_ANN("""&amp;$B38&amp;""",0/0/-10,"&amp;$E$2&amp;",D,USD,1)")</f>
        <v>7.1638107445318955</v>
      </c>
      <c r="N38" s="1"/>
    </row>
    <row r="39" spans="1:27" x14ac:dyDescent="0.25">
      <c r="B39" s="26" t="s">
        <v>115</v>
      </c>
      <c r="C39" s="16" t="str">
        <f>_xll.FDS("","SPAR_DESCRIPTION("""&amp;B39&amp;""")")</f>
        <v>S&amp;P/LSTA U.S. Leveraged Loan 100 - Total Return</v>
      </c>
      <c r="D39" s="120" t="s">
        <v>145</v>
      </c>
      <c r="E39" s="117"/>
      <c r="F39" s="121">
        <f>_xll.FDS("","SPAR_RET_ANN("""&amp;$B39&amp;""",-1,"&amp;$E$2&amp;",D,USD,1)")</f>
        <v>-9.926164629501244E-2</v>
      </c>
      <c r="G39" s="121">
        <f>_xll.FDS("","SPAR_RET_ANN("""&amp;$B39&amp;""",-1/31/0,"&amp;$E$2&amp;",D,USD,1)")</f>
        <v>-1.0579862574678467</v>
      </c>
      <c r="H39" s="121">
        <f>_xll.FDS("","SPAR_RET_ANN("""&amp;$B39&amp;""",12/31/-1 ,"&amp;$E$2&amp;",D,USD,1)")</f>
        <v>-1.546243866189112</v>
      </c>
      <c r="I39" s="121">
        <f>_xll.FDS("","SPAR_RET_ANN("""&amp;$B39&amp;""","&amp;$I$2&amp;","&amp;$E$2&amp;",D,USD,1)")</f>
        <v>-3.295606710124277</v>
      </c>
      <c r="J39" s="121">
        <f>_xll.FDS("","SPAR_RET_ANN("""&amp;$B39&amp;""",0/0/-1,"&amp;$E$2&amp;",D,USD,1)")</f>
        <v>-2.9417673293886448</v>
      </c>
      <c r="K39" s="121">
        <f>_xll.FDS("","SPAR_RET_ANN("""&amp;$B39&amp;""",0/0/-3,"&amp;$E$2&amp;",D,USD,1)")</f>
        <v>1.8057728871852641</v>
      </c>
      <c r="L39" s="121">
        <f>_xll.FDS("","SPAR_RET_ANN("""&amp;$B39&amp;""",0/0/-5,"&amp;$E$2&amp;",D,USD,1)")</f>
        <v>3.3908729690712569</v>
      </c>
      <c r="M39" s="121" t="e">
        <f>_xll.FDS("","SPAR_RET_ANN("""&amp;$B39&amp;""",0/0/-10,"&amp;$E$2&amp;",D,USD,1)")</f>
        <v>#N/A</v>
      </c>
      <c r="N39" s="1"/>
    </row>
    <row r="40" spans="1:27" x14ac:dyDescent="0.25">
      <c r="B40" s="1" t="s">
        <v>108</v>
      </c>
      <c r="C40" s="16" t="str">
        <f>_xll.FDS("","SPAR_DESCRIPTION("""&amp;B40&amp;""")")</f>
        <v>JP Morgan EMBI Global</v>
      </c>
      <c r="D40" s="120" t="s">
        <v>146</v>
      </c>
      <c r="E40" s="117"/>
      <c r="F40" s="121">
        <f>_xll.FDS("","SPAR_RET_ANN("""&amp;$B40&amp;""",-1,"&amp;$E$2&amp;",D,USD,1)")</f>
        <v>-0.3131585853142882</v>
      </c>
      <c r="G40" s="121">
        <f>_xll.FDS("","SPAR_RET_ANN("""&amp;$B40&amp;""",-1/31/0,"&amp;$E$2&amp;",D,USD,1)")</f>
        <v>-5.7550367751957321E-2</v>
      </c>
      <c r="H40" s="121">
        <f>_xll.FDS("","SPAR_RET_ANN("""&amp;$B40&amp;""",12/31/-1 ,"&amp;$E$2&amp;",D,USD,1)")</f>
        <v>2.7734582799791685</v>
      </c>
      <c r="I40" s="121">
        <f>_xll.FDS("","SPAR_RET_ANN("""&amp;$B40&amp;""","&amp;$I$2&amp;","&amp;$E$2&amp;",D,USD,1)")</f>
        <v>1.1740635548239897</v>
      </c>
      <c r="J40" s="121">
        <f>_xll.FDS("","SPAR_RET_ANN("""&amp;$B40&amp;""",0/0/-1,"&amp;$E$2&amp;",D,USD,1)")</f>
        <v>-0.17171050571661572</v>
      </c>
      <c r="K40" s="121">
        <f>_xll.FDS("","SPAR_RET_ANN("""&amp;$B40&amp;""",0/0/-3,"&amp;$E$2&amp;",D,USD,1)")</f>
        <v>0.74633002499355783</v>
      </c>
      <c r="L40" s="121">
        <f>_xll.FDS("","SPAR_RET_ANN("""&amp;$B40&amp;""",0/0/-5,"&amp;$E$2&amp;",D,USD,1)")</f>
        <v>5.3428358748921045</v>
      </c>
      <c r="M40" s="121">
        <f>_xll.FDS("","SPAR_RET_ANN("""&amp;$B40&amp;""",0/0/-10,"&amp;$E$2&amp;",D,USD,1)")</f>
        <v>7.0577942978039321</v>
      </c>
      <c r="N40" s="1"/>
    </row>
    <row r="41" spans="1:27" s="29" customFormat="1" x14ac:dyDescent="0.25">
      <c r="B41" s="26" t="s">
        <v>149</v>
      </c>
      <c r="C41" s="16" t="str">
        <f>_xll.FDS("","SPAR_DESCRIPTION("""&amp;B41&amp;""")")</f>
        <v>JP Morgan GBI-EM Global Diversified Composite</v>
      </c>
      <c r="D41" s="120" t="s">
        <v>148</v>
      </c>
      <c r="E41" s="117"/>
      <c r="F41" s="121">
        <f>_xll.FDS("","SPAR_RET_ANN("""&amp;$B41&amp;""",-1,"&amp;$E$2&amp;",D,USD,1)")</f>
        <v>-0.66223646598794206</v>
      </c>
      <c r="G41" s="121">
        <f>_xll.FDS("","SPAR_RET_ANN("""&amp;$B41&amp;""",-1/31/0,"&amp;$E$2&amp;",D,USD,1)")</f>
        <v>-2.1623510744457675</v>
      </c>
      <c r="H41" s="121">
        <f>_xll.FDS("","SPAR_RET_ANN("""&amp;$B41&amp;""",12/31/-1 ,"&amp;$E$2&amp;",D,USD,1)")</f>
        <v>-12.97909733046666</v>
      </c>
      <c r="I41" s="121">
        <f>_xll.FDS("","SPAR_RET_ANN("""&amp;$B41&amp;""","&amp;$I$2&amp;","&amp;$E$2&amp;",D,USD,1)")</f>
        <v>-8.1752373612751779</v>
      </c>
      <c r="J41" s="121">
        <f>_xll.FDS("","SPAR_RET_ANN("""&amp;$B41&amp;""",0/0/-1,"&amp;$E$2&amp;",D,USD,1)")</f>
        <v>-18.074347152539914</v>
      </c>
      <c r="K41" s="121">
        <f>_xll.FDS("","SPAR_RET_ANN("""&amp;$B41&amp;""",0/0/-3,"&amp;$E$2&amp;",D,USD,1)")</f>
        <v>-8.6137704836554363</v>
      </c>
      <c r="L41" s="121">
        <f>_xll.FDS("","SPAR_RET_ANN("""&amp;$B41&amp;""",0/0/-5,"&amp;$E$2&amp;",D,USD,1)")</f>
        <v>-2.4385242321890988</v>
      </c>
      <c r="M41" s="121">
        <f>_xll.FDS("","SPAR_RET_ANN("""&amp;$B41&amp;""",0/0/-10,"&amp;$E$2&amp;",D,USD,1)")</f>
        <v>4.6594532436162961</v>
      </c>
      <c r="N41" s="1"/>
    </row>
    <row r="42" spans="1:27" x14ac:dyDescent="0.25">
      <c r="A42" s="11"/>
      <c r="B42" s="12" t="s">
        <v>77</v>
      </c>
      <c r="C42" s="4" t="str">
        <f>_xll.FDS("","SPAR_DESCRIPTION("""&amp;B42&amp;""")")</f>
        <v>BofA Merrill Lynch U.S. Convertible - All Convertibles/All Qualities (USD Unhedged)</v>
      </c>
      <c r="D42" s="120" t="s">
        <v>151</v>
      </c>
      <c r="E42" s="117"/>
      <c r="F42" s="121">
        <f>_xll.FDS("","SPAR_RET_ANN("""&amp;$B42&amp;""",-1,"&amp;$E$2&amp;",D,USD,1)")</f>
        <v>-0.11178946141497947</v>
      </c>
      <c r="G42" s="121">
        <f>_xll.FDS("","SPAR_RET_ANN("""&amp;$B42&amp;""",-1/31/0,"&amp;$E$2&amp;",D,USD,1)")</f>
        <v>-0.87677637908704087</v>
      </c>
      <c r="H42" s="121">
        <f>_xll.FDS("","SPAR_RET_ANN("""&amp;$B42&amp;""",12/31/-1 ,"&amp;$E$2&amp;",D,USD,1)")</f>
        <v>-1.1349354923849031</v>
      </c>
      <c r="I42" s="121">
        <f>_xll.FDS("","SPAR_RET_ANN("""&amp;$B42&amp;""","&amp;$I$2&amp;","&amp;$E$2&amp;",D,USD,1)")</f>
        <v>-4.3459584514330736</v>
      </c>
      <c r="J42" s="121">
        <f>_xll.FDS("","SPAR_RET_ANN("""&amp;$B42&amp;""",0/0/-1,"&amp;$E$2&amp;",D,USD,1)")</f>
        <v>-1.9312981967233411</v>
      </c>
      <c r="K42" s="121">
        <f>_xll.FDS("","SPAR_RET_ANN("""&amp;$B42&amp;""",0/0/-3,"&amp;$E$2&amp;",D,USD,1)")</f>
        <v>11.314375337059101</v>
      </c>
      <c r="L42" s="121">
        <f>_xll.FDS("","SPAR_RET_ANN("""&amp;$B42&amp;""",0/0/-5,"&amp;$E$2&amp;",D,USD,1)")</f>
        <v>8.8104131257647822</v>
      </c>
      <c r="M42" s="121">
        <f>_xll.FDS("","SPAR_RET_ANN("""&amp;$B42&amp;""",0/0/-10,"&amp;$E$2&amp;",D,USD,1)")</f>
        <v>6.9416799150628039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B43" s="1"/>
      <c r="C43" s="4"/>
      <c r="D43" s="120"/>
      <c r="E43" s="117"/>
      <c r="F43" s="127"/>
      <c r="G43" s="127"/>
      <c r="H43" s="127"/>
      <c r="I43" s="128"/>
      <c r="J43" s="127"/>
      <c r="K43" s="127"/>
      <c r="L43" s="127"/>
      <c r="M43" s="127"/>
      <c r="N43" s="1"/>
      <c r="O43" s="1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thickBot="1" x14ac:dyDescent="0.3">
      <c r="C44" s="2" t="s">
        <v>16</v>
      </c>
      <c r="D44" s="173" t="s">
        <v>16</v>
      </c>
      <c r="E44" s="119"/>
      <c r="F44" s="129"/>
      <c r="G44" s="129"/>
      <c r="H44" s="129"/>
      <c r="I44" s="130"/>
      <c r="J44" s="129"/>
      <c r="K44" s="129"/>
      <c r="L44" s="129"/>
      <c r="M44" s="12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1"/>
      <c r="B45" s="1" t="s">
        <v>79</v>
      </c>
      <c r="C45" s="4" t="str">
        <f>_xll.FDS("","SPAR_DESCRIPTION("""&amp;B45&amp;""")")</f>
        <v>Dow Jones US Select REIT</v>
      </c>
      <c r="D45" s="120" t="s">
        <v>152</v>
      </c>
      <c r="E45" s="117"/>
      <c r="F45" s="121">
        <f>_xll.FDS("","SPAR_RET_ANN("""&amp;$B45&amp;""",-1,"&amp;$E$2&amp;",D,USD,1)")</f>
        <v>-0.87854188036800007</v>
      </c>
      <c r="G45" s="121">
        <f>_xll.FDS("","SPAR_RET_ANN("""&amp;$B45&amp;""",-1/31/0,"&amp;$E$2&amp;",D,USD,1)")</f>
        <v>-0.54900449926982287</v>
      </c>
      <c r="H45" s="121">
        <f>_xll.FDS("","SPAR_RET_ANN("""&amp;$B45&amp;""",12/31/-1 ,"&amp;$E$2&amp;",D,USD,1)")</f>
        <v>2.2527243070884717</v>
      </c>
      <c r="I45" s="121">
        <f>_xll.FDS("","SPAR_RET_ANN("""&amp;$B45&amp;""","&amp;$I$2&amp;","&amp;$E$2&amp;",D,USD,1)")</f>
        <v>8.7000129169055853</v>
      </c>
      <c r="J45" s="121">
        <f>_xll.FDS("","SPAR_RET_ANN("""&amp;$B45&amp;""",0/0/-1,"&amp;$E$2&amp;",D,USD,1)")</f>
        <v>4.074652197148465</v>
      </c>
      <c r="K45" s="121">
        <f>_xll.FDS("","SPAR_RET_ANN("""&amp;$B45&amp;""",0/0/-3,"&amp;$E$2&amp;",D,USD,1)")</f>
        <v>12.32020236106861</v>
      </c>
      <c r="L45" s="121">
        <f>_xll.FDS("","SPAR_RET_ANN("""&amp;$B45&amp;""",0/0/-5,"&amp;$E$2&amp;",D,USD,1)")</f>
        <v>12.839850343596204</v>
      </c>
      <c r="M45" s="121">
        <f>_xll.FDS("","SPAR_RET_ANN("""&amp;$B45&amp;""",0/0/-10,"&amp;$E$2&amp;",D,USD,1)")</f>
        <v>6.9617710866016758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1"/>
      <c r="B46" s="1" t="s">
        <v>78</v>
      </c>
      <c r="C46" s="4" t="str">
        <f>_xll.FDS("","SPAR_DESCRIPTION("""&amp;B46&amp;""")")</f>
        <v>Alerian MLP - Total Return</v>
      </c>
      <c r="D46" s="120" t="s">
        <v>153</v>
      </c>
      <c r="E46" s="117"/>
      <c r="F46" s="121">
        <f>_xll.FDS("","SPAR_RET_ANN("""&amp;$B46&amp;""",-1,"&amp;$E$2&amp;",D,USD,1)")</f>
        <v>-0.15122897072500363</v>
      </c>
      <c r="G46" s="121">
        <f>_xll.FDS("","SPAR_RET_ANN("""&amp;$B46&amp;""",-1/31/0,"&amp;$E$2&amp;",D,USD,1)")</f>
        <v>-8.0754678647583908</v>
      </c>
      <c r="H46" s="121">
        <f>_xll.FDS("","SPAR_RET_ANN("""&amp;$B46&amp;""",12/31/-1 ,"&amp;$E$2&amp;",D,USD,1)")</f>
        <v>-30.094527619259747</v>
      </c>
      <c r="I46" s="121">
        <f>_xll.FDS("","SPAR_RET_ANN("""&amp;$B46&amp;""","&amp;$I$2&amp;","&amp;$E$2&amp;",D,USD,1)")</f>
        <v>-22.016924950292736</v>
      </c>
      <c r="J46" s="121">
        <f>_xll.FDS("","SPAR_RET_ANN("""&amp;$B46&amp;""",0/0/-1,"&amp;$E$2&amp;",D,USD,1)")</f>
        <v>-33.921193546682829</v>
      </c>
      <c r="K46" s="121">
        <f>_xll.FDS("","SPAR_RET_ANN("""&amp;$B46&amp;""",0/0/-3,"&amp;$E$2&amp;",D,USD,1)")</f>
        <v>-3.2493122021687415</v>
      </c>
      <c r="L46" s="121">
        <f>_xll.FDS("","SPAR_RET_ANN("""&amp;$B46&amp;""",0/0/-5,"&amp;$E$2&amp;",D,USD,1)")</f>
        <v>2.5543538332313709</v>
      </c>
      <c r="M46" s="121">
        <f>_xll.FDS("","SPAR_RET_ANN("""&amp;$B46&amp;""",0/0/-10,"&amp;$E$2&amp;",D,USD,1)")</f>
        <v>8.88726358750489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7"/>
      <c r="B47" s="18" t="s">
        <v>102</v>
      </c>
      <c r="C47" s="4" t="str">
        <f>_xll.FDS("","SPAR_DESCRIPTION("""&amp;B47&amp;""")")</f>
        <v>S&amp;P Global Natural Resources</v>
      </c>
      <c r="D47" s="120" t="s">
        <v>121</v>
      </c>
      <c r="E47" s="117"/>
      <c r="F47" s="121">
        <f>_xll.FDS("","SPAR_RET_ANN("""&amp;$B47&amp;""",-1,"&amp;$E$2&amp;",D,USD,1)")</f>
        <v>0.30178033161800677</v>
      </c>
      <c r="G47" s="121">
        <f>_xll.FDS("","SPAR_RET_ANN("""&amp;$B47&amp;""",-1/31/0,"&amp;$E$2&amp;",D,USD,1)")</f>
        <v>-3.5923327982143038</v>
      </c>
      <c r="H47" s="121">
        <f>_xll.FDS("","SPAR_RET_ANN("""&amp;$B47&amp;""",12/31/-1 ,"&amp;$E$2&amp;",D,USD,1)")</f>
        <v>-19.978948983938349</v>
      </c>
      <c r="I47" s="121">
        <f>_xll.FDS("","SPAR_RET_ANN("""&amp;$B47&amp;""","&amp;$I$2&amp;","&amp;$E$2&amp;",D,USD,1)")</f>
        <v>-18.310663678351801</v>
      </c>
      <c r="J47" s="121">
        <f>_xll.FDS("","SPAR_RET_ANN("""&amp;$B47&amp;""",0/0/-1,"&amp;$E$2&amp;",D,USD,1)")</f>
        <v>-22.303012788362498</v>
      </c>
      <c r="K47" s="121">
        <f>_xll.FDS("","SPAR_RET_ANN("""&amp;$B47&amp;""",0/0/-3,"&amp;$E$2&amp;",D,USD,1)")</f>
        <v>-8.8951743969201136</v>
      </c>
      <c r="L47" s="121">
        <f>_xll.FDS("","SPAR_RET_ANN("""&amp;$B47&amp;""",0/0/-5,"&amp;$E$2&amp;",D,USD,1)")</f>
        <v>-5.7077988820361858</v>
      </c>
      <c r="M47" s="121">
        <f>_xll.FDS("","SPAR_RET_ANN("""&amp;$B47&amp;""",0/0/-10,"&amp;$E$2&amp;",D,USD,1)")</f>
        <v>1.5497870281272474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B48" s="1" t="s">
        <v>80</v>
      </c>
      <c r="C48" s="4" t="str">
        <f>_xll.FDS("","SPAR_DESCRIPTION("""&amp;B48&amp;""")")</f>
        <v>HFRX Global Hedge Fund (USD)</v>
      </c>
      <c r="D48" s="120" t="s">
        <v>122</v>
      </c>
      <c r="E48" s="117"/>
      <c r="F48" s="121" t="e">
        <f>_xll.FDS("","SPAR_RET_ANN("""&amp;$B48&amp;""",-1,"&amp;$E$2&amp;",D,USD,1)")</f>
        <v>#N/A</v>
      </c>
      <c r="G48" s="121">
        <f>_xll.FDS("","SPAR_RET_ANN("""&amp;$B48&amp;""",-1/31/0,"&amp;$E$2&amp;",D,USD,1)")</f>
        <v>-0.65086028476161184</v>
      </c>
      <c r="H48" s="121">
        <f>_xll.FDS("","SPAR_RET_ANN("""&amp;$B48&amp;""",12/31/-1 ,"&amp;$E$2&amp;",D,USD,1)")</f>
        <v>-2.2713751338444665</v>
      </c>
      <c r="I48" s="121">
        <f>_xll.FDS("","SPAR_RET_ANN("""&amp;$B48&amp;""","&amp;$I$2&amp;","&amp;$E$2&amp;",D,USD,1)")</f>
        <v>-3.446108123854863</v>
      </c>
      <c r="J48" s="121">
        <f>_xll.FDS("","SPAR_RET_ANN("""&amp;$B48&amp;""",0/0/-1,"&amp;$E$2&amp;",D,USD,1)")</f>
        <v>-2.9931946711246549</v>
      </c>
      <c r="K48" s="121">
        <f>_xll.FDS("","SPAR_RET_ANN("""&amp;$B48&amp;""",0/0/-3,"&amp;$E$2&amp;",D,USD,1)")</f>
        <v>1.5218595935578172</v>
      </c>
      <c r="L48" s="121">
        <f>_xll.FDS("","SPAR_RET_ANN("""&amp;$B48&amp;""",0/0/-5,"&amp;$E$2&amp;",D,USD,1)")</f>
        <v>2.4976300880985569E-2</v>
      </c>
      <c r="M48" s="121">
        <f>_xll.FDS("","SPAR_RET_ANN("""&amp;$B48&amp;""",0/0/-10,"&amp;$E$2&amp;",D,USD,1)")</f>
        <v>0.3415344057855485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112" x14ac:dyDescent="0.25">
      <c r="B49" s="2"/>
      <c r="C49" s="10"/>
      <c r="D49" s="131"/>
      <c r="E49" s="132"/>
      <c r="F49" s="127"/>
      <c r="G49" s="127"/>
      <c r="H49" s="127"/>
      <c r="I49" s="127"/>
      <c r="J49" s="127"/>
      <c r="K49" s="127"/>
      <c r="L49" s="133"/>
      <c r="M49" s="12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112" ht="15.75" thickBot="1" x14ac:dyDescent="0.3">
      <c r="C50" s="2" t="s">
        <v>1</v>
      </c>
      <c r="D50" s="173" t="s">
        <v>1</v>
      </c>
      <c r="E50" s="119"/>
      <c r="F50" s="129"/>
      <c r="G50" s="129"/>
      <c r="H50" s="129"/>
      <c r="I50" s="130"/>
      <c r="J50" s="129"/>
      <c r="K50" s="129"/>
      <c r="L50" s="129"/>
      <c r="M50" s="12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112" x14ac:dyDescent="0.25">
      <c r="A51" s="11"/>
      <c r="B51" s="1" t="s">
        <v>75</v>
      </c>
      <c r="C51" s="16" t="str">
        <f>_xll.FDS("","SPAR_DESCRIPTION("""&amp;B51&amp;""")")</f>
        <v>DJ UBS Commodity Index - Total Return</v>
      </c>
      <c r="D51" s="120" t="s">
        <v>154</v>
      </c>
      <c r="E51" s="117"/>
      <c r="F51" s="121" t="e">
        <f>_xll.FDS("","SPAR_RET_ANN("""&amp;$B51&amp;""",-1,"&amp;$E$2&amp;",D,USD,1)")</f>
        <v>#N/A</v>
      </c>
      <c r="G51" s="121" t="e">
        <f>_xll.FDS("","SPAR_RET_ANN("""&amp;$B51&amp;""",-1/31/0,"&amp;$E$2&amp;",D,USD,1)")</f>
        <v>#N/A</v>
      </c>
      <c r="H51" s="121" t="e">
        <f>_xll.FDS("","SPAR_RET_ANN("""&amp;$B51&amp;""",12/31/-1 ,"&amp;$E$2&amp;",D,USD,1)")</f>
        <v>#N/A</v>
      </c>
      <c r="I51" s="121" t="e">
        <f>_xll.FDS("","SPAR_RET_ANN("""&amp;$B51&amp;""","&amp;$I$2&amp;","&amp;$E$2&amp;",D,USD,1)")</f>
        <v>#N/A</v>
      </c>
      <c r="J51" s="121" t="e">
        <f>_xll.FDS("","SPAR_RET_ANN("""&amp;$B51&amp;""",0/0/-1,"&amp;$E$2&amp;",D,USD,1)")</f>
        <v>#N/A</v>
      </c>
      <c r="K51" s="121" t="e">
        <f>_xll.FDS("","SPAR_RET_ANN("""&amp;$B51&amp;""",0/0/-3,"&amp;$E$2&amp;",D,USD,1)")</f>
        <v>#N/A</v>
      </c>
      <c r="L51" s="121" t="e">
        <f>_xll.FDS("","SPAR_RET_ANN("""&amp;$B51&amp;""",0/0/-5,"&amp;$E$2&amp;",D,USD,1)")</f>
        <v>#N/A</v>
      </c>
      <c r="M51" s="121" t="e">
        <f>_xll.FDS("","SPAR_RET_ANN("""&amp;$B51&amp;""",0/0/-10,"&amp;$E$2&amp;",D,USD,1)")</f>
        <v>#N/A</v>
      </c>
      <c r="N51" s="1"/>
      <c r="O51" s="1"/>
      <c r="P51" s="1"/>
      <c r="Q51" s="12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112" x14ac:dyDescent="0.25">
      <c r="A52" s="11"/>
      <c r="B52" s="1" t="s">
        <v>69</v>
      </c>
      <c r="C52" s="16" t="str">
        <f>_xll.FDS("","SPAR_DESCRIPTION("""&amp;B52&amp;""")")</f>
        <v>S&amp;P GSCI Total Return</v>
      </c>
      <c r="D52" s="120" t="s">
        <v>155</v>
      </c>
      <c r="E52" s="117"/>
      <c r="F52" s="121">
        <f>_xll.FDS("","SPAR_RET_ANN("""&amp;$B52&amp;""",-1,"&amp;$E$2&amp;",D,USD,1)")</f>
        <v>-0.33817430345153277</v>
      </c>
      <c r="G52" s="121">
        <f>_xll.FDS("","SPAR_RET_ANN("""&amp;$B52&amp;""",-1/31/0,"&amp;$E$2&amp;",D,USD,1)")</f>
        <v>-8.9659472194163374</v>
      </c>
      <c r="H52" s="121">
        <f>_xll.FDS("","SPAR_RET_ANN("""&amp;$B52&amp;""",12/31/-1 ,"&amp;$E$2&amp;",D,USD,1)")</f>
        <v>-26.515018878383312</v>
      </c>
      <c r="I52" s="121">
        <f>_xll.FDS("","SPAR_RET_ANN("""&amp;$B52&amp;""","&amp;$I$2&amp;","&amp;$E$2&amp;",D,USD,1)")</f>
        <v>-24.813007399314515</v>
      </c>
      <c r="J52" s="121">
        <f>_xll.FDS("","SPAR_RET_ANN("""&amp;$B52&amp;""",0/0/-1,"&amp;$E$2&amp;",D,USD,1)")</f>
        <v>-36.420643854142313</v>
      </c>
      <c r="K52" s="121">
        <f>_xll.FDS("","SPAR_RET_ANN("""&amp;$B52&amp;""",0/0/-3,"&amp;$E$2&amp;",D,USD,1)")</f>
        <v>-21.528476943204524</v>
      </c>
      <c r="L52" s="121">
        <f>_xll.FDS("","SPAR_RET_ANN("""&amp;$B52&amp;""",0/0/-5,"&amp;$E$2&amp;",D,USD,1)")</f>
        <v>-12.031562890971392</v>
      </c>
      <c r="M52" s="121">
        <f>_xll.FDS("","SPAR_RET_ANN("""&amp;$B52&amp;""",0/0/-10,"&amp;$E$2&amp;",D,USD,1)")</f>
        <v>-9.4682015415032179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112" x14ac:dyDescent="0.25">
      <c r="B53" s="1" t="s">
        <v>70</v>
      </c>
      <c r="C53" s="16" t="str">
        <f>_xll.FDS("","SPAR_DESCRIPTION("""&amp;B53&amp;""")")</f>
        <v>S&amp;P GSCI Energy Total Return</v>
      </c>
      <c r="D53" s="120" t="s">
        <v>156</v>
      </c>
      <c r="E53" s="117"/>
      <c r="F53" s="121">
        <f>_xll.FDS("","SPAR_RET_ANN("""&amp;$B53&amp;""",-1,"&amp;$E$2&amp;",D,USD,1)")</f>
        <v>-0.49058780169581873</v>
      </c>
      <c r="G53" s="121">
        <f>_xll.FDS("","SPAR_RET_ANN("""&amp;$B53&amp;""",-1/31/0,"&amp;$E$2&amp;",D,USD,1)")</f>
        <v>-11.068804518325059</v>
      </c>
      <c r="H53" s="121">
        <f>_xll.FDS("","SPAR_RET_ANN("""&amp;$B53&amp;""",12/31/-1 ,"&amp;$E$2&amp;",D,USD,1)")</f>
        <v>-30.954165634861653</v>
      </c>
      <c r="I53" s="121">
        <f>_xll.FDS("","SPAR_RET_ANN("""&amp;$B53&amp;""","&amp;$I$2&amp;","&amp;$E$2&amp;",D,USD,1)")</f>
        <v>-31.533404397588804</v>
      </c>
      <c r="J53" s="121">
        <f>_xll.FDS("","SPAR_RET_ANN("""&amp;$B53&amp;""",0/0/-1,"&amp;$E$2&amp;",D,USD,1)")</f>
        <v>-44.431293939405101</v>
      </c>
      <c r="K53" s="121">
        <f>_xll.FDS("","SPAR_RET_ANN("""&amp;$B53&amp;""",0/0/-3,"&amp;$E$2&amp;",D,USD,1)")</f>
        <v>-25.762127930247658</v>
      </c>
      <c r="L53" s="121">
        <f>_xll.FDS("","SPAR_RET_ANN("""&amp;$B53&amp;""",0/0/-5,"&amp;$E$2&amp;",D,USD,1)")</f>
        <v>-14.550682342285093</v>
      </c>
      <c r="M53" s="121">
        <f>_xll.FDS("","SPAR_RET_ANN("""&amp;$B53&amp;""",0/0/-10,"&amp;$E$2&amp;",D,USD,1)")</f>
        <v>-13.249845489416234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112" x14ac:dyDescent="0.25">
      <c r="B54" s="1" t="s">
        <v>71</v>
      </c>
      <c r="C54" s="16" t="str">
        <f>_xll.FDS("","SPAR_DESCRIPTION("""&amp;B54&amp;""")")</f>
        <v>S&amp;P GSCI Industrial Metals Total Return</v>
      </c>
      <c r="D54" s="120" t="s">
        <v>157</v>
      </c>
      <c r="E54" s="117"/>
      <c r="F54" s="121">
        <f>_xll.FDS("","SPAR_RET_ANN("""&amp;$B54&amp;""",-1,"&amp;$E$2&amp;",D,USD,1)")</f>
        <v>0.13811843477040675</v>
      </c>
      <c r="G54" s="121">
        <f>_xll.FDS("","SPAR_RET_ANN("""&amp;$B54&amp;""",-1/31/0,"&amp;$E$2&amp;",D,USD,1)")</f>
        <v>-6.9350139874973404</v>
      </c>
      <c r="H54" s="121">
        <f>_xll.FDS("","SPAR_RET_ANN("""&amp;$B54&amp;""",12/31/-1 ,"&amp;$E$2&amp;",D,USD,1)")</f>
        <v>-26.928987838569498</v>
      </c>
      <c r="I54" s="121">
        <f>_xll.FDS("","SPAR_RET_ANN("""&amp;$B54&amp;""","&amp;$I$2&amp;","&amp;$E$2&amp;",D,USD,1)")</f>
        <v>-18.928294539650192</v>
      </c>
      <c r="J54" s="121">
        <f>_xll.FDS("","SPAR_RET_ANN("""&amp;$B54&amp;""",0/0/-1,"&amp;$E$2&amp;",D,USD,1)")</f>
        <v>-30.05689068034857</v>
      </c>
      <c r="K54" s="121">
        <f>_xll.FDS("","SPAR_RET_ANN("""&amp;$B54&amp;""",0/0/-3,"&amp;$E$2&amp;",D,USD,1)")</f>
        <v>-16.420639302443639</v>
      </c>
      <c r="L54" s="121">
        <f>_xll.FDS("","SPAR_RET_ANN("""&amp;$B54&amp;""",0/0/-5,"&amp;$E$2&amp;",D,USD,1)")</f>
        <v>-12.16917755559459</v>
      </c>
      <c r="M54" s="121">
        <f>_xll.FDS("","SPAR_RET_ANN("""&amp;$B54&amp;""",0/0/-10,"&amp;$E$2&amp;",D,USD,1)")</f>
        <v>-2.0524285637409045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112" x14ac:dyDescent="0.25">
      <c r="B55" s="1" t="s">
        <v>72</v>
      </c>
      <c r="C55" s="16" t="str">
        <f>_xll.FDS("","SPAR_DESCRIPTION("""&amp;B55&amp;""")")</f>
        <v>S&amp;P GSCI Precious Metals Total Return</v>
      </c>
      <c r="D55" s="120" t="s">
        <v>158</v>
      </c>
      <c r="E55" s="117"/>
      <c r="F55" s="121">
        <f>_xll.FDS("","SPAR_RET_ANN("""&amp;$B55&amp;""",-1,"&amp;$E$2&amp;",D,USD,1)")</f>
        <v>0.79939102831070308</v>
      </c>
      <c r="G55" s="121">
        <f>_xll.FDS("","SPAR_RET_ANN("""&amp;$B55&amp;""",-1/31/0,"&amp;$E$2&amp;",D,USD,1)")</f>
        <v>-7.0608673144313405</v>
      </c>
      <c r="H55" s="121">
        <f>_xll.FDS("","SPAR_RET_ANN("""&amp;$B55&amp;""",12/31/-1 ,"&amp;$E$2&amp;",D,USD,1)")</f>
        <v>-10.524539436301627</v>
      </c>
      <c r="I55" s="121">
        <f>_xll.FDS("","SPAR_RET_ANN("""&amp;$B55&amp;""","&amp;$I$2&amp;","&amp;$E$2&amp;",D,USD,1)")</f>
        <v>-9.9665416830560076</v>
      </c>
      <c r="J55" s="121">
        <f>_xll.FDS("","SPAR_RET_ANN("""&amp;$B55&amp;""",0/0/-1,"&amp;$E$2&amp;",D,USD,1)")</f>
        <v>-9.874098929985264</v>
      </c>
      <c r="K55" s="121">
        <f>_xll.FDS("","SPAR_RET_ANN("""&amp;$B55&amp;""",0/0/-3,"&amp;$E$2&amp;",D,USD,1)")</f>
        <v>-16.410108810829794</v>
      </c>
      <c r="L55" s="121">
        <f>_xll.FDS("","SPAR_RET_ANN("""&amp;$B55&amp;""",0/0/-5,"&amp;$E$2&amp;",D,USD,1)")</f>
        <v>-6.6857209260418271</v>
      </c>
      <c r="M55" s="121">
        <f>_xll.FDS("","SPAR_RET_ANN("""&amp;$B55&amp;""",0/0/-10,"&amp;$E$2&amp;",D,USD,1)")</f>
        <v>6.6927862670971505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112" x14ac:dyDescent="0.25">
      <c r="B56" s="1" t="s">
        <v>73</v>
      </c>
      <c r="C56" s="16" t="str">
        <f>_xll.FDS("","SPAR_DESCRIPTION("""&amp;B56&amp;""")")</f>
        <v>S&amp;P GSCI Agriculture Total Return</v>
      </c>
      <c r="D56" s="120" t="s">
        <v>159</v>
      </c>
      <c r="E56" s="117"/>
      <c r="F56" s="121">
        <f>_xll.FDS("","SPAR_RET_ANN("""&amp;$B56&amp;""",-1,"&amp;$E$2&amp;",D,USD,1)")</f>
        <v>0.11400162859469543</v>
      </c>
      <c r="G56" s="121">
        <f>_xll.FDS("","SPAR_RET_ANN("""&amp;$B56&amp;""",-1/31/0,"&amp;$E$2&amp;",D,USD,1)")</f>
        <v>-3.8866927252298566</v>
      </c>
      <c r="H56" s="121">
        <f>_xll.FDS("","SPAR_RET_ANN("""&amp;$B56&amp;""",12/31/-1 ,"&amp;$E$2&amp;",D,USD,1)")</f>
        <v>-15.875455423865558</v>
      </c>
      <c r="I56" s="121">
        <f>_xll.FDS("","SPAR_RET_ANN("""&amp;$B56&amp;""","&amp;$I$2&amp;","&amp;$E$2&amp;",D,USD,1)")</f>
        <v>-10.706713420725301</v>
      </c>
      <c r="J56" s="121">
        <f>_xll.FDS("","SPAR_RET_ANN("""&amp;$B56&amp;""",0/0/-1,"&amp;$E$2&amp;",D,USD,1)")</f>
        <v>-16.283609053908886</v>
      </c>
      <c r="K56" s="121">
        <f>_xll.FDS("","SPAR_RET_ANN("""&amp;$B56&amp;""",0/0/-3,"&amp;$E$2&amp;",D,USD,1)")</f>
        <v>-16.555478011874403</v>
      </c>
      <c r="L56" s="121">
        <f>_xll.FDS("","SPAR_RET_ANN("""&amp;$B56&amp;""",0/0/-5,"&amp;$E$2&amp;",D,USD,1)")</f>
        <v>-8.5418771679965033</v>
      </c>
      <c r="M56" s="121">
        <f>_xll.FDS("","SPAR_RET_ANN("""&amp;$B56&amp;""",0/0/-10,"&amp;$E$2&amp;",D,USD,1)")</f>
        <v>-1.458253053423364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112" x14ac:dyDescent="0.25">
      <c r="B57" s="1" t="s">
        <v>74</v>
      </c>
      <c r="C57" s="16" t="str">
        <f>_xll.FDS("","SPAR_DESCRIPTION("""&amp;B57&amp;""")")</f>
        <v>S&amp;P GSCI Livestock Total Return</v>
      </c>
      <c r="D57" s="120" t="s">
        <v>160</v>
      </c>
      <c r="E57" s="117"/>
      <c r="F57" s="121">
        <f>_xll.FDS("","SPAR_RET_ANN("""&amp;$B57&amp;""",-1,"&amp;$E$2&amp;",D,USD,1)")</f>
        <v>-1.3327579862499106</v>
      </c>
      <c r="G57" s="121">
        <f>_xll.FDS("","SPAR_RET_ANN("""&amp;$B57&amp;""",-1/31/0,"&amp;$E$2&amp;",D,USD,1)")</f>
        <v>-8.392633826744877</v>
      </c>
      <c r="H57" s="121">
        <f>_xll.FDS("","SPAR_RET_ANN("""&amp;$B57&amp;""",12/31/-1 ,"&amp;$E$2&amp;",D,USD,1)")</f>
        <v>-21.151212280071551</v>
      </c>
      <c r="I57" s="121">
        <f>_xll.FDS("","SPAR_RET_ANN("""&amp;$B57&amp;""","&amp;$I$2&amp;","&amp;$E$2&amp;",D,USD,1)")</f>
        <v>-13.797933325963063</v>
      </c>
      <c r="J57" s="121">
        <f>_xll.FDS("","SPAR_RET_ANN("""&amp;$B57&amp;""",0/0/-1,"&amp;$E$2&amp;",D,USD,1)")</f>
        <v>-24.787292542923044</v>
      </c>
      <c r="K57" s="121">
        <f>_xll.FDS("","SPAR_RET_ANN("""&amp;$B57&amp;""",0/0/-3,"&amp;$E$2&amp;",D,USD,1)")</f>
        <v>-4.3231508314108824</v>
      </c>
      <c r="L57" s="121">
        <f>_xll.FDS("","SPAR_RET_ANN("""&amp;$B57&amp;""",0/0/-5,"&amp;$E$2&amp;",D,USD,1)")</f>
        <v>-3.2152256279625813</v>
      </c>
      <c r="M57" s="121">
        <f>_xll.FDS("","SPAR_RET_ANN("""&amp;$B57&amp;""",0/0/-10,"&amp;$E$2&amp;",D,USD,1)")</f>
        <v>-7.0315710308975987</v>
      </c>
      <c r="N57" s="1"/>
      <c r="O57" s="1"/>
      <c r="P57" s="1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112" x14ac:dyDescent="0.25">
      <c r="B58" s="1"/>
      <c r="C58" s="4"/>
      <c r="D58" s="134"/>
      <c r="E58" s="135"/>
      <c r="F58" s="136"/>
      <c r="G58" s="136"/>
      <c r="H58" s="136"/>
      <c r="I58" s="137"/>
      <c r="J58" s="136"/>
      <c r="K58" s="136"/>
      <c r="L58" s="136"/>
      <c r="M58" s="13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112" x14ac:dyDescent="0.25">
      <c r="C59" s="9" t="s">
        <v>17</v>
      </c>
      <c r="D59" s="138"/>
      <c r="E59" s="138"/>
      <c r="F59" s="179" t="s">
        <v>23</v>
      </c>
      <c r="G59" s="179" t="s">
        <v>24</v>
      </c>
      <c r="H59" s="179" t="s">
        <v>25</v>
      </c>
      <c r="I59" s="179" t="s">
        <v>26</v>
      </c>
      <c r="J59" s="179" t="s">
        <v>27</v>
      </c>
      <c r="K59" s="196" t="s">
        <v>28</v>
      </c>
      <c r="L59" s="197"/>
      <c r="M59" s="13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112" ht="15.75" thickBot="1" x14ac:dyDescent="0.3">
      <c r="D60" s="178" t="s">
        <v>17</v>
      </c>
      <c r="E60" s="139"/>
      <c r="F60" s="180" t="s">
        <v>31</v>
      </c>
      <c r="G60" s="180" t="s">
        <v>31</v>
      </c>
      <c r="H60" s="180" t="s">
        <v>31</v>
      </c>
      <c r="I60" s="180" t="s">
        <v>31</v>
      </c>
      <c r="J60" s="181" t="s">
        <v>31</v>
      </c>
      <c r="K60" s="182" t="s">
        <v>29</v>
      </c>
      <c r="L60" s="183" t="s">
        <v>30</v>
      </c>
      <c r="M60" s="13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112" x14ac:dyDescent="0.25">
      <c r="B61" s="4" t="s">
        <v>19</v>
      </c>
      <c r="C61" s="4" t="str">
        <f>_xll.FDSR(B61,"FG_NAME_IDX")</f>
        <v>US Benchmark Bill - 3 Month</v>
      </c>
      <c r="D61" s="120" t="s">
        <v>123</v>
      </c>
      <c r="E61" s="117"/>
      <c r="F61" s="118">
        <f>_xll.FDS($B61,"FG_YIELD("&amp;$E$2&amp;")")</f>
        <v>0.17549999999999999</v>
      </c>
      <c r="G61" s="118">
        <f>_xll.FDS(B61,"FG_YIELD("&amp;$E$2&amp;"-1/31/0)")</f>
        <v>7.8799999999999995E-2</v>
      </c>
      <c r="H61" s="118">
        <f>_xll.FDS(B61,"FG_YIELD(0CY,0CY)")</f>
        <v>4.82E-2</v>
      </c>
      <c r="I61" s="118">
        <f>_xll.FDSR($B61,"FG_YIELD("&amp;$I$2&amp;")")</f>
        <v>1.2699999999999999E-2</v>
      </c>
      <c r="J61" s="118">
        <f>_xll.FDS($B61,"FG_YIELD("&amp;$E$2&amp;"-1AY,"&amp;$E$2&amp;"-1AY)")</f>
        <v>1.2699999999999999E-2</v>
      </c>
      <c r="K61" s="140">
        <f>_xll.FDSR(B61,"MIN(FG_YIELD(0,-1AY))")</f>
        <v>-2.0299999999999999E-2</v>
      </c>
      <c r="L61" s="141">
        <f>_xll.FDSR(B61,"MAX(FG_YIELD(0,-1AY))")</f>
        <v>0.18310000000000001</v>
      </c>
      <c r="M61" s="117"/>
      <c r="N61" s="1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</row>
    <row r="62" spans="1:112" x14ac:dyDescent="0.25">
      <c r="B62" s="4" t="s">
        <v>20</v>
      </c>
      <c r="C62" s="4" t="str">
        <f>_xll.FDSR(B62,"FG_NAME_IDX")</f>
        <v>ICE LIBOR - USD 3 Month</v>
      </c>
      <c r="D62" s="120" t="s">
        <v>161</v>
      </c>
      <c r="E62" s="117"/>
      <c r="F62" s="118" t="e">
        <f>_xll.FDS($B62,"FG_YIELD("&amp;$E$2&amp;")")</f>
        <v>#N/A</v>
      </c>
      <c r="G62" s="118">
        <f>_xll.FDS(B62,"FG_YIELD("&amp;$E$2&amp;"-1/31/0)")</f>
        <v>0.33410000000000001</v>
      </c>
      <c r="H62" s="118">
        <f>_xll.FDS(B62,"FG_YIELD(0CY,0CY)")</f>
        <v>0.25559999999999999</v>
      </c>
      <c r="I62" s="118">
        <f>_xll.FDSR($B62,"FG_YIELD("&amp;$I$2&amp;")")</f>
        <v>0.28320000000000001</v>
      </c>
      <c r="J62" s="118">
        <f>_xll.FDS($B62,"FG_YIELD("&amp;$E$2&amp;"-1AY,"&amp;$E$2&amp;"-1AY)")</f>
        <v>0.2336</v>
      </c>
      <c r="K62" s="140">
        <f>_xll.FDSR(B62,"MIN(FG_YIELD(0,-1AY))")</f>
        <v>0.2336</v>
      </c>
      <c r="L62" s="141">
        <f>_xll.FDSR(B62,"MAX(FG_YIELD(0,-1AY))")</f>
        <v>0.41420000000000001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112" x14ac:dyDescent="0.25">
      <c r="B63" s="4" t="s">
        <v>21</v>
      </c>
      <c r="C63" s="4" t="str">
        <f>_xll.FDSR(B63,"FG_NAME_IDX")</f>
        <v>ICE LIBOR - EUR 3 Month</v>
      </c>
      <c r="D63" s="120" t="s">
        <v>162</v>
      </c>
      <c r="E63" s="117"/>
      <c r="F63" s="118" t="e">
        <f>_xll.FDS($B63,"FG_YIELD("&amp;$E$2&amp;")")</f>
        <v>#N/A</v>
      </c>
      <c r="G63" s="118">
        <f>_xll.FDS(B63,"FG_YIELD("&amp;$E$2&amp;"-1/31/0)")</f>
        <v>-7.4289999999999995E-2</v>
      </c>
      <c r="H63" s="118">
        <f>_xll.FDS(B63,"FG_YIELD(0CY,0CY)")</f>
        <v>5.8569999999999997E-2</v>
      </c>
      <c r="I63" s="118">
        <f>_xll.FDSR($B63,"FG_YIELD("&amp;$I$2&amp;")")</f>
        <v>-1.214E-2</v>
      </c>
      <c r="J63" s="118">
        <f>_xll.FDS($B63,"FG_YIELD("&amp;$E$2&amp;"-1AY,"&amp;$E$2&amp;"-1AY)")</f>
        <v>6.2140000000000001E-2</v>
      </c>
      <c r="K63" s="140">
        <f>_xll.FDSR(B63,"MIN(FG_YIELD(0,-1AY))")</f>
        <v>-0.11786000000000001</v>
      </c>
      <c r="L63" s="141">
        <f>_xll.FDSR(B63,"MAX(FG_YIELD(0,-1AY))")</f>
        <v>6.2140000000000001E-2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112" x14ac:dyDescent="0.25">
      <c r="B64" s="4" t="s">
        <v>18</v>
      </c>
      <c r="C64" s="4" t="str">
        <f>_xll.FDSR(B64,"FG_NAME_IDX")</f>
        <v>US Benchmark Bond - 10 Year</v>
      </c>
      <c r="D64" s="120" t="s">
        <v>163</v>
      </c>
      <c r="E64" s="117"/>
      <c r="F64" s="118">
        <f>_xll.FDS($B64,"FG_YIELD("&amp;$E$2&amp;")")</f>
        <v>2.206</v>
      </c>
      <c r="G64" s="118">
        <f>_xll.FDS(B64,"FG_YIELD("&amp;$E$2&amp;"-1/31/0)")</f>
        <v>2.1442000000000001</v>
      </c>
      <c r="H64" s="118">
        <f>_xll.FDS(B64,"FG_YIELD(0CY,0CY)")</f>
        <v>2.1696</v>
      </c>
      <c r="I64" s="118">
        <f>_xll.FDSR($B64,"FG_YIELD("&amp;$I$2&amp;")")</f>
        <v>2.3523999999999998</v>
      </c>
      <c r="J64" s="118">
        <f>_xll.FDS($B64,"FG_YIELD("&amp;$E$2&amp;"-1AY,"&amp;$E$2&amp;"-1AY)")</f>
        <v>2.1676000000000002</v>
      </c>
      <c r="K64" s="140">
        <f>_xll.FDSR(B64,"MIN(FG_YIELD(0,-1AY))")</f>
        <v>1.6409</v>
      </c>
      <c r="L64" s="141">
        <f>_xll.FDSR(B64,"MAX(FG_YIELD(0,-1AY))")</f>
        <v>2.4828999999999999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B65" s="4" t="s">
        <v>22</v>
      </c>
      <c r="C65" s="4" t="str">
        <f>_xll.FDSR(B65,"FG_NAME_IDX")</f>
        <v>US Corporate Bond BBB Yield</v>
      </c>
      <c r="D65" s="120" t="s">
        <v>164</v>
      </c>
      <c r="E65" s="117"/>
      <c r="F65" s="118">
        <f>_xll.FDS($B65,"FG_YIELD("&amp;$E$2&amp;")")</f>
        <v>4.1959999999999997</v>
      </c>
      <c r="G65" s="118">
        <f>_xll.FDS(B65,"FG_YIELD("&amp;$E$2&amp;"-1/31/0)")</f>
        <v>4.0839999999999996</v>
      </c>
      <c r="H65" s="118">
        <f>_xll.FDS(B65,"FG_YIELD(0CY,0CY)")</f>
        <v>3.84</v>
      </c>
      <c r="I65" s="118">
        <f>_xll.FDSR($B65,"FG_YIELD("&amp;$I$2&amp;")")</f>
        <v>3.9119999999999999</v>
      </c>
      <c r="J65" s="118">
        <f>_xll.FDS($B65,"FG_YIELD("&amp;$E$2&amp;"-1AY,"&amp;$E$2&amp;"-1AY)")</f>
        <v>3.6</v>
      </c>
      <c r="K65" s="140">
        <f>_xll.FDSR(B65,"MIN(FG_YIELD(0,-1AY))")</f>
        <v>3.3919999999999999</v>
      </c>
      <c r="L65" s="141">
        <f>_xll.FDSR(B65,"MAX(FG_YIELD(0,-1AY))")</f>
        <v>4.2220000000000004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B66" s="4" t="s">
        <v>112</v>
      </c>
      <c r="C66" s="4" t="str">
        <f>_xll.FDSR(B66,"FG_NAME_IDX")</f>
        <v>BofA Merrill Lynch US High Yield</v>
      </c>
      <c r="D66" s="120" t="s">
        <v>144</v>
      </c>
      <c r="E66" s="117"/>
      <c r="F66" s="118">
        <f>_xll.FDS($B66,"FG_YIELD("&amp;$E$2&amp;")")</f>
        <v>8.3070000000000004</v>
      </c>
      <c r="G66" s="118">
        <f>_xll.FDS(B66,"FG_YIELD("&amp;$E$2&amp;"-1/31/0)")</f>
        <v>7.7220000000000004</v>
      </c>
      <c r="H66" s="118">
        <f>_xll.FDS(B66,"FG_YIELD(0CY,0CY)")</f>
        <v>6.9480000000000004</v>
      </c>
      <c r="I66" s="118">
        <f>_xll.FDSR($B66,"FG_YIELD("&amp;$I$2&amp;")")</f>
        <v>6.9370000000000003</v>
      </c>
      <c r="J66" s="118">
        <f>_xll.FDS($B66,"FG_YIELD("&amp;$E$2&amp;"-1AY,"&amp;$E$2&amp;"-1AY)")</f>
        <v>6.5229999999999997</v>
      </c>
      <c r="K66" s="140">
        <f>_xll.FDSR(B66,"MIN(FG_YIELD(0,-1AY))")</f>
        <v>6.3449999999999998</v>
      </c>
      <c r="L66" s="141">
        <f>_xll.FDSR(B66,"MAX(FG_YIELD(0,-1AY))")</f>
        <v>8.36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B67" s="4" t="s">
        <v>104</v>
      </c>
      <c r="C67" s="4" t="str">
        <f>_xll.FDSR(B67,"FG_NAME_IDX")</f>
        <v>Barclays US Treasury Inflation Protected Notes (TIPS)</v>
      </c>
      <c r="D67" s="120" t="s">
        <v>142</v>
      </c>
      <c r="E67" s="117"/>
      <c r="F67" s="118">
        <f>_xll.FDS($B67,"FG_YIELD("&amp;$E$2&amp;")")</f>
        <v>2.1392030000000002</v>
      </c>
      <c r="G67" s="118">
        <f>_xll.FDS(B67,"FG_YIELD("&amp;$E$2&amp;"-1/31/0)")</f>
        <v>1.997978</v>
      </c>
      <c r="H67" s="118">
        <f>_xll.FDS(B67,"FG_YIELD(0CY,0CY)")</f>
        <v>1.977635</v>
      </c>
      <c r="I67" s="118">
        <f>_xll.FDSR($B67,"FG_YIELD("&amp;$I$2&amp;")")</f>
        <v>2.0517509999999999</v>
      </c>
      <c r="J67" s="118">
        <f>_xll.FDS($B67,"FG_YIELD("&amp;$E$2&amp;"-1AY,"&amp;$E$2&amp;"-1AY)")</f>
        <v>1.9562010000000001</v>
      </c>
      <c r="K67" s="140">
        <f>_xll.FDSR(B67,"MIN(FG_YIELD(0,-1AY))")</f>
        <v>1.5608979999999999</v>
      </c>
      <c r="L67" s="141">
        <f>_xll.FDSR(B67,"MAX(FG_YIELD(0,-1AY))")</f>
        <v>2.1750780000000001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B68" s="3" t="s">
        <v>116</v>
      </c>
      <c r="C68" s="4" t="str">
        <f>_xll.FDSR(B68,"FG_NAME_IDX")</f>
        <v>Barclays US Treasury Strips (20+ Y)</v>
      </c>
      <c r="D68" s="120" t="s">
        <v>165</v>
      </c>
      <c r="E68" s="117"/>
      <c r="F68" s="118">
        <f>_xll.FDS($B68,"FG_YIELD("&amp;$E$2&amp;")")</f>
        <v>3.0669819999999999</v>
      </c>
      <c r="G68" s="118">
        <f>_xll.FDS(B68,"FG_YIELD("&amp;$E$2&amp;"-1/31/0)")</f>
        <v>3.0113729999999999</v>
      </c>
      <c r="H68" s="118">
        <f>_xll.FDS(B68,"FG_YIELD(0CY,0CY)")</f>
        <v>2.7903910000000001</v>
      </c>
      <c r="I68" s="118">
        <f>_xll.FDSR($B68,"FG_YIELD("&amp;$I$2&amp;")")</f>
        <v>3.2440180000000001</v>
      </c>
      <c r="J68" s="118">
        <f>_xll.FDS($B68,"FG_YIELD("&amp;$E$2&amp;"-1AY,"&amp;$E$2&amp;"-1AY)")</f>
        <v>2.9881959999999999</v>
      </c>
      <c r="K68" s="142">
        <f>_xll.FDSR(B68,"MIN(FG_YIELD(0,-1AY))")</f>
        <v>2.2965870000000002</v>
      </c>
      <c r="L68" s="143">
        <f>_xll.FDSR(B68,"MAX(FG_YIELD(0,-1AY))")</f>
        <v>3.395124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1"/>
      <c r="B69" s="1"/>
      <c r="D69" s="123"/>
      <c r="E69" s="117"/>
      <c r="F69" s="118"/>
      <c r="G69" s="118"/>
      <c r="H69" s="118"/>
      <c r="I69" s="118"/>
      <c r="J69" s="118"/>
      <c r="K69" s="144"/>
      <c r="L69" s="145"/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B70" s="25"/>
      <c r="C70" s="28" t="s">
        <v>32</v>
      </c>
      <c r="D70" s="173" t="s">
        <v>32</v>
      </c>
      <c r="E70" s="173"/>
      <c r="F70" s="184" t="s">
        <v>23</v>
      </c>
      <c r="G70" s="184" t="s">
        <v>24</v>
      </c>
      <c r="H70" s="184" t="s">
        <v>25</v>
      </c>
      <c r="I70" s="184" t="s">
        <v>26</v>
      </c>
      <c r="J70" s="185" t="s">
        <v>27</v>
      </c>
      <c r="K70" s="198" t="s">
        <v>28</v>
      </c>
      <c r="L70" s="199"/>
      <c r="M70" s="13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idden="1" x14ac:dyDescent="0.25">
      <c r="B71" s="26" t="s">
        <v>33</v>
      </c>
      <c r="C71" s="27" t="str">
        <f>_xll.FDSR(B71,"FG_NAME_IDX")</f>
        <v>Ted Spread</v>
      </c>
      <c r="D71" s="146" t="s">
        <v>124</v>
      </c>
      <c r="E71" s="147"/>
      <c r="F71" s="147">
        <f>_xll.FDSR(B71,"FG_PRICE(0)")</f>
        <v>0.2112</v>
      </c>
      <c r="G71" s="147" t="e">
        <f>_xll.FDSR(B71,"FG_PRICE(0M+1D)")</f>
        <v>#N/A</v>
      </c>
      <c r="H71" s="147">
        <f>_xll.FDSR(B71,"FG_PRICE(0CQ+1D)")</f>
        <v>0.33650000000000002</v>
      </c>
      <c r="I71" s="147">
        <f>_xll.FDSR($B71,"FG_PRICE("&amp;$I$2&amp;")")</f>
        <v>0.26569999999999999</v>
      </c>
      <c r="J71" s="147">
        <f>_xll.FDSR(B71,"FG_PRICE(-1AY)")</f>
        <v>0.21609999999999999</v>
      </c>
      <c r="K71" s="148">
        <f>_xll.FDSR(B71,"MIN(FG_PRICE(0,-1AY))")</f>
        <v>0.20380000000000001</v>
      </c>
      <c r="L71" s="149">
        <f>_xll.FDSR(B71,"MAX(FG_PRICE(0,-1AY))")</f>
        <v>0.34260000000000002</v>
      </c>
      <c r="M71" s="15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B72" s="4" t="s">
        <v>111</v>
      </c>
      <c r="C72" s="27" t="str">
        <f>_xll.FDSR(B72,"FG_NAME_IDX")</f>
        <v>Barclays US Aggregate Credit</v>
      </c>
      <c r="D72" s="120" t="s">
        <v>150</v>
      </c>
      <c r="E72" s="118"/>
      <c r="F72" s="151">
        <f>_xll.FDS($B72,"Lb_Spread_oas("&amp;$E$2&amp;")*100")</f>
        <v>147</v>
      </c>
      <c r="G72" s="151">
        <f>_xll.FDSR(B72,"Lb_Spread_oas("&amp;$E$2&amp;"-1/31/0)*100")</f>
        <v>150</v>
      </c>
      <c r="H72" s="151">
        <f>_xll.FDS($B72,"Lb_Spread_oas(0CY,0CY)*100")</f>
        <v>125</v>
      </c>
      <c r="I72" s="151">
        <f>_xll.FDSR($B72,"Lb_Spread_oas("&amp;$I$2&amp;")*100")</f>
        <v>137</v>
      </c>
      <c r="J72" s="151">
        <f>_xll.FDS($B72,"Lb_Spread_oas("&amp;$E$2&amp;"-1AY,"&amp;$E$2&amp;"-1AY)*100")</f>
        <v>118</v>
      </c>
      <c r="K72" s="152">
        <f>_xll.FDSR(B72,"MIN(Lb_Spread_oas(0,-1AY)*100)")</f>
        <v>117.99999</v>
      </c>
      <c r="L72" s="153">
        <f>_xll.FDSR(B72,"MAX(Lb_Spread_oas(0,-1AY)*100)")</f>
        <v>162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B73" s="3" t="s">
        <v>112</v>
      </c>
      <c r="C73" s="4" t="str">
        <f>_xll.FDSR(B73,"FG_NAME_IDX")</f>
        <v>BofA Merrill Lynch US High Yield</v>
      </c>
      <c r="D73" s="120" t="s">
        <v>144</v>
      </c>
      <c r="E73" s="118"/>
      <c r="F73" s="151">
        <f>_xll.FDS($B73,"ML_OAS("&amp;$E$2&amp;")")</f>
        <v>640</v>
      </c>
      <c r="G73" s="151">
        <f>_xll.FDSR(B73,"ML_oas("&amp;$E$2&amp;"-1/31/0)")</f>
        <v>588</v>
      </c>
      <c r="H73" s="151">
        <f>_xll.FDS($B73,"ML_oas(0CY,0CY)")</f>
        <v>504</v>
      </c>
      <c r="I73" s="151">
        <f>_xll.FDS(B73,"ML_OAS("&amp;I2&amp;",,D,""FIVEDAYEOM"")")</f>
        <v>500</v>
      </c>
      <c r="J73" s="151">
        <f>_xll.FDS($B73,"ML_OAS("&amp;$E$2&amp;"-1ay,"&amp;$E$2&amp;"-1ay)")</f>
        <v>464</v>
      </c>
      <c r="K73" s="152">
        <f>_xll.FDS(B73,"MIN(ML_OAS(0,-1AY,D,""FIVEDAYEOM""))")</f>
        <v>438</v>
      </c>
      <c r="L73" s="153">
        <f>_xll.FDS(B73,"MAX(ML_OAS(0,-1AY,D,""FIVEDAYEOM""))")</f>
        <v>683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B74" s="4" t="s">
        <v>103</v>
      </c>
      <c r="C74" s="4" t="s">
        <v>113</v>
      </c>
      <c r="D74" s="154" t="s">
        <v>113</v>
      </c>
      <c r="E74" s="155"/>
      <c r="F74" s="156">
        <f>F73-F72</f>
        <v>493</v>
      </c>
      <c r="G74" s="156">
        <f t="shared" ref="G74:I74" si="2">G73-G72</f>
        <v>438</v>
      </c>
      <c r="H74" s="156">
        <f t="shared" si="2"/>
        <v>379</v>
      </c>
      <c r="I74" s="156">
        <f t="shared" si="2"/>
        <v>363</v>
      </c>
      <c r="J74" s="156">
        <f>J73-J72</f>
        <v>346</v>
      </c>
      <c r="K74" s="157">
        <f>K73-K72</f>
        <v>320.00000999999997</v>
      </c>
      <c r="L74" s="158">
        <f>L73-L72</f>
        <v>521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B75" s="3"/>
      <c r="C75" s="4"/>
      <c r="D75" s="120"/>
      <c r="E75" s="117"/>
      <c r="F75" s="118"/>
      <c r="G75" s="123"/>
      <c r="H75" s="123"/>
      <c r="I75" s="123"/>
      <c r="J75" s="159"/>
      <c r="K75" s="123"/>
      <c r="L75" s="159"/>
      <c r="M75" s="123"/>
    </row>
    <row r="76" spans="1:26" ht="15.75" thickBot="1" x14ac:dyDescent="0.3">
      <c r="C76" s="28" t="s">
        <v>34</v>
      </c>
      <c r="D76" s="173" t="s">
        <v>34</v>
      </c>
      <c r="E76" s="173"/>
      <c r="F76" s="184" t="s">
        <v>23</v>
      </c>
      <c r="G76" s="184" t="s">
        <v>24</v>
      </c>
      <c r="H76" s="184" t="s">
        <v>25</v>
      </c>
      <c r="I76" s="184" t="s">
        <v>26</v>
      </c>
      <c r="J76" s="185" t="s">
        <v>27</v>
      </c>
      <c r="K76" s="198" t="s">
        <v>28</v>
      </c>
      <c r="L76" s="199"/>
      <c r="M76" s="13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B77" s="1" t="s">
        <v>35</v>
      </c>
      <c r="C77" s="4" t="str">
        <f>_xll.FDSR(B77,"FG_NAME_IDX")</f>
        <v>Japanese Yen per U.S. Dollar</v>
      </c>
      <c r="D77" s="120" t="s">
        <v>166</v>
      </c>
      <c r="E77" s="117"/>
      <c r="F77" s="118">
        <f>_xll.FDS($B77,"FG_price("&amp;$E$2&amp;")")</f>
        <v>123.28</v>
      </c>
      <c r="G77" s="118">
        <f>_xll.FDSR(B77,"FG_PRICE("&amp;$E$2&amp;"-1/31/0)")</f>
        <v>120.675</v>
      </c>
      <c r="H77" s="118">
        <f>_xll.FDS(B77,"FG_price(0CY,0CY)")</f>
        <v>119.895</v>
      </c>
      <c r="I77" s="118">
        <f>_xll.FDSR($B77,"FG_PRICE("&amp;$I$2&amp;")")</f>
        <v>122.36499999999999</v>
      </c>
      <c r="J77" s="118">
        <f>_xll.FDSR(B77,"FG_PRICE(-1AY)")</f>
        <v>118.685</v>
      </c>
      <c r="K77" s="160">
        <f>_xll.FDSR(B77,"MIN(FG_PRICE(0,-1AY))")</f>
        <v>116.86499999999999</v>
      </c>
      <c r="L77" s="161">
        <f>_xll.FDSR(B77,"MAX(FG_PRICE(0,-1AY))")</f>
        <v>125.645</v>
      </c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B78" s="1" t="s">
        <v>36</v>
      </c>
      <c r="C78" s="4" t="str">
        <f>_xll.FDSR(B78,"FG_NAME_IDX")</f>
        <v>U.S. Dollar per British Pounds</v>
      </c>
      <c r="D78" s="120" t="s">
        <v>167</v>
      </c>
      <c r="E78" s="117"/>
      <c r="F78" s="118">
        <f>_xll.FDS($B78,"FG_price("&amp;$E$2&amp;")")</f>
        <v>1.5053000000000001</v>
      </c>
      <c r="G78" s="118">
        <f>_xll.FDSR(B78,"FG_PRICE("&amp;$E$2&amp;"-1/31/0)")</f>
        <v>1.5444</v>
      </c>
      <c r="H78" s="118">
        <f>_xll.FDS(B78,"FG_price(0CY,0CY)")</f>
        <v>1.55925</v>
      </c>
      <c r="I78" s="118">
        <f>_xll.FDSR($B78,"FG_PRICE("&amp;$I$2&amp;")")</f>
        <v>1.5727</v>
      </c>
      <c r="J78" s="118">
        <f>_xll.FDSR(B78,"FG_PRICE(-1AY)")</f>
        <v>1.5660499999999999</v>
      </c>
      <c r="K78" s="140">
        <f>_xll.FDSR(B78,"MIN(FG_PRICE(0,-1AY))")</f>
        <v>1.4641500000000001</v>
      </c>
      <c r="L78" s="141">
        <f>_xll.FDSR(B78,"MAX(FG_PRICE(0,-1AY))")</f>
        <v>1.5884</v>
      </c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B79" s="1" t="s">
        <v>37</v>
      </c>
      <c r="C79" s="4" t="str">
        <f>_xll.FDSR(B79,"FG_NAME_IDX")</f>
        <v>U.S. Dollar per Euro</v>
      </c>
      <c r="D79" s="120" t="s">
        <v>168</v>
      </c>
      <c r="E79" s="117"/>
      <c r="F79" s="118">
        <f>_xll.FDS($B79,"FG_price("&amp;$E$2&amp;")")</f>
        <v>1.0561499999999999</v>
      </c>
      <c r="G79" s="118">
        <f>_xll.FDSR(B79,"FG_PRICE("&amp;$E$2&amp;"-1/31/0)")</f>
        <v>1.1046499999999999</v>
      </c>
      <c r="H79" s="118">
        <f>_xll.FDS(B79,"FG_price(0CY,0CY)")</f>
        <v>1.2100500000000001</v>
      </c>
      <c r="I79" s="118">
        <f>_xll.FDSR($B79,"FG_PRICE("&amp;$I$2&amp;")")</f>
        <v>1.1142000000000001</v>
      </c>
      <c r="J79" s="118">
        <f>_xll.FDSR(B79,"FG_PRICE(-1AY)")</f>
        <v>1.24665</v>
      </c>
      <c r="K79" s="140">
        <f>_xll.FDSR(B79,"MIN(FG_PRICE(0,-1AY))")</f>
        <v>1.0521499999999999</v>
      </c>
      <c r="L79" s="141">
        <f>_xll.FDSR(B79,"MAX(FG_PRICE(0,-1AY))")</f>
        <v>1.25095</v>
      </c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idden="1" x14ac:dyDescent="0.25">
      <c r="B80" s="1" t="s">
        <v>38</v>
      </c>
      <c r="C80" s="4" t="str">
        <f>_xll.FDSR(B80,"FG_NAME_IDX")</f>
        <v>U.S. Dollar per China Renminbi</v>
      </c>
      <c r="D80" s="120" t="s">
        <v>125</v>
      </c>
      <c r="E80" s="117"/>
      <c r="F80" s="118">
        <f>_xll.FDS($B80,"FG_price("&amp;$E$2&amp;")")</f>
        <v>0.1562964</v>
      </c>
      <c r="G80" s="118">
        <f>_xll.FDSR(B80,"FG_PRICE("&amp;$E$2&amp;"-1/31/0)")</f>
        <v>0.15829045999999999</v>
      </c>
      <c r="H80" s="118">
        <f>_xll.FDS(B80,"FG_price(0CY,0CY)")</f>
        <v>0.16118634000000001</v>
      </c>
      <c r="I80" s="118">
        <f>_xll.FDSR($B80,"FG_PRICE("&amp;$I$2&amp;")")</f>
        <v>0.1612643</v>
      </c>
      <c r="J80" s="118">
        <f>_xll.FDSR(B80,"FG_PRICE(-1AY)")</f>
        <v>0.16273393</v>
      </c>
      <c r="K80" s="140">
        <f>_xll.FDSR(B80,"MIN(FG_PRICE(0,-1AY))")</f>
        <v>0.15594785999999999</v>
      </c>
      <c r="L80" s="141">
        <f>_xll.FDSR(B80,"MAX(FG_PRICE(0,-1AY))")</f>
        <v>0.16273393</v>
      </c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7" x14ac:dyDescent="0.25">
      <c r="B81" s="1" t="s">
        <v>39</v>
      </c>
      <c r="C81" s="4" t="str">
        <f>_xll.FDSR(B81,"FG_NAME_IDX")</f>
        <v>NY Gold (NYM $/ozt)</v>
      </c>
      <c r="D81" s="120" t="s">
        <v>169</v>
      </c>
      <c r="E81" s="117"/>
      <c r="F81" s="118">
        <f>_xll.FDS($B81,"FG_price("&amp;$E$2&amp;")")</f>
        <v>1065.8</v>
      </c>
      <c r="G81" s="118">
        <f>_xll.FDSR(B81,"FG_PRICE("&amp;$E$2&amp;"-1/31/0)")</f>
        <v>1141.5</v>
      </c>
      <c r="H81" s="118">
        <f>_xll.FDS(B81,"FG_price(0CY,0CY)")</f>
        <v>1183.9000000000001</v>
      </c>
      <c r="I81" s="118">
        <f>_xll.FDSR($B81,"FG_PRICE("&amp;$I$2&amp;")")</f>
        <v>1171.5</v>
      </c>
      <c r="J81" s="118">
        <f>_xll.FDSR(B81,"FG_PRICE(-1AY)")</f>
        <v>1175.2</v>
      </c>
      <c r="K81" s="140">
        <f>_xll.FDSR(B81,"MIN(FG_PRICE(0,-1AY))")</f>
        <v>1056.2</v>
      </c>
      <c r="L81" s="141">
        <f>_xll.FDSR(B81,"MAX(FG_PRICE(0,-1AY))")</f>
        <v>1300.7</v>
      </c>
      <c r="M81" s="11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7" s="29" customFormat="1" x14ac:dyDescent="0.25">
      <c r="B82" s="1" t="s">
        <v>197</v>
      </c>
      <c r="C82" s="4" t="s">
        <v>198</v>
      </c>
      <c r="D82" s="120" t="s">
        <v>198</v>
      </c>
      <c r="E82" s="117"/>
      <c r="F82" s="118">
        <f>_xll.FDS($B82,"FG_price("&amp;$E$2&amp;")")</f>
        <v>41.65</v>
      </c>
      <c r="G82" s="118">
        <f>_xll.FDSR(B82,"FG_PRICE("&amp;$E$2&amp;"-1/31/0)")</f>
        <v>46.59</v>
      </c>
      <c r="H82" s="118">
        <f>_xll.FDS(B82,"FG_price(0CY,0CY)")</f>
        <v>53.27</v>
      </c>
      <c r="I82" s="118">
        <f>_xll.FDSR($B82,"FG_PRICE("&amp;$I$2&amp;")")</f>
        <v>59.47</v>
      </c>
      <c r="J82" s="118">
        <f>_xll.FDSR(B82,"FG_PRICE(-1AY)")</f>
        <v>66.150000000000006</v>
      </c>
      <c r="K82" s="140">
        <f>_xll.FDSR(B82,"MIN(FG_PRICE(0,-1AY))")</f>
        <v>38.24</v>
      </c>
      <c r="L82" s="141">
        <f>_xll.FDSR(B82,"MAX(FG_PRICE(0,-1AY))")</f>
        <v>69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7" x14ac:dyDescent="0.25">
      <c r="B83" s="1" t="s">
        <v>40</v>
      </c>
      <c r="C83" s="4" t="str">
        <f>_xll.FDSR(B83,"FG_NAME_IDX")</f>
        <v>Crude Oil Brent ($/bbl)</v>
      </c>
      <c r="D83" s="120" t="s">
        <v>126</v>
      </c>
      <c r="E83" s="117"/>
      <c r="F83" s="118">
        <f>_xll.FDS($B83,"FG_price("&amp;$E$2&amp;")")</f>
        <v>44.69</v>
      </c>
      <c r="G83" s="118">
        <f>_xll.FDSR(B83,"FG_PRICE("&amp;$E$2&amp;"-1/31/0)")</f>
        <v>48</v>
      </c>
      <c r="H83" s="118">
        <f>_xll.FDS(B83,"FG_price(0CY,0CY)")</f>
        <v>57.33</v>
      </c>
      <c r="I83" s="118">
        <f>_xll.FDSR($B83,"FG_PRICE("&amp;$I$2&amp;")")</f>
        <v>60.31</v>
      </c>
      <c r="J83" s="118">
        <f>_xll.FDSR(B83,"FG_PRICE(-1AY)")</f>
        <v>74.400000000000006</v>
      </c>
      <c r="K83" s="140">
        <f>_xll.FDSR(B83,"MIN(FG_PRICE(0,-1AY))")</f>
        <v>40.28</v>
      </c>
      <c r="L83" s="141">
        <f>_xll.FDSR(B83,"MAX(FG_PRICE(0,-1AY))")</f>
        <v>74.400000000000006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7" x14ac:dyDescent="0.25">
      <c r="B84" s="1" t="s">
        <v>41</v>
      </c>
      <c r="C84" s="4" t="str">
        <f>_xll.FDSR(B84,"FG_NAME_IDX")</f>
        <v>Natural Gas (NYM $/mmbtu)</v>
      </c>
      <c r="D84" s="120" t="s">
        <v>170</v>
      </c>
      <c r="E84" s="117"/>
      <c r="F84" s="118">
        <f>_xll.FDS($B84,"FG_price("&amp;$E$2&amp;")")</f>
        <v>2.2349999999999999</v>
      </c>
      <c r="G84" s="118">
        <f>_xll.FDSR(B84,"FG_PRICE("&amp;$E$2&amp;"-1/31/0)")</f>
        <v>2.3210000000000002</v>
      </c>
      <c r="H84" s="118">
        <f>_xll.FDS(B84,"FG_price(0CY,0CY)")</f>
        <v>2.8889999999999998</v>
      </c>
      <c r="I84" s="118">
        <f>_xll.FDSR($B84,"FG_PRICE("&amp;$I$2&amp;")")</f>
        <v>2.8319999999999999</v>
      </c>
      <c r="J84" s="118">
        <f>_xll.FDSR(B84,"FG_PRICE(-1AY)")</f>
        <v>4.0880000000000001</v>
      </c>
      <c r="K84" s="140">
        <f>_xll.FDSR(B84,"MIN(FG_PRICE(0,-1AY))")</f>
        <v>2.0329999999999999</v>
      </c>
      <c r="L84" s="141">
        <f>_xll.FDSR(B84,"MAX(FG_PRICE(0,-1AY))")</f>
        <v>4.0880000000000001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7" s="29" customFormat="1" x14ac:dyDescent="0.25">
      <c r="B85" s="1" t="s">
        <v>0</v>
      </c>
      <c r="C85" s="4" t="str">
        <f>_xll.FDSR(B85,"FG_NAME_IDX")&amp;" Forward P/E"</f>
        <v>S&amp;P 500 Forward P/E</v>
      </c>
      <c r="D85" s="120" t="s">
        <v>171</v>
      </c>
      <c r="E85" s="117"/>
      <c r="F85" s="118">
        <f>_xll.FDS($B85,"FG_PE_NTM("&amp;$E$2&amp;")")</f>
        <v>16.442691166143298</v>
      </c>
      <c r="G85" s="193">
        <f>_xll.FDS(B85,"FMA_PE(NTMA,"&amp;E2&amp;",,,""PORTAGG"",""MEANR"")")</f>
        <v>16.442691166143298</v>
      </c>
      <c r="H85" s="118">
        <f>_xll.FDS(B85,"FG_pe_NTM(0CY,0CY)")</f>
        <v>16.295222864307512</v>
      </c>
      <c r="I85" s="118" t="e">
        <f>_xll.FDS($B85,"FG_PE("&amp;I1&amp;")")</f>
        <v>#NUM!</v>
      </c>
      <c r="J85" s="118">
        <f>_xll.FDS($B85,"FG_PE_NTM(-1AY)")</f>
        <v>16.188069711039127</v>
      </c>
      <c r="K85" s="140">
        <f>_xll.FDSR(B85,"MIN(FG_PE_NTM(0,-1AY))")</f>
        <v>14.715245190987538</v>
      </c>
      <c r="L85" s="141">
        <f>_xll.FDSR(B85,"MAX(FG_PE_NTM(0,-1AY))")</f>
        <v>17.349046846282651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7" x14ac:dyDescent="0.25">
      <c r="B86" s="1" t="s">
        <v>0</v>
      </c>
      <c r="C86" s="4" t="str">
        <f>_xll.FDSR(B86,"FG_NAME_IDX")&amp;" Trailing 12-Month P/E"</f>
        <v>S&amp;P 500 Trailing 12-Month P/E</v>
      </c>
      <c r="D86" s="120" t="s">
        <v>127</v>
      </c>
      <c r="E86" s="117"/>
      <c r="F86" s="118">
        <f>_xll.FDS($B86,"FG_pe("&amp;$E$2&amp;")")</f>
        <v>17.560842990965522</v>
      </c>
      <c r="G86" s="193">
        <f>_xll.FDS(B86,"FMA_PE(LTMA,"&amp;E2&amp;",,,""PORTAGG"",""MEANR"")")</f>
        <v>17.622370761521776</v>
      </c>
      <c r="H86" s="118">
        <f>_xll.FDS(B86,"FG_pe(0CY,0CY)")</f>
        <v>16.719336377112676</v>
      </c>
      <c r="I86" s="118">
        <f>_xll.FDS($B86,"FG_PE("&amp;I2&amp;")")</f>
        <v>17.291759938435167</v>
      </c>
      <c r="J86" s="118">
        <f>_xll.FDS($B86,"FG_PE(-1AY)")</f>
        <v>16.720278592206029</v>
      </c>
      <c r="K86" s="140">
        <f>_xll.FDSR(B86,"MIN(FG_PE(0,-1AY))")</f>
        <v>15.742699638966315</v>
      </c>
      <c r="L86" s="141">
        <f>_xll.FDSR(B86,"MAX(FG_PE(0,-1AY))")</f>
        <v>17.828612397555727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7" x14ac:dyDescent="0.25">
      <c r="B87" s="1" t="s">
        <v>42</v>
      </c>
      <c r="C87" s="4" t="str">
        <f>_xll.FDSR(B87,"FG_NAME_IDX")</f>
        <v>Barclays US High Yield Loans</v>
      </c>
      <c r="D87" s="120" t="s">
        <v>128</v>
      </c>
      <c r="E87" s="117"/>
      <c r="F87" s="118">
        <f>_xll.FDS($B87,"FG_price("&amp;$E$2&amp;")")</f>
        <v>92.11</v>
      </c>
      <c r="G87" s="118">
        <f>_xll.FDSR(B87,"FG_PRICE("&amp;$E$2&amp;"-1/31/0)")</f>
        <v>93.39</v>
      </c>
      <c r="H87" s="118">
        <f>_xll.FDS(B87,"FG_price(0CY,0CY)")</f>
        <v>96.06</v>
      </c>
      <c r="I87" s="118">
        <f>_xll.FDSR($B87,"FG_PRICE("&amp;$I$2&amp;")")</f>
        <v>96.49</v>
      </c>
      <c r="J87" s="118">
        <f>_xll.FDSR(B87,"FG_PRICE(-1AY)")</f>
        <v>97.74</v>
      </c>
      <c r="K87" s="140">
        <f>_xll.FDSR(B87,"MIN(FG_PRICE(0,-1AY))")</f>
        <v>92.11</v>
      </c>
      <c r="L87" s="141">
        <f>_xll.FDSR(B87,"MAX(FG_PRICE(0,-1AY))")</f>
        <v>97.74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7" x14ac:dyDescent="0.25">
      <c r="B88" s="1"/>
      <c r="C88" s="4"/>
      <c r="D88" s="120"/>
      <c r="E88" s="117"/>
      <c r="F88" s="118"/>
      <c r="G88" s="118"/>
      <c r="H88" s="118"/>
      <c r="I88" s="118"/>
      <c r="J88" s="118"/>
      <c r="K88" s="140"/>
      <c r="L88" s="141"/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7" s="25" customFormat="1" x14ac:dyDescent="0.25">
      <c r="B89" s="1" t="s">
        <v>43</v>
      </c>
      <c r="C89" s="27" t="str">
        <f>_xll.FDSR(B89,"FG_NAME_IDX")</f>
        <v>CBOE Market Volatility Index</v>
      </c>
      <c r="D89" s="120" t="s">
        <v>129</v>
      </c>
      <c r="E89" s="117"/>
      <c r="F89" s="118">
        <f>_xll.FDS($B89,"FG_price("&amp;$E$2&amp;")")</f>
        <v>16.13</v>
      </c>
      <c r="G89" s="118">
        <f>_xll.FDSR(B89,"FG_PRICE("&amp;$E$2&amp;"-1/31/0)")</f>
        <v>15.07</v>
      </c>
      <c r="H89" s="118">
        <f>_xll.FDS(B89,"FG_price(0CY,0CY)")</f>
        <v>19.2</v>
      </c>
      <c r="I89" s="118">
        <f>_xll.FDSR($B89,"FG_PRICE("&amp;$I$2&amp;")")</f>
        <v>18.23</v>
      </c>
      <c r="J89" s="118">
        <f>_xll.FDSR(B89,"FG_PRICE(-1AY)")</f>
        <v>13.33</v>
      </c>
      <c r="K89" s="142">
        <f>_xll.FDSR(B89,"MIN(FG_PRICE(0,-1AY))")</f>
        <v>11.82</v>
      </c>
      <c r="L89" s="143">
        <f>_xll.FDSR(B89,"MAX(FG_PRICE(0,-1AY))")</f>
        <v>40.74</v>
      </c>
      <c r="M89" s="117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2:27" x14ac:dyDescent="0.25">
      <c r="C90" s="4"/>
      <c r="D90" s="120"/>
      <c r="E90" s="117"/>
      <c r="F90" s="118"/>
      <c r="G90" s="118"/>
      <c r="H90" s="162"/>
      <c r="I90" s="163"/>
      <c r="J90" s="163"/>
      <c r="K90" s="163"/>
      <c r="L90" s="163"/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5.75" thickBot="1" x14ac:dyDescent="0.3">
      <c r="C91" s="9" t="s">
        <v>49</v>
      </c>
      <c r="D91" s="173" t="s">
        <v>49</v>
      </c>
      <c r="E91" s="173"/>
      <c r="F91" s="186" t="s">
        <v>2</v>
      </c>
      <c r="G91" s="186" t="s">
        <v>3</v>
      </c>
      <c r="H91" s="186" t="s">
        <v>4</v>
      </c>
      <c r="I91" s="186" t="s">
        <v>5</v>
      </c>
      <c r="J91" s="186" t="s">
        <v>6</v>
      </c>
      <c r="K91" s="186" t="s">
        <v>7</v>
      </c>
      <c r="L91" s="186" t="s">
        <v>8</v>
      </c>
      <c r="M91" s="186" t="s">
        <v>9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x14ac:dyDescent="0.25">
      <c r="C92" s="8" t="s">
        <v>44</v>
      </c>
      <c r="D92" s="176" t="s">
        <v>44</v>
      </c>
      <c r="E92" s="171"/>
      <c r="F92" s="187"/>
      <c r="G92" s="187"/>
      <c r="H92" s="187"/>
      <c r="I92" s="187"/>
      <c r="J92" s="187"/>
      <c r="K92" s="187"/>
      <c r="L92" s="187"/>
      <c r="M92" s="18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25">
      <c r="B93" s="3" t="s">
        <v>81</v>
      </c>
      <c r="C93" s="16" t="str">
        <f>_xll.FDS("","SPAR_DESCRIPTION("""&amp;B93&amp;""")")</f>
        <v>MSCI Canada - Net Return</v>
      </c>
      <c r="D93" s="120" t="s">
        <v>174</v>
      </c>
      <c r="E93" s="150"/>
      <c r="F93" s="121">
        <f>_xll.FDS("","SPAR_RET_ANN("""&amp;$B93&amp;""",-1,"&amp;$E$2&amp;",D,USD,1)")</f>
        <v>1.2675348332987335</v>
      </c>
      <c r="G93" s="121">
        <f>_xll.FDS("","SPAR_RET_ANN("""&amp;$B93&amp;""",-1/31/0,"&amp;$E$2&amp;",D,USD,1)")</f>
        <v>-2.0090551889268005</v>
      </c>
      <c r="H93" s="121">
        <f>_xll.FDS("","SPAR_RET_ANN("""&amp;$B93&amp;""",12/31/-1 ,"&amp;$E$2&amp;",D,USD,1)")</f>
        <v>-18.404567157396723</v>
      </c>
      <c r="I93" s="121">
        <f>_xll.FDS("","SPAR_RET_ANN("""&amp;$B93&amp;""","&amp;$I$2&amp;","&amp;$E$2&amp;",D,USD,1)")</f>
        <v>-12.722448004182707</v>
      </c>
      <c r="J93" s="121">
        <f>_xll.FDS("","SPAR_RET_ANN("""&amp;$B93&amp;""",0/0/-1,"&amp;$E$2&amp;",D,USD,1)")</f>
        <v>-19.946701940956203</v>
      </c>
      <c r="K93" s="121">
        <f>_xll.FDS("","SPAR_RET_ANN("""&amp;$B93&amp;""",0/0/-3,"&amp;$E$2&amp;",D,USD,1)")</f>
        <v>-3.8700077290412249</v>
      </c>
      <c r="L93" s="121">
        <f>_xll.FDS("","SPAR_RET_ANN("""&amp;$B93&amp;""",0/0/-5,"&amp;$E$2&amp;",D,USD,1)")</f>
        <v>-2.1465771405855261</v>
      </c>
      <c r="M93" s="121">
        <f>_xll.FDS("","SPAR_RET_ANN("""&amp;$B93&amp;""",0/0/-10,"&amp;$E$2&amp;",D,USD,1)")</f>
        <v>3.1192465979143602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25">
      <c r="B94" s="3" t="s">
        <v>82</v>
      </c>
      <c r="C94" s="16" t="str">
        <f>_xll.FDS("","SPAR_DESCRIPTION("""&amp;B94&amp;""")")</f>
        <v>MSCI Mexico - Net Return</v>
      </c>
      <c r="D94" s="120" t="s">
        <v>175</v>
      </c>
      <c r="E94" s="150"/>
      <c r="F94" s="121">
        <f>_xll.FDS("","SPAR_RET_ANN("""&amp;$B94&amp;""",-1,"&amp;$E$2&amp;",D,USD,1)")</f>
        <v>-2.2083541736708012</v>
      </c>
      <c r="G94" s="121">
        <f>_xll.FDS("","SPAR_RET_ANN("""&amp;$B94&amp;""",-1/31/0,"&amp;$E$2&amp;",D,USD,1)")</f>
        <v>-2.8217629196821359</v>
      </c>
      <c r="H94" s="121">
        <f>_xll.FDS("","SPAR_RET_ANN("""&amp;$B94&amp;""",12/31/-1 ,"&amp;$E$2&amp;",D,USD,1)")</f>
        <v>-9.8310666379235023</v>
      </c>
      <c r="I94" s="121">
        <f>_xll.FDS("","SPAR_RET_ANN("""&amp;$B94&amp;""","&amp;$I$2&amp;","&amp;$E$2&amp;",D,USD,1)")</f>
        <v>-7.7412432195150043</v>
      </c>
      <c r="J94" s="121">
        <f>_xll.FDS("","SPAR_RET_ANN("""&amp;$B94&amp;""",0/0/-1,"&amp;$E$2&amp;",D,USD,1)")</f>
        <v>-16.695132666787384</v>
      </c>
      <c r="K94" s="121">
        <f>_xll.FDS("","SPAR_RET_ANN("""&amp;$B94&amp;""",0/0/-3,"&amp;$E$2&amp;",D,USD,1)")</f>
        <v>-5.1589510422941354</v>
      </c>
      <c r="L94" s="121">
        <f>_xll.FDS("","SPAR_RET_ANN("""&amp;$B94&amp;""",0/0/-5,"&amp;$E$2&amp;",D,USD,1)")</f>
        <v>-0.34551131925446565</v>
      </c>
      <c r="M94" s="121">
        <f>_xll.FDS("","SPAR_RET_ANN("""&amp;$B94&amp;""",0/0/-10,"&amp;$E$2&amp;",D,USD,1)")</f>
        <v>5.8078926952322529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25">
      <c r="C95" s="8" t="s">
        <v>45</v>
      </c>
      <c r="D95" s="176" t="s">
        <v>45</v>
      </c>
      <c r="E95" s="150"/>
      <c r="F95" s="121"/>
      <c r="G95" s="121"/>
      <c r="H95" s="121"/>
      <c r="I95" s="121"/>
      <c r="J95" s="121"/>
      <c r="K95" s="121"/>
      <c r="L95" s="121"/>
      <c r="M95" s="12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25">
      <c r="B96" s="3" t="s">
        <v>90</v>
      </c>
      <c r="C96" s="16" t="str">
        <f>_xll.FDS("","SPAR_DESCRIPTION("""&amp;B96&amp;""")")</f>
        <v>MSCI Argentina - Net Return</v>
      </c>
      <c r="D96" s="120" t="s">
        <v>176</v>
      </c>
      <c r="E96" s="150"/>
      <c r="F96" s="121">
        <f>_xll.FDS("","SPAR_RET_ANN("""&amp;$B96&amp;""",-1,"&amp;$E$2&amp;",D,USD,1)")</f>
        <v>0.75294360843127794</v>
      </c>
      <c r="G96" s="121">
        <f>_xll.FDS("","SPAR_RET_ANN("""&amp;$B96&amp;""",-1/31/0,"&amp;$E$2&amp;",D,USD,1)")</f>
        <v>-9.8854245920306347</v>
      </c>
      <c r="H96" s="121">
        <f>_xll.FDS("","SPAR_RET_ANN("""&amp;$B96&amp;""",12/31/-1 ,"&amp;$E$2&amp;",D,USD,1)")</f>
        <v>3.4317379419759542</v>
      </c>
      <c r="I96" s="121">
        <f>_xll.FDS("","SPAR_RET_ANN("""&amp;$B96&amp;""","&amp;$I$2&amp;","&amp;$E$2&amp;",D,USD,1)")</f>
        <v>-3.4681199923455974</v>
      </c>
      <c r="J96" s="121">
        <f>_xll.FDS("","SPAR_RET_ANN("""&amp;$B96&amp;""",0/0/-1,"&amp;$E$2&amp;",D,USD,1)")</f>
        <v>-6.7078332436020238</v>
      </c>
      <c r="K96" s="121">
        <f>_xll.FDS("","SPAR_RET_ANN("""&amp;$B96&amp;""",0/0/-3,"&amp;$E$2&amp;",D,USD,1)")</f>
        <v>34.348573671831019</v>
      </c>
      <c r="L96" s="121">
        <f>_xll.FDS("","SPAR_RET_ANN("""&amp;$B96&amp;""",0/0/-5,"&amp;$E$2&amp;",D,USD,1)")</f>
        <v>-3.6918406783793767</v>
      </c>
      <c r="M96" s="121">
        <f>_xll.FDS("","SPAR_RET_ANN("""&amp;$B96&amp;""",0/0/-10,"&amp;$E$2&amp;",D,USD,1)")</f>
        <v>5.3402354668165897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x14ac:dyDescent="0.25">
      <c r="B97" s="3" t="s">
        <v>91</v>
      </c>
      <c r="C97" s="16" t="str">
        <f>_xll.FDS("","SPAR_DESCRIPTION("""&amp;B97&amp;""")")</f>
        <v>MSCI Brazil - Net Return</v>
      </c>
      <c r="D97" s="120" t="s">
        <v>177</v>
      </c>
      <c r="E97" s="150"/>
      <c r="F97" s="121">
        <f>_xll.FDS("","SPAR_RET_ANN("""&amp;$B97&amp;""",-1,"&amp;$E$2&amp;",D,USD,1)")</f>
        <v>-5.6763593748512591</v>
      </c>
      <c r="G97" s="121">
        <f>_xll.FDS("","SPAR_RET_ANN("""&amp;$B97&amp;""",-1/31/0,"&amp;$E$2&amp;",D,USD,1)")</f>
        <v>-3.1515571619592953</v>
      </c>
      <c r="H97" s="121">
        <f>_xll.FDS("","SPAR_RET_ANN("""&amp;$B97&amp;""",12/31/-1 ,"&amp;$E$2&amp;",D,USD,1)")</f>
        <v>-38.23842347537758</v>
      </c>
      <c r="I97" s="121">
        <f>_xll.FDS("","SPAR_RET_ANN("""&amp;$B97&amp;""","&amp;$I$2&amp;","&amp;$E$2&amp;",D,USD,1)")</f>
        <v>-31.571960606154491</v>
      </c>
      <c r="J97" s="121">
        <f>_xll.FDS("","SPAR_RET_ANN("""&amp;$B97&amp;""",0/0/-1,"&amp;$E$2&amp;",D,USD,1)")</f>
        <v>-44.972101084019897</v>
      </c>
      <c r="K97" s="121">
        <f>_xll.FDS("","SPAR_RET_ANN("""&amp;$B97&amp;""",0/0/-3,"&amp;$E$2&amp;",D,USD,1)")</f>
        <v>-21.683633668241107</v>
      </c>
      <c r="L97" s="121">
        <f>_xll.FDS("","SPAR_RET_ANN("""&amp;$B97&amp;""",0/0/-5,"&amp;$E$2&amp;",D,USD,1)")</f>
        <v>-17.838525527740188</v>
      </c>
      <c r="M97" s="121">
        <f>_xll.FDS("","SPAR_RET_ANN("""&amp;$B97&amp;""",0/0/-10,"&amp;$E$2&amp;",D,USD,1)")</f>
        <v>-0.43060799542563588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x14ac:dyDescent="0.25">
      <c r="C98" s="8" t="s">
        <v>46</v>
      </c>
      <c r="D98" s="176" t="s">
        <v>46</v>
      </c>
      <c r="E98" s="150"/>
      <c r="F98" s="121"/>
      <c r="G98" s="121"/>
      <c r="H98" s="121"/>
      <c r="I98" s="121"/>
      <c r="J98" s="121"/>
      <c r="K98" s="121"/>
      <c r="L98" s="121"/>
      <c r="M98" s="12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x14ac:dyDescent="0.25">
      <c r="B99" s="3" t="s">
        <v>83</v>
      </c>
      <c r="C99" s="16" t="str">
        <f>_xll.FDS("","SPAR_DESCRIPTION("""&amp;B99&amp;""")")</f>
        <v>MSCI Germany - Net Return</v>
      </c>
      <c r="D99" s="120" t="s">
        <v>178</v>
      </c>
      <c r="E99" s="150"/>
      <c r="F99" s="121">
        <f>_xll.FDS("","SPAR_RET_ANN("""&amp;$B99&amp;""",-1,"&amp;$E$2&amp;",D,USD,1)")</f>
        <v>0.4635310790440883</v>
      </c>
      <c r="G99" s="121">
        <f>_xll.FDS("","SPAR_RET_ANN("""&amp;$B99&amp;""",-1/31/0,"&amp;$E$2&amp;",D,USD,1)")</f>
        <v>1.028747878888403E-2</v>
      </c>
      <c r="H99" s="121">
        <f>_xll.FDS("","SPAR_RET_ANN("""&amp;$B99&amp;""",12/31/-1 ,"&amp;$E$2&amp;",D,USD,1)")</f>
        <v>0.78128157360928263</v>
      </c>
      <c r="I99" s="121">
        <f>_xll.FDS("","SPAR_RET_ANN("""&amp;$B99&amp;""","&amp;$I$2&amp;","&amp;$E$2&amp;",D,USD,1)")</f>
        <v>-2.7170624431397505</v>
      </c>
      <c r="J99" s="121">
        <f>_xll.FDS("","SPAR_RET_ANN("""&amp;$B99&amp;""",0/0/-1,"&amp;$E$2&amp;",D,USD,1)")</f>
        <v>-3.6584918903000752</v>
      </c>
      <c r="K99" s="121">
        <f>_xll.FDS("","SPAR_RET_ANN("""&amp;$B99&amp;""",0/0/-3,"&amp;$E$2&amp;",D,USD,1)")</f>
        <v>7.2664636099661672</v>
      </c>
      <c r="L99" s="121">
        <f>_xll.FDS("","SPAR_RET_ANN("""&amp;$B99&amp;""",0/0/-5,"&amp;$E$2&amp;",D,USD,1)")</f>
        <v>6.3490829510560731</v>
      </c>
      <c r="M99" s="121">
        <f>_xll.FDS("","SPAR_RET_ANN("""&amp;$B99&amp;""",0/0/-10,"&amp;$E$2&amp;",D,USD,1)")</f>
        <v>5.9740939175706442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x14ac:dyDescent="0.25">
      <c r="B100" s="3" t="s">
        <v>92</v>
      </c>
      <c r="C100" s="16" t="str">
        <f>_xll.FDS("","SPAR_DESCRIPTION("""&amp;B100&amp;""")")</f>
        <v>MSCI Greece - Net Return</v>
      </c>
      <c r="D100" s="120" t="s">
        <v>179</v>
      </c>
      <c r="E100" s="150"/>
      <c r="F100" s="121">
        <f>_xll.FDS("","SPAR_RET_ANN("""&amp;$B100&amp;""",-1,"&amp;$E$2&amp;",D,USD,1)")</f>
        <v>-3.3547345048706156</v>
      </c>
      <c r="G100" s="121">
        <f>_xll.FDS("","SPAR_RET_ANN("""&amp;$B100&amp;""",-1/31/0,"&amp;$E$2&amp;",D,USD,1)")</f>
        <v>-25.212579425640193</v>
      </c>
      <c r="H100" s="121">
        <f>_xll.FDS("","SPAR_RET_ANN("""&amp;$B100&amp;""",12/31/-1 ,"&amp;$E$2&amp;",D,USD,1)")</f>
        <v>-60.628326640908959</v>
      </c>
      <c r="I100" s="121">
        <f>_xll.FDS("","SPAR_RET_ANN("""&amp;$B100&amp;""","&amp;$I$2&amp;","&amp;$E$2&amp;",D,USD,1)")</f>
        <v>-47.080621041125013</v>
      </c>
      <c r="J100" s="121">
        <f>_xll.FDS("","SPAR_RET_ANN("""&amp;$B100&amp;""",0/0/-1,"&amp;$E$2&amp;",D,USD,1)")</f>
        <v>-67.789217362456469</v>
      </c>
      <c r="K100" s="121">
        <f>_xll.FDS("","SPAR_RET_ANN("""&amp;$B100&amp;""",0/0/-3,"&amp;$E$2&amp;",D,USD,1)")</f>
        <v>-28.43608521381412</v>
      </c>
      <c r="L100" s="121">
        <f>_xll.FDS("","SPAR_RET_ANN("""&amp;$B100&amp;""",0/0/-5,"&amp;$E$2&amp;",D,USD,1)")</f>
        <v>-32.763679732680586</v>
      </c>
      <c r="M100" s="121">
        <f>_xll.FDS("","SPAR_RET_ANN("""&amp;$B100&amp;""",0/0/-10,"&amp;$E$2&amp;",D,USD,1)")</f>
        <v>-24.200646273319904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x14ac:dyDescent="0.25">
      <c r="B101" s="3" t="s">
        <v>84</v>
      </c>
      <c r="C101" s="16" t="str">
        <f>_xll.FDS("","SPAR_DESCRIPTION("""&amp;B101&amp;""")")</f>
        <v>MSCI France - Net Return</v>
      </c>
      <c r="D101" s="120" t="s">
        <v>180</v>
      </c>
      <c r="E101" s="150"/>
      <c r="F101" s="121">
        <f>_xll.FDS("","SPAR_RET_ANN("""&amp;$B101&amp;""",-1,"&amp;$E$2&amp;",D,USD,1)")</f>
        <v>0.2387754083104765</v>
      </c>
      <c r="G101" s="121">
        <f>_xll.FDS("","SPAR_RET_ANN("""&amp;$B101&amp;""",-1/31/0,"&amp;$E$2&amp;",D,USD,1)")</f>
        <v>-2.9564287840648684</v>
      </c>
      <c r="H101" s="121">
        <f>_xll.FDS("","SPAR_RET_ANN("""&amp;$B101&amp;""",12/31/-1 ,"&amp;$E$2&amp;",D,USD,1)")</f>
        <v>3.3350082026228689</v>
      </c>
      <c r="I101" s="121">
        <f>_xll.FDS("","SPAR_RET_ANN("""&amp;$B101&amp;""","&amp;$I$2&amp;","&amp;$E$2&amp;",D,USD,1)")</f>
        <v>-3.337871190889119</v>
      </c>
      <c r="J101" s="121">
        <f>_xll.FDS("","SPAR_RET_ANN("""&amp;$B101&amp;""",0/0/-1,"&amp;$E$2&amp;",D,USD,1)")</f>
        <v>-1.8568523235584222</v>
      </c>
      <c r="K101" s="121">
        <f>_xll.FDS("","SPAR_RET_ANN("""&amp;$B101&amp;""",0/0/-3,"&amp;$E$2&amp;",D,USD,1)")</f>
        <v>6.7859653990046231</v>
      </c>
      <c r="L101" s="121">
        <f>_xll.FDS("","SPAR_RET_ANN("""&amp;$B101&amp;""",0/0/-5,"&amp;$E$2&amp;",D,USD,1)")</f>
        <v>5.1950664721464923</v>
      </c>
      <c r="M101" s="121">
        <f>_xll.FDS("","SPAR_RET_ANN("""&amp;$B101&amp;""",0/0/-10,"&amp;$E$2&amp;",D,USD,1)")</f>
        <v>2.956039789370668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x14ac:dyDescent="0.25">
      <c r="B102" s="3" t="s">
        <v>85</v>
      </c>
      <c r="C102" s="16" t="str">
        <f>_xll.FDS("","SPAR_DESCRIPTION("""&amp;B102&amp;""")")</f>
        <v>MSCI Ireland - Net Return</v>
      </c>
      <c r="D102" s="120" t="s">
        <v>181</v>
      </c>
      <c r="E102" s="150"/>
      <c r="F102" s="121">
        <f>_xll.FDS("","SPAR_RET_ANN("""&amp;$B102&amp;""",-1,"&amp;$E$2&amp;",D,USD,1)")</f>
        <v>0.10465834127373341</v>
      </c>
      <c r="G102" s="121">
        <f>_xll.FDS("","SPAR_RET_ANN("""&amp;$B102&amp;""",-1/31/0,"&amp;$E$2&amp;",D,USD,1)")</f>
        <v>2.9115686295371868</v>
      </c>
      <c r="H102" s="121">
        <f>_xll.FDS("","SPAR_RET_ANN("""&amp;$B102&amp;""",12/31/-1 ,"&amp;$E$2&amp;",D,USD,1)")</f>
        <v>16.287654929151362</v>
      </c>
      <c r="I102" s="121">
        <f>_xll.FDS("","SPAR_RET_ANN("""&amp;$B102&amp;""","&amp;$I$2&amp;","&amp;$E$2&amp;",D,USD,1)")</f>
        <v>2.8632721320152488</v>
      </c>
      <c r="J102" s="121">
        <f>_xll.FDS("","SPAR_RET_ANN("""&amp;$B102&amp;""",0/0/-1,"&amp;$E$2&amp;",D,USD,1)")</f>
        <v>12.84407906347993</v>
      </c>
      <c r="K102" s="121">
        <f>_xll.FDS("","SPAR_RET_ANN("""&amp;$B102&amp;""",0/0/-3,"&amp;$E$2&amp;",D,USD,1)")</f>
        <v>21.089170250420295</v>
      </c>
      <c r="L102" s="121">
        <f>_xll.FDS("","SPAR_RET_ANN("""&amp;$B102&amp;""",0/0/-5,"&amp;$E$2&amp;",D,USD,1)")</f>
        <v>17.99457486335654</v>
      </c>
      <c r="M102" s="121">
        <f>_xll.FDS("","SPAR_RET_ANN("""&amp;$B102&amp;""",0/0/-10,"&amp;$E$2&amp;",D,USD,1)")</f>
        <v>-4.1762692523868878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x14ac:dyDescent="0.25">
      <c r="B103" s="3" t="s">
        <v>86</v>
      </c>
      <c r="C103" s="16" t="str">
        <f>_xll.FDS("","SPAR_DESCRIPTION("""&amp;B103&amp;""")")</f>
        <v>MSCI Italy - Net Return</v>
      </c>
      <c r="D103" s="120" t="s">
        <v>182</v>
      </c>
      <c r="E103" s="150"/>
      <c r="F103" s="121">
        <f>_xll.FDS("","SPAR_RET_ANN("""&amp;$B103&amp;""",-1,"&amp;$E$2&amp;",D,USD,1)")</f>
        <v>0.28824394706024048</v>
      </c>
      <c r="G103" s="121">
        <f>_xll.FDS("","SPAR_RET_ANN("""&amp;$B103&amp;""",-1/31/0,"&amp;$E$2&amp;",D,USD,1)")</f>
        <v>-3.1996943301561553</v>
      </c>
      <c r="H103" s="121">
        <f>_xll.FDS("","SPAR_RET_ANN("""&amp;$B103&amp;""",12/31/-1 ,"&amp;$E$2&amp;",D,USD,1)")</f>
        <v>5.955325168258474</v>
      </c>
      <c r="I103" s="121">
        <f>_xll.FDS("","SPAR_RET_ANN("""&amp;$B103&amp;""","&amp;$I$2&amp;","&amp;$E$2&amp;",D,USD,1)")</f>
        <v>-3.8182786461474771</v>
      </c>
      <c r="J103" s="121">
        <f>_xll.FDS("","SPAR_RET_ANN("""&amp;$B103&amp;""",0/0/-1,"&amp;$E$2&amp;",D,USD,1)")</f>
        <v>-2.649161009378509</v>
      </c>
      <c r="K103" s="121">
        <f>_xll.FDS("","SPAR_RET_ANN("""&amp;$B103&amp;""",0/0/-3,"&amp;$E$2&amp;",D,USD,1)")</f>
        <v>6.1380091529528169</v>
      </c>
      <c r="L103" s="121">
        <f>_xll.FDS("","SPAR_RET_ANN("""&amp;$B103&amp;""",0/0/-5,"&amp;$E$2&amp;",D,USD,1)")</f>
        <v>1.6439207428717628</v>
      </c>
      <c r="M103" s="121">
        <f>_xll.FDS("","SPAR_RET_ANN("""&amp;$B103&amp;""",0/0/-10,"&amp;$E$2&amp;",D,USD,1)")</f>
        <v>-2.3378127265376913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x14ac:dyDescent="0.25">
      <c r="B104" s="3" t="s">
        <v>87</v>
      </c>
      <c r="C104" s="16" t="str">
        <f>_xll.FDS("","SPAR_DESCRIPTION("""&amp;B104&amp;""")")</f>
        <v>MSCI Portugal - Net Return</v>
      </c>
      <c r="D104" s="120" t="s">
        <v>183</v>
      </c>
      <c r="E104" s="150"/>
      <c r="F104" s="121">
        <f>_xll.FDS("","SPAR_RET_ANN("""&amp;$B104&amp;""",-1,"&amp;$E$2&amp;",D,USD,1)")</f>
        <v>-0.68137997395152361</v>
      </c>
      <c r="G104" s="121">
        <f>_xll.FDS("","SPAR_RET_ANN("""&amp;$B104&amp;""",-1/31/0,"&amp;$E$2&amp;",D,USD,1)")</f>
        <v>-6.5527320346492335</v>
      </c>
      <c r="H104" s="121">
        <f>_xll.FDS("","SPAR_RET_ANN("""&amp;$B104&amp;""",12/31/-1 ,"&amp;$E$2&amp;",D,USD,1)")</f>
        <v>-3.9580783142169618</v>
      </c>
      <c r="I104" s="121">
        <f>_xll.FDS("","SPAR_RET_ANN("""&amp;$B104&amp;""","&amp;$I$2&amp;","&amp;$E$2&amp;",D,USD,1)")</f>
        <v>-12.126810932661868</v>
      </c>
      <c r="J104" s="121">
        <f>_xll.FDS("","SPAR_RET_ANN("""&amp;$B104&amp;""",0/0/-1,"&amp;$E$2&amp;",D,USD,1)")</f>
        <v>-14.023106315725764</v>
      </c>
      <c r="K104" s="121">
        <f>_xll.FDS("","SPAR_RET_ANN("""&amp;$B104&amp;""",0/0/-3,"&amp;$E$2&amp;",D,USD,1)")</f>
        <v>-10.321564515617986</v>
      </c>
      <c r="L104" s="121">
        <f>_xll.FDS("","SPAR_RET_ANN("""&amp;$B104&amp;""",0/0/-5,"&amp;$E$2&amp;",D,USD,1)")</f>
        <v>-11.032385167138948</v>
      </c>
      <c r="M104" s="121">
        <f>_xll.FDS("","SPAR_RET_ANN("""&amp;$B104&amp;""",0/0/-10,"&amp;$E$2&amp;",D,USD,1)")</f>
        <v>-4.8015919049083085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25">
      <c r="B105" s="3" t="s">
        <v>93</v>
      </c>
      <c r="C105" s="16" t="str">
        <f>_xll.FDS("","SPAR_DESCRIPTION("""&amp;B105&amp;""")")</f>
        <v>MSCI Russia - Net Return</v>
      </c>
      <c r="D105" s="120" t="s">
        <v>184</v>
      </c>
      <c r="E105" s="150"/>
      <c r="F105" s="121">
        <f>_xll.FDS("","SPAR_RET_ANN("""&amp;$B105&amp;""",-1,"&amp;$E$2&amp;",D,USD,1)")</f>
        <v>-1.6242811172217597</v>
      </c>
      <c r="G105" s="121">
        <f>_xll.FDS("","SPAR_RET_ANN("""&amp;$B105&amp;""",-1/31/0,"&amp;$E$2&amp;",D,USD,1)")</f>
        <v>0.57332865570005609</v>
      </c>
      <c r="H105" s="121">
        <f>_xll.FDS("","SPAR_RET_ANN("""&amp;$B105&amp;""",12/31/-1 ,"&amp;$E$2&amp;",D,USD,1)")</f>
        <v>16.12984915298723</v>
      </c>
      <c r="I105" s="121">
        <f>_xll.FDS("","SPAR_RET_ANN("""&amp;$B105&amp;""","&amp;$I$2&amp;","&amp;$E$2&amp;",D,USD,1)")</f>
        <v>-8.1336252274566423</v>
      </c>
      <c r="J105" s="121">
        <f>_xll.FDS("","SPAR_RET_ANN("""&amp;$B105&amp;""",0/0/-1,"&amp;$E$2&amp;",D,USD,1)")</f>
        <v>-10.819339847182752</v>
      </c>
      <c r="K105" s="121">
        <f>_xll.FDS("","SPAR_RET_ANN("""&amp;$B105&amp;""",0/0/-3,"&amp;$E$2&amp;",D,USD,1)")</f>
        <v>-12.594794266860543</v>
      </c>
      <c r="L105" s="121">
        <f>_xll.FDS("","SPAR_RET_ANN("""&amp;$B105&amp;""",0/0/-5,"&amp;$E$2&amp;",D,USD,1)")</f>
        <v>-8.5526663613607603</v>
      </c>
      <c r="M105" s="121">
        <f>_xll.FDS("","SPAR_RET_ANN("""&amp;$B105&amp;""",0/0/-10,"&amp;$E$2&amp;",D,USD,1)")</f>
        <v>-2.9501650238243804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x14ac:dyDescent="0.25">
      <c r="B106" s="3" t="s">
        <v>88</v>
      </c>
      <c r="C106" s="16" t="str">
        <f>_xll.FDS("","SPAR_DESCRIPTION("""&amp;B106&amp;""")")</f>
        <v>MSCI Spain - Net Return</v>
      </c>
      <c r="D106" s="120" t="s">
        <v>185</v>
      </c>
      <c r="E106" s="150"/>
      <c r="F106" s="121">
        <f>_xll.FDS("","SPAR_RET_ANN("""&amp;$B106&amp;""",-1,"&amp;$E$2&amp;",D,USD,1)")</f>
        <v>0.38328829539413523</v>
      </c>
      <c r="G106" s="121">
        <f>_xll.FDS("","SPAR_RET_ANN("""&amp;$B106&amp;""",-1/31/0,"&amp;$E$2&amp;",D,USD,1)")</f>
        <v>-3.5862722868757357</v>
      </c>
      <c r="H106" s="121">
        <f>_xll.FDS("","SPAR_RET_ANN("""&amp;$B106&amp;""",12/31/-1 ,"&amp;$E$2&amp;",D,USD,1)")</f>
        <v>-10.580255724759557</v>
      </c>
      <c r="I106" s="121">
        <f>_xll.FDS("","SPAR_RET_ANN("""&amp;$B106&amp;""","&amp;$I$2&amp;","&amp;$E$2&amp;",D,USD,1)")</f>
        <v>-9.0048369954059631</v>
      </c>
      <c r="J106" s="121">
        <f>_xll.FDS("","SPAR_RET_ANN("""&amp;$B106&amp;""",0/0/-1,"&amp;$E$2&amp;",D,USD,1)")</f>
        <v>-16.983965193846863</v>
      </c>
      <c r="K106" s="121">
        <f>_xll.FDS("","SPAR_RET_ANN("""&amp;$B106&amp;""",0/0/-3,"&amp;$E$2&amp;",D,USD,1)")</f>
        <v>5.3871237739505418</v>
      </c>
      <c r="L106" s="121">
        <f>_xll.FDS("","SPAR_RET_ANN("""&amp;$B106&amp;""",0/0/-5,"&amp;$E$2&amp;",D,USD,1)")</f>
        <v>2.079925245060843</v>
      </c>
      <c r="M106" s="121">
        <f>_xll.FDS("","SPAR_RET_ANN("""&amp;$B106&amp;""",0/0/-10,"&amp;$E$2&amp;",D,USD,1)")</f>
        <v>2.3837436939629697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x14ac:dyDescent="0.25">
      <c r="B107" s="3" t="s">
        <v>89</v>
      </c>
      <c r="C107" s="16" t="str">
        <f>_xll.FDS("","SPAR_DESCRIPTION("""&amp;B107&amp;""")")</f>
        <v>MSCI United Kingdom - Net Return</v>
      </c>
      <c r="D107" s="120" t="s">
        <v>186</v>
      </c>
      <c r="E107" s="150"/>
      <c r="F107" s="121">
        <f>_xll.FDS("","SPAR_RET_ANN("""&amp;$B107&amp;""",-1,"&amp;$E$2&amp;",D,USD,1)")</f>
        <v>-0.28888864366504174</v>
      </c>
      <c r="G107" s="121">
        <f>_xll.FDS("","SPAR_RET_ANN("""&amp;$B107&amp;""",-1/31/0,"&amp;$E$2&amp;",D,USD,1)")</f>
        <v>-2.2827317669838032</v>
      </c>
      <c r="H107" s="121">
        <f>_xll.FDS("","SPAR_RET_ANN("""&amp;$B107&amp;""",12/31/-1 ,"&amp;$E$2&amp;",D,USD,1)")</f>
        <v>-3.7881704810199479</v>
      </c>
      <c r="I107" s="121">
        <f>_xll.FDS("","SPAR_RET_ANN("""&amp;$B107&amp;""","&amp;$I$2&amp;","&amp;$E$2&amp;",D,USD,1)")</f>
        <v>-7.1891110673371728</v>
      </c>
      <c r="J107" s="121">
        <f>_xll.FDS("","SPAR_RET_ANN("""&amp;$B107&amp;""",0/0/-1,"&amp;$E$2&amp;",D,USD,1)")</f>
        <v>-6.3540934372650408</v>
      </c>
      <c r="K107" s="121">
        <f>_xll.FDS("","SPAR_RET_ANN("""&amp;$B107&amp;""",0/0/-3,"&amp;$E$2&amp;",D,USD,1)")</f>
        <v>3.8793252195515437</v>
      </c>
      <c r="L107" s="121">
        <f>_xll.FDS("","SPAR_RET_ANN("""&amp;$B107&amp;""",0/0/-5,"&amp;$E$2&amp;",D,USD,1)")</f>
        <v>5.7492486405952281</v>
      </c>
      <c r="M107" s="121">
        <f>_xll.FDS("","SPAR_RET_ANN("""&amp;$B107&amp;""",0/0/-10,"&amp;$E$2&amp;",D,USD,1)")</f>
        <v>3.7457439295801809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x14ac:dyDescent="0.25">
      <c r="C108" s="8" t="s">
        <v>47</v>
      </c>
      <c r="D108" s="176" t="s">
        <v>47</v>
      </c>
      <c r="E108" s="150"/>
      <c r="F108" s="121"/>
      <c r="G108" s="121"/>
      <c r="H108" s="121"/>
      <c r="I108" s="121"/>
      <c r="J108" s="121"/>
      <c r="K108" s="121"/>
      <c r="L108" s="121"/>
      <c r="M108" s="12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x14ac:dyDescent="0.25">
      <c r="B109" s="3" t="s">
        <v>98</v>
      </c>
      <c r="C109" s="16" t="str">
        <f>_xll.FDS("","SPAR_DESCRIPTION("""&amp;B109&amp;""")")</f>
        <v>MSCI Australia - Net Return</v>
      </c>
      <c r="D109" s="120" t="s">
        <v>187</v>
      </c>
      <c r="E109" s="150"/>
      <c r="F109" s="121">
        <f>_xll.FDS("","SPAR_RET_ANN("""&amp;$B109&amp;""",-1,"&amp;$E$2&amp;",D,USD,1)")</f>
        <v>2.9264933470818377E-2</v>
      </c>
      <c r="G109" s="121">
        <f>_xll.FDS("","SPAR_RET_ANN("""&amp;$B109&amp;""",-1/31/0,"&amp;$E$2&amp;",D,USD,1)")</f>
        <v>0.83111788649687934</v>
      </c>
      <c r="H109" s="121">
        <f>_xll.FDS("","SPAR_RET_ANN("""&amp;$B109&amp;""",12/31/-1 ,"&amp;$E$2&amp;",D,USD,1)")</f>
        <v>-12.605297915450786</v>
      </c>
      <c r="I109" s="121">
        <f>_xll.FDS("","SPAR_RET_ANN("""&amp;$B109&amp;""","&amp;$I$2&amp;","&amp;$E$2&amp;",D,USD,1)")</f>
        <v>-8.6509462226868514</v>
      </c>
      <c r="J109" s="121">
        <f>_xll.FDS("","SPAR_RET_ANN("""&amp;$B109&amp;""",0/0/-1,"&amp;$E$2&amp;",D,USD,1)")</f>
        <v>-14.579973440577076</v>
      </c>
      <c r="K109" s="121">
        <f>_xll.FDS("","SPAR_RET_ANN("""&amp;$B109&amp;""",0/0/-3,"&amp;$E$2&amp;",D,USD,1)")</f>
        <v>-3.2717273740401787</v>
      </c>
      <c r="L109" s="121">
        <f>_xll.FDS("","SPAR_RET_ANN("""&amp;$B109&amp;""",0/0/-5,"&amp;$E$2&amp;",D,USD,1)")</f>
        <v>1.106663194885904</v>
      </c>
      <c r="M109" s="121">
        <f>_xll.FDS("","SPAR_RET_ANN("""&amp;$B109&amp;""",0/0/-10,"&amp;$E$2&amp;",D,USD,1)")</f>
        <v>5.02922054439503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x14ac:dyDescent="0.25">
      <c r="B110" s="3" t="s">
        <v>94</v>
      </c>
      <c r="C110" s="16" t="str">
        <f>_xll.FDS("","SPAR_DESCRIPTION("""&amp;B110&amp;""")")</f>
        <v>MSCI India - Net Return</v>
      </c>
      <c r="D110" s="120" t="s">
        <v>188</v>
      </c>
      <c r="E110" s="150"/>
      <c r="F110" s="121">
        <f>_xll.FDS("","SPAR_RET_ANN("""&amp;$B110&amp;""",-1,"&amp;$E$2&amp;",D,USD,1)")</f>
        <v>-0.22321872543128451</v>
      </c>
      <c r="G110" s="121">
        <f>_xll.FDS("","SPAR_RET_ANN("""&amp;$B110&amp;""",-1/31/0,"&amp;$E$2&amp;",D,USD,1)")</f>
        <v>-4.7756492859156179</v>
      </c>
      <c r="H110" s="121">
        <f>_xll.FDS("","SPAR_RET_ANN("""&amp;$B110&amp;""",12/31/-1 ,"&amp;$E$2&amp;",D,USD,1)")</f>
        <v>-8.3666041530670032</v>
      </c>
      <c r="I110" s="121">
        <f>_xll.FDS("","SPAR_RET_ANN("""&amp;$B110&amp;""","&amp;$I$2&amp;","&amp;$E$2&amp;",D,USD,1)")</f>
        <v>-8.8326115475070299</v>
      </c>
      <c r="J110" s="121">
        <f>_xll.FDS("","SPAR_RET_ANN("""&amp;$B110&amp;""",0/0/-1,"&amp;$E$2&amp;",D,USD,1)")</f>
        <v>-13.778221807059932</v>
      </c>
      <c r="K110" s="121">
        <f>_xll.FDS("","SPAR_RET_ANN("""&amp;$B110&amp;""",0/0/-3,"&amp;$E$2&amp;",D,USD,1)")</f>
        <v>2.9532535957600192</v>
      </c>
      <c r="L110" s="121">
        <f>_xll.FDS("","SPAR_RET_ANN("""&amp;$B110&amp;""",0/0/-5,"&amp;$E$2&amp;",D,USD,1)")</f>
        <v>-1.4430931272728875</v>
      </c>
      <c r="M110" s="121">
        <f>_xll.FDS("","SPAR_RET_ANN("""&amp;$B110&amp;""",0/0/-10,"&amp;$E$2&amp;",D,USD,1)")</f>
        <v>7.9171272202206433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x14ac:dyDescent="0.25">
      <c r="B111" s="3" t="s">
        <v>99</v>
      </c>
      <c r="C111" s="16" t="str">
        <f>_xll.FDS("","SPAR_DESCRIPTION("""&amp;B111&amp;""")")</f>
        <v>MSCI Japan - Net Return</v>
      </c>
      <c r="D111" s="120" t="s">
        <v>189</v>
      </c>
      <c r="E111" s="150"/>
      <c r="F111" s="121">
        <f>_xll.FDS("","SPAR_RET_ANN("""&amp;$B111&amp;""",-1,"&amp;$E$2&amp;",D,USD,1)")</f>
        <v>-1.4278396252171976</v>
      </c>
      <c r="G111" s="121">
        <f>_xll.FDS("","SPAR_RET_ANN("""&amp;$B111&amp;""",-1/31/0,"&amp;$E$2&amp;",D,USD,1)")</f>
        <v>-0.99874314529736496</v>
      </c>
      <c r="H111" s="121">
        <f>_xll.FDS("","SPAR_RET_ANN("""&amp;$B111&amp;""",12/31/-1 ,"&amp;$E$2&amp;",D,USD,1)")</f>
        <v>9.2143477283291197</v>
      </c>
      <c r="I111" s="121">
        <f>_xll.FDS("","SPAR_RET_ANN("""&amp;$B111&amp;""","&amp;$I$2&amp;","&amp;$E$2&amp;",D,USD,1)")</f>
        <v>-3.4112446285699871</v>
      </c>
      <c r="J111" s="121">
        <f>_xll.FDS("","SPAR_RET_ANN("""&amp;$B111&amp;""",0/0/-1,"&amp;$E$2&amp;",D,USD,1)")</f>
        <v>7.6171896595459199</v>
      </c>
      <c r="K111" s="121">
        <f>_xll.FDS("","SPAR_RET_ANN("""&amp;$B111&amp;""",0/0/-3,"&amp;$E$2&amp;",D,USD,1)")</f>
        <v>11.947548259142216</v>
      </c>
      <c r="L111" s="121">
        <f>_xll.FDS("","SPAR_RET_ANN("""&amp;$B111&amp;""",0/0/-5,"&amp;$E$2&amp;",D,USD,1)")</f>
        <v>5.8418876853561397</v>
      </c>
      <c r="M111" s="121">
        <f>_xll.FDS("","SPAR_RET_ANN("""&amp;$B111&amp;""",0/0/-10,"&amp;$E$2&amp;",D,USD,1)")</f>
        <v>1.7060112535795424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x14ac:dyDescent="0.25">
      <c r="B112" s="3" t="s">
        <v>95</v>
      </c>
      <c r="C112" s="16" t="str">
        <f>_xll.FDS("","SPAR_DESCRIPTION("""&amp;B112&amp;""")")</f>
        <v>MSCI Korea - Net Return</v>
      </c>
      <c r="D112" s="120" t="s">
        <v>190</v>
      </c>
      <c r="E112" s="150"/>
      <c r="F112" s="121">
        <f>_xll.FDS("","SPAR_RET_ANN("""&amp;$B112&amp;""",-1,"&amp;$E$2&amp;",D,USD,1)")</f>
        <v>-2.516663164714672</v>
      </c>
      <c r="G112" s="121">
        <f>_xll.FDS("","SPAR_RET_ANN("""&amp;$B112&amp;""",-1/31/0,"&amp;$E$2&amp;",D,USD,1)")</f>
        <v>-3.5084868417275428</v>
      </c>
      <c r="H112" s="121">
        <f>_xll.FDS("","SPAR_RET_ANN("""&amp;$B112&amp;""",12/31/-1 ,"&amp;$E$2&amp;",D,USD,1)")</f>
        <v>-4.9227889667761264</v>
      </c>
      <c r="I112" s="121">
        <f>_xll.FDS("","SPAR_RET_ANN("""&amp;$B112&amp;""","&amp;$I$2&amp;","&amp;$E$2&amp;",D,USD,1)")</f>
        <v>-4.109027030826895</v>
      </c>
      <c r="J112" s="121">
        <f>_xll.FDS("","SPAR_RET_ANN("""&amp;$B112&amp;""",0/0/-1,"&amp;$E$2&amp;",D,USD,1)")</f>
        <v>-7.1833945577755687</v>
      </c>
      <c r="K112" s="121">
        <f>_xll.FDS("","SPAR_RET_ANN("""&amp;$B112&amp;""",0/0/-3,"&amp;$E$2&amp;",D,USD,1)")</f>
        <v>-2.614365697403076</v>
      </c>
      <c r="L112" s="121">
        <f>_xll.FDS("","SPAR_RET_ANN("""&amp;$B112&amp;""",0/0/-5,"&amp;$E$2&amp;",D,USD,1)")</f>
        <v>0.79326994405344298</v>
      </c>
      <c r="M112" s="121">
        <f>_xll.FDS("","SPAR_RET_ANN("""&amp;$B112&amp;""",0/0/-10,"&amp;$E$2&amp;",D,USD,1)")</f>
        <v>3.9968931495360849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B113" s="3" t="s">
        <v>96</v>
      </c>
      <c r="C113" s="16" t="str">
        <f>_xll.FDS("","SPAR_DESCRIPTION("""&amp;B113&amp;""")")</f>
        <v>MSCI Taiwan - Net Return</v>
      </c>
      <c r="D113" s="120" t="s">
        <v>191</v>
      </c>
      <c r="E113" s="150"/>
      <c r="F113" s="121">
        <f>_xll.FDS("","SPAR_RET_ANN("""&amp;$B113&amp;""",-1,"&amp;$E$2&amp;",D,USD,1)")</f>
        <v>-1.089558711230898</v>
      </c>
      <c r="G113" s="121">
        <f>_xll.FDS("","SPAR_RET_ANN("""&amp;$B113&amp;""",-1/31/0,"&amp;$E$2&amp;",D,USD,1)")</f>
        <v>-3.3651210610430971</v>
      </c>
      <c r="H113" s="121">
        <f>_xll.FDS("","SPAR_RET_ANN("""&amp;$B113&amp;""",12/31/-1 ,"&amp;$E$2&amp;",D,USD,1)")</f>
        <v>-11.025857602900935</v>
      </c>
      <c r="I113" s="121">
        <f>_xll.FDS("","SPAR_RET_ANN("""&amp;$B113&amp;""","&amp;$I$2&amp;","&amp;$E$2&amp;",D,USD,1)")</f>
        <v>-14.001389415924425</v>
      </c>
      <c r="J113" s="121">
        <f>_xll.FDS("","SPAR_RET_ANN("""&amp;$B113&amp;""",0/0/-1,"&amp;$E$2&amp;",D,USD,1)")</f>
        <v>-12.914737438677836</v>
      </c>
      <c r="K113" s="121">
        <f>_xll.FDS("","SPAR_RET_ANN("""&amp;$B113&amp;""",0/0/-3,"&amp;$E$2&amp;",D,USD,1)")</f>
        <v>2.3017105324502074</v>
      </c>
      <c r="L113" s="121">
        <f>_xll.FDS("","SPAR_RET_ANN("""&amp;$B113&amp;""",0/0/-5,"&amp;$E$2&amp;",D,USD,1)")</f>
        <v>1.9484195702850649</v>
      </c>
      <c r="M113" s="121">
        <f>_xll.FDS("","SPAR_RET_ANN("""&amp;$B113&amp;""",0/0/-10,"&amp;$E$2&amp;",D,USD,1)")</f>
        <v>4.7692161952158196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C114" s="8" t="s">
        <v>48</v>
      </c>
      <c r="D114" s="176" t="s">
        <v>48</v>
      </c>
      <c r="E114" s="150"/>
      <c r="F114" s="121"/>
      <c r="G114" s="121"/>
      <c r="H114" s="121"/>
      <c r="I114" s="121"/>
      <c r="J114" s="121"/>
      <c r="K114" s="121"/>
      <c r="L114" s="121"/>
      <c r="M114" s="12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B115" s="3" t="s">
        <v>97</v>
      </c>
      <c r="C115" s="16" t="str">
        <f>_xll.FDS("","SPAR_DESCRIPTION("""&amp;B115&amp;""")")</f>
        <v>MSCI Turkey - Net Return</v>
      </c>
      <c r="D115" s="120" t="s">
        <v>192</v>
      </c>
      <c r="E115" s="150"/>
      <c r="F115" s="121">
        <f>_xll.FDS("","SPAR_RET_ANN("""&amp;$B115&amp;""",-1,"&amp;$E$2&amp;",D,USD,1)")</f>
        <v>-0.24919494442936507</v>
      </c>
      <c r="G115" s="121">
        <f>_xll.FDS("","SPAR_RET_ANN("""&amp;$B115&amp;""",-1/31/0,"&amp;$E$2&amp;",D,USD,1)")</f>
        <v>-5.8607827589951089</v>
      </c>
      <c r="H115" s="121">
        <f>_xll.FDS("","SPAR_RET_ANN("""&amp;$B115&amp;""",12/31/-1 ,"&amp;$E$2&amp;",D,USD,1)")</f>
        <v>-27.804487853532788</v>
      </c>
      <c r="I115" s="121">
        <f>_xll.FDS("","SPAR_RET_ANN("""&amp;$B115&amp;""","&amp;$I$2&amp;","&amp;$E$2&amp;",D,USD,1)")</f>
        <v>-13.975610729236831</v>
      </c>
      <c r="J115" s="121">
        <f>_xll.FDS("","SPAR_RET_ANN("""&amp;$B115&amp;""",0/0/-1,"&amp;$E$2&amp;",D,USD,1)")</f>
        <v>-32.051133783782092</v>
      </c>
      <c r="K115" s="121">
        <f>_xll.FDS("","SPAR_RET_ANN("""&amp;$B115&amp;""",0/0/-3,"&amp;$E$2&amp;",D,USD,1)")</f>
        <v>-12.426294103793278</v>
      </c>
      <c r="L115" s="121">
        <f>_xll.FDS("","SPAR_RET_ANN("""&amp;$B115&amp;""",0/0/-5,"&amp;$E$2&amp;",D,USD,1)")</f>
        <v>-8.3538204397740294</v>
      </c>
      <c r="M115" s="121">
        <f>_xll.FDS("","SPAR_RET_ANN("""&amp;$B115&amp;""",0/0/-10,"&amp;$E$2&amp;",D,USD,1)")</f>
        <v>-7.7486518845426566E-3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1"/>
      <c r="B116" s="1" t="s">
        <v>100</v>
      </c>
      <c r="C116" s="16" t="str">
        <f>_xll.FDS("","SPAR_DESCRIPTION("""&amp;B116&amp;""")")</f>
        <v>MSCI FM Frontier Markets - Net Return</v>
      </c>
      <c r="D116" s="120" t="s">
        <v>193</v>
      </c>
      <c r="E116" s="150"/>
      <c r="F116" s="121">
        <f>_xll.FDS("","SPAR_RET_ANN("""&amp;$B116&amp;""",-1,"&amp;$E$2&amp;",D,USD,1)")</f>
        <v>-1.0186456704039726</v>
      </c>
      <c r="G116" s="121">
        <f>_xll.FDS("","SPAR_RET_ANN("""&amp;$B116&amp;""",-1/31/0,"&amp;$E$2&amp;",D,USD,1)")</f>
        <v>-4.4347601835231227</v>
      </c>
      <c r="H116" s="121">
        <f>_xll.FDS("","SPAR_RET_ANN("""&amp;$B116&amp;""",12/31/-1 ,"&amp;$E$2&amp;",D,USD,1)")</f>
        <v>-14.199977969973276</v>
      </c>
      <c r="I116" s="121">
        <f>_xll.FDS("","SPAR_RET_ANN("""&amp;$B116&amp;""","&amp;$I$2&amp;","&amp;$E$2&amp;",D,USD,1)")</f>
        <v>-11.29712314244159</v>
      </c>
      <c r="J116" s="121">
        <f>_xll.FDS("","SPAR_RET_ANN("""&amp;$B116&amp;""",0/0/-1,"&amp;$E$2&amp;",D,USD,1)")</f>
        <v>-17.591318347110786</v>
      </c>
      <c r="K116" s="121">
        <f>_xll.FDS("","SPAR_RET_ANN("""&amp;$B116&amp;""",0/0/-3,"&amp;$E$2&amp;",D,USD,1)")</f>
        <v>5.6043513432930459</v>
      </c>
      <c r="L116" s="121">
        <f>_xll.FDS("","SPAR_RET_ANN("""&amp;$B116&amp;""",0/0/-5,"&amp;$E$2&amp;",D,USD,1)")</f>
        <v>1.3399147031638803</v>
      </c>
      <c r="M116" s="121">
        <f>_xll.FDS("","SPAR_RET_ANN("""&amp;$B116&amp;""",0/0/-10,"&amp;$E$2&amp;",D,USD,1)")</f>
        <v>-2.1538447100711955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s="29" customFormat="1" ht="15" customHeight="1" x14ac:dyDescent="0.25">
      <c r="A117" s="11"/>
      <c r="B117" s="1" t="s">
        <v>201</v>
      </c>
      <c r="C117" s="16" t="str">
        <f>_xll.FDS("","SPAR_DESCRIPTION("""&amp;B117&amp;""")")</f>
        <v>MSCI FM 15% Country Capped</v>
      </c>
      <c r="D117" s="120" t="s">
        <v>202</v>
      </c>
      <c r="E117" s="150"/>
      <c r="F117" s="121">
        <f>_xll.FDS("","SPAR_RET_ANN("""&amp;$B117&amp;""",-1,"&amp;$E$2&amp;",D,USD,1)")</f>
        <v>-0.96079363119483396</v>
      </c>
      <c r="G117" s="121">
        <f>_xll.FDS("","SPAR_RET_ANN("""&amp;$B117&amp;""",-1/31/0,"&amp;$E$2&amp;",D,USD,1)")</f>
        <v>-4.7577048010300498</v>
      </c>
      <c r="H117" s="121">
        <f>_xll.FDS("","SPAR_RET_ANN("""&amp;$B117&amp;""",12/31/-1 ,"&amp;$E$2&amp;",D,USD,1)")</f>
        <v>-13.068132891785778</v>
      </c>
      <c r="I117" s="121">
        <f>_xll.FDS("","SPAR_RET_ANN("""&amp;$B117&amp;""","&amp;$I$2&amp;","&amp;$E$2&amp;",D,USD,1)")</f>
        <v>-11.207910619317508</v>
      </c>
      <c r="J117" s="121">
        <f>_xll.FDS("","SPAR_RET_ANN("""&amp;$B117&amp;""",0/0/-1,"&amp;$E$2&amp;",D,USD,1)")</f>
        <v>-16.207721717636026</v>
      </c>
      <c r="K117" s="188">
        <f>_xll.FDS("","SPAR_RET_ANN("""&amp;$B117&amp;""",0/0/-3,"&amp;$E$2&amp;",D,USD,1)")</f>
        <v>8.1629296759936576</v>
      </c>
      <c r="L117" s="121">
        <f>_xll.FDS("","SPAR_RET_ANN("""&amp;$B117&amp;""",0/0/-5,"&amp;$E$2&amp;",D,USD,1)")</f>
        <v>3.0706978512961447</v>
      </c>
      <c r="M117" s="121" t="e">
        <f>_xll.FDS("","SPAR_RET_ANN("""&amp;$B117&amp;""",0/0/-10,"&amp;$E$2&amp;",D,USD,1)")</f>
        <v>#N/A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B118" s="1"/>
      <c r="C118" s="1"/>
      <c r="D118" s="1"/>
      <c r="E118" s="1"/>
      <c r="F118" s="21"/>
      <c r="G118" s="31"/>
      <c r="H118" s="21"/>
      <c r="I118" s="21"/>
      <c r="J118" s="21"/>
      <c r="K118" s="21"/>
      <c r="L118" s="21"/>
      <c r="M118" s="2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B119" s="1"/>
      <c r="C119" s="1"/>
      <c r="D119" s="1"/>
      <c r="E119" s="1"/>
      <c r="F119" s="21"/>
      <c r="G119" s="31"/>
      <c r="H119" s="21"/>
      <c r="I119" s="21"/>
      <c r="J119" s="21"/>
      <c r="K119" s="21"/>
      <c r="L119" s="21"/>
      <c r="M119" s="2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B120" s="1"/>
      <c r="C120" s="1"/>
      <c r="D120" s="1"/>
      <c r="E120" s="1"/>
      <c r="F120" s="21"/>
      <c r="G120" s="31"/>
      <c r="H120" s="21"/>
      <c r="I120" s="21"/>
      <c r="J120" s="21"/>
      <c r="K120" s="21"/>
      <c r="L120" s="21"/>
      <c r="M120" s="2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B121" s="1"/>
      <c r="C121" s="1"/>
      <c r="D121" s="1"/>
      <c r="E121" s="1"/>
      <c r="F121" s="21"/>
      <c r="G121" s="31"/>
      <c r="H121" s="21"/>
      <c r="I121" s="21"/>
      <c r="J121" s="21"/>
      <c r="K121" s="21"/>
      <c r="L121" s="21"/>
      <c r="M121" s="2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B122" s="1"/>
      <c r="C122" s="1"/>
      <c r="D122" s="1"/>
      <c r="E122" s="1"/>
      <c r="F122" s="21"/>
      <c r="G122" s="31"/>
      <c r="H122" s="21"/>
      <c r="I122" s="21"/>
      <c r="J122" s="21"/>
      <c r="K122" s="21"/>
      <c r="L122" s="21"/>
      <c r="M122" s="2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B123" s="1"/>
      <c r="C123" s="1"/>
      <c r="D123" s="1"/>
      <c r="E123" s="1"/>
      <c r="F123" s="21"/>
      <c r="G123" s="31"/>
      <c r="H123" s="21"/>
      <c r="I123" s="21"/>
      <c r="J123" s="21"/>
      <c r="K123" s="21"/>
      <c r="L123" s="21"/>
      <c r="M123" s="2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B124" s="1"/>
      <c r="C124" s="1"/>
      <c r="D124" s="1"/>
      <c r="E124" s="1"/>
      <c r="F124" s="21"/>
      <c r="G124" s="31"/>
      <c r="H124" s="21"/>
      <c r="I124" s="21"/>
      <c r="J124" s="21"/>
      <c r="K124" s="21"/>
      <c r="L124" s="21"/>
      <c r="M124" s="2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B125" s="1"/>
      <c r="C125" s="1"/>
      <c r="D125" s="1"/>
      <c r="E125" s="1"/>
      <c r="F125" s="21"/>
      <c r="G125" s="31"/>
      <c r="H125" s="21"/>
      <c r="I125" s="21"/>
      <c r="J125" s="21"/>
      <c r="K125" s="21"/>
      <c r="L125" s="21"/>
      <c r="M125" s="2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B126" s="1"/>
      <c r="C126" s="1"/>
      <c r="D126" s="1"/>
      <c r="E126" s="1"/>
      <c r="F126" s="21"/>
      <c r="G126" s="31"/>
      <c r="H126" s="21"/>
      <c r="I126" s="21"/>
      <c r="J126" s="21"/>
      <c r="K126" s="21"/>
      <c r="L126" s="21"/>
      <c r="M126" s="2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B127" s="1"/>
      <c r="C127" s="1"/>
      <c r="D127" s="1"/>
      <c r="E127" s="1"/>
      <c r="F127" s="21"/>
      <c r="G127" s="31"/>
      <c r="H127" s="21"/>
      <c r="I127" s="21"/>
      <c r="J127" s="21"/>
      <c r="K127" s="21"/>
      <c r="L127" s="21"/>
      <c r="M127" s="2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B128" s="1"/>
      <c r="C128" s="1"/>
      <c r="D128" s="1"/>
      <c r="E128" s="1"/>
      <c r="F128" s="21"/>
      <c r="G128" s="31"/>
      <c r="H128" s="21"/>
      <c r="I128" s="21"/>
      <c r="J128" s="21"/>
      <c r="K128" s="21"/>
      <c r="L128" s="21"/>
      <c r="M128" s="2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x14ac:dyDescent="0.25">
      <c r="B129" s="1"/>
      <c r="C129" s="1"/>
      <c r="D129" s="1"/>
      <c r="E129" s="1"/>
      <c r="F129" s="21"/>
      <c r="G129" s="31"/>
      <c r="H129" s="21"/>
      <c r="I129" s="21"/>
      <c r="J129" s="21"/>
      <c r="K129" s="21"/>
      <c r="L129" s="21"/>
      <c r="M129" s="2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x14ac:dyDescent="0.25">
      <c r="B130" s="1"/>
      <c r="C130" s="1"/>
      <c r="D130" s="1"/>
      <c r="E130" s="1"/>
      <c r="F130" s="21"/>
      <c r="G130" s="31"/>
      <c r="H130" s="21"/>
      <c r="I130" s="21"/>
      <c r="J130" s="21"/>
      <c r="K130" s="21"/>
      <c r="L130" s="21"/>
      <c r="M130" s="2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x14ac:dyDescent="0.25">
      <c r="B131" s="1"/>
      <c r="C131" s="1"/>
      <c r="D131" s="1"/>
      <c r="E131" s="1"/>
      <c r="F131" s="21"/>
      <c r="G131" s="31"/>
      <c r="H131" s="21"/>
      <c r="I131" s="21"/>
      <c r="J131" s="21"/>
      <c r="K131" s="21"/>
      <c r="L131" s="21"/>
      <c r="M131" s="2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x14ac:dyDescent="0.25">
      <c r="B132" s="1"/>
      <c r="C132" s="1"/>
      <c r="D132" s="1"/>
      <c r="E132" s="1"/>
      <c r="F132" s="21"/>
      <c r="G132" s="31"/>
      <c r="H132" s="21"/>
      <c r="I132" s="21"/>
      <c r="J132" s="21"/>
      <c r="K132" s="21"/>
      <c r="L132" s="21"/>
      <c r="M132" s="2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x14ac:dyDescent="0.25">
      <c r="B133" s="1"/>
      <c r="C133" s="1"/>
      <c r="D133" s="1"/>
      <c r="E133" s="1"/>
      <c r="F133" s="21"/>
      <c r="G133" s="31"/>
      <c r="H133" s="21"/>
      <c r="I133" s="21"/>
      <c r="J133" s="21"/>
      <c r="K133" s="21"/>
      <c r="L133" s="21"/>
      <c r="M133" s="2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x14ac:dyDescent="0.25">
      <c r="B134" s="1"/>
      <c r="C134" s="1"/>
      <c r="D134" s="1"/>
      <c r="E134" s="1"/>
      <c r="F134" s="21"/>
      <c r="G134" s="31"/>
      <c r="H134" s="21"/>
      <c r="I134" s="21"/>
      <c r="J134" s="21"/>
      <c r="K134" s="21"/>
      <c r="L134" s="21"/>
      <c r="M134" s="2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x14ac:dyDescent="0.25">
      <c r="B135" s="1"/>
      <c r="C135" s="1"/>
      <c r="D135" s="1"/>
      <c r="E135" s="1"/>
      <c r="F135" s="21"/>
      <c r="G135" s="31"/>
      <c r="H135" s="21"/>
      <c r="I135" s="21"/>
      <c r="J135" s="21"/>
      <c r="K135" s="21"/>
      <c r="L135" s="21"/>
      <c r="M135" s="2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x14ac:dyDescent="0.25">
      <c r="B136" s="1"/>
      <c r="C136" s="1"/>
      <c r="D136" s="1"/>
      <c r="E136" s="1"/>
      <c r="F136" s="21"/>
      <c r="G136" s="31"/>
      <c r="H136" s="21"/>
      <c r="I136" s="21"/>
      <c r="J136" s="21"/>
      <c r="K136" s="21"/>
      <c r="L136" s="21"/>
      <c r="M136" s="2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x14ac:dyDescent="0.25">
      <c r="B137" s="1"/>
      <c r="C137" s="1"/>
      <c r="D137" s="1"/>
      <c r="E137" s="1"/>
      <c r="F137" s="21"/>
      <c r="G137" s="31"/>
      <c r="H137" s="21"/>
      <c r="I137" s="21"/>
      <c r="J137" s="21"/>
      <c r="K137" s="21"/>
      <c r="L137" s="21"/>
      <c r="M137" s="2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x14ac:dyDescent="0.25">
      <c r="B138" s="1"/>
      <c r="C138" s="1"/>
      <c r="D138" s="1"/>
      <c r="E138" s="1"/>
      <c r="F138" s="21"/>
      <c r="G138" s="31"/>
      <c r="H138" s="21"/>
      <c r="I138" s="21"/>
      <c r="J138" s="21"/>
      <c r="K138" s="21"/>
      <c r="L138" s="21"/>
      <c r="M138" s="2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x14ac:dyDescent="0.25">
      <c r="B139" s="1"/>
      <c r="C139" s="1"/>
      <c r="D139" s="1"/>
      <c r="E139" s="1"/>
      <c r="F139" s="21"/>
      <c r="G139" s="31"/>
      <c r="H139" s="21"/>
      <c r="I139" s="21"/>
      <c r="J139" s="21"/>
      <c r="K139" s="21"/>
      <c r="L139" s="21"/>
      <c r="M139" s="2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x14ac:dyDescent="0.25">
      <c r="B140" s="1"/>
      <c r="C140" s="1"/>
      <c r="D140" s="1"/>
      <c r="E140" s="1"/>
      <c r="F140" s="21"/>
      <c r="G140" s="31"/>
      <c r="H140" s="21"/>
      <c r="I140" s="21"/>
      <c r="J140" s="21"/>
      <c r="K140" s="21"/>
      <c r="L140" s="21"/>
      <c r="M140" s="2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x14ac:dyDescent="0.25">
      <c r="B141" s="1"/>
      <c r="C141" s="1"/>
      <c r="D141" s="1"/>
      <c r="E141" s="1"/>
      <c r="F141" s="21"/>
      <c r="G141" s="31"/>
      <c r="H141" s="21"/>
      <c r="I141" s="21"/>
      <c r="J141" s="21"/>
      <c r="K141" s="21"/>
      <c r="L141" s="21"/>
      <c r="M141" s="2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x14ac:dyDescent="0.25">
      <c r="B142" s="1"/>
      <c r="C142" s="1"/>
      <c r="D142" s="1"/>
      <c r="E142" s="1"/>
      <c r="F142" s="21"/>
      <c r="G142" s="31"/>
      <c r="H142" s="21"/>
      <c r="I142" s="21"/>
      <c r="J142" s="21"/>
      <c r="K142" s="21"/>
      <c r="L142" s="21"/>
      <c r="M142" s="2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x14ac:dyDescent="0.25">
      <c r="B143" s="1"/>
      <c r="C143" s="1"/>
      <c r="D143" s="1"/>
      <c r="E143" s="1"/>
      <c r="F143" s="21"/>
      <c r="G143" s="31"/>
      <c r="H143" s="21"/>
      <c r="I143" s="21"/>
      <c r="J143" s="21"/>
      <c r="K143" s="21"/>
      <c r="L143" s="21"/>
      <c r="M143" s="2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x14ac:dyDescent="0.25">
      <c r="B144" s="1"/>
      <c r="C144" s="1"/>
      <c r="D144" s="1"/>
      <c r="E144" s="1"/>
      <c r="F144" s="21"/>
      <c r="G144" s="31"/>
      <c r="H144" s="21"/>
      <c r="I144" s="21"/>
      <c r="J144" s="21"/>
      <c r="K144" s="21"/>
      <c r="L144" s="21"/>
      <c r="M144" s="2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x14ac:dyDescent="0.25">
      <c r="B145" s="1"/>
      <c r="C145" s="1"/>
      <c r="D145" s="1"/>
      <c r="E145" s="1"/>
      <c r="F145" s="21"/>
      <c r="G145" s="31"/>
      <c r="H145" s="21"/>
      <c r="I145" s="21"/>
      <c r="J145" s="21"/>
      <c r="K145" s="21"/>
      <c r="L145" s="21"/>
      <c r="M145" s="2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x14ac:dyDescent="0.25">
      <c r="B146" s="1"/>
      <c r="C146" s="1"/>
      <c r="D146" s="1"/>
      <c r="E146" s="1"/>
      <c r="F146" s="21"/>
      <c r="G146" s="31"/>
      <c r="H146" s="21"/>
      <c r="I146" s="21"/>
      <c r="J146" s="21"/>
      <c r="K146" s="21"/>
      <c r="L146" s="21"/>
      <c r="M146" s="2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x14ac:dyDescent="0.25">
      <c r="B147" s="1"/>
      <c r="C147" s="1"/>
      <c r="D147" s="1"/>
      <c r="E147" s="1"/>
      <c r="F147" s="21"/>
      <c r="G147" s="31"/>
      <c r="H147" s="21"/>
      <c r="I147" s="21"/>
      <c r="J147" s="21"/>
      <c r="K147" s="21"/>
      <c r="L147" s="21"/>
      <c r="M147" s="2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x14ac:dyDescent="0.25">
      <c r="B148" s="1"/>
      <c r="C148" s="1"/>
      <c r="D148" s="1"/>
      <c r="E148" s="1"/>
      <c r="F148" s="21"/>
      <c r="G148" s="31"/>
      <c r="H148" s="21"/>
      <c r="I148" s="21"/>
      <c r="J148" s="21"/>
      <c r="K148" s="21"/>
      <c r="L148" s="21"/>
      <c r="M148" s="2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x14ac:dyDescent="0.25">
      <c r="B149" s="1"/>
      <c r="C149" s="1"/>
      <c r="D149" s="1"/>
      <c r="E149" s="1"/>
      <c r="F149" s="21"/>
      <c r="G149" s="31"/>
      <c r="H149" s="21"/>
      <c r="I149" s="21"/>
      <c r="J149" s="21"/>
      <c r="K149" s="21"/>
      <c r="L149" s="21"/>
      <c r="M149" s="2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x14ac:dyDescent="0.25">
      <c r="B150" s="1"/>
      <c r="C150" s="1"/>
      <c r="D150" s="1"/>
      <c r="E150" s="1"/>
      <c r="F150" s="21"/>
      <c r="G150" s="31"/>
      <c r="H150" s="21"/>
      <c r="I150" s="21"/>
      <c r="J150" s="21"/>
      <c r="K150" s="21"/>
      <c r="L150" s="21"/>
      <c r="M150" s="2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x14ac:dyDescent="0.25">
      <c r="B151" s="1"/>
      <c r="C151" s="1"/>
      <c r="D151" s="1"/>
      <c r="E151" s="1"/>
      <c r="F151" s="21"/>
      <c r="G151" s="31"/>
      <c r="H151" s="21"/>
      <c r="I151" s="21"/>
      <c r="J151" s="21"/>
      <c r="K151" s="21"/>
      <c r="L151" s="21"/>
      <c r="M151" s="2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x14ac:dyDescent="0.25">
      <c r="B152" s="1"/>
      <c r="C152" s="1"/>
      <c r="D152" s="1"/>
      <c r="E152" s="1"/>
      <c r="F152" s="21"/>
      <c r="G152" s="31"/>
      <c r="H152" s="21"/>
      <c r="I152" s="21"/>
      <c r="J152" s="21"/>
      <c r="K152" s="21"/>
      <c r="L152" s="21"/>
      <c r="M152" s="2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x14ac:dyDescent="0.25">
      <c r="B153" s="1"/>
      <c r="C153" s="1"/>
      <c r="D153" s="1"/>
      <c r="E153" s="1"/>
      <c r="F153" s="21"/>
      <c r="G153" s="31"/>
      <c r="H153" s="21"/>
      <c r="I153" s="21"/>
      <c r="J153" s="21"/>
      <c r="K153" s="21"/>
      <c r="L153" s="21"/>
      <c r="M153" s="2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x14ac:dyDescent="0.25">
      <c r="B154" s="1"/>
      <c r="C154" s="1"/>
      <c r="D154" s="1"/>
      <c r="E154" s="1"/>
      <c r="F154" s="21"/>
      <c r="G154" s="31"/>
      <c r="H154" s="21"/>
      <c r="I154" s="21"/>
      <c r="J154" s="21"/>
      <c r="K154" s="21"/>
      <c r="L154" s="21"/>
      <c r="M154" s="2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x14ac:dyDescent="0.25">
      <c r="B155" s="1"/>
      <c r="C155" s="1"/>
      <c r="D155" s="1"/>
      <c r="E155" s="1"/>
      <c r="F155" s="21"/>
      <c r="G155" s="31"/>
      <c r="H155" s="21"/>
      <c r="I155" s="21"/>
      <c r="J155" s="21"/>
      <c r="K155" s="21"/>
      <c r="L155" s="21"/>
      <c r="M155" s="2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x14ac:dyDescent="0.25">
      <c r="B156" s="1"/>
      <c r="C156" s="1"/>
      <c r="D156" s="1"/>
      <c r="E156" s="1"/>
      <c r="F156" s="21"/>
      <c r="G156" s="31"/>
      <c r="H156" s="21"/>
      <c r="I156" s="21"/>
      <c r="J156" s="21"/>
      <c r="K156" s="21"/>
      <c r="L156" s="21"/>
      <c r="M156" s="2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x14ac:dyDescent="0.25">
      <c r="B157" s="1"/>
      <c r="C157" s="1"/>
      <c r="D157" s="1"/>
      <c r="E157" s="1"/>
      <c r="F157" s="21"/>
      <c r="G157" s="31"/>
      <c r="H157" s="21"/>
      <c r="I157" s="21"/>
      <c r="J157" s="21"/>
      <c r="K157" s="21"/>
      <c r="L157" s="21"/>
      <c r="M157" s="2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x14ac:dyDescent="0.25">
      <c r="B158" s="1"/>
      <c r="C158" s="1"/>
      <c r="D158" s="1"/>
      <c r="E158" s="1"/>
      <c r="F158" s="21"/>
      <c r="G158" s="31"/>
      <c r="H158" s="21"/>
      <c r="I158" s="21"/>
      <c r="J158" s="21"/>
      <c r="K158" s="21"/>
      <c r="L158" s="21"/>
      <c r="M158" s="2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x14ac:dyDescent="0.25">
      <c r="B159" s="1"/>
      <c r="C159" s="1"/>
      <c r="D159" s="1"/>
      <c r="E159" s="1"/>
      <c r="F159" s="21"/>
      <c r="G159" s="21"/>
      <c r="H159" s="21"/>
      <c r="I159" s="21"/>
      <c r="J159" s="21"/>
      <c r="K159" s="21"/>
      <c r="L159" s="21"/>
      <c r="M159" s="2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x14ac:dyDescent="0.25">
      <c r="B160" s="1"/>
      <c r="C160" s="1"/>
      <c r="D160" s="1"/>
      <c r="E160" s="1"/>
      <c r="F160" s="21"/>
      <c r="G160" s="21"/>
      <c r="H160" s="21"/>
      <c r="I160" s="21"/>
      <c r="J160" s="21"/>
      <c r="K160" s="21"/>
      <c r="L160" s="21"/>
      <c r="M160" s="2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x14ac:dyDescent="0.25">
      <c r="B161" s="1"/>
      <c r="C161" s="1"/>
      <c r="D161" s="1"/>
      <c r="E161" s="1"/>
      <c r="F161" s="21"/>
      <c r="G161" s="21"/>
      <c r="H161" s="21"/>
      <c r="I161" s="21"/>
      <c r="J161" s="21"/>
      <c r="K161" s="21"/>
      <c r="L161" s="21"/>
      <c r="M161" s="2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x14ac:dyDescent="0.25">
      <c r="B162" s="1"/>
      <c r="C162" s="1"/>
      <c r="D162" s="1"/>
      <c r="E162" s="1"/>
      <c r="F162" s="21"/>
      <c r="G162" s="21"/>
      <c r="H162" s="21"/>
      <c r="I162" s="21"/>
      <c r="J162" s="21"/>
      <c r="K162" s="21"/>
      <c r="L162" s="21"/>
      <c r="M162" s="2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x14ac:dyDescent="0.25">
      <c r="B163" s="1"/>
      <c r="C163" s="1"/>
      <c r="D163" s="1"/>
      <c r="E163" s="1"/>
      <c r="F163" s="21"/>
      <c r="G163" s="21"/>
      <c r="H163" s="21"/>
      <c r="I163" s="21"/>
      <c r="J163" s="21"/>
      <c r="K163" s="21"/>
      <c r="L163" s="21"/>
      <c r="M163" s="2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x14ac:dyDescent="0.25">
      <c r="B164" s="1"/>
      <c r="C164" s="1"/>
      <c r="D164" s="1"/>
      <c r="E164" s="1"/>
      <c r="F164" s="21"/>
      <c r="G164" s="21"/>
      <c r="H164" s="21"/>
      <c r="I164" s="21"/>
      <c r="J164" s="21"/>
      <c r="K164" s="21"/>
      <c r="L164" s="21"/>
      <c r="M164" s="2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x14ac:dyDescent="0.25">
      <c r="B165" s="1"/>
      <c r="C165" s="1"/>
      <c r="D165" s="1"/>
      <c r="E165" s="1"/>
      <c r="F165" s="21"/>
      <c r="G165" s="21"/>
      <c r="H165" s="21"/>
      <c r="I165" s="21"/>
      <c r="J165" s="21"/>
      <c r="K165" s="21"/>
      <c r="L165" s="21"/>
      <c r="M165" s="2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x14ac:dyDescent="0.25">
      <c r="B166" s="1"/>
      <c r="C166" s="1"/>
      <c r="D166" s="1"/>
      <c r="E166" s="1"/>
      <c r="F166" s="21"/>
      <c r="G166" s="21"/>
      <c r="H166" s="21"/>
      <c r="I166" s="21"/>
      <c r="J166" s="21"/>
      <c r="K166" s="21"/>
      <c r="L166" s="21"/>
      <c r="M166" s="2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x14ac:dyDescent="0.25">
      <c r="B167" s="1"/>
      <c r="C167" s="1"/>
      <c r="D167" s="1"/>
      <c r="E167" s="1"/>
      <c r="F167" s="21"/>
      <c r="G167" s="21"/>
      <c r="H167" s="21"/>
      <c r="I167" s="21"/>
      <c r="J167" s="21"/>
      <c r="K167" s="21"/>
      <c r="L167" s="21"/>
      <c r="M167" s="2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x14ac:dyDescent="0.25">
      <c r="B168" s="1"/>
      <c r="C168" s="1"/>
      <c r="D168" s="1"/>
      <c r="E168" s="1"/>
      <c r="F168" s="21"/>
      <c r="G168" s="21"/>
      <c r="H168" s="21"/>
      <c r="I168" s="21"/>
      <c r="J168" s="21"/>
      <c r="K168" s="21"/>
      <c r="L168" s="21"/>
      <c r="M168" s="2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x14ac:dyDescent="0.25">
      <c r="B169" s="1"/>
      <c r="C169" s="1"/>
      <c r="D169" s="1"/>
      <c r="E169" s="1"/>
      <c r="F169" s="21"/>
      <c r="G169" s="21"/>
      <c r="H169" s="21"/>
      <c r="I169" s="21"/>
      <c r="J169" s="21"/>
      <c r="K169" s="21"/>
      <c r="L169" s="21"/>
      <c r="M169" s="2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x14ac:dyDescent="0.25">
      <c r="B170" s="1"/>
      <c r="C170" s="1"/>
      <c r="D170" s="1"/>
      <c r="E170" s="1"/>
      <c r="F170" s="21"/>
      <c r="G170" s="21"/>
      <c r="H170" s="21"/>
      <c r="I170" s="21"/>
      <c r="J170" s="21"/>
      <c r="K170" s="21"/>
      <c r="L170" s="21"/>
      <c r="M170" s="2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x14ac:dyDescent="0.25">
      <c r="B171" s="1"/>
      <c r="C171" s="1"/>
      <c r="D171" s="1"/>
      <c r="E171" s="1"/>
      <c r="F171" s="21"/>
      <c r="G171" s="21"/>
      <c r="H171" s="21"/>
      <c r="I171" s="21"/>
      <c r="J171" s="21"/>
      <c r="K171" s="21"/>
      <c r="L171" s="21"/>
      <c r="M171" s="2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x14ac:dyDescent="0.25">
      <c r="B172" s="1"/>
      <c r="C172" s="1"/>
      <c r="D172" s="1"/>
      <c r="E172" s="1"/>
      <c r="F172" s="21"/>
      <c r="G172" s="21"/>
      <c r="H172" s="21"/>
      <c r="I172" s="21"/>
      <c r="J172" s="21"/>
      <c r="K172" s="21"/>
      <c r="L172" s="21"/>
      <c r="M172" s="2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x14ac:dyDescent="0.25">
      <c r="B173" s="1"/>
      <c r="C173" s="1"/>
      <c r="D173" s="1"/>
      <c r="E173" s="1"/>
      <c r="F173" s="21"/>
      <c r="G173" s="21"/>
      <c r="H173" s="21"/>
      <c r="I173" s="21"/>
      <c r="J173" s="21"/>
      <c r="K173" s="21"/>
      <c r="L173" s="21"/>
      <c r="M173" s="2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x14ac:dyDescent="0.25">
      <c r="B174" s="1"/>
      <c r="C174" s="1"/>
      <c r="D174" s="1"/>
      <c r="E174" s="1"/>
      <c r="F174" s="21"/>
      <c r="G174" s="21"/>
      <c r="H174" s="21"/>
      <c r="I174" s="21"/>
      <c r="J174" s="21"/>
      <c r="K174" s="21"/>
      <c r="L174" s="21"/>
      <c r="M174" s="2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x14ac:dyDescent="0.25">
      <c r="B175" s="1"/>
      <c r="C175" s="1"/>
      <c r="D175" s="1"/>
      <c r="E175" s="1"/>
      <c r="F175" s="21"/>
      <c r="G175" s="21"/>
      <c r="H175" s="21"/>
      <c r="I175" s="21"/>
      <c r="J175" s="21"/>
      <c r="K175" s="21"/>
      <c r="L175" s="21"/>
      <c r="M175" s="2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x14ac:dyDescent="0.25">
      <c r="B176" s="1"/>
      <c r="C176" s="1"/>
      <c r="D176" s="1"/>
      <c r="E176" s="1"/>
      <c r="F176" s="21"/>
      <c r="G176" s="21"/>
      <c r="H176" s="21"/>
      <c r="I176" s="21"/>
      <c r="J176" s="21"/>
      <c r="K176" s="21"/>
      <c r="L176" s="21"/>
      <c r="M176" s="2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x14ac:dyDescent="0.25">
      <c r="B177" s="1"/>
      <c r="C177" s="1"/>
      <c r="D177" s="1"/>
      <c r="E177" s="1"/>
      <c r="F177" s="21"/>
      <c r="G177" s="21"/>
      <c r="H177" s="21"/>
      <c r="I177" s="21"/>
      <c r="J177" s="21"/>
      <c r="K177" s="21"/>
      <c r="L177" s="21"/>
      <c r="M177" s="2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x14ac:dyDescent="0.25">
      <c r="B178" s="1"/>
      <c r="C178" s="1"/>
      <c r="D178" s="1"/>
      <c r="E178" s="1"/>
      <c r="F178" s="21"/>
      <c r="G178" s="21"/>
      <c r="H178" s="21"/>
      <c r="I178" s="21"/>
      <c r="J178" s="21"/>
      <c r="K178" s="21"/>
      <c r="L178" s="21"/>
      <c r="M178" s="2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x14ac:dyDescent="0.25">
      <c r="B179" s="1"/>
      <c r="C179" s="1"/>
      <c r="D179" s="1"/>
      <c r="E179" s="1"/>
      <c r="F179" s="21"/>
      <c r="G179" s="21"/>
      <c r="H179" s="21"/>
      <c r="I179" s="21"/>
      <c r="J179" s="21"/>
      <c r="K179" s="21"/>
      <c r="L179" s="21"/>
      <c r="M179" s="2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x14ac:dyDescent="0.25">
      <c r="B180" s="1"/>
      <c r="C180" s="1"/>
      <c r="D180" s="1"/>
      <c r="E180" s="1"/>
      <c r="F180" s="21"/>
      <c r="G180" s="21"/>
      <c r="H180" s="21"/>
      <c r="I180" s="21"/>
      <c r="J180" s="21"/>
      <c r="K180" s="21"/>
      <c r="L180" s="21"/>
      <c r="M180" s="2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x14ac:dyDescent="0.25">
      <c r="B181" s="1"/>
      <c r="C181" s="1"/>
      <c r="D181" s="1"/>
      <c r="E181" s="1"/>
      <c r="F181" s="21"/>
      <c r="G181" s="21"/>
      <c r="H181" s="21"/>
      <c r="I181" s="21"/>
      <c r="J181" s="21"/>
      <c r="K181" s="21"/>
      <c r="L181" s="21"/>
      <c r="M181" s="2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x14ac:dyDescent="0.25">
      <c r="B182" s="1"/>
      <c r="C182" s="1"/>
      <c r="D182" s="1"/>
      <c r="E182" s="1"/>
      <c r="F182" s="21"/>
      <c r="G182" s="21"/>
      <c r="H182" s="21"/>
      <c r="I182" s="21"/>
      <c r="J182" s="21"/>
      <c r="K182" s="21"/>
      <c r="L182" s="21"/>
      <c r="M182" s="2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x14ac:dyDescent="0.25">
      <c r="B183" s="1"/>
      <c r="C183" s="1"/>
      <c r="D183" s="1"/>
      <c r="E183" s="1"/>
      <c r="F183" s="21"/>
      <c r="G183" s="21"/>
      <c r="H183" s="21"/>
      <c r="I183" s="21"/>
      <c r="J183" s="21"/>
      <c r="K183" s="21"/>
      <c r="L183" s="21"/>
      <c r="M183" s="2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x14ac:dyDescent="0.25">
      <c r="B184" s="1"/>
      <c r="C184" s="1"/>
      <c r="D184" s="1"/>
      <c r="E184" s="1"/>
      <c r="F184" s="21"/>
      <c r="G184" s="21"/>
      <c r="H184" s="21"/>
      <c r="I184" s="21"/>
      <c r="J184" s="21"/>
      <c r="K184" s="21"/>
      <c r="L184" s="21"/>
      <c r="M184" s="2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x14ac:dyDescent="0.25">
      <c r="B185" s="1"/>
      <c r="C185" s="1"/>
      <c r="D185" s="1"/>
      <c r="E185" s="1"/>
      <c r="F185" s="21"/>
      <c r="G185" s="21"/>
      <c r="H185" s="21"/>
      <c r="I185" s="21"/>
      <c r="J185" s="21"/>
      <c r="K185" s="21"/>
      <c r="L185" s="21"/>
      <c r="M185" s="2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x14ac:dyDescent="0.25">
      <c r="B186" s="1"/>
      <c r="C186" s="1"/>
      <c r="D186" s="1"/>
      <c r="E186" s="1"/>
      <c r="F186" s="21"/>
      <c r="G186" s="21"/>
      <c r="H186" s="21"/>
      <c r="I186" s="21"/>
      <c r="J186" s="21"/>
      <c r="K186" s="21"/>
      <c r="L186" s="21"/>
      <c r="M186" s="2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x14ac:dyDescent="0.25">
      <c r="B187" s="1"/>
      <c r="C187" s="1"/>
      <c r="D187" s="1"/>
      <c r="E187" s="1"/>
      <c r="F187" s="21"/>
      <c r="G187" s="21"/>
      <c r="H187" s="21"/>
      <c r="I187" s="21"/>
      <c r="J187" s="21"/>
      <c r="K187" s="21"/>
      <c r="L187" s="21"/>
      <c r="M187" s="2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x14ac:dyDescent="0.25">
      <c r="B188" s="1"/>
      <c r="C188" s="1"/>
      <c r="D188" s="1"/>
      <c r="E188" s="1"/>
      <c r="F188" s="21"/>
      <c r="G188" s="21"/>
      <c r="H188" s="21"/>
      <c r="I188" s="21"/>
      <c r="J188" s="21"/>
      <c r="K188" s="21"/>
      <c r="L188" s="21"/>
      <c r="M188" s="2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x14ac:dyDescent="0.25">
      <c r="B189" s="1"/>
      <c r="C189" s="1"/>
      <c r="D189" s="1"/>
      <c r="E189" s="1"/>
      <c r="F189" s="21"/>
      <c r="G189" s="21"/>
      <c r="H189" s="21"/>
      <c r="I189" s="21"/>
      <c r="J189" s="21"/>
      <c r="K189" s="21"/>
      <c r="L189" s="21"/>
      <c r="M189" s="2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x14ac:dyDescent="0.25">
      <c r="B190" s="1"/>
      <c r="C190" s="1"/>
      <c r="D190" s="1"/>
      <c r="E190" s="1"/>
      <c r="F190" s="21"/>
      <c r="G190" s="21"/>
      <c r="H190" s="21"/>
      <c r="I190" s="21"/>
      <c r="J190" s="21"/>
      <c r="K190" s="21"/>
      <c r="L190" s="21"/>
      <c r="M190" s="2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x14ac:dyDescent="0.25">
      <c r="B191" s="1"/>
      <c r="C191" s="1"/>
      <c r="D191" s="1"/>
      <c r="E191" s="1"/>
      <c r="F191" s="21"/>
      <c r="G191" s="21"/>
      <c r="H191" s="21"/>
      <c r="I191" s="21"/>
      <c r="J191" s="21"/>
      <c r="K191" s="21"/>
      <c r="L191" s="21"/>
      <c r="M191" s="2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x14ac:dyDescent="0.25">
      <c r="B192" s="1"/>
      <c r="C192" s="1"/>
      <c r="D192" s="1"/>
      <c r="E192" s="1"/>
      <c r="F192" s="21"/>
      <c r="G192" s="21"/>
      <c r="H192" s="21"/>
      <c r="I192" s="21"/>
      <c r="J192" s="21"/>
      <c r="K192" s="21"/>
      <c r="L192" s="21"/>
      <c r="M192" s="2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x14ac:dyDescent="0.25">
      <c r="B193" s="1"/>
      <c r="C193" s="1"/>
      <c r="D193" s="1"/>
      <c r="E193" s="1"/>
      <c r="F193" s="21"/>
      <c r="G193" s="21"/>
      <c r="H193" s="21"/>
      <c r="I193" s="21"/>
      <c r="J193" s="21"/>
      <c r="K193" s="21"/>
      <c r="L193" s="21"/>
      <c r="M193" s="2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x14ac:dyDescent="0.25">
      <c r="B194" s="1"/>
      <c r="C194" s="1"/>
      <c r="D194" s="1"/>
      <c r="E194" s="1"/>
      <c r="F194" s="21"/>
      <c r="G194" s="21"/>
      <c r="H194" s="21"/>
      <c r="I194" s="21"/>
      <c r="J194" s="21"/>
      <c r="K194" s="21"/>
      <c r="L194" s="21"/>
      <c r="M194" s="2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x14ac:dyDescent="0.25">
      <c r="B195" s="1"/>
      <c r="C195" s="1"/>
      <c r="D195" s="1"/>
      <c r="E195" s="1"/>
      <c r="F195" s="21"/>
      <c r="G195" s="21"/>
      <c r="H195" s="21"/>
      <c r="I195" s="21"/>
      <c r="J195" s="21"/>
      <c r="K195" s="21"/>
      <c r="L195" s="21"/>
      <c r="M195" s="2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x14ac:dyDescent="0.25">
      <c r="B196" s="1"/>
      <c r="C196" s="1"/>
      <c r="D196" s="1"/>
      <c r="E196" s="1"/>
      <c r="F196" s="21"/>
      <c r="G196" s="21"/>
      <c r="H196" s="21"/>
      <c r="I196" s="21"/>
      <c r="J196" s="21"/>
      <c r="K196" s="21"/>
      <c r="L196" s="21"/>
      <c r="M196" s="2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x14ac:dyDescent="0.25">
      <c r="B197" s="1"/>
      <c r="C197" s="1"/>
      <c r="D197" s="1"/>
      <c r="E197" s="1"/>
      <c r="F197" s="21"/>
      <c r="G197" s="21"/>
      <c r="H197" s="21"/>
      <c r="I197" s="21"/>
      <c r="J197" s="21"/>
      <c r="K197" s="21"/>
      <c r="L197" s="21"/>
      <c r="M197" s="2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x14ac:dyDescent="0.25">
      <c r="B198" s="1"/>
      <c r="C198" s="1"/>
      <c r="D198" s="1"/>
      <c r="E198" s="1"/>
      <c r="F198" s="21"/>
      <c r="G198" s="21"/>
      <c r="H198" s="21"/>
      <c r="I198" s="21"/>
      <c r="J198" s="21"/>
      <c r="K198" s="21"/>
      <c r="L198" s="21"/>
      <c r="M198" s="2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x14ac:dyDescent="0.25">
      <c r="B199" s="1"/>
      <c r="C199" s="1"/>
      <c r="D199" s="1"/>
      <c r="E199" s="1"/>
      <c r="F199" s="21"/>
      <c r="G199" s="21"/>
      <c r="H199" s="21"/>
      <c r="I199" s="21"/>
      <c r="J199" s="21"/>
      <c r="K199" s="21"/>
      <c r="L199" s="21"/>
      <c r="M199" s="2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x14ac:dyDescent="0.25">
      <c r="B200" s="1"/>
      <c r="C200" s="1"/>
      <c r="D200" s="1"/>
      <c r="E200" s="1"/>
      <c r="F200" s="21"/>
      <c r="G200" s="21"/>
      <c r="H200" s="21"/>
      <c r="I200" s="21"/>
      <c r="J200" s="21"/>
      <c r="K200" s="21"/>
      <c r="L200" s="21"/>
      <c r="M200" s="2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x14ac:dyDescent="0.25">
      <c r="B201" s="1"/>
      <c r="C201" s="1"/>
      <c r="D201" s="1"/>
      <c r="E201" s="1"/>
      <c r="F201" s="21"/>
      <c r="G201" s="21"/>
      <c r="H201" s="21"/>
      <c r="I201" s="21"/>
      <c r="J201" s="21"/>
      <c r="K201" s="21"/>
      <c r="L201" s="21"/>
      <c r="M201" s="2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x14ac:dyDescent="0.25">
      <c r="B202" s="1"/>
      <c r="C202" s="1"/>
      <c r="D202" s="1"/>
      <c r="E202" s="1"/>
      <c r="F202" s="21"/>
      <c r="G202" s="21"/>
      <c r="H202" s="21"/>
      <c r="I202" s="21"/>
      <c r="J202" s="21"/>
      <c r="K202" s="21"/>
      <c r="L202" s="21"/>
      <c r="M202" s="2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x14ac:dyDescent="0.25">
      <c r="B203" s="1"/>
      <c r="C203" s="1"/>
      <c r="D203" s="1"/>
      <c r="E203" s="1"/>
      <c r="F203" s="21"/>
      <c r="G203" s="21"/>
      <c r="H203" s="21"/>
      <c r="I203" s="21"/>
      <c r="J203" s="21"/>
      <c r="K203" s="21"/>
      <c r="L203" s="21"/>
      <c r="M203" s="2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x14ac:dyDescent="0.25">
      <c r="B204" s="1"/>
      <c r="C204" s="1"/>
      <c r="D204" s="1"/>
      <c r="E204" s="1"/>
      <c r="F204" s="21"/>
      <c r="G204" s="21"/>
      <c r="H204" s="21"/>
      <c r="I204" s="21"/>
      <c r="J204" s="21"/>
      <c r="K204" s="21"/>
      <c r="L204" s="21"/>
      <c r="M204" s="2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x14ac:dyDescent="0.25">
      <c r="B205" s="1"/>
      <c r="C205" s="1"/>
      <c r="D205" s="1"/>
      <c r="E205" s="1"/>
      <c r="F205" s="21"/>
      <c r="G205" s="21"/>
      <c r="H205" s="21"/>
      <c r="I205" s="21"/>
      <c r="J205" s="21"/>
      <c r="K205" s="21"/>
      <c r="L205" s="21"/>
      <c r="M205" s="2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x14ac:dyDescent="0.25">
      <c r="B206" s="1"/>
      <c r="C206" s="1"/>
      <c r="D206" s="1"/>
      <c r="E206" s="1"/>
      <c r="F206" s="21"/>
      <c r="G206" s="21"/>
      <c r="H206" s="21"/>
      <c r="I206" s="21"/>
      <c r="J206" s="21"/>
      <c r="K206" s="21"/>
      <c r="L206" s="21"/>
      <c r="M206" s="2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x14ac:dyDescent="0.25">
      <c r="B207" s="1"/>
      <c r="C207" s="1"/>
      <c r="D207" s="1"/>
      <c r="E207" s="1"/>
      <c r="F207" s="21"/>
      <c r="G207" s="21"/>
      <c r="H207" s="21"/>
      <c r="I207" s="21"/>
      <c r="J207" s="21"/>
      <c r="K207" s="21"/>
      <c r="L207" s="21"/>
      <c r="M207" s="2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x14ac:dyDescent="0.25">
      <c r="B208" s="1"/>
      <c r="C208" s="1"/>
      <c r="D208" s="1"/>
      <c r="E208" s="1"/>
      <c r="F208" s="21"/>
      <c r="G208" s="21"/>
      <c r="H208" s="21"/>
      <c r="I208" s="21"/>
      <c r="J208" s="21"/>
      <c r="K208" s="21"/>
      <c r="L208" s="21"/>
      <c r="M208" s="2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x14ac:dyDescent="0.25">
      <c r="B209" s="1"/>
      <c r="C209" s="1"/>
      <c r="D209" s="1"/>
      <c r="E209" s="1"/>
      <c r="F209" s="21"/>
      <c r="G209" s="21"/>
      <c r="H209" s="21"/>
      <c r="I209" s="21"/>
      <c r="J209" s="21"/>
      <c r="K209" s="21"/>
      <c r="L209" s="21"/>
      <c r="M209" s="2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x14ac:dyDescent="0.25">
      <c r="B210" s="1"/>
      <c r="C210" s="1"/>
      <c r="D210" s="1"/>
      <c r="E210" s="1"/>
      <c r="F210" s="21"/>
      <c r="G210" s="21"/>
      <c r="H210" s="21"/>
      <c r="I210" s="21"/>
      <c r="J210" s="21"/>
      <c r="K210" s="21"/>
      <c r="L210" s="21"/>
      <c r="M210" s="2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x14ac:dyDescent="0.25">
      <c r="B211" s="1"/>
      <c r="C211" s="1"/>
      <c r="D211" s="1"/>
      <c r="E211" s="1"/>
      <c r="F211" s="21"/>
      <c r="G211" s="21"/>
      <c r="H211" s="21"/>
      <c r="I211" s="21"/>
      <c r="J211" s="21"/>
      <c r="K211" s="21"/>
      <c r="L211" s="21"/>
      <c r="M211" s="2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x14ac:dyDescent="0.25">
      <c r="B212" s="1"/>
      <c r="C212" s="1"/>
      <c r="D212" s="1"/>
      <c r="E212" s="1"/>
      <c r="F212" s="21"/>
      <c r="G212" s="21"/>
      <c r="H212" s="21"/>
      <c r="I212" s="21"/>
      <c r="J212" s="21"/>
      <c r="K212" s="21"/>
      <c r="L212" s="21"/>
      <c r="M212" s="2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x14ac:dyDescent="0.25">
      <c r="B213" s="1"/>
      <c r="C213" s="1"/>
      <c r="D213" s="1"/>
      <c r="E213" s="1"/>
      <c r="F213" s="21"/>
      <c r="G213" s="21"/>
      <c r="H213" s="21"/>
      <c r="I213" s="21"/>
      <c r="J213" s="21"/>
      <c r="K213" s="21"/>
      <c r="L213" s="21"/>
      <c r="M213" s="2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x14ac:dyDescent="0.25">
      <c r="B214" s="1"/>
      <c r="C214" s="1"/>
      <c r="D214" s="1"/>
      <c r="E214" s="1"/>
      <c r="F214" s="21"/>
      <c r="G214" s="21"/>
      <c r="H214" s="21"/>
      <c r="I214" s="21"/>
      <c r="J214" s="21"/>
      <c r="K214" s="21"/>
      <c r="L214" s="21"/>
      <c r="M214" s="2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x14ac:dyDescent="0.25">
      <c r="B215" s="1"/>
      <c r="C215" s="1"/>
      <c r="D215" s="1"/>
      <c r="E215" s="1"/>
      <c r="F215" s="21"/>
      <c r="G215" s="21"/>
      <c r="H215" s="21"/>
      <c r="I215" s="21"/>
      <c r="J215" s="21"/>
      <c r="K215" s="21"/>
      <c r="L215" s="21"/>
      <c r="M215" s="2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x14ac:dyDescent="0.25">
      <c r="B216" s="1"/>
      <c r="C216" s="1"/>
      <c r="D216" s="1"/>
      <c r="E216" s="1"/>
      <c r="F216" s="21"/>
      <c r="G216" s="21"/>
      <c r="H216" s="21"/>
      <c r="I216" s="21"/>
      <c r="J216" s="21"/>
      <c r="K216" s="21"/>
      <c r="L216" s="21"/>
      <c r="M216" s="2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x14ac:dyDescent="0.25">
      <c r="B217" s="1"/>
      <c r="C217" s="1"/>
      <c r="D217" s="1"/>
      <c r="E217" s="1"/>
      <c r="F217" s="21"/>
      <c r="G217" s="21"/>
      <c r="H217" s="21"/>
      <c r="I217" s="21"/>
      <c r="J217" s="21"/>
      <c r="K217" s="21"/>
      <c r="L217" s="21"/>
      <c r="M217" s="2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x14ac:dyDescent="0.25">
      <c r="B218" s="1"/>
      <c r="C218" s="1"/>
      <c r="D218" s="1"/>
      <c r="E218" s="1"/>
      <c r="F218" s="21"/>
      <c r="G218" s="21"/>
      <c r="H218" s="21"/>
      <c r="I218" s="21"/>
      <c r="J218" s="21"/>
      <c r="K218" s="21"/>
      <c r="L218" s="21"/>
      <c r="M218" s="2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x14ac:dyDescent="0.25">
      <c r="B219" s="1"/>
      <c r="C219" s="1"/>
      <c r="D219" s="1"/>
      <c r="E219" s="1"/>
      <c r="F219" s="21"/>
      <c r="G219" s="21"/>
      <c r="H219" s="21"/>
      <c r="I219" s="21"/>
      <c r="J219" s="21"/>
      <c r="K219" s="21"/>
      <c r="L219" s="21"/>
      <c r="M219" s="2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x14ac:dyDescent="0.25">
      <c r="B220" s="1"/>
      <c r="C220" s="1"/>
      <c r="D220" s="1"/>
      <c r="E220" s="1"/>
      <c r="F220" s="21"/>
      <c r="G220" s="21"/>
      <c r="H220" s="21"/>
      <c r="I220" s="21"/>
      <c r="J220" s="21"/>
      <c r="K220" s="21"/>
      <c r="L220" s="21"/>
      <c r="M220" s="2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x14ac:dyDescent="0.25">
      <c r="B221" s="1"/>
      <c r="C221" s="1"/>
      <c r="D221" s="1"/>
      <c r="E221" s="1"/>
      <c r="F221" s="21"/>
      <c r="G221" s="21"/>
      <c r="H221" s="21"/>
      <c r="I221" s="21"/>
      <c r="J221" s="21"/>
      <c r="K221" s="21"/>
      <c r="L221" s="21"/>
      <c r="M221" s="2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x14ac:dyDescent="0.25">
      <c r="B222" s="1"/>
      <c r="C222" s="1"/>
      <c r="D222" s="1"/>
      <c r="E222" s="1"/>
      <c r="F222" s="21"/>
      <c r="G222" s="21"/>
      <c r="H222" s="21"/>
      <c r="I222" s="21"/>
      <c r="J222" s="21"/>
      <c r="K222" s="21"/>
      <c r="L222" s="21"/>
      <c r="M222" s="2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x14ac:dyDescent="0.25">
      <c r="B223" s="1"/>
      <c r="C223" s="1"/>
      <c r="D223" s="1"/>
      <c r="E223" s="1"/>
      <c r="F223" s="21"/>
      <c r="G223" s="21"/>
      <c r="H223" s="21"/>
      <c r="I223" s="21"/>
      <c r="J223" s="21"/>
      <c r="K223" s="21"/>
      <c r="L223" s="21"/>
      <c r="M223" s="2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x14ac:dyDescent="0.25">
      <c r="B224" s="1"/>
      <c r="C224" s="1"/>
      <c r="D224" s="1"/>
      <c r="E224" s="1"/>
      <c r="F224" s="21"/>
      <c r="G224" s="21"/>
      <c r="H224" s="21"/>
      <c r="I224" s="21"/>
      <c r="J224" s="21"/>
      <c r="K224" s="21"/>
      <c r="L224" s="21"/>
      <c r="M224" s="2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x14ac:dyDescent="0.25">
      <c r="B225" s="1"/>
      <c r="C225" s="1"/>
      <c r="D225" s="1"/>
      <c r="E225" s="1"/>
      <c r="F225" s="21"/>
      <c r="G225" s="21"/>
      <c r="H225" s="21"/>
      <c r="I225" s="21"/>
      <c r="J225" s="21"/>
      <c r="K225" s="21"/>
      <c r="L225" s="21"/>
      <c r="M225" s="2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x14ac:dyDescent="0.25">
      <c r="B226" s="1"/>
      <c r="C226" s="1"/>
      <c r="D226" s="1"/>
      <c r="E226" s="1"/>
      <c r="F226" s="21"/>
      <c r="G226" s="21"/>
      <c r="H226" s="21"/>
      <c r="I226" s="21"/>
      <c r="J226" s="21"/>
      <c r="K226" s="21"/>
      <c r="L226" s="21"/>
      <c r="M226" s="2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x14ac:dyDescent="0.25">
      <c r="B227" s="1"/>
      <c r="C227" s="1"/>
      <c r="D227" s="1"/>
      <c r="E227" s="1"/>
      <c r="F227" s="21"/>
      <c r="G227" s="21"/>
      <c r="H227" s="21"/>
      <c r="I227" s="21"/>
      <c r="J227" s="21"/>
      <c r="K227" s="21"/>
      <c r="L227" s="21"/>
      <c r="M227" s="2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x14ac:dyDescent="0.25">
      <c r="B228" s="1"/>
      <c r="C228" s="1"/>
      <c r="D228" s="1"/>
      <c r="E228" s="1"/>
      <c r="F228" s="21"/>
      <c r="G228" s="21"/>
      <c r="H228" s="21"/>
      <c r="I228" s="21"/>
      <c r="J228" s="21"/>
      <c r="K228" s="21"/>
      <c r="L228" s="21"/>
      <c r="M228" s="2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x14ac:dyDescent="0.25">
      <c r="B229" s="1"/>
      <c r="C229" s="1"/>
      <c r="D229" s="1"/>
      <c r="E229" s="1"/>
      <c r="F229" s="21"/>
      <c r="G229" s="21"/>
      <c r="H229" s="21"/>
      <c r="I229" s="21"/>
      <c r="J229" s="21"/>
      <c r="K229" s="21"/>
      <c r="L229" s="21"/>
      <c r="M229" s="2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x14ac:dyDescent="0.25">
      <c r="B230" s="1"/>
      <c r="C230" s="1"/>
      <c r="D230" s="1"/>
      <c r="E230" s="1"/>
      <c r="F230" s="21"/>
      <c r="G230" s="21"/>
      <c r="H230" s="21"/>
      <c r="I230" s="21"/>
      <c r="J230" s="21"/>
      <c r="K230" s="21"/>
      <c r="L230" s="21"/>
      <c r="M230" s="2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x14ac:dyDescent="0.25">
      <c r="B231" s="1"/>
      <c r="C231" s="1"/>
      <c r="D231" s="1"/>
      <c r="E231" s="1"/>
      <c r="F231" s="21"/>
      <c r="G231" s="21"/>
      <c r="H231" s="21"/>
      <c r="I231" s="21"/>
      <c r="J231" s="21"/>
      <c r="K231" s="21"/>
      <c r="L231" s="21"/>
      <c r="M231" s="2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x14ac:dyDescent="0.25">
      <c r="B232" s="1"/>
      <c r="C232" s="1"/>
      <c r="D232" s="1"/>
      <c r="E232" s="1"/>
      <c r="F232" s="21"/>
      <c r="G232" s="21"/>
      <c r="H232" s="21"/>
      <c r="I232" s="21"/>
      <c r="J232" s="21"/>
      <c r="K232" s="21"/>
      <c r="L232" s="21"/>
      <c r="M232" s="2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x14ac:dyDescent="0.25">
      <c r="B233" s="1"/>
      <c r="C233" s="1"/>
      <c r="D233" s="1"/>
      <c r="E233" s="1"/>
      <c r="F233" s="21"/>
      <c r="G233" s="21"/>
      <c r="H233" s="21"/>
      <c r="I233" s="21"/>
      <c r="J233" s="21"/>
      <c r="K233" s="21"/>
      <c r="L233" s="21"/>
      <c r="M233" s="2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x14ac:dyDescent="0.25">
      <c r="B234" s="1"/>
      <c r="C234" s="1"/>
      <c r="D234" s="1"/>
      <c r="E234" s="1"/>
      <c r="F234" s="21"/>
      <c r="G234" s="21"/>
      <c r="H234" s="21"/>
      <c r="I234" s="21"/>
      <c r="J234" s="21"/>
      <c r="K234" s="21"/>
      <c r="L234" s="21"/>
      <c r="M234" s="2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x14ac:dyDescent="0.25">
      <c r="B235" s="1"/>
      <c r="C235" s="1"/>
      <c r="D235" s="1"/>
      <c r="E235" s="1"/>
      <c r="F235" s="21"/>
      <c r="G235" s="21"/>
      <c r="H235" s="21"/>
      <c r="I235" s="21"/>
      <c r="J235" s="21"/>
      <c r="K235" s="21"/>
      <c r="L235" s="21"/>
      <c r="M235" s="2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x14ac:dyDescent="0.25">
      <c r="B236" s="1"/>
      <c r="C236" s="1"/>
      <c r="D236" s="1"/>
      <c r="E236" s="1"/>
      <c r="F236" s="21"/>
      <c r="G236" s="21"/>
      <c r="H236" s="21"/>
      <c r="I236" s="21"/>
      <c r="J236" s="21"/>
      <c r="K236" s="21"/>
      <c r="L236" s="21"/>
      <c r="M236" s="2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x14ac:dyDescent="0.25">
      <c r="B237" s="1"/>
      <c r="C237" s="1"/>
      <c r="D237" s="1"/>
      <c r="E237" s="1"/>
      <c r="F237" s="21"/>
      <c r="G237" s="21"/>
      <c r="H237" s="21"/>
      <c r="I237" s="21"/>
      <c r="J237" s="21"/>
      <c r="K237" s="21"/>
      <c r="L237" s="21"/>
      <c r="M237" s="2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x14ac:dyDescent="0.25">
      <c r="B238" s="1"/>
      <c r="C238" s="1"/>
      <c r="D238" s="1"/>
      <c r="E238" s="1"/>
      <c r="F238" s="21"/>
      <c r="G238" s="21"/>
      <c r="H238" s="21"/>
      <c r="I238" s="21"/>
      <c r="J238" s="21"/>
      <c r="K238" s="21"/>
      <c r="L238" s="21"/>
      <c r="M238" s="2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x14ac:dyDescent="0.25">
      <c r="B239" s="1"/>
      <c r="C239" s="1"/>
      <c r="D239" s="1"/>
      <c r="E239" s="1"/>
      <c r="F239" s="21"/>
      <c r="G239" s="21"/>
      <c r="H239" s="21"/>
      <c r="I239" s="21"/>
      <c r="J239" s="21"/>
      <c r="K239" s="21"/>
      <c r="L239" s="21"/>
      <c r="M239" s="2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x14ac:dyDescent="0.25">
      <c r="B240" s="1"/>
      <c r="C240" s="1"/>
      <c r="D240" s="1"/>
      <c r="E240" s="1"/>
      <c r="F240" s="21"/>
      <c r="G240" s="21"/>
      <c r="H240" s="21"/>
      <c r="I240" s="21"/>
      <c r="J240" s="21"/>
      <c r="K240" s="21"/>
      <c r="L240" s="21"/>
      <c r="M240" s="2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x14ac:dyDescent="0.25">
      <c r="B241" s="1"/>
      <c r="C241" s="1"/>
      <c r="D241" s="1"/>
      <c r="E241" s="1"/>
      <c r="F241" s="21"/>
      <c r="G241" s="21"/>
      <c r="H241" s="21"/>
      <c r="I241" s="21"/>
      <c r="J241" s="21"/>
      <c r="K241" s="21"/>
      <c r="L241" s="21"/>
      <c r="M241" s="2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x14ac:dyDescent="0.25">
      <c r="B242" s="1"/>
      <c r="C242" s="1"/>
      <c r="D242" s="1"/>
      <c r="E242" s="1"/>
      <c r="F242" s="21"/>
      <c r="G242" s="21"/>
      <c r="H242" s="21"/>
      <c r="I242" s="21"/>
      <c r="J242" s="21"/>
      <c r="K242" s="21"/>
      <c r="L242" s="21"/>
      <c r="M242" s="2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x14ac:dyDescent="0.25">
      <c r="B243" s="1"/>
      <c r="C243" s="1"/>
      <c r="D243" s="1"/>
      <c r="E243" s="1"/>
      <c r="F243" s="21"/>
      <c r="G243" s="21"/>
      <c r="H243" s="21"/>
      <c r="I243" s="21"/>
      <c r="J243" s="21"/>
      <c r="K243" s="21"/>
      <c r="L243" s="21"/>
      <c r="M243" s="2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x14ac:dyDescent="0.25">
      <c r="B244" s="1"/>
      <c r="C244" s="1"/>
      <c r="D244" s="1"/>
      <c r="E244" s="1"/>
      <c r="F244" s="21"/>
      <c r="G244" s="21"/>
      <c r="H244" s="21"/>
      <c r="I244" s="21"/>
      <c r="J244" s="21"/>
      <c r="K244" s="21"/>
      <c r="L244" s="21"/>
      <c r="M244" s="2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x14ac:dyDescent="0.25">
      <c r="B245" s="1"/>
      <c r="C245" s="1"/>
      <c r="D245" s="1"/>
      <c r="E245" s="1"/>
      <c r="F245" s="21"/>
      <c r="G245" s="21"/>
      <c r="H245" s="21"/>
      <c r="I245" s="21"/>
      <c r="J245" s="21"/>
      <c r="K245" s="21"/>
      <c r="L245" s="21"/>
      <c r="M245" s="2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x14ac:dyDescent="0.25">
      <c r="B246" s="1"/>
      <c r="C246" s="1"/>
      <c r="D246" s="1"/>
      <c r="E246" s="1"/>
      <c r="F246" s="21"/>
      <c r="G246" s="21"/>
      <c r="H246" s="21"/>
      <c r="I246" s="21"/>
      <c r="J246" s="21"/>
      <c r="K246" s="21"/>
      <c r="L246" s="21"/>
      <c r="M246" s="2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x14ac:dyDescent="0.25">
      <c r="B247" s="1"/>
      <c r="C247" s="1"/>
      <c r="D247" s="1"/>
      <c r="E247" s="1"/>
      <c r="F247" s="21"/>
      <c r="G247" s="21"/>
      <c r="H247" s="21"/>
      <c r="I247" s="21"/>
      <c r="J247" s="21"/>
      <c r="K247" s="21"/>
      <c r="L247" s="21"/>
      <c r="M247" s="2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x14ac:dyDescent="0.25">
      <c r="B248" s="1"/>
      <c r="C248" s="1"/>
      <c r="D248" s="1"/>
      <c r="E248" s="1"/>
      <c r="F248" s="21"/>
      <c r="G248" s="21"/>
      <c r="H248" s="21"/>
      <c r="I248" s="21"/>
      <c r="J248" s="21"/>
      <c r="K248" s="21"/>
      <c r="L248" s="21"/>
      <c r="M248" s="2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x14ac:dyDescent="0.25">
      <c r="B249" s="1"/>
      <c r="C249" s="1"/>
      <c r="D249" s="1"/>
      <c r="E249" s="1"/>
      <c r="F249" s="21"/>
      <c r="G249" s="21"/>
      <c r="H249" s="21"/>
      <c r="I249" s="21"/>
      <c r="J249" s="21"/>
      <c r="K249" s="21"/>
      <c r="L249" s="21"/>
      <c r="M249" s="2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x14ac:dyDescent="0.25">
      <c r="B250" s="1"/>
      <c r="C250" s="1"/>
      <c r="D250" s="1"/>
      <c r="E250" s="1"/>
      <c r="F250" s="21"/>
      <c r="G250" s="21"/>
      <c r="H250" s="21"/>
      <c r="I250" s="21"/>
      <c r="J250" s="21"/>
      <c r="K250" s="21"/>
      <c r="L250" s="21"/>
      <c r="M250" s="2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x14ac:dyDescent="0.25">
      <c r="B251" s="1"/>
      <c r="C251" s="1"/>
      <c r="D251" s="1"/>
      <c r="E251" s="1"/>
      <c r="F251" s="21"/>
      <c r="G251" s="21"/>
      <c r="H251" s="21"/>
      <c r="I251" s="21"/>
      <c r="J251" s="21"/>
      <c r="K251" s="21"/>
      <c r="L251" s="21"/>
      <c r="M251" s="2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x14ac:dyDescent="0.25">
      <c r="B252" s="1"/>
      <c r="C252" s="1"/>
      <c r="D252" s="1"/>
      <c r="E252" s="1"/>
      <c r="F252" s="21"/>
      <c r="G252" s="21"/>
      <c r="H252" s="21"/>
      <c r="I252" s="21"/>
      <c r="J252" s="21"/>
      <c r="K252" s="21"/>
      <c r="L252" s="21"/>
      <c r="M252" s="2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x14ac:dyDescent="0.25">
      <c r="B253" s="1"/>
      <c r="C253" s="1"/>
      <c r="D253" s="1"/>
      <c r="E253" s="1"/>
      <c r="F253" s="21"/>
      <c r="G253" s="21"/>
      <c r="H253" s="21"/>
      <c r="I253" s="21"/>
      <c r="J253" s="21"/>
      <c r="K253" s="21"/>
      <c r="L253" s="21"/>
      <c r="M253" s="2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x14ac:dyDescent="0.25">
      <c r="B254" s="1"/>
      <c r="C254" s="1"/>
      <c r="D254" s="1"/>
      <c r="E254" s="1"/>
      <c r="F254" s="21"/>
      <c r="G254" s="21"/>
      <c r="H254" s="21"/>
      <c r="I254" s="21"/>
      <c r="J254" s="21"/>
      <c r="K254" s="21"/>
      <c r="L254" s="21"/>
      <c r="M254" s="2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x14ac:dyDescent="0.25">
      <c r="B255" s="1"/>
      <c r="C255" s="1"/>
      <c r="D255" s="1"/>
      <c r="E255" s="1"/>
      <c r="F255" s="21"/>
      <c r="G255" s="21"/>
      <c r="H255" s="21"/>
      <c r="I255" s="21"/>
      <c r="J255" s="21"/>
      <c r="K255" s="21"/>
      <c r="L255" s="21"/>
      <c r="M255" s="2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x14ac:dyDescent="0.25">
      <c r="B256" s="1"/>
      <c r="C256" s="1"/>
      <c r="D256" s="1"/>
      <c r="E256" s="1"/>
      <c r="F256" s="21"/>
      <c r="G256" s="21"/>
      <c r="H256" s="21"/>
      <c r="I256" s="21"/>
      <c r="J256" s="21"/>
      <c r="K256" s="21"/>
      <c r="L256" s="21"/>
      <c r="M256" s="2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x14ac:dyDescent="0.25">
      <c r="B257" s="1"/>
      <c r="C257" s="1"/>
      <c r="D257" s="1"/>
      <c r="E257" s="1"/>
      <c r="F257" s="21"/>
      <c r="G257" s="21"/>
      <c r="H257" s="21"/>
      <c r="I257" s="21"/>
      <c r="J257" s="21"/>
      <c r="K257" s="21"/>
      <c r="L257" s="21"/>
      <c r="M257" s="2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x14ac:dyDescent="0.25">
      <c r="B258" s="1"/>
      <c r="C258" s="1"/>
      <c r="D258" s="1"/>
      <c r="E258" s="1"/>
      <c r="F258" s="21"/>
      <c r="G258" s="21"/>
      <c r="H258" s="21"/>
      <c r="I258" s="21"/>
      <c r="J258" s="21"/>
      <c r="K258" s="21"/>
      <c r="L258" s="21"/>
      <c r="M258" s="2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x14ac:dyDescent="0.25">
      <c r="B259" s="1"/>
      <c r="C259" s="1"/>
      <c r="D259" s="1"/>
      <c r="E259" s="1"/>
      <c r="F259" s="21"/>
      <c r="G259" s="21"/>
      <c r="H259" s="21"/>
      <c r="I259" s="21"/>
      <c r="J259" s="21"/>
      <c r="K259" s="21"/>
      <c r="L259" s="21"/>
      <c r="M259" s="2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x14ac:dyDescent="0.25">
      <c r="B260" s="1"/>
      <c r="C260" s="1"/>
      <c r="D260" s="1"/>
      <c r="E260" s="1"/>
      <c r="F260" s="21"/>
      <c r="G260" s="21"/>
      <c r="H260" s="21"/>
      <c r="I260" s="21"/>
      <c r="J260" s="21"/>
      <c r="K260" s="21"/>
      <c r="L260" s="21"/>
      <c r="M260" s="2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x14ac:dyDescent="0.25">
      <c r="B261" s="1"/>
      <c r="C261" s="1"/>
      <c r="D261" s="1"/>
      <c r="E261" s="1"/>
      <c r="F261" s="21"/>
      <c r="G261" s="21"/>
      <c r="H261" s="21"/>
      <c r="I261" s="21"/>
      <c r="J261" s="21"/>
      <c r="K261" s="21"/>
      <c r="L261" s="21"/>
      <c r="M261" s="2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x14ac:dyDescent="0.25">
      <c r="B262" s="1"/>
      <c r="C262" s="1"/>
      <c r="D262" s="1"/>
      <c r="E262" s="1"/>
      <c r="F262" s="21"/>
      <c r="G262" s="21"/>
      <c r="H262" s="21"/>
      <c r="I262" s="21"/>
      <c r="J262" s="21"/>
      <c r="K262" s="21"/>
      <c r="L262" s="21"/>
      <c r="M262" s="2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x14ac:dyDescent="0.25">
      <c r="B263" s="1"/>
      <c r="C263" s="1"/>
      <c r="D263" s="1"/>
      <c r="E263" s="1"/>
      <c r="F263" s="21"/>
      <c r="G263" s="21"/>
      <c r="H263" s="21"/>
      <c r="I263" s="21"/>
      <c r="J263" s="21"/>
      <c r="K263" s="21"/>
      <c r="L263" s="21"/>
      <c r="M263" s="2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x14ac:dyDescent="0.25">
      <c r="B264" s="1"/>
      <c r="C264" s="1"/>
      <c r="D264" s="1"/>
      <c r="E264" s="1"/>
      <c r="F264" s="21"/>
      <c r="G264" s="21"/>
      <c r="H264" s="21"/>
      <c r="I264" s="21"/>
      <c r="J264" s="21"/>
      <c r="K264" s="21"/>
      <c r="L264" s="21"/>
      <c r="M264" s="2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x14ac:dyDescent="0.25">
      <c r="B265" s="1"/>
      <c r="C265" s="1"/>
      <c r="D265" s="1"/>
      <c r="E265" s="1"/>
      <c r="F265" s="21"/>
      <c r="G265" s="21"/>
      <c r="H265" s="21"/>
      <c r="I265" s="21"/>
      <c r="J265" s="21"/>
      <c r="K265" s="21"/>
      <c r="L265" s="21"/>
      <c r="M265" s="2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x14ac:dyDescent="0.25">
      <c r="B266" s="1"/>
      <c r="C266" s="1"/>
      <c r="D266" s="1"/>
      <c r="E266" s="1"/>
      <c r="F266" s="21"/>
      <c r="G266" s="21"/>
      <c r="H266" s="21"/>
      <c r="I266" s="21"/>
      <c r="J266" s="21"/>
      <c r="K266" s="21"/>
      <c r="L266" s="21"/>
      <c r="M266" s="2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x14ac:dyDescent="0.25">
      <c r="B267" s="1"/>
      <c r="C267" s="1"/>
      <c r="D267" s="1"/>
      <c r="E267" s="1"/>
      <c r="F267" s="21"/>
      <c r="G267" s="21"/>
      <c r="H267" s="21"/>
      <c r="I267" s="21"/>
      <c r="J267" s="21"/>
      <c r="K267" s="21"/>
      <c r="L267" s="21"/>
      <c r="M267" s="2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x14ac:dyDescent="0.25">
      <c r="B268" s="1"/>
      <c r="C268" s="1"/>
      <c r="D268" s="1"/>
      <c r="E268" s="1"/>
      <c r="F268" s="21"/>
      <c r="G268" s="21"/>
      <c r="H268" s="21"/>
      <c r="I268" s="21"/>
      <c r="J268" s="21"/>
      <c r="K268" s="21"/>
      <c r="L268" s="21"/>
      <c r="M268" s="2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x14ac:dyDescent="0.25">
      <c r="B269" s="1"/>
      <c r="C269" s="1"/>
      <c r="D269" s="1"/>
      <c r="E269" s="1"/>
      <c r="F269" s="21"/>
      <c r="G269" s="21"/>
      <c r="H269" s="21"/>
      <c r="I269" s="21"/>
      <c r="J269" s="21"/>
      <c r="K269" s="21"/>
      <c r="L269" s="21"/>
      <c r="M269" s="2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x14ac:dyDescent="0.25">
      <c r="B270" s="1"/>
      <c r="C270" s="1"/>
      <c r="D270" s="1"/>
      <c r="E270" s="1"/>
      <c r="F270" s="21"/>
      <c r="G270" s="21"/>
      <c r="H270" s="21"/>
      <c r="I270" s="21"/>
      <c r="J270" s="21"/>
      <c r="K270" s="21"/>
      <c r="L270" s="21"/>
      <c r="M270" s="2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x14ac:dyDescent="0.25">
      <c r="B271" s="1"/>
      <c r="C271" s="1"/>
      <c r="D271" s="1"/>
      <c r="E271" s="1"/>
      <c r="F271" s="21"/>
      <c r="G271" s="21"/>
      <c r="H271" s="21"/>
      <c r="I271" s="21"/>
      <c r="J271" s="21"/>
      <c r="K271" s="21"/>
      <c r="L271" s="21"/>
      <c r="M271" s="2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x14ac:dyDescent="0.25">
      <c r="B272" s="1"/>
      <c r="C272" s="1"/>
      <c r="D272" s="1"/>
      <c r="E272" s="1"/>
      <c r="F272" s="21"/>
      <c r="G272" s="21"/>
      <c r="H272" s="21"/>
      <c r="I272" s="21"/>
      <c r="J272" s="21"/>
      <c r="K272" s="21"/>
      <c r="L272" s="21"/>
      <c r="M272" s="2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x14ac:dyDescent="0.25">
      <c r="B273" s="1"/>
      <c r="C273" s="1"/>
      <c r="D273" s="1"/>
      <c r="E273" s="1"/>
      <c r="F273" s="21"/>
      <c r="G273" s="21"/>
      <c r="H273" s="21"/>
      <c r="I273" s="21"/>
      <c r="J273" s="21"/>
      <c r="K273" s="21"/>
      <c r="L273" s="21"/>
      <c r="M273" s="2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x14ac:dyDescent="0.25">
      <c r="B274" s="1"/>
      <c r="C274" s="1"/>
      <c r="D274" s="1"/>
      <c r="E274" s="1"/>
      <c r="F274" s="21"/>
      <c r="G274" s="21"/>
      <c r="H274" s="21"/>
      <c r="I274" s="21"/>
      <c r="J274" s="21"/>
      <c r="K274" s="21"/>
      <c r="L274" s="21"/>
      <c r="M274" s="2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x14ac:dyDescent="0.25">
      <c r="B275" s="1"/>
      <c r="C275" s="1"/>
      <c r="D275" s="1"/>
      <c r="E275" s="1"/>
      <c r="F275" s="21"/>
      <c r="G275" s="21"/>
      <c r="H275" s="21"/>
      <c r="I275" s="21"/>
      <c r="J275" s="21"/>
      <c r="K275" s="21"/>
      <c r="L275" s="21"/>
      <c r="M275" s="2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x14ac:dyDescent="0.25">
      <c r="B276" s="1"/>
      <c r="C276" s="1"/>
      <c r="D276" s="1"/>
      <c r="E276" s="1"/>
      <c r="F276" s="21"/>
      <c r="G276" s="21"/>
      <c r="H276" s="21"/>
      <c r="I276" s="21"/>
      <c r="J276" s="21"/>
      <c r="K276" s="21"/>
      <c r="L276" s="21"/>
      <c r="M276" s="2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x14ac:dyDescent="0.25">
      <c r="B277" s="1"/>
      <c r="C277" s="1"/>
      <c r="D277" s="1"/>
      <c r="E277" s="1"/>
      <c r="F277" s="21"/>
      <c r="G277" s="21"/>
      <c r="H277" s="21"/>
      <c r="I277" s="21"/>
      <c r="J277" s="21"/>
      <c r="K277" s="21"/>
      <c r="L277" s="21"/>
      <c r="M277" s="2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x14ac:dyDescent="0.25">
      <c r="B278" s="1"/>
      <c r="C278" s="1"/>
      <c r="D278" s="1"/>
      <c r="E278" s="1"/>
      <c r="F278" s="21"/>
      <c r="G278" s="21"/>
      <c r="H278" s="21"/>
      <c r="I278" s="21"/>
      <c r="J278" s="21"/>
      <c r="K278" s="21"/>
      <c r="L278" s="21"/>
      <c r="M278" s="2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x14ac:dyDescent="0.25">
      <c r="B279" s="1"/>
      <c r="C279" s="1"/>
      <c r="D279" s="1"/>
      <c r="E279" s="1"/>
      <c r="F279" s="21"/>
      <c r="G279" s="21"/>
      <c r="H279" s="21"/>
      <c r="I279" s="21"/>
      <c r="J279" s="21"/>
      <c r="K279" s="21"/>
      <c r="L279" s="21"/>
      <c r="M279" s="2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x14ac:dyDescent="0.25">
      <c r="B280" s="1"/>
      <c r="C280" s="1"/>
      <c r="D280" s="1"/>
      <c r="E280" s="1"/>
      <c r="F280" s="21"/>
      <c r="G280" s="21"/>
      <c r="H280" s="21"/>
      <c r="I280" s="21"/>
      <c r="J280" s="21"/>
      <c r="K280" s="21"/>
      <c r="L280" s="21"/>
      <c r="M280" s="2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x14ac:dyDescent="0.25">
      <c r="B281" s="1"/>
      <c r="C281" s="1"/>
      <c r="D281" s="1"/>
      <c r="E281" s="1"/>
      <c r="F281" s="21"/>
      <c r="G281" s="21"/>
      <c r="H281" s="21"/>
      <c r="I281" s="21"/>
      <c r="J281" s="21"/>
      <c r="K281" s="21"/>
      <c r="L281" s="21"/>
      <c r="M281" s="2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x14ac:dyDescent="0.25">
      <c r="B282" s="1"/>
      <c r="C282" s="1"/>
      <c r="D282" s="1"/>
      <c r="E282" s="1"/>
      <c r="F282" s="21"/>
      <c r="G282" s="21"/>
      <c r="H282" s="21"/>
      <c r="I282" s="21"/>
      <c r="J282" s="21"/>
      <c r="K282" s="21"/>
      <c r="L282" s="21"/>
      <c r="M282" s="2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x14ac:dyDescent="0.25">
      <c r="B283" s="1"/>
      <c r="C283" s="1"/>
      <c r="D283" s="1"/>
      <c r="E283" s="1"/>
      <c r="F283" s="21"/>
      <c r="G283" s="21"/>
      <c r="H283" s="21"/>
      <c r="I283" s="21"/>
      <c r="J283" s="21"/>
      <c r="K283" s="21"/>
      <c r="L283" s="21"/>
      <c r="M283" s="2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x14ac:dyDescent="0.25">
      <c r="B284" s="1"/>
      <c r="C284" s="1"/>
      <c r="D284" s="1"/>
      <c r="E284" s="1"/>
      <c r="F284" s="21"/>
      <c r="G284" s="21"/>
      <c r="H284" s="21"/>
      <c r="I284" s="21"/>
      <c r="J284" s="21"/>
      <c r="K284" s="21"/>
      <c r="L284" s="21"/>
      <c r="M284" s="2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x14ac:dyDescent="0.25">
      <c r="B285" s="1"/>
      <c r="C285" s="1"/>
      <c r="D285" s="1"/>
      <c r="E285" s="1"/>
      <c r="F285" s="21"/>
      <c r="G285" s="21"/>
      <c r="H285" s="21"/>
      <c r="I285" s="21"/>
      <c r="J285" s="21"/>
      <c r="K285" s="21"/>
      <c r="L285" s="21"/>
      <c r="M285" s="2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x14ac:dyDescent="0.25">
      <c r="B286" s="1"/>
      <c r="C286" s="1"/>
      <c r="D286" s="1"/>
      <c r="E286" s="1"/>
      <c r="F286" s="21"/>
      <c r="G286" s="21"/>
      <c r="H286" s="21"/>
      <c r="I286" s="21"/>
      <c r="J286" s="21"/>
      <c r="K286" s="21"/>
      <c r="L286" s="21"/>
      <c r="M286" s="2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x14ac:dyDescent="0.25">
      <c r="B287" s="1"/>
      <c r="C287" s="1"/>
      <c r="D287" s="1"/>
      <c r="E287" s="1"/>
      <c r="F287" s="21"/>
      <c r="G287" s="21"/>
      <c r="H287" s="21"/>
      <c r="I287" s="21"/>
      <c r="J287" s="21"/>
      <c r="K287" s="21"/>
      <c r="L287" s="21"/>
      <c r="M287" s="2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x14ac:dyDescent="0.25">
      <c r="B288" s="1"/>
      <c r="C288" s="1"/>
      <c r="D288" s="1"/>
      <c r="E288" s="1"/>
      <c r="F288" s="21"/>
      <c r="G288" s="21"/>
      <c r="H288" s="21"/>
      <c r="I288" s="21"/>
      <c r="J288" s="21"/>
      <c r="K288" s="21"/>
      <c r="L288" s="21"/>
      <c r="M288" s="2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x14ac:dyDescent="0.25">
      <c r="B289" s="1"/>
      <c r="C289" s="1"/>
      <c r="D289" s="1"/>
      <c r="E289" s="1"/>
      <c r="F289" s="21"/>
      <c r="G289" s="21"/>
      <c r="H289" s="21"/>
      <c r="I289" s="21"/>
      <c r="J289" s="21"/>
      <c r="K289" s="21"/>
      <c r="L289" s="21"/>
      <c r="M289" s="2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x14ac:dyDescent="0.25">
      <c r="B290" s="1"/>
      <c r="C290" s="1"/>
      <c r="D290" s="1"/>
      <c r="E290" s="1"/>
      <c r="F290" s="21"/>
      <c r="G290" s="21"/>
      <c r="H290" s="21"/>
      <c r="I290" s="21"/>
      <c r="J290" s="21"/>
      <c r="K290" s="21"/>
      <c r="L290" s="21"/>
      <c r="M290" s="2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x14ac:dyDescent="0.25">
      <c r="B291" s="1"/>
      <c r="C291" s="1"/>
      <c r="D291" s="1"/>
      <c r="E291" s="1"/>
      <c r="F291" s="21"/>
      <c r="G291" s="21"/>
      <c r="H291" s="21"/>
      <c r="I291" s="21"/>
      <c r="J291" s="21"/>
      <c r="K291" s="21"/>
      <c r="L291" s="21"/>
      <c r="M291" s="2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x14ac:dyDescent="0.25">
      <c r="B292" s="1"/>
      <c r="C292" s="1"/>
      <c r="D292" s="1"/>
      <c r="E292" s="1"/>
      <c r="F292" s="21"/>
      <c r="G292" s="21"/>
      <c r="H292" s="21"/>
      <c r="I292" s="21"/>
      <c r="J292" s="21"/>
      <c r="K292" s="21"/>
      <c r="L292" s="21"/>
      <c r="M292" s="2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x14ac:dyDescent="0.25">
      <c r="B293" s="1"/>
      <c r="C293" s="1"/>
      <c r="D293" s="1"/>
      <c r="E293" s="1"/>
      <c r="F293" s="21"/>
      <c r="G293" s="21"/>
      <c r="H293" s="21"/>
      <c r="I293" s="21"/>
      <c r="J293" s="21"/>
      <c r="K293" s="21"/>
      <c r="L293" s="21"/>
      <c r="M293" s="2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x14ac:dyDescent="0.25">
      <c r="B294" s="1"/>
      <c r="C294" s="1"/>
      <c r="D294" s="1"/>
      <c r="E294" s="1"/>
      <c r="F294" s="21"/>
      <c r="G294" s="21"/>
      <c r="H294" s="21"/>
      <c r="I294" s="21"/>
      <c r="J294" s="21"/>
      <c r="K294" s="21"/>
      <c r="L294" s="21"/>
      <c r="M294" s="2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x14ac:dyDescent="0.25">
      <c r="B295" s="1"/>
      <c r="C295" s="1"/>
      <c r="D295" s="1"/>
      <c r="E295" s="1"/>
      <c r="F295" s="21"/>
      <c r="G295" s="21"/>
      <c r="H295" s="21"/>
      <c r="I295" s="21"/>
      <c r="J295" s="21"/>
      <c r="K295" s="21"/>
      <c r="L295" s="21"/>
      <c r="M295" s="2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x14ac:dyDescent="0.25">
      <c r="B296" s="1"/>
      <c r="C296" s="1"/>
      <c r="D296" s="1"/>
      <c r="E296" s="1"/>
      <c r="F296" s="21"/>
      <c r="G296" s="21"/>
      <c r="H296" s="21"/>
      <c r="I296" s="21"/>
      <c r="J296" s="21"/>
      <c r="K296" s="21"/>
      <c r="L296" s="21"/>
      <c r="M296" s="2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x14ac:dyDescent="0.25">
      <c r="B297" s="1"/>
      <c r="C297" s="1"/>
      <c r="D297" s="1"/>
      <c r="E297" s="1"/>
      <c r="F297" s="21"/>
      <c r="G297" s="21"/>
      <c r="H297" s="21"/>
      <c r="I297" s="21"/>
      <c r="J297" s="21"/>
      <c r="K297" s="21"/>
      <c r="L297" s="21"/>
      <c r="M297" s="2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x14ac:dyDescent="0.25">
      <c r="B298" s="1"/>
      <c r="C298" s="1"/>
      <c r="D298" s="1"/>
      <c r="E298" s="1"/>
      <c r="F298" s="21"/>
      <c r="G298" s="21"/>
      <c r="H298" s="21"/>
      <c r="I298" s="21"/>
      <c r="J298" s="21"/>
      <c r="K298" s="21"/>
      <c r="L298" s="21"/>
      <c r="M298" s="2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x14ac:dyDescent="0.25">
      <c r="B299" s="1"/>
      <c r="C299" s="1"/>
      <c r="D299" s="1"/>
      <c r="E299" s="1"/>
      <c r="F299" s="21"/>
      <c r="G299" s="21"/>
      <c r="H299" s="21"/>
      <c r="I299" s="21"/>
      <c r="J299" s="21"/>
      <c r="K299" s="21"/>
      <c r="L299" s="21"/>
      <c r="M299" s="2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x14ac:dyDescent="0.25">
      <c r="B300" s="1"/>
      <c r="C300" s="1"/>
      <c r="D300" s="1"/>
      <c r="E300" s="1"/>
      <c r="F300" s="21"/>
      <c r="G300" s="21"/>
      <c r="H300" s="21"/>
      <c r="I300" s="21"/>
      <c r="J300" s="21"/>
      <c r="K300" s="21"/>
      <c r="L300" s="21"/>
      <c r="M300" s="2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x14ac:dyDescent="0.25">
      <c r="B301" s="1"/>
      <c r="C301" s="1"/>
      <c r="D301" s="1"/>
      <c r="E301" s="1"/>
      <c r="F301" s="21"/>
      <c r="G301" s="21"/>
      <c r="H301" s="21"/>
      <c r="I301" s="21"/>
      <c r="J301" s="21"/>
      <c r="K301" s="21"/>
      <c r="L301" s="21"/>
      <c r="M301" s="2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x14ac:dyDescent="0.25">
      <c r="B302" s="1"/>
      <c r="C302" s="1"/>
      <c r="D302" s="1"/>
      <c r="E302" s="1"/>
      <c r="F302" s="21"/>
      <c r="G302" s="21"/>
      <c r="H302" s="21"/>
      <c r="I302" s="21"/>
      <c r="J302" s="21"/>
      <c r="K302" s="21"/>
      <c r="L302" s="21"/>
      <c r="M302" s="2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x14ac:dyDescent="0.25">
      <c r="B303" s="1"/>
      <c r="C303" s="1"/>
      <c r="D303" s="1"/>
      <c r="E303" s="1"/>
      <c r="F303" s="21"/>
      <c r="G303" s="21"/>
      <c r="H303" s="21"/>
      <c r="I303" s="21"/>
      <c r="J303" s="21"/>
      <c r="K303" s="21"/>
      <c r="L303" s="21"/>
      <c r="M303" s="2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x14ac:dyDescent="0.25">
      <c r="B304" s="1"/>
      <c r="C304" s="1"/>
      <c r="D304" s="1"/>
      <c r="E304" s="1"/>
      <c r="F304" s="21"/>
      <c r="G304" s="21"/>
      <c r="H304" s="21"/>
      <c r="I304" s="21"/>
      <c r="J304" s="21"/>
      <c r="K304" s="21"/>
      <c r="L304" s="21"/>
      <c r="M304" s="2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x14ac:dyDescent="0.25">
      <c r="B305" s="1"/>
      <c r="C305" s="1"/>
      <c r="D305" s="1"/>
      <c r="E305" s="1"/>
      <c r="F305" s="21"/>
      <c r="G305" s="21"/>
      <c r="H305" s="21"/>
      <c r="I305" s="21"/>
      <c r="J305" s="21"/>
      <c r="K305" s="21"/>
      <c r="L305" s="21"/>
      <c r="M305" s="2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x14ac:dyDescent="0.25">
      <c r="B306" s="1"/>
      <c r="C306" s="1"/>
      <c r="D306" s="1"/>
      <c r="E306" s="1"/>
      <c r="F306" s="21"/>
      <c r="G306" s="21"/>
      <c r="H306" s="21"/>
      <c r="I306" s="21"/>
      <c r="J306" s="21"/>
      <c r="K306" s="21"/>
      <c r="L306" s="21"/>
      <c r="M306" s="2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x14ac:dyDescent="0.25">
      <c r="B307" s="1"/>
      <c r="C307" s="1"/>
      <c r="D307" s="1"/>
      <c r="E307" s="1"/>
      <c r="F307" s="21"/>
      <c r="G307" s="21"/>
      <c r="H307" s="21"/>
      <c r="I307" s="21"/>
      <c r="J307" s="21"/>
      <c r="K307" s="21"/>
      <c r="L307" s="21"/>
      <c r="M307" s="2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x14ac:dyDescent="0.25">
      <c r="B308" s="1"/>
      <c r="C308" s="1"/>
      <c r="D308" s="1"/>
      <c r="E308" s="1"/>
      <c r="F308" s="21"/>
      <c r="G308" s="21"/>
      <c r="H308" s="21"/>
      <c r="I308" s="21"/>
      <c r="J308" s="21"/>
      <c r="K308" s="21"/>
      <c r="L308" s="21"/>
      <c r="M308" s="2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x14ac:dyDescent="0.25">
      <c r="B309" s="1"/>
      <c r="C309" s="1"/>
      <c r="D309" s="1"/>
      <c r="E309" s="1"/>
      <c r="F309" s="21"/>
      <c r="G309" s="21"/>
      <c r="H309" s="21"/>
      <c r="I309" s="21"/>
      <c r="J309" s="21"/>
      <c r="K309" s="21"/>
      <c r="L309" s="21"/>
      <c r="M309" s="2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x14ac:dyDescent="0.25">
      <c r="B310" s="1"/>
      <c r="C310" s="1"/>
      <c r="D310" s="1"/>
      <c r="E310" s="1"/>
      <c r="F310" s="21"/>
      <c r="G310" s="21"/>
      <c r="H310" s="21"/>
      <c r="I310" s="21"/>
      <c r="J310" s="21"/>
      <c r="K310" s="21"/>
      <c r="L310" s="21"/>
      <c r="M310" s="2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x14ac:dyDescent="0.25">
      <c r="B311" s="1"/>
      <c r="C311" s="1"/>
      <c r="D311" s="1"/>
      <c r="E311" s="1"/>
      <c r="F311" s="21"/>
      <c r="G311" s="21"/>
      <c r="H311" s="21"/>
      <c r="I311" s="21"/>
      <c r="J311" s="21"/>
      <c r="K311" s="21"/>
      <c r="L311" s="21"/>
      <c r="M311" s="2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x14ac:dyDescent="0.25">
      <c r="B312" s="1"/>
      <c r="C312" s="1"/>
      <c r="D312" s="1"/>
      <c r="E312" s="1"/>
      <c r="F312" s="21"/>
      <c r="G312" s="21"/>
      <c r="H312" s="21"/>
      <c r="I312" s="21"/>
      <c r="J312" s="21"/>
      <c r="K312" s="21"/>
      <c r="L312" s="21"/>
      <c r="M312" s="2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x14ac:dyDescent="0.25">
      <c r="B313" s="1"/>
      <c r="C313" s="1"/>
      <c r="D313" s="1"/>
      <c r="E313" s="1"/>
      <c r="F313" s="21"/>
      <c r="G313" s="21"/>
      <c r="H313" s="21"/>
      <c r="I313" s="21"/>
      <c r="J313" s="21"/>
      <c r="K313" s="21"/>
      <c r="L313" s="21"/>
      <c r="M313" s="2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x14ac:dyDescent="0.25">
      <c r="B314" s="1"/>
      <c r="C314" s="1"/>
      <c r="D314" s="1"/>
      <c r="E314" s="1"/>
      <c r="F314" s="21"/>
      <c r="G314" s="21"/>
      <c r="H314" s="21"/>
      <c r="I314" s="21"/>
      <c r="J314" s="21"/>
      <c r="K314" s="21"/>
      <c r="L314" s="21"/>
      <c r="M314" s="2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x14ac:dyDescent="0.25">
      <c r="B315" s="1"/>
      <c r="C315" s="1"/>
      <c r="D315" s="1"/>
      <c r="E315" s="1"/>
      <c r="F315" s="21"/>
      <c r="G315" s="21"/>
      <c r="H315" s="21"/>
      <c r="I315" s="21"/>
      <c r="J315" s="21"/>
      <c r="K315" s="21"/>
      <c r="L315" s="21"/>
      <c r="M315" s="2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x14ac:dyDescent="0.25">
      <c r="B316" s="1"/>
      <c r="C316" s="1"/>
      <c r="D316" s="1"/>
      <c r="E316" s="1"/>
      <c r="F316" s="21"/>
      <c r="G316" s="21"/>
      <c r="H316" s="21"/>
      <c r="I316" s="21"/>
      <c r="J316" s="21"/>
      <c r="K316" s="21"/>
      <c r="L316" s="21"/>
      <c r="M316" s="2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x14ac:dyDescent="0.25">
      <c r="B317" s="1"/>
      <c r="C317" s="1"/>
      <c r="D317" s="1"/>
      <c r="E317" s="1"/>
      <c r="F317" s="21"/>
      <c r="G317" s="21"/>
      <c r="H317" s="21"/>
      <c r="I317" s="21"/>
      <c r="J317" s="21"/>
      <c r="K317" s="21"/>
      <c r="L317" s="21"/>
      <c r="M317" s="2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x14ac:dyDescent="0.25">
      <c r="B318" s="1"/>
      <c r="C318" s="1"/>
      <c r="D318" s="1"/>
      <c r="E318" s="1"/>
      <c r="F318" s="21"/>
      <c r="G318" s="21"/>
      <c r="H318" s="21"/>
      <c r="I318" s="21"/>
      <c r="J318" s="21"/>
      <c r="K318" s="21"/>
      <c r="L318" s="21"/>
      <c r="M318" s="2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x14ac:dyDescent="0.25">
      <c r="B319" s="1"/>
      <c r="C319" s="1"/>
      <c r="D319" s="1"/>
      <c r="E319" s="1"/>
      <c r="F319" s="21"/>
      <c r="G319" s="21"/>
      <c r="H319" s="21"/>
      <c r="I319" s="21"/>
      <c r="J319" s="21"/>
      <c r="K319" s="21"/>
      <c r="L319" s="21"/>
      <c r="M319" s="2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x14ac:dyDescent="0.25">
      <c r="B320" s="1"/>
      <c r="C320" s="1"/>
      <c r="D320" s="1"/>
      <c r="E320" s="1"/>
      <c r="F320" s="21"/>
      <c r="G320" s="21"/>
      <c r="H320" s="21"/>
      <c r="I320" s="21"/>
      <c r="J320" s="21"/>
      <c r="K320" s="21"/>
      <c r="L320" s="21"/>
      <c r="M320" s="2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x14ac:dyDescent="0.25">
      <c r="B321" s="1"/>
      <c r="C321" s="1"/>
      <c r="D321" s="1"/>
      <c r="E321" s="1"/>
      <c r="F321" s="21"/>
      <c r="G321" s="21"/>
      <c r="H321" s="21"/>
      <c r="I321" s="21"/>
      <c r="J321" s="21"/>
      <c r="K321" s="21"/>
      <c r="L321" s="21"/>
      <c r="M321" s="2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x14ac:dyDescent="0.25">
      <c r="B322" s="1"/>
      <c r="C322" s="1"/>
      <c r="D322" s="1"/>
      <c r="E322" s="1"/>
      <c r="F322" s="21"/>
      <c r="G322" s="21"/>
      <c r="H322" s="21"/>
      <c r="I322" s="21"/>
      <c r="J322" s="21"/>
      <c r="K322" s="21"/>
      <c r="L322" s="21"/>
      <c r="M322" s="2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x14ac:dyDescent="0.25">
      <c r="B323" s="1"/>
      <c r="C323" s="1"/>
      <c r="D323" s="1"/>
      <c r="E323" s="1"/>
      <c r="F323" s="21"/>
      <c r="G323" s="21"/>
      <c r="H323" s="21"/>
      <c r="I323" s="21"/>
      <c r="J323" s="21"/>
      <c r="K323" s="21"/>
      <c r="L323" s="21"/>
      <c r="M323" s="2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x14ac:dyDescent="0.25">
      <c r="B324" s="1"/>
      <c r="C324" s="1"/>
      <c r="D324" s="1"/>
      <c r="E324" s="1"/>
      <c r="F324" s="21"/>
      <c r="G324" s="21"/>
      <c r="H324" s="21"/>
      <c r="I324" s="21"/>
      <c r="J324" s="21"/>
      <c r="K324" s="21"/>
      <c r="L324" s="21"/>
      <c r="M324" s="2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x14ac:dyDescent="0.25">
      <c r="B325" s="1"/>
      <c r="C325" s="1"/>
      <c r="D325" s="1"/>
      <c r="E325" s="1"/>
      <c r="F325" s="21"/>
      <c r="G325" s="21"/>
      <c r="H325" s="21"/>
      <c r="I325" s="21"/>
      <c r="J325" s="21"/>
      <c r="K325" s="21"/>
      <c r="L325" s="21"/>
      <c r="M325" s="2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x14ac:dyDescent="0.25">
      <c r="B326" s="1"/>
      <c r="C326" s="1"/>
      <c r="D326" s="1"/>
      <c r="E326" s="1"/>
      <c r="F326" s="21"/>
      <c r="G326" s="21"/>
      <c r="H326" s="21"/>
      <c r="I326" s="21"/>
      <c r="J326" s="21"/>
      <c r="K326" s="21"/>
      <c r="L326" s="21"/>
      <c r="M326" s="2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x14ac:dyDescent="0.25">
      <c r="B327" s="1"/>
      <c r="C327" s="1"/>
      <c r="D327" s="1"/>
      <c r="E327" s="1"/>
      <c r="F327" s="21"/>
      <c r="G327" s="21"/>
      <c r="H327" s="21"/>
      <c r="I327" s="21"/>
      <c r="J327" s="21"/>
      <c r="K327" s="21"/>
      <c r="L327" s="21"/>
      <c r="M327" s="2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x14ac:dyDescent="0.25">
      <c r="B328" s="1"/>
      <c r="C328" s="1"/>
      <c r="D328" s="1"/>
      <c r="E328" s="1"/>
      <c r="F328" s="21"/>
      <c r="G328" s="21"/>
      <c r="H328" s="21"/>
      <c r="I328" s="21"/>
      <c r="J328" s="21"/>
      <c r="K328" s="21"/>
      <c r="L328" s="21"/>
      <c r="M328" s="2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x14ac:dyDescent="0.25">
      <c r="B329" s="1"/>
      <c r="C329" s="1"/>
      <c r="D329" s="1"/>
      <c r="E329" s="1"/>
      <c r="F329" s="21"/>
      <c r="G329" s="21"/>
      <c r="H329" s="21"/>
      <c r="I329" s="21"/>
      <c r="J329" s="21"/>
      <c r="K329" s="21"/>
      <c r="L329" s="21"/>
      <c r="M329" s="2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x14ac:dyDescent="0.25">
      <c r="B330" s="1"/>
      <c r="C330" s="1"/>
      <c r="D330" s="1"/>
      <c r="E330" s="1"/>
      <c r="F330" s="21"/>
      <c r="G330" s="21"/>
      <c r="H330" s="21"/>
      <c r="I330" s="21"/>
      <c r="J330" s="21"/>
      <c r="K330" s="21"/>
      <c r="L330" s="21"/>
      <c r="M330" s="2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x14ac:dyDescent="0.25">
      <c r="B331" s="1"/>
      <c r="C331" s="1"/>
      <c r="D331" s="1"/>
      <c r="E331" s="1"/>
      <c r="F331" s="21"/>
      <c r="G331" s="21"/>
      <c r="H331" s="21"/>
      <c r="I331" s="21"/>
      <c r="J331" s="21"/>
      <c r="K331" s="21"/>
      <c r="L331" s="21"/>
      <c r="M331" s="2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x14ac:dyDescent="0.25">
      <c r="B332" s="1"/>
      <c r="C332" s="1"/>
      <c r="D332" s="1"/>
      <c r="E332" s="1"/>
      <c r="F332" s="21"/>
      <c r="G332" s="21"/>
      <c r="H332" s="21"/>
      <c r="I332" s="21"/>
      <c r="J332" s="21"/>
      <c r="K332" s="21"/>
      <c r="L332" s="21"/>
      <c r="M332" s="2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x14ac:dyDescent="0.25">
      <c r="B333" s="1"/>
      <c r="C333" s="1"/>
      <c r="D333" s="1"/>
      <c r="E333" s="1"/>
      <c r="F333" s="21"/>
      <c r="G333" s="21"/>
      <c r="H333" s="21"/>
      <c r="I333" s="21"/>
      <c r="J333" s="21"/>
      <c r="K333" s="21"/>
      <c r="L333" s="21"/>
      <c r="M333" s="2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x14ac:dyDescent="0.25">
      <c r="B334" s="1"/>
      <c r="C334" s="1"/>
      <c r="D334" s="1"/>
      <c r="E334" s="1"/>
      <c r="F334" s="21"/>
      <c r="G334" s="21"/>
      <c r="H334" s="21"/>
      <c r="I334" s="21"/>
      <c r="J334" s="21"/>
      <c r="K334" s="21"/>
      <c r="L334" s="21"/>
      <c r="M334" s="2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x14ac:dyDescent="0.25">
      <c r="B335" s="1"/>
      <c r="C335" s="1"/>
      <c r="D335" s="1"/>
      <c r="E335" s="1"/>
      <c r="F335" s="21"/>
      <c r="G335" s="21"/>
      <c r="H335" s="21"/>
      <c r="I335" s="21"/>
      <c r="J335" s="21"/>
      <c r="K335" s="21"/>
      <c r="L335" s="21"/>
      <c r="M335" s="2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x14ac:dyDescent="0.25">
      <c r="B336" s="1"/>
      <c r="C336" s="1"/>
      <c r="D336" s="1"/>
      <c r="E336" s="1"/>
      <c r="F336" s="21"/>
      <c r="G336" s="21"/>
      <c r="H336" s="21"/>
      <c r="I336" s="21"/>
      <c r="J336" s="21"/>
      <c r="K336" s="21"/>
      <c r="L336" s="21"/>
      <c r="M336" s="2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x14ac:dyDescent="0.25">
      <c r="B337" s="1"/>
      <c r="C337" s="1"/>
      <c r="D337" s="1"/>
      <c r="E337" s="1"/>
      <c r="F337" s="21"/>
      <c r="G337" s="21"/>
      <c r="H337" s="21"/>
      <c r="I337" s="21"/>
      <c r="J337" s="21"/>
      <c r="K337" s="21"/>
      <c r="L337" s="21"/>
      <c r="M337" s="2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x14ac:dyDescent="0.25">
      <c r="B338" s="1"/>
      <c r="C338" s="1"/>
      <c r="D338" s="1"/>
      <c r="E338" s="1"/>
      <c r="F338" s="21"/>
      <c r="G338" s="21"/>
      <c r="H338" s="21"/>
      <c r="I338" s="21"/>
      <c r="J338" s="21"/>
      <c r="K338" s="21"/>
      <c r="L338" s="21"/>
      <c r="M338" s="2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x14ac:dyDescent="0.25">
      <c r="B339" s="1"/>
      <c r="C339" s="1"/>
      <c r="D339" s="1"/>
      <c r="E339" s="1"/>
      <c r="F339" s="21"/>
      <c r="G339" s="21"/>
      <c r="H339" s="21"/>
      <c r="I339" s="21"/>
      <c r="J339" s="21"/>
      <c r="K339" s="21"/>
      <c r="L339" s="21"/>
      <c r="M339" s="2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x14ac:dyDescent="0.25">
      <c r="B340" s="1"/>
      <c r="C340" s="1"/>
      <c r="D340" s="1"/>
      <c r="E340" s="1"/>
      <c r="F340" s="21"/>
      <c r="G340" s="21"/>
      <c r="H340" s="21"/>
      <c r="I340" s="21"/>
      <c r="J340" s="21"/>
      <c r="K340" s="21"/>
      <c r="L340" s="21"/>
      <c r="M340" s="2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x14ac:dyDescent="0.25">
      <c r="B341" s="1"/>
      <c r="C341" s="1"/>
      <c r="D341" s="1"/>
      <c r="E341" s="1"/>
      <c r="F341" s="21"/>
      <c r="G341" s="21"/>
      <c r="H341" s="21"/>
      <c r="I341" s="21"/>
      <c r="J341" s="21"/>
      <c r="K341" s="21"/>
      <c r="L341" s="21"/>
      <c r="M341" s="2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x14ac:dyDescent="0.25">
      <c r="B342" s="1"/>
      <c r="C342" s="1"/>
      <c r="D342" s="1"/>
      <c r="E342" s="1"/>
      <c r="F342" s="21"/>
      <c r="G342" s="21"/>
      <c r="H342" s="21"/>
      <c r="I342" s="21"/>
      <c r="J342" s="21"/>
      <c r="K342" s="21"/>
      <c r="L342" s="21"/>
      <c r="M342" s="2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x14ac:dyDescent="0.25">
      <c r="B343" s="1"/>
      <c r="C343" s="1"/>
      <c r="D343" s="1"/>
      <c r="E343" s="1"/>
      <c r="F343" s="21"/>
      <c r="G343" s="21"/>
      <c r="H343" s="21"/>
      <c r="I343" s="21"/>
      <c r="J343" s="21"/>
      <c r="K343" s="21"/>
      <c r="L343" s="21"/>
      <c r="M343" s="2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x14ac:dyDescent="0.25">
      <c r="B344" s="1"/>
      <c r="C344" s="1"/>
      <c r="D344" s="1"/>
      <c r="E344" s="1"/>
      <c r="F344" s="21"/>
      <c r="G344" s="21"/>
      <c r="H344" s="21"/>
      <c r="I344" s="21"/>
      <c r="J344" s="21"/>
      <c r="K344" s="21"/>
      <c r="L344" s="21"/>
      <c r="M344" s="2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x14ac:dyDescent="0.25">
      <c r="B345" s="1"/>
      <c r="C345" s="1"/>
      <c r="D345" s="1"/>
      <c r="E345" s="1"/>
      <c r="F345" s="21"/>
      <c r="G345" s="21"/>
      <c r="H345" s="21"/>
      <c r="I345" s="21"/>
      <c r="J345" s="21"/>
      <c r="K345" s="21"/>
      <c r="L345" s="21"/>
      <c r="M345" s="2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x14ac:dyDescent="0.25">
      <c r="B346" s="1"/>
      <c r="C346" s="1"/>
      <c r="D346" s="1"/>
      <c r="E346" s="1"/>
      <c r="F346" s="21"/>
      <c r="G346" s="21"/>
      <c r="H346" s="21"/>
      <c r="I346" s="21"/>
      <c r="J346" s="21"/>
      <c r="K346" s="21"/>
      <c r="L346" s="21"/>
      <c r="M346" s="2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x14ac:dyDescent="0.25">
      <c r="B347" s="1"/>
      <c r="C347" s="1"/>
      <c r="D347" s="1"/>
      <c r="E347" s="1"/>
      <c r="F347" s="21"/>
      <c r="G347" s="21"/>
      <c r="H347" s="21"/>
      <c r="I347" s="21"/>
      <c r="J347" s="21"/>
      <c r="K347" s="21"/>
      <c r="L347" s="21"/>
      <c r="M347" s="2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x14ac:dyDescent="0.25">
      <c r="B348" s="1"/>
      <c r="C348" s="1"/>
      <c r="D348" s="1"/>
      <c r="E348" s="1"/>
      <c r="F348" s="21"/>
      <c r="G348" s="21"/>
      <c r="H348" s="21"/>
      <c r="I348" s="21"/>
      <c r="J348" s="21"/>
      <c r="K348" s="21"/>
      <c r="L348" s="21"/>
      <c r="M348" s="2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x14ac:dyDescent="0.25">
      <c r="B349" s="1"/>
      <c r="C349" s="1"/>
      <c r="D349" s="1"/>
      <c r="E349" s="1"/>
      <c r="F349" s="21"/>
      <c r="G349" s="21"/>
      <c r="H349" s="21"/>
      <c r="I349" s="21"/>
      <c r="J349" s="21"/>
      <c r="K349" s="21"/>
      <c r="L349" s="21"/>
      <c r="M349" s="2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x14ac:dyDescent="0.25">
      <c r="B350" s="1"/>
      <c r="C350" s="1"/>
      <c r="D350" s="1"/>
      <c r="E350" s="1"/>
      <c r="F350" s="21"/>
      <c r="G350" s="21"/>
      <c r="H350" s="21"/>
      <c r="I350" s="21"/>
      <c r="J350" s="21"/>
      <c r="K350" s="21"/>
      <c r="L350" s="21"/>
      <c r="M350" s="2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x14ac:dyDescent="0.25">
      <c r="B351" s="1"/>
      <c r="C351" s="1"/>
      <c r="D351" s="1"/>
      <c r="E351" s="1"/>
      <c r="F351" s="21"/>
      <c r="G351" s="21"/>
      <c r="H351" s="21"/>
      <c r="I351" s="21"/>
      <c r="J351" s="21"/>
      <c r="K351" s="21"/>
      <c r="L351" s="21"/>
      <c r="M351" s="2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x14ac:dyDescent="0.25">
      <c r="B352" s="1"/>
      <c r="C352" s="1"/>
      <c r="D352" s="1"/>
      <c r="E352" s="1"/>
      <c r="F352" s="21"/>
      <c r="G352" s="21"/>
      <c r="H352" s="21"/>
      <c r="I352" s="21"/>
      <c r="J352" s="21"/>
      <c r="K352" s="21"/>
      <c r="L352" s="21"/>
      <c r="M352" s="2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x14ac:dyDescent="0.25">
      <c r="B353" s="1"/>
      <c r="C353" s="1"/>
      <c r="D353" s="1"/>
      <c r="E353" s="1"/>
      <c r="F353" s="21"/>
      <c r="G353" s="21"/>
      <c r="H353" s="21"/>
      <c r="I353" s="21"/>
      <c r="J353" s="21"/>
      <c r="K353" s="21"/>
      <c r="L353" s="21"/>
      <c r="M353" s="2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x14ac:dyDescent="0.25">
      <c r="B354" s="1"/>
      <c r="C354" s="1"/>
      <c r="D354" s="1"/>
      <c r="E354" s="1"/>
      <c r="F354" s="21"/>
      <c r="G354" s="21"/>
      <c r="H354" s="21"/>
      <c r="I354" s="21"/>
      <c r="J354" s="21"/>
      <c r="K354" s="21"/>
      <c r="L354" s="21"/>
      <c r="M354" s="2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x14ac:dyDescent="0.25">
      <c r="B355" s="1"/>
      <c r="C355" s="1"/>
      <c r="D355" s="1"/>
      <c r="E355" s="1"/>
      <c r="F355" s="21"/>
      <c r="G355" s="21"/>
      <c r="H355" s="21"/>
      <c r="I355" s="21"/>
      <c r="J355" s="21"/>
      <c r="K355" s="21"/>
      <c r="L355" s="21"/>
      <c r="M355" s="2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x14ac:dyDescent="0.25">
      <c r="B356" s="1"/>
      <c r="C356" s="1"/>
      <c r="D356" s="1"/>
      <c r="E356" s="1"/>
      <c r="F356" s="21"/>
      <c r="G356" s="21"/>
      <c r="H356" s="21"/>
      <c r="I356" s="21"/>
      <c r="J356" s="21"/>
      <c r="K356" s="21"/>
      <c r="L356" s="21"/>
      <c r="M356" s="2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x14ac:dyDescent="0.25">
      <c r="B357" s="1"/>
      <c r="C357" s="1"/>
      <c r="D357" s="1"/>
      <c r="E357" s="1"/>
      <c r="F357" s="21"/>
      <c r="G357" s="21"/>
      <c r="H357" s="21"/>
      <c r="I357" s="21"/>
      <c r="J357" s="21"/>
      <c r="K357" s="21"/>
      <c r="L357" s="21"/>
      <c r="M357" s="2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x14ac:dyDescent="0.25">
      <c r="B358" s="1"/>
      <c r="C358" s="1"/>
      <c r="D358" s="1"/>
      <c r="E358" s="1"/>
      <c r="F358" s="21"/>
      <c r="G358" s="21"/>
      <c r="H358" s="21"/>
      <c r="I358" s="21"/>
      <c r="J358" s="21"/>
      <c r="K358" s="21"/>
      <c r="L358" s="21"/>
      <c r="M358" s="2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x14ac:dyDescent="0.25">
      <c r="B359" s="1"/>
      <c r="C359" s="1"/>
      <c r="D359" s="1"/>
      <c r="E359" s="1"/>
      <c r="F359" s="21"/>
      <c r="G359" s="21"/>
      <c r="H359" s="21"/>
      <c r="I359" s="21"/>
      <c r="J359" s="21"/>
      <c r="K359" s="21"/>
      <c r="L359" s="21"/>
      <c r="M359" s="2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x14ac:dyDescent="0.25">
      <c r="B360" s="1"/>
      <c r="C360" s="1"/>
      <c r="D360" s="1"/>
      <c r="E360" s="1"/>
      <c r="F360" s="21"/>
      <c r="G360" s="21"/>
      <c r="H360" s="21"/>
      <c r="I360" s="21"/>
      <c r="J360" s="21"/>
      <c r="K360" s="21"/>
      <c r="L360" s="21"/>
      <c r="M360" s="2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x14ac:dyDescent="0.25">
      <c r="B361" s="1"/>
      <c r="C361" s="1"/>
      <c r="D361" s="1"/>
      <c r="E361" s="1"/>
      <c r="F361" s="21"/>
      <c r="G361" s="21"/>
      <c r="H361" s="21"/>
      <c r="I361" s="21"/>
      <c r="J361" s="21"/>
      <c r="K361" s="21"/>
      <c r="L361" s="21"/>
      <c r="M361" s="2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x14ac:dyDescent="0.25">
      <c r="B362" s="1"/>
      <c r="C362" s="1"/>
      <c r="D362" s="1"/>
      <c r="E362" s="1"/>
      <c r="F362" s="21"/>
      <c r="G362" s="21"/>
      <c r="H362" s="21"/>
      <c r="I362" s="21"/>
      <c r="J362" s="21"/>
      <c r="K362" s="21"/>
      <c r="L362" s="21"/>
      <c r="M362" s="2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x14ac:dyDescent="0.25">
      <c r="B363" s="1"/>
      <c r="C363" s="1"/>
      <c r="D363" s="1"/>
      <c r="E363" s="1"/>
      <c r="F363" s="21"/>
      <c r="G363" s="21"/>
      <c r="H363" s="21"/>
      <c r="I363" s="21"/>
      <c r="J363" s="21"/>
      <c r="K363" s="21"/>
      <c r="L363" s="21"/>
      <c r="M363" s="2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x14ac:dyDescent="0.25">
      <c r="B364" s="1"/>
      <c r="C364" s="1"/>
      <c r="D364" s="1"/>
      <c r="E364" s="1"/>
      <c r="F364" s="21"/>
      <c r="G364" s="21"/>
      <c r="H364" s="21"/>
      <c r="I364" s="21"/>
      <c r="J364" s="21"/>
      <c r="K364" s="21"/>
      <c r="L364" s="21"/>
      <c r="M364" s="2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x14ac:dyDescent="0.25">
      <c r="B365" s="1"/>
      <c r="C365" s="1"/>
      <c r="D365" s="1"/>
      <c r="E365" s="1"/>
      <c r="F365" s="21"/>
      <c r="G365" s="21"/>
      <c r="H365" s="21"/>
      <c r="I365" s="21"/>
      <c r="J365" s="21"/>
      <c r="K365" s="21"/>
      <c r="L365" s="21"/>
      <c r="M365" s="2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x14ac:dyDescent="0.25">
      <c r="B366" s="1"/>
      <c r="C366" s="1"/>
      <c r="D366" s="1"/>
      <c r="E366" s="1"/>
      <c r="F366" s="21"/>
      <c r="G366" s="21"/>
      <c r="H366" s="21"/>
      <c r="I366" s="21"/>
      <c r="J366" s="21"/>
      <c r="K366" s="21"/>
      <c r="L366" s="21"/>
      <c r="M366" s="2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x14ac:dyDescent="0.25">
      <c r="B367" s="1"/>
      <c r="C367" s="1"/>
      <c r="D367" s="1"/>
      <c r="E367" s="1"/>
      <c r="F367" s="21"/>
      <c r="G367" s="21"/>
      <c r="H367" s="21"/>
      <c r="I367" s="21"/>
      <c r="J367" s="21"/>
      <c r="K367" s="21"/>
      <c r="L367" s="21"/>
      <c r="M367" s="2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x14ac:dyDescent="0.25">
      <c r="B368" s="1"/>
      <c r="C368" s="1"/>
      <c r="D368" s="1"/>
      <c r="E368" s="1"/>
      <c r="F368" s="21"/>
      <c r="G368" s="21"/>
      <c r="H368" s="21"/>
      <c r="I368" s="21"/>
      <c r="J368" s="21"/>
      <c r="K368" s="21"/>
      <c r="L368" s="21"/>
      <c r="M368" s="2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x14ac:dyDescent="0.25">
      <c r="B369" s="1"/>
      <c r="C369" s="1"/>
      <c r="D369" s="1"/>
      <c r="E369" s="1"/>
      <c r="F369" s="21"/>
      <c r="G369" s="21"/>
      <c r="H369" s="21"/>
      <c r="I369" s="21"/>
      <c r="J369" s="21"/>
      <c r="K369" s="21"/>
      <c r="L369" s="21"/>
      <c r="M369" s="2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x14ac:dyDescent="0.25">
      <c r="B370" s="1"/>
      <c r="C370" s="1"/>
      <c r="D370" s="1"/>
      <c r="E370" s="1"/>
      <c r="F370" s="21"/>
      <c r="G370" s="21"/>
      <c r="H370" s="21"/>
      <c r="I370" s="21"/>
      <c r="J370" s="21"/>
      <c r="K370" s="21"/>
      <c r="L370" s="21"/>
      <c r="M370" s="2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x14ac:dyDescent="0.25">
      <c r="B371" s="1"/>
      <c r="C371" s="1"/>
      <c r="D371" s="1"/>
      <c r="E371" s="1"/>
      <c r="F371" s="21"/>
      <c r="G371" s="21"/>
      <c r="H371" s="21"/>
      <c r="I371" s="21"/>
      <c r="J371" s="21"/>
      <c r="K371" s="21"/>
      <c r="L371" s="21"/>
      <c r="M371" s="2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x14ac:dyDescent="0.25">
      <c r="B372" s="1"/>
      <c r="C372" s="1"/>
      <c r="D372" s="1"/>
      <c r="E372" s="1"/>
      <c r="F372" s="21"/>
      <c r="G372" s="21"/>
      <c r="H372" s="21"/>
      <c r="I372" s="21"/>
      <c r="J372" s="21"/>
      <c r="K372" s="21"/>
      <c r="L372" s="21"/>
      <c r="M372" s="2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x14ac:dyDescent="0.25">
      <c r="B373" s="1"/>
      <c r="C373" s="1"/>
      <c r="D373" s="1"/>
      <c r="E373" s="1"/>
      <c r="F373" s="21"/>
      <c r="G373" s="21"/>
      <c r="H373" s="21"/>
      <c r="I373" s="21"/>
      <c r="J373" s="21"/>
      <c r="K373" s="21"/>
      <c r="L373" s="21"/>
      <c r="M373" s="2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x14ac:dyDescent="0.25">
      <c r="B374" s="1"/>
      <c r="C374" s="1"/>
      <c r="D374" s="1"/>
      <c r="E374" s="1"/>
      <c r="F374" s="21"/>
      <c r="G374" s="21"/>
      <c r="H374" s="21"/>
      <c r="I374" s="21"/>
      <c r="J374" s="21"/>
      <c r="K374" s="21"/>
      <c r="L374" s="21"/>
      <c r="M374" s="2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x14ac:dyDescent="0.25">
      <c r="B375" s="1"/>
      <c r="C375" s="1"/>
      <c r="D375" s="1"/>
      <c r="E375" s="1"/>
      <c r="F375" s="21"/>
      <c r="G375" s="21"/>
      <c r="H375" s="21"/>
      <c r="I375" s="21"/>
      <c r="J375" s="21"/>
      <c r="K375" s="21"/>
      <c r="L375" s="21"/>
      <c r="M375" s="2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x14ac:dyDescent="0.25">
      <c r="B376" s="1"/>
      <c r="C376" s="1"/>
      <c r="D376" s="1"/>
      <c r="E376" s="1"/>
      <c r="F376" s="21"/>
      <c r="G376" s="21"/>
      <c r="H376" s="21"/>
      <c r="I376" s="21"/>
      <c r="J376" s="21"/>
      <c r="K376" s="21"/>
      <c r="L376" s="21"/>
      <c r="M376" s="2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x14ac:dyDescent="0.25">
      <c r="B377" s="1"/>
      <c r="C377" s="1"/>
      <c r="D377" s="1"/>
      <c r="E377" s="1"/>
      <c r="F377" s="21"/>
      <c r="G377" s="21"/>
      <c r="H377" s="21"/>
      <c r="I377" s="21"/>
      <c r="J377" s="21"/>
      <c r="K377" s="21"/>
      <c r="L377" s="21"/>
      <c r="M377" s="2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x14ac:dyDescent="0.25">
      <c r="B378" s="1"/>
      <c r="C378" s="1"/>
      <c r="D378" s="1"/>
      <c r="E378" s="1"/>
      <c r="F378" s="21"/>
      <c r="G378" s="21"/>
      <c r="H378" s="21"/>
      <c r="I378" s="21"/>
      <c r="J378" s="21"/>
      <c r="K378" s="21"/>
      <c r="L378" s="21"/>
      <c r="M378" s="2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x14ac:dyDescent="0.25">
      <c r="B379" s="1"/>
      <c r="C379" s="1"/>
      <c r="D379" s="1"/>
      <c r="E379" s="1"/>
      <c r="F379" s="21"/>
      <c r="G379" s="21"/>
      <c r="H379" s="21"/>
      <c r="I379" s="21"/>
      <c r="J379" s="21"/>
      <c r="K379" s="21"/>
      <c r="L379" s="21"/>
      <c r="M379" s="2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x14ac:dyDescent="0.25">
      <c r="B380" s="1"/>
      <c r="C380" s="1"/>
      <c r="D380" s="1"/>
      <c r="E380" s="1"/>
      <c r="F380" s="21"/>
      <c r="G380" s="21"/>
      <c r="H380" s="21"/>
      <c r="I380" s="21"/>
      <c r="J380" s="21"/>
      <c r="K380" s="21"/>
      <c r="L380" s="21"/>
      <c r="M380" s="2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x14ac:dyDescent="0.25">
      <c r="B381" s="1"/>
      <c r="C381" s="1"/>
      <c r="D381" s="1"/>
      <c r="E381" s="1"/>
      <c r="F381" s="21"/>
      <c r="G381" s="21"/>
      <c r="H381" s="21"/>
      <c r="I381" s="21"/>
      <c r="J381" s="21"/>
      <c r="K381" s="21"/>
      <c r="L381" s="21"/>
      <c r="M381" s="2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x14ac:dyDescent="0.25">
      <c r="B382" s="1"/>
      <c r="C382" s="1"/>
      <c r="D382" s="1"/>
      <c r="E382" s="1"/>
      <c r="F382" s="21"/>
      <c r="G382" s="21"/>
      <c r="H382" s="21"/>
      <c r="I382" s="21"/>
      <c r="J382" s="21"/>
      <c r="K382" s="21"/>
      <c r="L382" s="21"/>
      <c r="M382" s="2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x14ac:dyDescent="0.25">
      <c r="B383" s="1"/>
      <c r="C383" s="1"/>
      <c r="D383" s="1"/>
      <c r="E383" s="1"/>
      <c r="F383" s="21"/>
      <c r="G383" s="21"/>
      <c r="H383" s="21"/>
      <c r="I383" s="21"/>
      <c r="J383" s="21"/>
      <c r="K383" s="21"/>
      <c r="L383" s="21"/>
      <c r="M383" s="2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x14ac:dyDescent="0.25">
      <c r="B384" s="1"/>
      <c r="C384" s="1"/>
      <c r="D384" s="1"/>
      <c r="E384" s="1"/>
      <c r="F384" s="21"/>
      <c r="G384" s="21"/>
      <c r="H384" s="21"/>
      <c r="I384" s="21"/>
      <c r="J384" s="21"/>
      <c r="K384" s="21"/>
      <c r="L384" s="21"/>
      <c r="M384" s="2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x14ac:dyDescent="0.25">
      <c r="B385" s="1"/>
      <c r="C385" s="1"/>
      <c r="D385" s="1"/>
      <c r="E385" s="1"/>
      <c r="F385" s="21"/>
      <c r="G385" s="21"/>
      <c r="H385" s="21"/>
      <c r="I385" s="21"/>
      <c r="J385" s="21"/>
      <c r="K385" s="21"/>
      <c r="L385" s="21"/>
      <c r="M385" s="2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x14ac:dyDescent="0.25">
      <c r="B386" s="1"/>
      <c r="C386" s="1"/>
      <c r="D386" s="1"/>
      <c r="E386" s="1"/>
      <c r="F386" s="21"/>
      <c r="G386" s="21"/>
      <c r="H386" s="21"/>
      <c r="I386" s="21"/>
      <c r="J386" s="21"/>
      <c r="K386" s="21"/>
      <c r="L386" s="21"/>
      <c r="M386" s="2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x14ac:dyDescent="0.25">
      <c r="B387" s="1"/>
      <c r="C387" s="1"/>
      <c r="D387" s="1"/>
      <c r="E387" s="1"/>
      <c r="F387" s="21"/>
      <c r="G387" s="21"/>
      <c r="H387" s="21"/>
      <c r="I387" s="21"/>
      <c r="J387" s="21"/>
      <c r="K387" s="21"/>
      <c r="L387" s="21"/>
      <c r="M387" s="2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x14ac:dyDescent="0.25">
      <c r="B388" s="1"/>
      <c r="C388" s="1"/>
      <c r="D388" s="1"/>
      <c r="E388" s="1"/>
      <c r="F388" s="21"/>
      <c r="G388" s="21"/>
      <c r="H388" s="21"/>
      <c r="I388" s="21"/>
      <c r="J388" s="21"/>
      <c r="K388" s="21"/>
      <c r="L388" s="21"/>
      <c r="M388" s="2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x14ac:dyDescent="0.25">
      <c r="B389" s="1"/>
      <c r="C389" s="1"/>
      <c r="D389" s="1"/>
      <c r="E389" s="1"/>
      <c r="F389" s="21"/>
      <c r="G389" s="21"/>
      <c r="H389" s="21"/>
      <c r="I389" s="21"/>
      <c r="J389" s="21"/>
      <c r="K389" s="21"/>
      <c r="L389" s="21"/>
      <c r="M389" s="2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x14ac:dyDescent="0.25">
      <c r="B390" s="1"/>
      <c r="C390" s="1"/>
      <c r="D390" s="1"/>
      <c r="E390" s="1"/>
      <c r="F390" s="21"/>
      <c r="G390" s="21"/>
      <c r="H390" s="21"/>
      <c r="I390" s="21"/>
      <c r="J390" s="21"/>
      <c r="K390" s="21"/>
      <c r="L390" s="21"/>
      <c r="M390" s="2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x14ac:dyDescent="0.25">
      <c r="B391" s="1"/>
      <c r="C391" s="1"/>
      <c r="D391" s="1"/>
      <c r="E391" s="1"/>
      <c r="F391" s="21"/>
      <c r="G391" s="21"/>
      <c r="H391" s="21"/>
      <c r="I391" s="21"/>
      <c r="J391" s="21"/>
      <c r="K391" s="21"/>
      <c r="L391" s="21"/>
      <c r="M391" s="2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x14ac:dyDescent="0.25">
      <c r="B392" s="1"/>
      <c r="C392" s="1"/>
      <c r="D392" s="1"/>
      <c r="E392" s="1"/>
      <c r="F392" s="21"/>
      <c r="G392" s="21"/>
      <c r="H392" s="21"/>
      <c r="I392" s="21"/>
      <c r="J392" s="21"/>
      <c r="K392" s="21"/>
      <c r="L392" s="21"/>
      <c r="M392" s="2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x14ac:dyDescent="0.25">
      <c r="B393" s="1"/>
      <c r="C393" s="1"/>
      <c r="D393" s="1"/>
      <c r="E393" s="1"/>
      <c r="F393" s="21"/>
      <c r="G393" s="21"/>
      <c r="H393" s="21"/>
      <c r="I393" s="21"/>
      <c r="J393" s="21"/>
      <c r="K393" s="21"/>
      <c r="L393" s="21"/>
      <c r="M393" s="2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x14ac:dyDescent="0.25">
      <c r="B394" s="1"/>
      <c r="C394" s="1"/>
      <c r="D394" s="1"/>
      <c r="E394" s="1"/>
      <c r="F394" s="21"/>
      <c r="G394" s="21"/>
      <c r="H394" s="21"/>
      <c r="I394" s="21"/>
      <c r="J394" s="21"/>
      <c r="K394" s="21"/>
      <c r="L394" s="21"/>
      <c r="M394" s="2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x14ac:dyDescent="0.25">
      <c r="B395" s="1"/>
      <c r="C395" s="1"/>
      <c r="D395" s="1"/>
      <c r="E395" s="1"/>
      <c r="F395" s="21"/>
      <c r="G395" s="21"/>
      <c r="H395" s="21"/>
      <c r="I395" s="21"/>
      <c r="J395" s="21"/>
      <c r="K395" s="21"/>
      <c r="L395" s="21"/>
      <c r="M395" s="2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x14ac:dyDescent="0.25">
      <c r="B396" s="1"/>
      <c r="C396" s="1"/>
      <c r="D396" s="1"/>
      <c r="E396" s="1"/>
      <c r="F396" s="21"/>
      <c r="G396" s="21"/>
      <c r="H396" s="21"/>
      <c r="I396" s="21"/>
      <c r="J396" s="21"/>
      <c r="K396" s="21"/>
      <c r="L396" s="21"/>
      <c r="M396" s="2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x14ac:dyDescent="0.25">
      <c r="B397" s="1"/>
      <c r="C397" s="1"/>
      <c r="D397" s="1"/>
      <c r="E397" s="1"/>
      <c r="F397" s="21"/>
      <c r="G397" s="21"/>
      <c r="H397" s="21"/>
      <c r="I397" s="21"/>
      <c r="J397" s="21"/>
      <c r="K397" s="21"/>
      <c r="L397" s="21"/>
      <c r="M397" s="2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x14ac:dyDescent="0.25">
      <c r="B398" s="1"/>
      <c r="C398" s="1"/>
      <c r="D398" s="1"/>
      <c r="E398" s="1"/>
      <c r="F398" s="21"/>
      <c r="G398" s="21"/>
      <c r="H398" s="21"/>
      <c r="I398" s="21"/>
      <c r="J398" s="21"/>
      <c r="K398" s="21"/>
      <c r="L398" s="21"/>
      <c r="M398" s="2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x14ac:dyDescent="0.25">
      <c r="B399" s="1"/>
      <c r="C399" s="1"/>
      <c r="D399" s="1"/>
      <c r="E399" s="1"/>
      <c r="F399" s="21"/>
      <c r="G399" s="21"/>
      <c r="H399" s="21"/>
      <c r="I399" s="21"/>
      <c r="J399" s="21"/>
      <c r="K399" s="21"/>
      <c r="L399" s="21"/>
      <c r="M399" s="2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x14ac:dyDescent="0.25">
      <c r="B400" s="1"/>
      <c r="C400" s="1"/>
      <c r="D400" s="1"/>
      <c r="E400" s="1"/>
      <c r="F400" s="21"/>
      <c r="G400" s="21"/>
      <c r="H400" s="21"/>
      <c r="I400" s="21"/>
      <c r="J400" s="21"/>
      <c r="K400" s="21"/>
      <c r="L400" s="21"/>
      <c r="M400" s="2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x14ac:dyDescent="0.25">
      <c r="B401" s="1"/>
      <c r="C401" s="1"/>
      <c r="D401" s="1"/>
      <c r="E401" s="1"/>
      <c r="F401" s="21"/>
      <c r="G401" s="21"/>
      <c r="H401" s="21"/>
      <c r="I401" s="21"/>
      <c r="J401" s="21"/>
      <c r="K401" s="21"/>
      <c r="L401" s="21"/>
      <c r="M401" s="2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x14ac:dyDescent="0.25">
      <c r="B402" s="1"/>
      <c r="C402" s="1"/>
      <c r="D402" s="1"/>
      <c r="E402" s="1"/>
      <c r="F402" s="21"/>
      <c r="G402" s="21"/>
      <c r="H402" s="21"/>
      <c r="I402" s="21"/>
      <c r="J402" s="21"/>
      <c r="K402" s="21"/>
      <c r="L402" s="21"/>
      <c r="M402" s="2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x14ac:dyDescent="0.25">
      <c r="B403" s="1"/>
      <c r="C403" s="1"/>
      <c r="D403" s="1"/>
      <c r="E403" s="1"/>
      <c r="F403" s="21"/>
      <c r="G403" s="21"/>
      <c r="H403" s="21"/>
      <c r="I403" s="21"/>
      <c r="J403" s="21"/>
      <c r="K403" s="21"/>
      <c r="L403" s="21"/>
      <c r="M403" s="2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x14ac:dyDescent="0.25">
      <c r="B404" s="1"/>
      <c r="C404" s="1"/>
      <c r="D404" s="1"/>
      <c r="E404" s="1"/>
      <c r="F404" s="21"/>
      <c r="G404" s="21"/>
      <c r="H404" s="21"/>
      <c r="I404" s="21"/>
      <c r="J404" s="21"/>
      <c r="K404" s="21"/>
      <c r="L404" s="21"/>
      <c r="M404" s="2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x14ac:dyDescent="0.25">
      <c r="B405" s="1"/>
      <c r="C405" s="1"/>
      <c r="D405" s="1"/>
      <c r="E405" s="1"/>
      <c r="F405" s="21"/>
      <c r="G405" s="21"/>
      <c r="H405" s="21"/>
      <c r="I405" s="21"/>
      <c r="J405" s="21"/>
      <c r="K405" s="21"/>
      <c r="L405" s="21"/>
      <c r="M405" s="2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x14ac:dyDescent="0.25">
      <c r="B406" s="1"/>
      <c r="C406" s="1"/>
      <c r="D406" s="1"/>
      <c r="E406" s="1"/>
      <c r="F406" s="21"/>
      <c r="G406" s="21"/>
      <c r="H406" s="21"/>
      <c r="I406" s="21"/>
      <c r="J406" s="21"/>
      <c r="K406" s="21"/>
      <c r="L406" s="21"/>
      <c r="M406" s="2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x14ac:dyDescent="0.25">
      <c r="B407" s="1"/>
      <c r="C407" s="1"/>
      <c r="D407" s="1"/>
      <c r="E407" s="1"/>
      <c r="F407" s="21"/>
      <c r="G407" s="21"/>
      <c r="H407" s="21"/>
      <c r="I407" s="21"/>
      <c r="J407" s="21"/>
      <c r="K407" s="21"/>
      <c r="L407" s="21"/>
      <c r="M407" s="2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x14ac:dyDescent="0.25">
      <c r="B408" s="1"/>
      <c r="C408" s="1"/>
      <c r="D408" s="1"/>
      <c r="E408" s="1"/>
      <c r="F408" s="21"/>
      <c r="G408" s="21"/>
      <c r="H408" s="21"/>
      <c r="I408" s="21"/>
      <c r="J408" s="21"/>
      <c r="K408" s="21"/>
      <c r="L408" s="21"/>
      <c r="M408" s="2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x14ac:dyDescent="0.25">
      <c r="B409" s="1"/>
      <c r="C409" s="1"/>
      <c r="D409" s="1"/>
      <c r="E409" s="1"/>
      <c r="F409" s="21"/>
      <c r="G409" s="21"/>
      <c r="H409" s="21"/>
      <c r="I409" s="21"/>
      <c r="J409" s="21"/>
      <c r="K409" s="21"/>
      <c r="L409" s="21"/>
      <c r="M409" s="2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x14ac:dyDescent="0.25">
      <c r="B410" s="1"/>
      <c r="C410" s="1"/>
      <c r="D410" s="1"/>
      <c r="E410" s="1"/>
      <c r="F410" s="21"/>
      <c r="G410" s="21"/>
      <c r="H410" s="21"/>
      <c r="I410" s="21"/>
      <c r="J410" s="21"/>
      <c r="K410" s="21"/>
      <c r="L410" s="21"/>
      <c r="M410" s="2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x14ac:dyDescent="0.25">
      <c r="B411" s="1"/>
      <c r="C411" s="1"/>
      <c r="D411" s="1"/>
      <c r="E411" s="1"/>
      <c r="F411" s="21"/>
      <c r="G411" s="21"/>
      <c r="H411" s="21"/>
      <c r="I411" s="21"/>
      <c r="J411" s="21"/>
      <c r="K411" s="21"/>
      <c r="L411" s="21"/>
      <c r="M411" s="2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x14ac:dyDescent="0.25">
      <c r="B412" s="1"/>
      <c r="C412" s="1"/>
      <c r="D412" s="1"/>
      <c r="E412" s="1"/>
      <c r="F412" s="21"/>
      <c r="G412" s="21"/>
      <c r="H412" s="21"/>
      <c r="I412" s="21"/>
      <c r="J412" s="21"/>
      <c r="K412" s="21"/>
      <c r="L412" s="21"/>
      <c r="M412" s="2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x14ac:dyDescent="0.25">
      <c r="B413" s="1"/>
      <c r="C413" s="1"/>
      <c r="D413" s="1"/>
      <c r="E413" s="1"/>
      <c r="F413" s="21"/>
      <c r="G413" s="21"/>
      <c r="H413" s="21"/>
      <c r="I413" s="21"/>
      <c r="J413" s="21"/>
      <c r="K413" s="21"/>
      <c r="L413" s="21"/>
      <c r="M413" s="2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x14ac:dyDescent="0.25">
      <c r="B414" s="1"/>
      <c r="C414" s="1"/>
      <c r="D414" s="1"/>
      <c r="E414" s="1"/>
      <c r="F414" s="21"/>
      <c r="G414" s="21"/>
      <c r="H414" s="21"/>
      <c r="I414" s="21"/>
      <c r="J414" s="21"/>
      <c r="K414" s="21"/>
      <c r="L414" s="21"/>
      <c r="M414" s="2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x14ac:dyDescent="0.25">
      <c r="B415" s="1"/>
      <c r="C415" s="1"/>
      <c r="D415" s="1"/>
      <c r="E415" s="1"/>
      <c r="F415" s="21"/>
      <c r="G415" s="21"/>
      <c r="H415" s="21"/>
      <c r="I415" s="21"/>
      <c r="J415" s="21"/>
      <c r="K415" s="21"/>
      <c r="L415" s="21"/>
      <c r="M415" s="2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x14ac:dyDescent="0.25">
      <c r="B416" s="1"/>
      <c r="C416" s="1"/>
      <c r="D416" s="1"/>
      <c r="E416" s="1"/>
      <c r="F416" s="21"/>
      <c r="G416" s="21"/>
      <c r="H416" s="21"/>
      <c r="I416" s="21"/>
      <c r="J416" s="21"/>
      <c r="K416" s="21"/>
      <c r="L416" s="21"/>
      <c r="M416" s="2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x14ac:dyDescent="0.25">
      <c r="B417" s="1"/>
      <c r="C417" s="1"/>
      <c r="D417" s="1"/>
      <c r="E417" s="1"/>
      <c r="F417" s="21"/>
      <c r="G417" s="21"/>
      <c r="H417" s="21"/>
      <c r="I417" s="21"/>
      <c r="J417" s="21"/>
      <c r="K417" s="21"/>
      <c r="L417" s="21"/>
      <c r="M417" s="2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x14ac:dyDescent="0.25">
      <c r="B418" s="1"/>
      <c r="C418" s="1"/>
      <c r="D418" s="1"/>
      <c r="E418" s="1"/>
      <c r="F418" s="21"/>
      <c r="G418" s="21"/>
      <c r="H418" s="21"/>
      <c r="I418" s="21"/>
      <c r="J418" s="21"/>
      <c r="K418" s="21"/>
      <c r="L418" s="21"/>
      <c r="M418" s="2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x14ac:dyDescent="0.25">
      <c r="B419" s="1"/>
      <c r="C419" s="1"/>
      <c r="D419" s="1"/>
      <c r="E419" s="1"/>
      <c r="F419" s="21"/>
      <c r="G419" s="21"/>
      <c r="H419" s="21"/>
      <c r="I419" s="21"/>
      <c r="J419" s="21"/>
      <c r="K419" s="21"/>
      <c r="L419" s="21"/>
      <c r="M419" s="2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x14ac:dyDescent="0.25">
      <c r="B420" s="1"/>
      <c r="C420" s="1"/>
      <c r="D420" s="1"/>
      <c r="E420" s="1"/>
      <c r="F420" s="21"/>
      <c r="G420" s="21"/>
      <c r="H420" s="21"/>
      <c r="I420" s="21"/>
      <c r="J420" s="21"/>
      <c r="K420" s="21"/>
      <c r="L420" s="21"/>
      <c r="M420" s="2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x14ac:dyDescent="0.25">
      <c r="B421" s="1"/>
      <c r="C421" s="1"/>
      <c r="D421" s="1"/>
      <c r="E421" s="1"/>
      <c r="F421" s="21"/>
      <c r="G421" s="21"/>
      <c r="H421" s="21"/>
      <c r="I421" s="21"/>
      <c r="J421" s="21"/>
      <c r="K421" s="21"/>
      <c r="L421" s="21"/>
      <c r="M421" s="2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x14ac:dyDescent="0.25">
      <c r="B422" s="1"/>
      <c r="C422" s="1"/>
      <c r="D422" s="1"/>
      <c r="E422" s="1"/>
      <c r="F422" s="21"/>
      <c r="G422" s="21"/>
      <c r="H422" s="21"/>
      <c r="I422" s="21"/>
      <c r="J422" s="21"/>
      <c r="K422" s="21"/>
      <c r="L422" s="21"/>
      <c r="M422" s="2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x14ac:dyDescent="0.25">
      <c r="B423" s="1"/>
      <c r="C423" s="1"/>
      <c r="D423" s="1"/>
      <c r="E423" s="1"/>
      <c r="F423" s="21"/>
      <c r="G423" s="21"/>
      <c r="H423" s="21"/>
      <c r="I423" s="21"/>
      <c r="J423" s="21"/>
      <c r="K423" s="21"/>
      <c r="L423" s="21"/>
      <c r="M423" s="2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x14ac:dyDescent="0.25">
      <c r="B424" s="1"/>
      <c r="C424" s="1"/>
      <c r="D424" s="1"/>
      <c r="E424" s="1"/>
      <c r="F424" s="21"/>
      <c r="G424" s="21"/>
      <c r="H424" s="21"/>
      <c r="I424" s="21"/>
      <c r="J424" s="21"/>
      <c r="K424" s="21"/>
      <c r="L424" s="21"/>
      <c r="M424" s="2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x14ac:dyDescent="0.25">
      <c r="B425" s="1"/>
      <c r="C425" s="1"/>
      <c r="D425" s="1"/>
      <c r="E425" s="1"/>
      <c r="F425" s="21"/>
      <c r="G425" s="21"/>
      <c r="H425" s="21"/>
      <c r="I425" s="21"/>
      <c r="J425" s="21"/>
      <c r="K425" s="21"/>
      <c r="L425" s="21"/>
      <c r="M425" s="2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x14ac:dyDescent="0.25">
      <c r="B426" s="1"/>
      <c r="C426" s="1"/>
      <c r="D426" s="1"/>
      <c r="E426" s="1"/>
      <c r="F426" s="21"/>
      <c r="G426" s="21"/>
      <c r="H426" s="21"/>
      <c r="I426" s="21"/>
      <c r="J426" s="21"/>
      <c r="K426" s="21"/>
      <c r="L426" s="21"/>
      <c r="M426" s="2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x14ac:dyDescent="0.25">
      <c r="B427" s="1"/>
      <c r="C427" s="1"/>
      <c r="D427" s="1"/>
      <c r="E427" s="1"/>
      <c r="F427" s="21"/>
      <c r="G427" s="21"/>
      <c r="H427" s="21"/>
      <c r="I427" s="21"/>
      <c r="J427" s="21"/>
      <c r="K427" s="21"/>
      <c r="L427" s="21"/>
      <c r="M427" s="2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x14ac:dyDescent="0.25">
      <c r="B428" s="1"/>
      <c r="C428" s="1"/>
      <c r="D428" s="1"/>
      <c r="E428" s="1"/>
      <c r="F428" s="21"/>
      <c r="G428" s="21"/>
      <c r="H428" s="21"/>
      <c r="I428" s="21"/>
      <c r="J428" s="21"/>
      <c r="K428" s="21"/>
      <c r="L428" s="21"/>
      <c r="M428" s="2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x14ac:dyDescent="0.25">
      <c r="B429" s="1"/>
      <c r="C429" s="1"/>
      <c r="D429" s="1"/>
      <c r="E429" s="1"/>
      <c r="F429" s="21"/>
      <c r="G429" s="21"/>
      <c r="H429" s="21"/>
      <c r="I429" s="21"/>
      <c r="J429" s="21"/>
      <c r="K429" s="21"/>
      <c r="L429" s="21"/>
      <c r="M429" s="2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x14ac:dyDescent="0.25">
      <c r="B430" s="1"/>
      <c r="C430" s="1"/>
      <c r="D430" s="1"/>
      <c r="E430" s="1"/>
      <c r="F430" s="21"/>
      <c r="G430" s="21"/>
      <c r="H430" s="21"/>
      <c r="I430" s="21"/>
      <c r="J430" s="21"/>
      <c r="K430" s="21"/>
      <c r="L430" s="21"/>
      <c r="M430" s="2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x14ac:dyDescent="0.25">
      <c r="B431" s="1"/>
      <c r="C431" s="1"/>
      <c r="D431" s="1"/>
      <c r="E431" s="1"/>
      <c r="F431" s="21"/>
      <c r="G431" s="21"/>
      <c r="H431" s="21"/>
      <c r="I431" s="21"/>
      <c r="J431" s="21"/>
      <c r="K431" s="21"/>
      <c r="L431" s="21"/>
      <c r="M431" s="2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x14ac:dyDescent="0.25">
      <c r="B432" s="1"/>
      <c r="C432" s="1"/>
      <c r="D432" s="1"/>
      <c r="E432" s="1"/>
      <c r="F432" s="21"/>
      <c r="G432" s="21"/>
      <c r="H432" s="21"/>
      <c r="I432" s="21"/>
      <c r="J432" s="21"/>
      <c r="K432" s="21"/>
      <c r="L432" s="21"/>
      <c r="M432" s="2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x14ac:dyDescent="0.25">
      <c r="B433" s="1"/>
      <c r="C433" s="1"/>
      <c r="D433" s="1"/>
      <c r="E433" s="1"/>
      <c r="F433" s="21"/>
      <c r="G433" s="21"/>
      <c r="H433" s="21"/>
      <c r="I433" s="21"/>
      <c r="J433" s="21"/>
      <c r="K433" s="21"/>
      <c r="L433" s="21"/>
      <c r="M433" s="2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x14ac:dyDescent="0.25">
      <c r="B434" s="1"/>
      <c r="C434" s="1"/>
      <c r="D434" s="1"/>
      <c r="E434" s="1"/>
      <c r="F434" s="21"/>
      <c r="G434" s="21"/>
      <c r="H434" s="21"/>
      <c r="I434" s="21"/>
      <c r="J434" s="21"/>
      <c r="K434" s="21"/>
      <c r="L434" s="21"/>
      <c r="M434" s="2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x14ac:dyDescent="0.25">
      <c r="B435" s="1"/>
      <c r="C435" s="1"/>
      <c r="D435" s="1"/>
      <c r="E435" s="1"/>
      <c r="F435" s="21"/>
      <c r="G435" s="21"/>
      <c r="H435" s="21"/>
      <c r="I435" s="21"/>
      <c r="J435" s="21"/>
      <c r="K435" s="21"/>
      <c r="L435" s="21"/>
      <c r="M435" s="2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x14ac:dyDescent="0.25">
      <c r="B436" s="1"/>
      <c r="C436" s="1"/>
      <c r="D436" s="1"/>
      <c r="E436" s="1"/>
      <c r="F436" s="21"/>
      <c r="G436" s="21"/>
      <c r="H436" s="21"/>
      <c r="I436" s="21"/>
      <c r="J436" s="21"/>
      <c r="K436" s="21"/>
      <c r="L436" s="21"/>
      <c r="M436" s="2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x14ac:dyDescent="0.25">
      <c r="B437" s="1"/>
      <c r="C437" s="1"/>
      <c r="D437" s="1"/>
      <c r="E437" s="1"/>
      <c r="F437" s="21"/>
      <c r="G437" s="21"/>
      <c r="H437" s="21"/>
      <c r="I437" s="21"/>
      <c r="J437" s="21"/>
      <c r="K437" s="21"/>
      <c r="L437" s="21"/>
      <c r="M437" s="2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x14ac:dyDescent="0.25">
      <c r="B438" s="1"/>
      <c r="C438" s="1"/>
      <c r="D438" s="1"/>
      <c r="E438" s="1"/>
      <c r="F438" s="21"/>
      <c r="G438" s="21"/>
      <c r="H438" s="21"/>
      <c r="I438" s="21"/>
      <c r="J438" s="21"/>
      <c r="K438" s="21"/>
      <c r="L438" s="21"/>
      <c r="M438" s="2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x14ac:dyDescent="0.25">
      <c r="B439" s="1"/>
      <c r="C439" s="1"/>
      <c r="D439" s="1"/>
      <c r="E439" s="1"/>
      <c r="F439" s="21"/>
      <c r="G439" s="21"/>
      <c r="H439" s="21"/>
      <c r="I439" s="21"/>
      <c r="J439" s="21"/>
      <c r="K439" s="21"/>
      <c r="L439" s="21"/>
      <c r="M439" s="2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x14ac:dyDescent="0.25">
      <c r="B440" s="1"/>
      <c r="C440" s="1"/>
      <c r="D440" s="1"/>
      <c r="E440" s="1"/>
      <c r="F440" s="21"/>
      <c r="G440" s="21"/>
      <c r="H440" s="21"/>
      <c r="I440" s="21"/>
      <c r="J440" s="21"/>
      <c r="K440" s="21"/>
      <c r="L440" s="21"/>
      <c r="M440" s="2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x14ac:dyDescent="0.25">
      <c r="B441" s="1"/>
      <c r="C441" s="1"/>
      <c r="D441" s="1"/>
      <c r="E441" s="1"/>
      <c r="F441" s="21"/>
      <c r="G441" s="21"/>
      <c r="H441" s="21"/>
      <c r="I441" s="21"/>
      <c r="J441" s="21"/>
      <c r="K441" s="21"/>
      <c r="L441" s="21"/>
      <c r="M441" s="2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x14ac:dyDescent="0.25">
      <c r="B442" s="1"/>
      <c r="C442" s="1"/>
      <c r="D442" s="1"/>
      <c r="E442" s="1"/>
      <c r="F442" s="21"/>
      <c r="G442" s="21"/>
      <c r="H442" s="21"/>
      <c r="I442" s="21"/>
      <c r="J442" s="21"/>
      <c r="K442" s="21"/>
      <c r="L442" s="21"/>
      <c r="M442" s="2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x14ac:dyDescent="0.25">
      <c r="B443" s="1"/>
      <c r="C443" s="1"/>
      <c r="D443" s="1"/>
      <c r="E443" s="1"/>
      <c r="F443" s="21"/>
      <c r="G443" s="21"/>
      <c r="H443" s="21"/>
      <c r="I443" s="21"/>
      <c r="J443" s="21"/>
      <c r="K443" s="21"/>
      <c r="L443" s="21"/>
      <c r="M443" s="2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x14ac:dyDescent="0.25">
      <c r="B444" s="1"/>
      <c r="C444" s="1"/>
      <c r="D444" s="1"/>
      <c r="E444" s="1"/>
      <c r="F444" s="21"/>
      <c r="G444" s="21"/>
      <c r="H444" s="21"/>
      <c r="I444" s="21"/>
      <c r="J444" s="21"/>
      <c r="K444" s="21"/>
      <c r="L444" s="21"/>
      <c r="M444" s="2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x14ac:dyDescent="0.25">
      <c r="B445" s="1"/>
      <c r="C445" s="1"/>
      <c r="D445" s="1"/>
      <c r="E445" s="1"/>
      <c r="F445" s="21"/>
      <c r="G445" s="21"/>
      <c r="H445" s="21"/>
      <c r="I445" s="21"/>
      <c r="J445" s="21"/>
      <c r="K445" s="21"/>
      <c r="L445" s="21"/>
      <c r="M445" s="2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x14ac:dyDescent="0.25">
      <c r="B446" s="1"/>
      <c r="C446" s="1"/>
      <c r="D446" s="1"/>
      <c r="E446" s="1"/>
      <c r="F446" s="21"/>
      <c r="G446" s="21"/>
      <c r="H446" s="21"/>
      <c r="I446" s="21"/>
      <c r="J446" s="21"/>
      <c r="K446" s="21"/>
      <c r="L446" s="21"/>
      <c r="M446" s="2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x14ac:dyDescent="0.25">
      <c r="B447" s="1"/>
      <c r="C447" s="1"/>
      <c r="D447" s="1"/>
      <c r="E447" s="1"/>
      <c r="F447" s="21"/>
      <c r="G447" s="21"/>
      <c r="H447" s="21"/>
      <c r="I447" s="21"/>
      <c r="J447" s="21"/>
      <c r="K447" s="21"/>
      <c r="L447" s="21"/>
      <c r="M447" s="2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x14ac:dyDescent="0.25">
      <c r="B448" s="1"/>
      <c r="C448" s="1"/>
      <c r="D448" s="1"/>
      <c r="E448" s="1"/>
      <c r="F448" s="21"/>
      <c r="G448" s="21"/>
      <c r="H448" s="21"/>
      <c r="I448" s="21"/>
      <c r="J448" s="21"/>
      <c r="K448" s="21"/>
      <c r="L448" s="21"/>
      <c r="M448" s="2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x14ac:dyDescent="0.25">
      <c r="B449" s="1"/>
      <c r="C449" s="1"/>
      <c r="D449" s="1"/>
      <c r="E449" s="1"/>
      <c r="F449" s="21"/>
      <c r="G449" s="21"/>
      <c r="H449" s="21"/>
      <c r="I449" s="21"/>
      <c r="J449" s="21"/>
      <c r="K449" s="21"/>
      <c r="L449" s="21"/>
      <c r="M449" s="2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x14ac:dyDescent="0.25">
      <c r="B450" s="1"/>
      <c r="C450" s="1"/>
      <c r="D450" s="1"/>
      <c r="E450" s="1"/>
      <c r="F450" s="21"/>
      <c r="G450" s="21"/>
      <c r="H450" s="21"/>
      <c r="I450" s="21"/>
      <c r="J450" s="21"/>
      <c r="K450" s="21"/>
      <c r="L450" s="21"/>
      <c r="M450" s="2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x14ac:dyDescent="0.25">
      <c r="B451" s="1"/>
      <c r="C451" s="1"/>
      <c r="D451" s="1"/>
      <c r="E451" s="1"/>
      <c r="F451" s="21"/>
      <c r="G451" s="21"/>
      <c r="H451" s="21"/>
      <c r="I451" s="21"/>
      <c r="J451" s="21"/>
      <c r="K451" s="21"/>
      <c r="L451" s="21"/>
      <c r="M451" s="2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x14ac:dyDescent="0.25">
      <c r="B452" s="1"/>
      <c r="C452" s="1"/>
      <c r="D452" s="1"/>
      <c r="E452" s="1"/>
      <c r="F452" s="21"/>
      <c r="G452" s="21"/>
      <c r="H452" s="21"/>
      <c r="I452" s="21"/>
      <c r="J452" s="21"/>
      <c r="K452" s="21"/>
      <c r="L452" s="21"/>
      <c r="M452" s="2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x14ac:dyDescent="0.25">
      <c r="B453" s="1"/>
      <c r="C453" s="1"/>
      <c r="D453" s="1"/>
      <c r="E453" s="1"/>
      <c r="F453" s="21"/>
      <c r="G453" s="21"/>
      <c r="H453" s="21"/>
      <c r="I453" s="21"/>
      <c r="J453" s="21"/>
      <c r="K453" s="21"/>
      <c r="L453" s="21"/>
      <c r="M453" s="2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x14ac:dyDescent="0.25">
      <c r="B454" s="1"/>
      <c r="C454" s="1"/>
      <c r="D454" s="1"/>
      <c r="E454" s="1"/>
      <c r="F454" s="21"/>
      <c r="G454" s="21"/>
      <c r="H454" s="21"/>
      <c r="I454" s="21"/>
      <c r="J454" s="21"/>
      <c r="K454" s="21"/>
      <c r="L454" s="21"/>
      <c r="M454" s="2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x14ac:dyDescent="0.25">
      <c r="B455" s="1"/>
      <c r="C455" s="1"/>
      <c r="D455" s="1"/>
      <c r="E455" s="1"/>
      <c r="F455" s="21"/>
      <c r="G455" s="21"/>
      <c r="H455" s="21"/>
      <c r="I455" s="21"/>
      <c r="J455" s="21"/>
      <c r="K455" s="21"/>
      <c r="L455" s="21"/>
      <c r="M455" s="2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x14ac:dyDescent="0.25">
      <c r="B456" s="1"/>
      <c r="C456" s="1"/>
      <c r="D456" s="1"/>
      <c r="E456" s="1"/>
      <c r="F456" s="21"/>
      <c r="G456" s="21"/>
      <c r="H456" s="21"/>
      <c r="I456" s="21"/>
      <c r="J456" s="21"/>
      <c r="K456" s="21"/>
      <c r="L456" s="21"/>
      <c r="M456" s="2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x14ac:dyDescent="0.25">
      <c r="B457" s="1"/>
      <c r="C457" s="1"/>
      <c r="D457" s="1"/>
      <c r="E457" s="1"/>
      <c r="F457" s="21"/>
      <c r="G457" s="21"/>
      <c r="H457" s="21"/>
      <c r="I457" s="21"/>
      <c r="J457" s="21"/>
      <c r="K457" s="21"/>
      <c r="L457" s="21"/>
      <c r="M457" s="2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x14ac:dyDescent="0.25">
      <c r="B458" s="1"/>
      <c r="C458" s="1"/>
      <c r="D458" s="1"/>
      <c r="E458" s="1"/>
      <c r="F458" s="21"/>
      <c r="G458" s="21"/>
      <c r="H458" s="21"/>
      <c r="I458" s="21"/>
      <c r="J458" s="21"/>
      <c r="K458" s="21"/>
      <c r="L458" s="21"/>
      <c r="M458" s="2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x14ac:dyDescent="0.25">
      <c r="B459" s="1"/>
      <c r="C459" s="1"/>
      <c r="D459" s="1"/>
      <c r="E459" s="1"/>
      <c r="F459" s="21"/>
      <c r="G459" s="21"/>
      <c r="H459" s="21"/>
      <c r="I459" s="21"/>
      <c r="J459" s="21"/>
      <c r="K459" s="21"/>
      <c r="L459" s="21"/>
      <c r="M459" s="2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x14ac:dyDescent="0.25">
      <c r="B460" s="1"/>
      <c r="C460" s="1"/>
      <c r="D460" s="1"/>
      <c r="E460" s="1"/>
      <c r="F460" s="21"/>
      <c r="G460" s="21"/>
      <c r="H460" s="21"/>
      <c r="I460" s="21"/>
      <c r="J460" s="21"/>
      <c r="K460" s="21"/>
      <c r="L460" s="21"/>
      <c r="M460" s="2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x14ac:dyDescent="0.25">
      <c r="B461" s="1"/>
      <c r="C461" s="1"/>
      <c r="D461" s="1"/>
      <c r="E461" s="1"/>
      <c r="F461" s="21"/>
      <c r="G461" s="21"/>
      <c r="H461" s="21"/>
      <c r="I461" s="21"/>
      <c r="J461" s="21"/>
      <c r="K461" s="21"/>
      <c r="L461" s="21"/>
      <c r="M461" s="2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x14ac:dyDescent="0.25">
      <c r="B462" s="1"/>
      <c r="C462" s="1"/>
      <c r="D462" s="1"/>
      <c r="E462" s="1"/>
      <c r="F462" s="21"/>
      <c r="G462" s="21"/>
      <c r="H462" s="21"/>
      <c r="I462" s="21"/>
      <c r="J462" s="21"/>
      <c r="K462" s="21"/>
      <c r="L462" s="21"/>
      <c r="M462" s="2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x14ac:dyDescent="0.25">
      <c r="B463" s="1"/>
      <c r="C463" s="1"/>
      <c r="D463" s="1"/>
      <c r="E463" s="1"/>
      <c r="F463" s="21"/>
      <c r="G463" s="21"/>
      <c r="H463" s="21"/>
      <c r="I463" s="21"/>
      <c r="J463" s="21"/>
      <c r="K463" s="21"/>
      <c r="L463" s="21"/>
      <c r="M463" s="2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x14ac:dyDescent="0.25">
      <c r="B464" s="1"/>
      <c r="C464" s="1"/>
      <c r="D464" s="1"/>
      <c r="E464" s="1"/>
      <c r="F464" s="21"/>
      <c r="G464" s="21"/>
      <c r="H464" s="21"/>
      <c r="I464" s="21"/>
      <c r="J464" s="21"/>
      <c r="K464" s="21"/>
      <c r="L464" s="21"/>
      <c r="M464" s="2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x14ac:dyDescent="0.25">
      <c r="B465" s="1"/>
      <c r="C465" s="1"/>
      <c r="D465" s="1"/>
      <c r="E465" s="1"/>
      <c r="F465" s="21"/>
      <c r="G465" s="21"/>
      <c r="H465" s="21"/>
      <c r="I465" s="21"/>
      <c r="J465" s="21"/>
      <c r="K465" s="21"/>
      <c r="L465" s="21"/>
      <c r="M465" s="2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x14ac:dyDescent="0.25">
      <c r="B466" s="1"/>
      <c r="C466" s="1"/>
      <c r="D466" s="1"/>
      <c r="E466" s="1"/>
      <c r="F466" s="21"/>
      <c r="G466" s="21"/>
      <c r="H466" s="21"/>
      <c r="I466" s="21"/>
      <c r="J466" s="21"/>
      <c r="K466" s="21"/>
      <c r="L466" s="21"/>
      <c r="M466" s="2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x14ac:dyDescent="0.25">
      <c r="B467" s="1"/>
      <c r="C467" s="1"/>
      <c r="D467" s="1"/>
      <c r="E467" s="1"/>
      <c r="F467" s="21"/>
      <c r="G467" s="21"/>
      <c r="H467" s="21"/>
      <c r="I467" s="21"/>
      <c r="J467" s="21"/>
      <c r="K467" s="21"/>
      <c r="L467" s="21"/>
      <c r="M467" s="2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x14ac:dyDescent="0.25">
      <c r="B468" s="1"/>
      <c r="C468" s="1"/>
      <c r="D468" s="1"/>
      <c r="E468" s="1"/>
      <c r="F468" s="21"/>
      <c r="G468" s="21"/>
      <c r="H468" s="21"/>
      <c r="I468" s="21"/>
      <c r="J468" s="21"/>
      <c r="K468" s="21"/>
      <c r="L468" s="21"/>
      <c r="M468" s="2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x14ac:dyDescent="0.25">
      <c r="B469" s="1"/>
      <c r="C469" s="1"/>
      <c r="D469" s="1"/>
      <c r="E469" s="1"/>
      <c r="F469" s="21"/>
      <c r="G469" s="21"/>
      <c r="H469" s="21"/>
      <c r="I469" s="21"/>
      <c r="J469" s="21"/>
      <c r="K469" s="21"/>
      <c r="L469" s="21"/>
      <c r="M469" s="2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x14ac:dyDescent="0.25">
      <c r="B470" s="1"/>
      <c r="C470" s="1"/>
      <c r="D470" s="1"/>
      <c r="E470" s="1"/>
      <c r="F470" s="21"/>
      <c r="G470" s="21"/>
      <c r="H470" s="21"/>
      <c r="I470" s="21"/>
      <c r="J470" s="21"/>
      <c r="K470" s="21"/>
      <c r="L470" s="21"/>
      <c r="M470" s="2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x14ac:dyDescent="0.25">
      <c r="B471" s="1"/>
      <c r="C471" s="1"/>
      <c r="D471" s="1"/>
      <c r="E471" s="1"/>
      <c r="F471" s="21"/>
      <c r="G471" s="21"/>
      <c r="H471" s="21"/>
      <c r="I471" s="21"/>
      <c r="J471" s="21"/>
      <c r="K471" s="21"/>
      <c r="L471" s="21"/>
      <c r="M471" s="2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x14ac:dyDescent="0.25">
      <c r="B472" s="1"/>
      <c r="C472" s="1"/>
      <c r="D472" s="1"/>
      <c r="E472" s="1"/>
      <c r="F472" s="21"/>
      <c r="G472" s="21"/>
      <c r="H472" s="21"/>
      <c r="I472" s="21"/>
      <c r="J472" s="21"/>
      <c r="K472" s="21"/>
      <c r="L472" s="21"/>
      <c r="M472" s="2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x14ac:dyDescent="0.25">
      <c r="B473" s="1"/>
      <c r="C473" s="1"/>
      <c r="D473" s="1"/>
      <c r="E473" s="1"/>
      <c r="F473" s="21"/>
      <c r="G473" s="21"/>
      <c r="H473" s="21"/>
      <c r="I473" s="21"/>
      <c r="J473" s="21"/>
      <c r="K473" s="21"/>
      <c r="L473" s="21"/>
      <c r="M473" s="2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x14ac:dyDescent="0.25">
      <c r="B474" s="1"/>
      <c r="C474" s="1"/>
      <c r="D474" s="1"/>
      <c r="E474" s="1"/>
      <c r="F474" s="21"/>
      <c r="G474" s="21"/>
      <c r="H474" s="21"/>
      <c r="I474" s="21"/>
      <c r="J474" s="21"/>
      <c r="K474" s="21"/>
      <c r="L474" s="21"/>
      <c r="M474" s="2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x14ac:dyDescent="0.25">
      <c r="B475" s="1"/>
      <c r="C475" s="1"/>
      <c r="D475" s="1"/>
      <c r="E475" s="1"/>
      <c r="F475" s="21"/>
      <c r="G475" s="21"/>
      <c r="H475" s="21"/>
      <c r="I475" s="21"/>
      <c r="J475" s="21"/>
      <c r="K475" s="21"/>
      <c r="L475" s="21"/>
      <c r="M475" s="2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x14ac:dyDescent="0.25">
      <c r="B476" s="1"/>
      <c r="C476" s="1"/>
      <c r="D476" s="1"/>
      <c r="E476" s="1"/>
      <c r="F476" s="21"/>
      <c r="G476" s="21"/>
      <c r="H476" s="21"/>
      <c r="I476" s="21"/>
      <c r="J476" s="21"/>
      <c r="K476" s="21"/>
      <c r="L476" s="21"/>
      <c r="M476" s="2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x14ac:dyDescent="0.25">
      <c r="B477" s="1"/>
      <c r="C477" s="1"/>
      <c r="D477" s="1"/>
      <c r="E477" s="1"/>
      <c r="F477" s="21"/>
      <c r="G477" s="21"/>
      <c r="H477" s="21"/>
      <c r="I477" s="21"/>
      <c r="J477" s="21"/>
      <c r="K477" s="21"/>
      <c r="L477" s="21"/>
      <c r="M477" s="2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x14ac:dyDescent="0.25">
      <c r="B478" s="1"/>
      <c r="C478" s="1"/>
      <c r="D478" s="1"/>
      <c r="E478" s="1"/>
      <c r="F478" s="21"/>
      <c r="G478" s="21"/>
      <c r="H478" s="21"/>
      <c r="I478" s="21"/>
      <c r="J478" s="21"/>
      <c r="K478" s="21"/>
      <c r="L478" s="21"/>
      <c r="M478" s="2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x14ac:dyDescent="0.25">
      <c r="B479" s="1"/>
      <c r="C479" s="1"/>
      <c r="D479" s="1"/>
      <c r="E479" s="1"/>
      <c r="F479" s="21"/>
      <c r="G479" s="21"/>
      <c r="H479" s="21"/>
      <c r="I479" s="21"/>
      <c r="J479" s="21"/>
      <c r="K479" s="21"/>
      <c r="L479" s="21"/>
      <c r="M479" s="2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x14ac:dyDescent="0.25">
      <c r="B480" s="1"/>
      <c r="C480" s="1"/>
      <c r="D480" s="1"/>
      <c r="E480" s="1"/>
      <c r="F480" s="21"/>
      <c r="G480" s="21"/>
      <c r="H480" s="21"/>
      <c r="I480" s="21"/>
      <c r="J480" s="21"/>
      <c r="K480" s="21"/>
      <c r="L480" s="21"/>
      <c r="M480" s="2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x14ac:dyDescent="0.25">
      <c r="B481" s="1"/>
      <c r="C481" s="1"/>
      <c r="D481" s="1"/>
      <c r="E481" s="1"/>
      <c r="F481" s="21"/>
      <c r="G481" s="21"/>
      <c r="H481" s="21"/>
      <c r="I481" s="21"/>
      <c r="J481" s="21"/>
      <c r="K481" s="21"/>
      <c r="L481" s="21"/>
      <c r="M481" s="2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x14ac:dyDescent="0.25">
      <c r="B482" s="1"/>
      <c r="C482" s="1"/>
      <c r="D482" s="1"/>
      <c r="E482" s="1"/>
      <c r="F482" s="21"/>
      <c r="G482" s="21"/>
      <c r="H482" s="21"/>
      <c r="I482" s="21"/>
      <c r="J482" s="21"/>
      <c r="K482" s="21"/>
      <c r="L482" s="21"/>
      <c r="M482" s="2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x14ac:dyDescent="0.25">
      <c r="B483" s="1"/>
      <c r="C483" s="1"/>
      <c r="D483" s="1"/>
      <c r="E483" s="1"/>
      <c r="F483" s="21"/>
      <c r="G483" s="21"/>
      <c r="H483" s="21"/>
      <c r="I483" s="21"/>
      <c r="J483" s="21"/>
      <c r="K483" s="21"/>
      <c r="L483" s="21"/>
      <c r="M483" s="2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x14ac:dyDescent="0.25">
      <c r="B484" s="1"/>
      <c r="C484" s="1"/>
      <c r="D484" s="1"/>
      <c r="E484" s="1"/>
      <c r="F484" s="21"/>
      <c r="G484" s="21"/>
      <c r="H484" s="21"/>
      <c r="I484" s="21"/>
      <c r="J484" s="21"/>
      <c r="K484" s="21"/>
      <c r="L484" s="21"/>
      <c r="M484" s="2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x14ac:dyDescent="0.25">
      <c r="B485" s="1"/>
      <c r="C485" s="1"/>
      <c r="D485" s="1"/>
      <c r="E485" s="1"/>
      <c r="F485" s="21"/>
      <c r="G485" s="21"/>
      <c r="H485" s="21"/>
      <c r="I485" s="21"/>
      <c r="J485" s="21"/>
      <c r="K485" s="21"/>
      <c r="L485" s="21"/>
      <c r="M485" s="2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x14ac:dyDescent="0.25">
      <c r="B486" s="1"/>
      <c r="C486" s="1"/>
      <c r="D486" s="1"/>
      <c r="E486" s="1"/>
      <c r="F486" s="21"/>
      <c r="G486" s="21"/>
      <c r="H486" s="21"/>
      <c r="I486" s="21"/>
      <c r="J486" s="21"/>
      <c r="K486" s="21"/>
      <c r="L486" s="21"/>
      <c r="M486" s="2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x14ac:dyDescent="0.25">
      <c r="B487" s="1"/>
      <c r="C487" s="1"/>
      <c r="D487" s="1"/>
      <c r="E487" s="1"/>
      <c r="F487" s="21"/>
      <c r="G487" s="21"/>
      <c r="H487" s="21"/>
      <c r="I487" s="21"/>
      <c r="J487" s="21"/>
      <c r="K487" s="21"/>
      <c r="L487" s="21"/>
      <c r="M487" s="2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x14ac:dyDescent="0.25">
      <c r="B488" s="1"/>
      <c r="C488" s="1"/>
      <c r="D488" s="1"/>
      <c r="E488" s="1"/>
      <c r="F488" s="21"/>
      <c r="G488" s="21"/>
      <c r="H488" s="21"/>
      <c r="I488" s="21"/>
      <c r="J488" s="21"/>
      <c r="K488" s="21"/>
      <c r="L488" s="21"/>
      <c r="M488" s="2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x14ac:dyDescent="0.25">
      <c r="B489" s="1"/>
      <c r="C489" s="1"/>
      <c r="D489" s="1"/>
      <c r="E489" s="1"/>
      <c r="F489" s="21"/>
      <c r="G489" s="21"/>
      <c r="H489" s="21"/>
      <c r="I489" s="21"/>
      <c r="J489" s="21"/>
      <c r="K489" s="21"/>
      <c r="L489" s="21"/>
      <c r="M489" s="2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x14ac:dyDescent="0.25">
      <c r="B490" s="1"/>
      <c r="C490" s="1"/>
      <c r="D490" s="1"/>
      <c r="E490" s="1"/>
      <c r="F490" s="21"/>
      <c r="G490" s="21"/>
      <c r="H490" s="21"/>
      <c r="I490" s="21"/>
      <c r="J490" s="21"/>
      <c r="K490" s="21"/>
      <c r="L490" s="21"/>
      <c r="M490" s="2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x14ac:dyDescent="0.25">
      <c r="B491" s="1"/>
      <c r="C491" s="1"/>
      <c r="D491" s="1"/>
      <c r="E491" s="1"/>
      <c r="F491" s="21"/>
      <c r="G491" s="21"/>
      <c r="H491" s="21"/>
      <c r="I491" s="21"/>
      <c r="J491" s="21"/>
      <c r="K491" s="21"/>
      <c r="L491" s="21"/>
      <c r="M491" s="2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x14ac:dyDescent="0.25">
      <c r="B492" s="1"/>
      <c r="C492" s="1"/>
      <c r="D492" s="1"/>
      <c r="E492" s="1"/>
      <c r="F492" s="21"/>
      <c r="G492" s="21"/>
      <c r="H492" s="21"/>
      <c r="I492" s="21"/>
      <c r="J492" s="21"/>
      <c r="K492" s="21"/>
      <c r="L492" s="21"/>
      <c r="M492" s="2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x14ac:dyDescent="0.25">
      <c r="B493" s="1"/>
      <c r="C493" s="1"/>
      <c r="D493" s="1"/>
      <c r="E493" s="1"/>
      <c r="F493" s="21"/>
      <c r="G493" s="21"/>
      <c r="H493" s="21"/>
      <c r="I493" s="21"/>
      <c r="J493" s="21"/>
      <c r="K493" s="21"/>
      <c r="L493" s="21"/>
      <c r="M493" s="2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x14ac:dyDescent="0.25">
      <c r="B494" s="1"/>
      <c r="C494" s="1"/>
      <c r="D494" s="1"/>
      <c r="E494" s="1"/>
      <c r="F494" s="21"/>
      <c r="G494" s="21"/>
      <c r="H494" s="21"/>
      <c r="I494" s="21"/>
      <c r="J494" s="21"/>
      <c r="K494" s="21"/>
      <c r="L494" s="21"/>
      <c r="M494" s="2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x14ac:dyDescent="0.25">
      <c r="B495" s="1"/>
      <c r="C495" s="1"/>
      <c r="D495" s="1"/>
      <c r="E495" s="1"/>
      <c r="F495" s="21"/>
      <c r="G495" s="21"/>
      <c r="H495" s="21"/>
      <c r="I495" s="21"/>
      <c r="J495" s="21"/>
      <c r="K495" s="21"/>
      <c r="L495" s="21"/>
      <c r="M495" s="2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x14ac:dyDescent="0.25">
      <c r="B496" s="1"/>
      <c r="C496" s="1"/>
      <c r="D496" s="1"/>
      <c r="E496" s="1"/>
      <c r="F496" s="21"/>
      <c r="G496" s="21"/>
      <c r="H496" s="21"/>
      <c r="I496" s="21"/>
      <c r="J496" s="21"/>
      <c r="K496" s="21"/>
      <c r="L496" s="21"/>
      <c r="M496" s="2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x14ac:dyDescent="0.25">
      <c r="B497" s="1"/>
      <c r="C497" s="1"/>
      <c r="D497" s="1"/>
      <c r="E497" s="1"/>
      <c r="F497" s="21"/>
      <c r="G497" s="21"/>
      <c r="H497" s="21"/>
      <c r="I497" s="21"/>
      <c r="J497" s="21"/>
      <c r="K497" s="21"/>
      <c r="L497" s="21"/>
      <c r="M497" s="2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x14ac:dyDescent="0.25">
      <c r="B498" s="1"/>
      <c r="C498" s="1"/>
      <c r="D498" s="1"/>
      <c r="E498" s="1"/>
      <c r="F498" s="21"/>
      <c r="G498" s="21"/>
      <c r="H498" s="21"/>
      <c r="I498" s="21"/>
      <c r="J498" s="21"/>
      <c r="K498" s="21"/>
      <c r="L498" s="21"/>
      <c r="M498" s="2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x14ac:dyDescent="0.25">
      <c r="B499" s="1"/>
      <c r="C499" s="1"/>
      <c r="D499" s="1"/>
      <c r="E499" s="1"/>
      <c r="F499" s="21"/>
      <c r="G499" s="21"/>
      <c r="H499" s="21"/>
      <c r="I499" s="21"/>
      <c r="J499" s="21"/>
      <c r="K499" s="21"/>
      <c r="L499" s="21"/>
      <c r="M499" s="2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x14ac:dyDescent="0.25">
      <c r="B500" s="1"/>
      <c r="C500" s="1"/>
      <c r="D500" s="1"/>
      <c r="E500" s="1"/>
      <c r="F500" s="21"/>
      <c r="G500" s="21"/>
      <c r="H500" s="21"/>
      <c r="I500" s="21"/>
      <c r="J500" s="21"/>
      <c r="K500" s="21"/>
      <c r="L500" s="21"/>
      <c r="M500" s="2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x14ac:dyDescent="0.25">
      <c r="B501" s="1"/>
      <c r="C501" s="1"/>
      <c r="D501" s="1"/>
      <c r="E501" s="1"/>
      <c r="F501" s="21"/>
      <c r="G501" s="21"/>
      <c r="H501" s="21"/>
      <c r="I501" s="21"/>
      <c r="J501" s="21"/>
      <c r="K501" s="21"/>
      <c r="L501" s="21"/>
      <c r="M501" s="2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x14ac:dyDescent="0.25">
      <c r="B502" s="1"/>
      <c r="C502" s="1"/>
      <c r="D502" s="1"/>
      <c r="E502" s="1"/>
      <c r="F502" s="21"/>
      <c r="G502" s="21"/>
      <c r="H502" s="21"/>
      <c r="I502" s="21"/>
      <c r="J502" s="21"/>
      <c r="K502" s="21"/>
      <c r="L502" s="21"/>
      <c r="M502" s="2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x14ac:dyDescent="0.25">
      <c r="B503" s="1"/>
      <c r="C503" s="1"/>
      <c r="D503" s="1"/>
      <c r="E503" s="1"/>
      <c r="F503" s="21"/>
      <c r="G503" s="21"/>
      <c r="H503" s="21"/>
      <c r="I503" s="21"/>
      <c r="J503" s="21"/>
      <c r="K503" s="21"/>
      <c r="L503" s="21"/>
      <c r="M503" s="2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x14ac:dyDescent="0.25">
      <c r="B504" s="1"/>
      <c r="C504" s="1"/>
      <c r="D504" s="1"/>
      <c r="E504" s="1"/>
      <c r="F504" s="21"/>
      <c r="G504" s="21"/>
      <c r="H504" s="21"/>
      <c r="I504" s="21"/>
      <c r="J504" s="21"/>
      <c r="K504" s="21"/>
      <c r="L504" s="21"/>
      <c r="M504" s="2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x14ac:dyDescent="0.25">
      <c r="B505" s="1"/>
      <c r="C505" s="1"/>
      <c r="D505" s="1"/>
      <c r="E505" s="1"/>
      <c r="F505" s="21"/>
      <c r="G505" s="21"/>
      <c r="H505" s="21"/>
      <c r="I505" s="21"/>
      <c r="J505" s="21"/>
      <c r="K505" s="21"/>
      <c r="L505" s="21"/>
      <c r="M505" s="2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x14ac:dyDescent="0.25">
      <c r="B506" s="1"/>
      <c r="C506" s="1"/>
      <c r="D506" s="1"/>
      <c r="E506" s="1"/>
      <c r="F506" s="21"/>
      <c r="G506" s="21"/>
      <c r="H506" s="21"/>
      <c r="I506" s="21"/>
      <c r="J506" s="21"/>
      <c r="K506" s="21"/>
      <c r="L506" s="21"/>
      <c r="M506" s="2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x14ac:dyDescent="0.25">
      <c r="B507" s="1"/>
      <c r="C507" s="1"/>
      <c r="D507" s="1"/>
      <c r="E507" s="1"/>
      <c r="F507" s="21"/>
      <c r="G507" s="21"/>
      <c r="H507" s="21"/>
      <c r="I507" s="21"/>
      <c r="J507" s="21"/>
      <c r="K507" s="21"/>
      <c r="L507" s="21"/>
      <c r="M507" s="2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x14ac:dyDescent="0.25">
      <c r="B508" s="1"/>
      <c r="C508" s="1"/>
      <c r="D508" s="1"/>
      <c r="E508" s="1"/>
      <c r="F508" s="21"/>
      <c r="G508" s="21"/>
      <c r="H508" s="21"/>
      <c r="I508" s="21"/>
      <c r="J508" s="21"/>
      <c r="K508" s="21"/>
      <c r="L508" s="21"/>
      <c r="M508" s="2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x14ac:dyDescent="0.25">
      <c r="B509" s="1"/>
      <c r="C509" s="1"/>
      <c r="D509" s="1"/>
      <c r="E509" s="1"/>
      <c r="F509" s="21"/>
      <c r="G509" s="21"/>
      <c r="H509" s="21"/>
      <c r="I509" s="21"/>
      <c r="J509" s="21"/>
      <c r="K509" s="21"/>
      <c r="L509" s="21"/>
      <c r="M509" s="2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x14ac:dyDescent="0.25">
      <c r="B510" s="1"/>
      <c r="C510" s="1"/>
      <c r="D510" s="1"/>
      <c r="E510" s="1"/>
      <c r="F510" s="21"/>
      <c r="G510" s="21"/>
      <c r="H510" s="21"/>
      <c r="I510" s="21"/>
      <c r="J510" s="21"/>
      <c r="K510" s="21"/>
      <c r="L510" s="21"/>
      <c r="M510" s="2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x14ac:dyDescent="0.25">
      <c r="B511" s="1"/>
      <c r="C511" s="1"/>
      <c r="D511" s="1"/>
      <c r="E511" s="1"/>
      <c r="F511" s="21"/>
      <c r="G511" s="21"/>
      <c r="H511" s="21"/>
      <c r="I511" s="21"/>
      <c r="J511" s="21"/>
      <c r="K511" s="21"/>
      <c r="L511" s="21"/>
      <c r="M511" s="2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x14ac:dyDescent="0.25">
      <c r="B512" s="6"/>
      <c r="C512" s="6"/>
      <c r="D512" s="6"/>
      <c r="E512" s="6"/>
      <c r="F512" s="22"/>
      <c r="G512" s="22"/>
      <c r="H512" s="22"/>
      <c r="I512" s="22"/>
      <c r="J512" s="22"/>
      <c r="K512" s="22"/>
      <c r="L512" s="22"/>
      <c r="M512" s="22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</sheetData>
  <mergeCells count="3">
    <mergeCell ref="K59:L59"/>
    <mergeCell ref="K70:L70"/>
    <mergeCell ref="K76:L76"/>
  </mergeCells>
  <conditionalFormatting sqref="J49:K49 M49 J23:M23 J27:M29 F90:G90 J50:M50 J58:M58 J43:M44 I61:I67 F77:G77 F60:L60 E71:E73 F59:K59 K61:L67 F69:L69 F88:L88 F71:L71 I86:L87 F77:F78 G89 I72:L73 I89:L89 I85:J85 I77:L84 F61:G68 G78:G87">
    <cfRule type="cellIs" dxfId="66" priority="92" operator="lessThan">
      <formula>0</formula>
    </cfRule>
  </conditionalFormatting>
  <conditionalFormatting sqref="I90:L90">
    <cfRule type="cellIs" dxfId="65" priority="91" operator="lessThan">
      <formula>0</formula>
    </cfRule>
  </conditionalFormatting>
  <conditionalFormatting sqref="F49:H49">
    <cfRule type="cellIs" dxfId="64" priority="90" operator="lessThan">
      <formula>0</formula>
    </cfRule>
  </conditionalFormatting>
  <conditionalFormatting sqref="I49">
    <cfRule type="cellIs" dxfId="63" priority="89" operator="lessThan">
      <formula>0</formula>
    </cfRule>
  </conditionalFormatting>
  <conditionalFormatting sqref="F75">
    <cfRule type="cellIs" dxfId="62" priority="76" operator="lessThan">
      <formula>0</formula>
    </cfRule>
  </conditionalFormatting>
  <conditionalFormatting sqref="I68:L68 J61:J67">
    <cfRule type="cellIs" dxfId="61" priority="75" operator="lessThan">
      <formula>0</formula>
    </cfRule>
  </conditionalFormatting>
  <conditionalFormatting sqref="F6:K6">
    <cfRule type="cellIs" dxfId="60" priority="74" operator="lessThan">
      <formula>0</formula>
    </cfRule>
  </conditionalFormatting>
  <conditionalFormatting sqref="L6:M6">
    <cfRule type="cellIs" dxfId="59" priority="73" operator="lessThan">
      <formula>0</formula>
    </cfRule>
  </conditionalFormatting>
  <conditionalFormatting sqref="H61">
    <cfRule type="cellIs" dxfId="58" priority="72" operator="lessThan">
      <formula>0</formula>
    </cfRule>
  </conditionalFormatting>
  <conditionalFormatting sqref="I85:L85">
    <cfRule type="cellIs" dxfId="57" priority="70" operator="lessThan">
      <formula>0</formula>
    </cfRule>
  </conditionalFormatting>
  <conditionalFormatting sqref="F70:K70">
    <cfRule type="cellIs" dxfId="56" priority="69" operator="lessThan">
      <formula>0</formula>
    </cfRule>
  </conditionalFormatting>
  <conditionalFormatting sqref="F76:K76">
    <cfRule type="cellIs" dxfId="55" priority="68" operator="lessThan">
      <formula>0</formula>
    </cfRule>
  </conditionalFormatting>
  <conditionalFormatting sqref="G78:G87">
    <cfRule type="cellIs" dxfId="54" priority="67" operator="lessThan">
      <formula>0</formula>
    </cfRule>
  </conditionalFormatting>
  <conditionalFormatting sqref="F79:F87">
    <cfRule type="cellIs" dxfId="53" priority="66" operator="lessThan">
      <formula>0</formula>
    </cfRule>
  </conditionalFormatting>
  <conditionalFormatting sqref="F89">
    <cfRule type="cellIs" dxfId="52" priority="65" operator="lessThan">
      <formula>0</formula>
    </cfRule>
  </conditionalFormatting>
  <conditionalFormatting sqref="H77">
    <cfRule type="cellIs" dxfId="51" priority="64" operator="lessThan">
      <formula>0</formula>
    </cfRule>
  </conditionalFormatting>
  <conditionalFormatting sqref="H78">
    <cfRule type="cellIs" dxfId="50" priority="63" operator="lessThan">
      <formula>0</formula>
    </cfRule>
  </conditionalFormatting>
  <conditionalFormatting sqref="H79:H87">
    <cfRule type="cellIs" dxfId="49" priority="62" operator="lessThan">
      <formula>0</formula>
    </cfRule>
  </conditionalFormatting>
  <conditionalFormatting sqref="H89">
    <cfRule type="cellIs" dxfId="48" priority="61" operator="lessThan">
      <formula>0</formula>
    </cfRule>
  </conditionalFormatting>
  <conditionalFormatting sqref="F61">
    <cfRule type="expression" dxfId="47" priority="59">
      <formula>F61&gt;G61</formula>
    </cfRule>
    <cfRule type="expression" dxfId="46" priority="60">
      <formula>F61&lt;G61</formula>
    </cfRule>
  </conditionalFormatting>
  <conditionalFormatting sqref="F62:F68">
    <cfRule type="expression" dxfId="45" priority="57">
      <formula>F62&gt;G62</formula>
    </cfRule>
    <cfRule type="expression" dxfId="44" priority="58">
      <formula>F62&lt;G62</formula>
    </cfRule>
  </conditionalFormatting>
  <conditionalFormatting sqref="G61">
    <cfRule type="expression" dxfId="43" priority="55">
      <formula>G61&gt;H61</formula>
    </cfRule>
    <cfRule type="expression" dxfId="42" priority="56">
      <formula>G61&lt;H61</formula>
    </cfRule>
  </conditionalFormatting>
  <conditionalFormatting sqref="G61:G68">
    <cfRule type="expression" dxfId="41" priority="53">
      <formula>G61&gt;H61</formula>
    </cfRule>
    <cfRule type="expression" dxfId="40" priority="54">
      <formula>G61&lt;H61</formula>
    </cfRule>
  </conditionalFormatting>
  <conditionalFormatting sqref="H61">
    <cfRule type="expression" dxfId="39" priority="51">
      <formula>H61&gt;J61</formula>
    </cfRule>
    <cfRule type="expression" dxfId="38" priority="52">
      <formula>H61&lt;J61</formula>
    </cfRule>
  </conditionalFormatting>
  <conditionalFormatting sqref="G61:G68">
    <cfRule type="expression" dxfId="37" priority="38">
      <formula>G61&gt;H61</formula>
    </cfRule>
    <cfRule type="expression" dxfId="36" priority="39">
      <formula>G61&lt;H61</formula>
    </cfRule>
  </conditionalFormatting>
  <conditionalFormatting sqref="F61:F68">
    <cfRule type="expression" dxfId="35" priority="36">
      <formula>F61&gt;G61</formula>
    </cfRule>
    <cfRule type="expression" dxfId="34" priority="37">
      <formula>F61&lt;G61</formula>
    </cfRule>
  </conditionalFormatting>
  <conditionalFormatting sqref="H62:H68">
    <cfRule type="cellIs" dxfId="33" priority="35" operator="lessThan">
      <formula>0</formula>
    </cfRule>
  </conditionalFormatting>
  <conditionalFormatting sqref="H62:H68">
    <cfRule type="expression" dxfId="32" priority="33">
      <formula>H62&gt;J62</formula>
    </cfRule>
    <cfRule type="expression" dxfId="31" priority="34">
      <formula>H62&lt;J62</formula>
    </cfRule>
  </conditionalFormatting>
  <conditionalFormatting sqref="F72:G74">
    <cfRule type="cellIs" dxfId="30" priority="32" operator="lessThan">
      <formula>0</formula>
    </cfRule>
  </conditionalFormatting>
  <conditionalFormatting sqref="F72:F74">
    <cfRule type="expression" dxfId="29" priority="30">
      <formula>F72&gt;G72</formula>
    </cfRule>
    <cfRule type="expression" dxfId="28" priority="31">
      <formula>F72&lt;G72</formula>
    </cfRule>
  </conditionalFormatting>
  <conditionalFormatting sqref="G72:G74">
    <cfRule type="expression" dxfId="27" priority="28">
      <formula>G72&gt;H72</formula>
    </cfRule>
    <cfRule type="expression" dxfId="26" priority="29">
      <formula>G72&lt;H72</formula>
    </cfRule>
  </conditionalFormatting>
  <conditionalFormatting sqref="G72:G74">
    <cfRule type="expression" dxfId="25" priority="26">
      <formula>G72&gt;H72</formula>
    </cfRule>
    <cfRule type="expression" dxfId="24" priority="27">
      <formula>G72&lt;H72</formula>
    </cfRule>
  </conditionalFormatting>
  <conditionalFormatting sqref="F72:F74">
    <cfRule type="expression" dxfId="23" priority="24">
      <formula>F72&gt;G72</formula>
    </cfRule>
    <cfRule type="expression" dxfId="22" priority="25">
      <formula>F72&lt;G72</formula>
    </cfRule>
  </conditionalFormatting>
  <conditionalFormatting sqref="H72:H74">
    <cfRule type="cellIs" dxfId="21" priority="23" operator="lessThan">
      <formula>0</formula>
    </cfRule>
  </conditionalFormatting>
  <conditionalFormatting sqref="H72:H74">
    <cfRule type="expression" dxfId="20" priority="21">
      <formula>H72&gt;J72</formula>
    </cfRule>
    <cfRule type="expression" dxfId="19" priority="22">
      <formula>H72&lt;J72</formula>
    </cfRule>
  </conditionalFormatting>
  <conditionalFormatting sqref="F62">
    <cfRule type="containsErrors" dxfId="18" priority="20">
      <formula>ISERROR(F62)</formula>
    </cfRule>
  </conditionalFormatting>
  <conditionalFormatting sqref="F48">
    <cfRule type="containsErrors" dxfId="17" priority="19">
      <formula>ISERROR(F48)</formula>
    </cfRule>
  </conditionalFormatting>
  <conditionalFormatting sqref="D6:M32 D33:E33 D34:M117">
    <cfRule type="containsErrors" dxfId="16" priority="18">
      <formula>ISERROR(D6)</formula>
    </cfRule>
  </conditionalFormatting>
  <conditionalFormatting sqref="F81:F82">
    <cfRule type="expression" dxfId="15" priority="16">
      <formula>F81&lt;G81</formula>
    </cfRule>
    <cfRule type="expression" dxfId="14" priority="17">
      <formula>F81&gt;G81</formula>
    </cfRule>
  </conditionalFormatting>
  <conditionalFormatting sqref="G81:G82">
    <cfRule type="cellIs" dxfId="13" priority="15" operator="lessThan">
      <formula>0</formula>
    </cfRule>
  </conditionalFormatting>
  <conditionalFormatting sqref="G81:G82">
    <cfRule type="expression" dxfId="12" priority="13">
      <formula>G81&lt;H81</formula>
    </cfRule>
    <cfRule type="expression" dxfId="11" priority="14">
      <formula>G81&gt;H81</formula>
    </cfRule>
  </conditionalFormatting>
  <conditionalFormatting sqref="F82:F84">
    <cfRule type="expression" dxfId="10" priority="11">
      <formula>F82&lt;G82</formula>
    </cfRule>
    <cfRule type="expression" dxfId="9" priority="12">
      <formula>F82&gt;G82</formula>
    </cfRule>
  </conditionalFormatting>
  <conditionalFormatting sqref="G82:G84">
    <cfRule type="cellIs" dxfId="8" priority="10" operator="lessThan">
      <formula>0</formula>
    </cfRule>
  </conditionalFormatting>
  <conditionalFormatting sqref="G82:G84">
    <cfRule type="expression" dxfId="7" priority="8">
      <formula>G82&lt;H82</formula>
    </cfRule>
    <cfRule type="expression" dxfId="6" priority="9">
      <formula>G82&gt;H82</formula>
    </cfRule>
  </conditionalFormatting>
  <conditionalFormatting sqref="F87">
    <cfRule type="expression" dxfId="5" priority="6">
      <formula>F87&lt;G87</formula>
    </cfRule>
    <cfRule type="expression" dxfId="4" priority="7">
      <formula>F87&gt;G87</formula>
    </cfRule>
  </conditionalFormatting>
  <conditionalFormatting sqref="G87">
    <cfRule type="cellIs" dxfId="3" priority="5" operator="lessThan">
      <formula>0</formula>
    </cfRule>
  </conditionalFormatting>
  <conditionalFormatting sqref="G87">
    <cfRule type="expression" dxfId="2" priority="3">
      <formula>G87&lt;H87</formula>
    </cfRule>
    <cfRule type="expression" dxfId="1" priority="4">
      <formula>G87&gt;H87</formula>
    </cfRule>
  </conditionalFormatting>
  <conditionalFormatting sqref="H81:H82">
    <cfRule type="expression" priority="2">
      <formula>H81&gt;J81</formula>
    </cfRule>
  </conditionalFormatting>
  <conditionalFormatting sqref="F33:M33">
    <cfRule type="containsErrors" dxfId="0" priority="1">
      <formula>ISERROR(F33)</formula>
    </cfRule>
  </conditionalFormatting>
  <pageMargins left="0.7" right="0.7" top="0.75" bottom="0.75" header="0.3" footer="0.3"/>
  <pageSetup scale="77" fitToHeight="2" orientation="portrait" r:id="rId1"/>
  <rowBreaks count="1" manualBreakCount="1">
    <brk id="58" min="2" max="12" man="1"/>
  </rowBreaks>
  <ignoredErrors>
    <ignoredError sqref="F11:H11 J11:M11 F86 H86" formula="1"/>
    <ignoredError sqref="F48 F62 M31 M39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FADB67B7B6840BC67C102F03A42A4" ma:contentTypeVersion="0" ma:contentTypeDescription="Create a new document." ma:contentTypeScope="" ma:versionID="36803fa0642b339878b215341689518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1c61f4785dec7895cadd9a6aa059cf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16AD71-D8CE-4363-9C8F-7ED27D897D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85B15E-5B1A-4535-BEBF-86D0C5B3A6FC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25E8FB8-B0E5-4FC5-8268-9EA44B4714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B&amp;W</vt:lpstr>
      <vt:lpstr>Color</vt:lpstr>
      <vt:lpstr>'B&amp;W'!Print_Area</vt:lpstr>
      <vt:lpstr>Color!Print_Area</vt:lpstr>
      <vt:lpstr>'B&amp;W'!Print_Titles</vt:lpstr>
      <vt:lpstr>Color!Print_Titles</vt:lpstr>
    </vt:vector>
  </TitlesOfParts>
  <Company>FactSet Research Systems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 Esposito</dc:creator>
  <cp:lastModifiedBy>Andre Abouhala</cp:lastModifiedBy>
  <cp:lastPrinted>2015-10-01T14:16:51Z</cp:lastPrinted>
  <dcterms:created xsi:type="dcterms:W3CDTF">2014-07-02T21:08:47Z</dcterms:created>
  <dcterms:modified xsi:type="dcterms:W3CDTF">2015-12-01T11:28:58Z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  <property fmtid="{D5CDD505-2E9C-101B-9397-08002B2CF9AE}" pid="3" name="ContentTypeId">
    <vt:lpwstr>0x010100B02FADB67B7B6840BC67C102F03A42A4</vt:lpwstr>
  </property>
</Properties>
</file>