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5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6.xml" ContentType="application/vnd.openxmlformats-officedocument.spreadsheetml.work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drawings/drawing9.xml" ContentType="application/vnd.openxmlformats-officedocument.drawingml.chartshape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drawings/drawing11.xml" ContentType="application/vnd.openxmlformats-officedocument.drawingml.chartshapes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omments1.xml" ContentType="application/vnd.openxmlformats-officedocument.spreadsheetml.comments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drawings/drawing14.xml" ContentType="application/vnd.openxmlformats-officedocument.drawingml.chartshapes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drawings/drawing1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drawings/drawing18.xml" ContentType="application/vnd.openxmlformats-officedocument.drawingml.chartshapes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9.xml" ContentType="application/vnd.openxmlformats-officedocument.drawing+xml"/>
  <Override PartName="/xl/charts/chart38.xml" ContentType="application/vnd.openxmlformats-officedocument.drawingml.chart+xml"/>
  <Override PartName="/xl/drawings/drawing20.xml" ContentType="application/vnd.openxmlformats-officedocument.drawingml.chartshapes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1.xml" ContentType="application/vnd.openxmlformats-officedocument.drawing+xml"/>
  <Override PartName="/xl/charts/chart43.xml" ContentType="application/vnd.openxmlformats-officedocument.drawingml.chart+xml"/>
  <Override PartName="/xl/drawings/drawing22.xml" ContentType="application/vnd.openxmlformats-officedocument.drawingml.chartshapes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omments2.xml" ContentType="application/vnd.openxmlformats-officedocument.spreadsheetml.comments+xml"/>
  <Override PartName="/xl/drawings/drawing23.xml" ContentType="application/vnd.openxmlformats-officedocument.drawing+xml"/>
  <Override PartName="/xl/charts/chart46.xml" ContentType="application/vnd.openxmlformats-officedocument.drawingml.chart+xml"/>
  <Override PartName="/xl/drawings/drawing24.xml" ContentType="application/vnd.openxmlformats-officedocument.drawingml.chartshapes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5.xml" ContentType="application/vnd.openxmlformats-officedocument.drawing+xml"/>
  <Override PartName="/xl/charts/chart51.xml" ContentType="application/vnd.openxmlformats-officedocument.drawingml.chart+xml"/>
  <Override PartName="/xl/drawings/drawing26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7.xml" ContentType="application/vnd.openxmlformats-officedocument.drawing+xml"/>
  <Override PartName="/xl/charts/chart56.xml" ContentType="application/vnd.openxmlformats-officedocument.drawingml.chart+xml"/>
  <Override PartName="/xl/drawings/drawing28.xml" ContentType="application/vnd.openxmlformats-officedocument.drawingml.chartshapes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9.xml" ContentType="application/vnd.openxmlformats-officedocument.drawing+xml"/>
  <Override PartName="/xl/charts/chart6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"/>
    </mc:Choice>
  </mc:AlternateContent>
  <bookViews>
    <workbookView xWindow="480" yWindow="375" windowWidth="22995" windowHeight="10245" tabRatio="949"/>
  </bookViews>
  <sheets>
    <sheet name="Portstats --&gt;" sheetId="55" r:id="rId1"/>
    <sheet name="Chart1" sheetId="12" r:id="rId2"/>
    <sheet name="LongShort --&gt;" sheetId="14" r:id="rId3"/>
    <sheet name="Chart12" sheetId="45" r:id="rId4"/>
    <sheet name="Sector --&gt;" sheetId="23" r:id="rId5"/>
    <sheet name="Chart2" sheetId="28" r:id="rId6"/>
    <sheet name="Chart3" sheetId="29" r:id="rId7"/>
    <sheet name="Chart6" sheetId="33" r:id="rId8"/>
    <sheet name="Chart7" sheetId="60" r:id="rId9"/>
    <sheet name="Sector2" sheetId="42" r:id="rId10"/>
    <sheet name="Chart13" sheetId="44" r:id="rId11"/>
    <sheet name="Chart15" sheetId="47" r:id="rId12"/>
    <sheet name="Region --&gt;" sheetId="13" r:id="rId13"/>
    <sheet name="Chart4" sheetId="30" r:id="rId14"/>
    <sheet name="Chart5" sheetId="31" r:id="rId15"/>
    <sheet name="Chart9" sheetId="36" state="hidden" r:id="rId16"/>
    <sheet name="Region2" sheetId="43" state="hidden" r:id="rId17"/>
    <sheet name="Chart17" sheetId="49" state="hidden" r:id="rId18"/>
    <sheet name="Chart18" sheetId="50" state="hidden" r:id="rId19"/>
    <sheet name="Chart19" sheetId="51" state="hidden" r:id="rId20"/>
    <sheet name="Short Eastern Europe" sheetId="57" state="hidden" r:id="rId21"/>
    <sheet name="Appendix --&gt;" sheetId="15" r:id="rId22"/>
    <sheet name="Exposure Data" sheetId="8" r:id="rId23"/>
    <sheet name="Data" sheetId="59" r:id="rId24"/>
    <sheet name="Monthly Returns" sheetId="54" r:id="rId25"/>
    <sheet name="Perfattr Data" sheetId="24" r:id="rId26"/>
    <sheet name="Benchmark" sheetId="56" r:id="rId27"/>
    <sheet name="Benchmark (2)" sheetId="58" r:id="rId28"/>
    <sheet name="BM Des" sheetId="61" r:id="rId29"/>
  </sheets>
  <calcPr calcId="152511"/>
</workbook>
</file>

<file path=xl/calcChain.xml><?xml version="1.0" encoding="utf-8"?>
<calcChain xmlns="http://schemas.openxmlformats.org/spreadsheetml/2006/main">
  <c r="C14" i="59" l="1"/>
  <c r="D14" i="59"/>
  <c r="E14" i="59"/>
  <c r="F14" i="59"/>
  <c r="G14" i="59"/>
  <c r="H14" i="59"/>
  <c r="I14" i="59"/>
  <c r="J14" i="59"/>
  <c r="K14" i="59"/>
  <c r="L14" i="59"/>
  <c r="M14" i="59"/>
  <c r="N14" i="59"/>
  <c r="O14" i="59"/>
  <c r="P14" i="59"/>
  <c r="Q14" i="59"/>
  <c r="R14" i="59"/>
  <c r="S14" i="59"/>
  <c r="T14" i="59"/>
  <c r="U14" i="59"/>
  <c r="V14" i="59"/>
  <c r="W14" i="59"/>
  <c r="B14" i="59"/>
  <c r="B13" i="59"/>
  <c r="C13" i="59"/>
  <c r="D13" i="59"/>
  <c r="E13" i="59"/>
  <c r="F13" i="59"/>
  <c r="G13" i="59"/>
  <c r="H13" i="59"/>
  <c r="I13" i="59"/>
  <c r="J13" i="59"/>
  <c r="K13" i="59"/>
  <c r="L13" i="59"/>
  <c r="M13" i="59"/>
  <c r="N13" i="59"/>
  <c r="O13" i="59"/>
  <c r="P13" i="59"/>
  <c r="Q13" i="59"/>
  <c r="R13" i="59"/>
  <c r="S13" i="59"/>
  <c r="T13" i="59"/>
  <c r="U13" i="59"/>
  <c r="V13" i="59"/>
  <c r="W13" i="59"/>
  <c r="H5" i="42" l="1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4" i="42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4" i="14"/>
  <c r="A30" i="58"/>
  <c r="T29" i="58"/>
  <c r="F29" i="58"/>
  <c r="B29" i="58"/>
  <c r="V29" i="58"/>
  <c r="R29" i="58"/>
  <c r="J29" i="58"/>
  <c r="X29" i="58"/>
  <c r="Z29" i="58"/>
  <c r="H29" i="58"/>
  <c r="L29" i="58"/>
  <c r="D29" i="58"/>
  <c r="N29" i="58"/>
  <c r="P29" i="58"/>
  <c r="A31" i="58" l="1"/>
  <c r="A32" i="58" s="1"/>
  <c r="A33" i="58" s="1"/>
  <c r="A34" i="58" s="1"/>
  <c r="A35" i="58" s="1"/>
  <c r="A36" i="58" s="1"/>
  <c r="A37" i="58" s="1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D103" i="13" l="1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V103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C102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V97" i="13"/>
  <c r="C97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C72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C49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C26" i="13"/>
  <c r="T3" i="13"/>
  <c r="U3" i="13"/>
  <c r="V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B73" i="13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Y50" i="13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B50" i="13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27" i="13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Y27" i="13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" i="13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B4" i="13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C3" i="13"/>
  <c r="K4" i="42" l="1"/>
  <c r="K5" i="42"/>
  <c r="K6" i="42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B4" i="42"/>
  <c r="BQ2" i="42"/>
  <c r="BF2" i="42"/>
  <c r="AU2" i="42"/>
  <c r="AJ2" i="42"/>
  <c r="Y2" i="42"/>
  <c r="N2" i="42"/>
  <c r="C2" i="42"/>
  <c r="L44" i="23"/>
  <c r="H46" i="23"/>
  <c r="E9" i="8"/>
  <c r="E13" i="8" s="1"/>
  <c r="F9" i="8"/>
  <c r="H9" i="8"/>
  <c r="I9" i="8"/>
  <c r="K9" i="8"/>
  <c r="L9" i="8"/>
  <c r="M9" i="8"/>
  <c r="N9" i="8"/>
  <c r="N13" i="8" s="1"/>
  <c r="N10" i="8"/>
  <c r="E10" i="8" s="1"/>
  <c r="D21" i="23" s="1"/>
  <c r="M11" i="8"/>
  <c r="N11" i="8"/>
  <c r="F11" i="8" s="1"/>
  <c r="E44" i="23" s="1"/>
  <c r="F13" i="8"/>
  <c r="L13" i="8"/>
  <c r="L17" i="8" s="1"/>
  <c r="L21" i="8" s="1"/>
  <c r="M13" i="8"/>
  <c r="F14" i="8"/>
  <c r="E20" i="23" s="1"/>
  <c r="N14" i="8"/>
  <c r="N15" i="8"/>
  <c r="E17" i="8"/>
  <c r="E21" i="8" s="1"/>
  <c r="E25" i="8" s="1"/>
  <c r="F17" i="8"/>
  <c r="N17" i="8"/>
  <c r="N21" i="8" s="1"/>
  <c r="N25" i="8" s="1"/>
  <c r="N18" i="8"/>
  <c r="L18" i="8" s="1"/>
  <c r="K19" i="23" s="1"/>
  <c r="N19" i="8"/>
  <c r="N22" i="8"/>
  <c r="N23" i="8"/>
  <c r="L25" i="8"/>
  <c r="L29" i="8" s="1"/>
  <c r="N26" i="8"/>
  <c r="N27" i="8"/>
  <c r="E29" i="8"/>
  <c r="N29" i="8"/>
  <c r="N33" i="8" s="1"/>
  <c r="N37" i="8" s="1"/>
  <c r="N41" i="8" s="1"/>
  <c r="N45" i="8" s="1"/>
  <c r="N49" i="8" s="1"/>
  <c r="N30" i="8"/>
  <c r="N31" i="8"/>
  <c r="N34" i="8"/>
  <c r="N35" i="8"/>
  <c r="N38" i="8"/>
  <c r="N39" i="8"/>
  <c r="N42" i="8"/>
  <c r="N43" i="8"/>
  <c r="N46" i="8"/>
  <c r="N47" i="8"/>
  <c r="N50" i="8"/>
  <c r="N51" i="8"/>
  <c r="N53" i="8"/>
  <c r="N57" i="8" s="1"/>
  <c r="N61" i="8" s="1"/>
  <c r="N65" i="8" s="1"/>
  <c r="N69" i="8" s="1"/>
  <c r="N73" i="8" s="1"/>
  <c r="N77" i="8" s="1"/>
  <c r="N54" i="8"/>
  <c r="N55" i="8"/>
  <c r="N58" i="8"/>
  <c r="N59" i="8"/>
  <c r="N62" i="8"/>
  <c r="N63" i="8"/>
  <c r="N66" i="8"/>
  <c r="N67" i="8"/>
  <c r="N70" i="8"/>
  <c r="N71" i="8"/>
  <c r="N74" i="8"/>
  <c r="N75" i="8"/>
  <c r="N78" i="8"/>
  <c r="N79" i="8"/>
  <c r="AI5" i="8"/>
  <c r="G3" i="8"/>
  <c r="F46" i="23" s="1"/>
  <c r="I3" i="8"/>
  <c r="N3" i="8"/>
  <c r="J3" i="8" s="1"/>
  <c r="I46" i="23" s="1"/>
  <c r="W5" i="23"/>
  <c r="X5" i="23"/>
  <c r="W6" i="23"/>
  <c r="X6" i="23"/>
  <c r="W7" i="23"/>
  <c r="X7" i="23"/>
  <c r="W8" i="23"/>
  <c r="X8" i="23"/>
  <c r="W9" i="23"/>
  <c r="X9" i="23"/>
  <c r="W10" i="23"/>
  <c r="X10" i="23"/>
  <c r="W11" i="23"/>
  <c r="X11" i="23"/>
  <c r="W12" i="23"/>
  <c r="X12" i="23"/>
  <c r="W13" i="23"/>
  <c r="X13" i="23"/>
  <c r="W14" i="23"/>
  <c r="X14" i="23"/>
  <c r="W15" i="23"/>
  <c r="X15" i="23"/>
  <c r="W16" i="23"/>
  <c r="X16" i="23"/>
  <c r="W17" i="23"/>
  <c r="X17" i="23"/>
  <c r="W18" i="23"/>
  <c r="X18" i="23"/>
  <c r="W19" i="23"/>
  <c r="X19" i="23"/>
  <c r="W20" i="23"/>
  <c r="X20" i="23"/>
  <c r="W21" i="23"/>
  <c r="X21" i="23"/>
  <c r="W22" i="23"/>
  <c r="X22" i="23"/>
  <c r="W23" i="23"/>
  <c r="X23" i="23"/>
  <c r="W4" i="23"/>
  <c r="X4" i="23"/>
  <c r="B3" i="55"/>
  <c r="B73" i="23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O50" i="23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B50" i="23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Q49" i="23"/>
  <c r="R49" i="23"/>
  <c r="S49" i="23"/>
  <c r="T49" i="23"/>
  <c r="U49" i="23"/>
  <c r="V49" i="23"/>
  <c r="W49" i="23"/>
  <c r="X49" i="23"/>
  <c r="P49" i="23"/>
  <c r="Q26" i="23"/>
  <c r="R26" i="23"/>
  <c r="S26" i="23"/>
  <c r="T26" i="23"/>
  <c r="U26" i="23"/>
  <c r="V26" i="23"/>
  <c r="W26" i="23"/>
  <c r="X26" i="23"/>
  <c r="P26" i="23"/>
  <c r="R3" i="23"/>
  <c r="U3" i="23"/>
  <c r="F102" i="23"/>
  <c r="F97" i="23"/>
  <c r="E49" i="23"/>
  <c r="E72" i="23" s="1"/>
  <c r="E97" i="23" s="1"/>
  <c r="E102" i="23" s="1"/>
  <c r="H49" i="23"/>
  <c r="H72" i="23" s="1"/>
  <c r="H97" i="23" s="1"/>
  <c r="H102" i="23" s="1"/>
  <c r="I49" i="23"/>
  <c r="I72" i="23" s="1"/>
  <c r="I97" i="23" s="1"/>
  <c r="I102" i="23" s="1"/>
  <c r="K26" i="23"/>
  <c r="K49" i="23" s="1"/>
  <c r="K72" i="23" s="1"/>
  <c r="K97" i="23" s="1"/>
  <c r="K102" i="23" s="1"/>
  <c r="C3" i="23"/>
  <c r="D3" i="23"/>
  <c r="E3" i="23"/>
  <c r="E26" i="23" s="1"/>
  <c r="F3" i="23"/>
  <c r="F26" i="23" s="1"/>
  <c r="F49" i="23" s="1"/>
  <c r="F72" i="23" s="1"/>
  <c r="G3" i="23"/>
  <c r="H3" i="23"/>
  <c r="H26" i="23" s="1"/>
  <c r="I3" i="23"/>
  <c r="I26" i="23" s="1"/>
  <c r="J3" i="23"/>
  <c r="K3" i="23"/>
  <c r="L3" i="23"/>
  <c r="B27" i="23"/>
  <c r="O27" i="23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" i="23"/>
  <c r="O5" i="23" s="1"/>
  <c r="O6" i="23" s="1"/>
  <c r="O7" i="23" s="1"/>
  <c r="O8" i="23" s="1"/>
  <c r="O9" i="23" s="1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B4" i="23"/>
  <c r="H3" i="8" l="1"/>
  <c r="G46" i="23" s="1"/>
  <c r="E11" i="8"/>
  <c r="D44" i="23" s="1"/>
  <c r="F3" i="8"/>
  <c r="E46" i="23" s="1"/>
  <c r="H10" i="8"/>
  <c r="G21" i="23" s="1"/>
  <c r="L3" i="8"/>
  <c r="K46" i="23" s="1"/>
  <c r="F15" i="8"/>
  <c r="E43" i="23" s="1"/>
  <c r="G10" i="8"/>
  <c r="F21" i="23" s="1"/>
  <c r="M3" i="8"/>
  <c r="L46" i="23" s="1"/>
  <c r="K3" i="8"/>
  <c r="J46" i="23" s="1"/>
  <c r="F10" i="8"/>
  <c r="E21" i="23" s="1"/>
  <c r="I11" i="8"/>
  <c r="H44" i="23" s="1"/>
  <c r="E3" i="8"/>
  <c r="D46" i="23" s="1"/>
  <c r="L11" i="8"/>
  <c r="K44" i="23" s="1"/>
  <c r="L17" i="42" a="1"/>
  <c r="L17" i="42" s="1"/>
  <c r="L19" i="42" a="1"/>
  <c r="L19" i="42" s="1"/>
  <c r="L22" i="42" a="1"/>
  <c r="L22" i="42" s="1"/>
  <c r="L20" i="42" a="1"/>
  <c r="L20" i="42" s="1"/>
  <c r="L18" i="42" a="1"/>
  <c r="L18" i="42" s="1"/>
  <c r="L15" i="42" a="1"/>
  <c r="L15" i="42" s="1"/>
  <c r="L16" i="42" a="1"/>
  <c r="L16" i="42" s="1"/>
  <c r="L21" i="42" a="1"/>
  <c r="L21" i="42" s="1"/>
  <c r="B5" i="42"/>
  <c r="K13" i="8"/>
  <c r="K11" i="8"/>
  <c r="J44" i="23" s="1"/>
  <c r="F19" i="8"/>
  <c r="E42" i="23" s="1"/>
  <c r="F21" i="8"/>
  <c r="E33" i="8"/>
  <c r="E30" i="8"/>
  <c r="D16" i="23" s="1"/>
  <c r="L33" i="8"/>
  <c r="L31" i="8"/>
  <c r="K39" i="23" s="1"/>
  <c r="L27" i="8"/>
  <c r="K40" i="23" s="1"/>
  <c r="E22" i="8"/>
  <c r="D18" i="23" s="1"/>
  <c r="L22" i="8"/>
  <c r="K18" i="23" s="1"/>
  <c r="L23" i="8"/>
  <c r="K41" i="23" s="1"/>
  <c r="H11" i="8"/>
  <c r="G44" i="23" s="1"/>
  <c r="H13" i="8"/>
  <c r="H17" i="8" s="1"/>
  <c r="E27" i="8"/>
  <c r="D40" i="23" s="1"/>
  <c r="M14" i="8"/>
  <c r="L20" i="23" s="1"/>
  <c r="M17" i="8"/>
  <c r="I13" i="8"/>
  <c r="E18" i="8"/>
  <c r="D19" i="23" s="1"/>
  <c r="E23" i="8"/>
  <c r="D41" i="23" s="1"/>
  <c r="L34" i="8"/>
  <c r="K15" i="23" s="1"/>
  <c r="E15" i="8"/>
  <c r="D43" i="23" s="1"/>
  <c r="M15" i="8"/>
  <c r="L43" i="23" s="1"/>
  <c r="K15" i="8"/>
  <c r="J43" i="23" s="1"/>
  <c r="L15" i="8"/>
  <c r="K43" i="23" s="1"/>
  <c r="L30" i="8"/>
  <c r="K16" i="23" s="1"/>
  <c r="F18" i="8"/>
  <c r="E19" i="23" s="1"/>
  <c r="H18" i="8"/>
  <c r="G19" i="23" s="1"/>
  <c r="I10" i="8"/>
  <c r="H21" i="23" s="1"/>
  <c r="K10" i="8"/>
  <c r="J21" i="23" s="1"/>
  <c r="L10" i="8"/>
  <c r="K21" i="23" s="1"/>
  <c r="M18" i="8"/>
  <c r="L19" i="23" s="1"/>
  <c r="M10" i="8"/>
  <c r="L21" i="23" s="1"/>
  <c r="H14" i="8"/>
  <c r="G20" i="23" s="1"/>
  <c r="E14" i="8"/>
  <c r="D20" i="23" s="1"/>
  <c r="E26" i="8"/>
  <c r="D17" i="23" s="1"/>
  <c r="E31" i="8"/>
  <c r="D39" i="23" s="1"/>
  <c r="L26" i="8"/>
  <c r="K17" i="23" s="1"/>
  <c r="L19" i="8"/>
  <c r="K42" i="23" s="1"/>
  <c r="E19" i="8"/>
  <c r="D42" i="23" s="1"/>
  <c r="L14" i="8"/>
  <c r="K20" i="23" s="1"/>
  <c r="B4" i="55"/>
  <c r="B5" i="55" s="1"/>
  <c r="B6" i="55" s="1"/>
  <c r="B7" i="55" s="1"/>
  <c r="B8" i="55" s="1"/>
  <c r="B9" i="55" s="1"/>
  <c r="B10" i="55" s="1"/>
  <c r="B11" i="55" s="1"/>
  <c r="B12" i="55" s="1"/>
  <c r="B13" i="55" s="1"/>
  <c r="B14" i="55" s="1"/>
  <c r="B15" i="55" s="1"/>
  <c r="B16" i="55" s="1"/>
  <c r="B17" i="55" s="1"/>
  <c r="B18" i="55" s="1"/>
  <c r="B19" i="55" s="1"/>
  <c r="B20" i="55" s="1"/>
  <c r="B21" i="55" s="1"/>
  <c r="B22" i="55" s="1"/>
  <c r="F3" i="55"/>
  <c r="J3" i="55" s="1"/>
  <c r="W3" i="23"/>
  <c r="J26" i="23"/>
  <c r="J49" i="23" s="1"/>
  <c r="J72" i="23" s="1"/>
  <c r="J97" i="23" s="1"/>
  <c r="J102" i="23" s="1"/>
  <c r="L26" i="23"/>
  <c r="L49" i="23" s="1"/>
  <c r="L72" i="23" s="1"/>
  <c r="L97" i="23" s="1"/>
  <c r="L102" i="23" s="1"/>
  <c r="D26" i="23"/>
  <c r="D49" i="23" s="1"/>
  <c r="D72" i="23" s="1"/>
  <c r="D97" i="23" s="1"/>
  <c r="D102" i="23" s="1"/>
  <c r="Q3" i="23"/>
  <c r="X3" i="23"/>
  <c r="C26" i="23"/>
  <c r="C49" i="23" s="1"/>
  <c r="C72" i="23" s="1"/>
  <c r="C97" i="23" s="1"/>
  <c r="C102" i="23" s="1"/>
  <c r="P3" i="23"/>
  <c r="G26" i="23"/>
  <c r="G49" i="23" s="1"/>
  <c r="G72" i="23" s="1"/>
  <c r="G97" i="23" s="1"/>
  <c r="G102" i="23" s="1"/>
  <c r="T3" i="23"/>
  <c r="V3" i="23"/>
  <c r="S3" i="23"/>
  <c r="B28" i="23"/>
  <c r="B5" i="23"/>
  <c r="L14" i="24"/>
  <c r="P13" i="23" s="1"/>
  <c r="D4" i="14"/>
  <c r="J4" i="14" s="1"/>
  <c r="AE4" i="14"/>
  <c r="AE5" i="14" s="1"/>
  <c r="AE6" i="14" s="1"/>
  <c r="AE7" i="14" s="1"/>
  <c r="AE8" i="14" s="1"/>
  <c r="AE9" i="14" s="1"/>
  <c r="AE10" i="14" s="1"/>
  <c r="AE11" i="14" s="1"/>
  <c r="AE12" i="14" s="1"/>
  <c r="AE13" i="14" s="1"/>
  <c r="AE14" i="14" s="1"/>
  <c r="AE15" i="14" s="1"/>
  <c r="AE16" i="14" s="1"/>
  <c r="AE17" i="14" s="1"/>
  <c r="AE18" i="14" s="1"/>
  <c r="AE19" i="14" s="1"/>
  <c r="AE20" i="14" s="1"/>
  <c r="AE21" i="14" s="1"/>
  <c r="AE22" i="14" s="1"/>
  <c r="AE23" i="14" s="1"/>
  <c r="V4" i="14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N4" i="14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H4" i="14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B4" i="14"/>
  <c r="C4" i="14"/>
  <c r="I4" i="14" s="1"/>
  <c r="A78" i="8"/>
  <c r="M38" i="24"/>
  <c r="U14" i="23" s="1"/>
  <c r="N38" i="24"/>
  <c r="U15" i="23" s="1"/>
  <c r="O38" i="24"/>
  <c r="U16" i="23" s="1"/>
  <c r="P38" i="24"/>
  <c r="U17" i="23" s="1"/>
  <c r="Q38" i="24"/>
  <c r="U18" i="23" s="1"/>
  <c r="R38" i="24"/>
  <c r="S38" i="24"/>
  <c r="U20" i="23" s="1"/>
  <c r="T38" i="24"/>
  <c r="U21" i="23" s="1"/>
  <c r="U38" i="24"/>
  <c r="U22" i="23" s="1"/>
  <c r="V38" i="24"/>
  <c r="U23" i="23" s="1"/>
  <c r="L38" i="24"/>
  <c r="U13" i="23" s="1"/>
  <c r="M34" i="24"/>
  <c r="N34" i="24"/>
  <c r="O34" i="24"/>
  <c r="P34" i="24"/>
  <c r="S17" i="23" s="1"/>
  <c r="Q34" i="24"/>
  <c r="S18" i="23" s="1"/>
  <c r="R34" i="24"/>
  <c r="S19" i="23" s="1"/>
  <c r="S34" i="24"/>
  <c r="S20" i="23" s="1"/>
  <c r="T34" i="24"/>
  <c r="S21" i="23" s="1"/>
  <c r="U34" i="24"/>
  <c r="S22" i="23" s="1"/>
  <c r="V34" i="24"/>
  <c r="L34" i="24"/>
  <c r="M30" i="24"/>
  <c r="V14" i="23" s="1"/>
  <c r="N30" i="24"/>
  <c r="V15" i="23" s="1"/>
  <c r="O30" i="24"/>
  <c r="V16" i="23" s="1"/>
  <c r="P30" i="24"/>
  <c r="V17" i="23" s="1"/>
  <c r="Q30" i="24"/>
  <c r="V18" i="23" s="1"/>
  <c r="R30" i="24"/>
  <c r="V19" i="23" s="1"/>
  <c r="S30" i="24"/>
  <c r="V20" i="23" s="1"/>
  <c r="T30" i="24"/>
  <c r="V21" i="23" s="1"/>
  <c r="U30" i="24"/>
  <c r="V22" i="23" s="1"/>
  <c r="V30" i="24"/>
  <c r="V23" i="23" s="1"/>
  <c r="L30" i="24"/>
  <c r="V13" i="23" s="1"/>
  <c r="M26" i="24"/>
  <c r="T14" i="23" s="1"/>
  <c r="N26" i="24"/>
  <c r="T15" i="23" s="1"/>
  <c r="O26" i="24"/>
  <c r="T16" i="23" s="1"/>
  <c r="P26" i="24"/>
  <c r="T17" i="23" s="1"/>
  <c r="Q26" i="24"/>
  <c r="T18" i="23" s="1"/>
  <c r="R26" i="24"/>
  <c r="T19" i="23" s="1"/>
  <c r="S26" i="24"/>
  <c r="T20" i="23" s="1"/>
  <c r="T26" i="24"/>
  <c r="T21" i="23" s="1"/>
  <c r="U26" i="24"/>
  <c r="T22" i="23" s="1"/>
  <c r="V26" i="24"/>
  <c r="T23" i="23" s="1"/>
  <c r="L26" i="24"/>
  <c r="T13" i="23" s="1"/>
  <c r="M22" i="24"/>
  <c r="R14" i="23" s="1"/>
  <c r="N22" i="24"/>
  <c r="R15" i="23" s="1"/>
  <c r="O22" i="24"/>
  <c r="R16" i="23" s="1"/>
  <c r="P22" i="24"/>
  <c r="Q22" i="24"/>
  <c r="R18" i="23" s="1"/>
  <c r="R22" i="24"/>
  <c r="R19" i="23" s="1"/>
  <c r="S22" i="24"/>
  <c r="R20" i="23" s="1"/>
  <c r="T22" i="24"/>
  <c r="R21" i="23" s="1"/>
  <c r="U22" i="24"/>
  <c r="R22" i="23" s="1"/>
  <c r="V22" i="24"/>
  <c r="R23" i="23" s="1"/>
  <c r="L22" i="24"/>
  <c r="R13" i="23" s="1"/>
  <c r="D38" i="24"/>
  <c r="U5" i="23" s="1"/>
  <c r="E38" i="24"/>
  <c r="U6" i="23" s="1"/>
  <c r="F38" i="24"/>
  <c r="U7" i="23" s="1"/>
  <c r="G38" i="24"/>
  <c r="U8" i="23" s="1"/>
  <c r="H38" i="24"/>
  <c r="U9" i="23" s="1"/>
  <c r="I38" i="24"/>
  <c r="U10" i="23" s="1"/>
  <c r="J38" i="24"/>
  <c r="U11" i="23" s="1"/>
  <c r="K38" i="24"/>
  <c r="U12" i="23" s="1"/>
  <c r="D34" i="24"/>
  <c r="S5" i="23" s="1"/>
  <c r="E34" i="24"/>
  <c r="S6" i="23" s="1"/>
  <c r="F34" i="24"/>
  <c r="S7" i="23" s="1"/>
  <c r="G34" i="24"/>
  <c r="S8" i="23" s="1"/>
  <c r="H34" i="24"/>
  <c r="S9" i="23" s="1"/>
  <c r="I34" i="24"/>
  <c r="S10" i="23" s="1"/>
  <c r="J34" i="24"/>
  <c r="S11" i="23" s="1"/>
  <c r="K34" i="24"/>
  <c r="S12" i="23" s="1"/>
  <c r="D30" i="24"/>
  <c r="V5" i="23" s="1"/>
  <c r="E30" i="24"/>
  <c r="V6" i="23" s="1"/>
  <c r="F30" i="24"/>
  <c r="V7" i="23" s="1"/>
  <c r="G30" i="24"/>
  <c r="V8" i="23" s="1"/>
  <c r="H30" i="24"/>
  <c r="V9" i="23" s="1"/>
  <c r="I30" i="24"/>
  <c r="V10" i="23" s="1"/>
  <c r="J30" i="24"/>
  <c r="V11" i="23" s="1"/>
  <c r="K30" i="24"/>
  <c r="V12" i="23" s="1"/>
  <c r="D26" i="24"/>
  <c r="T5" i="23" s="1"/>
  <c r="E26" i="24"/>
  <c r="T6" i="23" s="1"/>
  <c r="F26" i="24"/>
  <c r="T7" i="23" s="1"/>
  <c r="G26" i="24"/>
  <c r="T8" i="23" s="1"/>
  <c r="H26" i="24"/>
  <c r="T9" i="23" s="1"/>
  <c r="I26" i="24"/>
  <c r="T10" i="23" s="1"/>
  <c r="J26" i="24"/>
  <c r="T11" i="23" s="1"/>
  <c r="K26" i="24"/>
  <c r="T12" i="23" s="1"/>
  <c r="C38" i="24"/>
  <c r="U4" i="23" s="1"/>
  <c r="C34" i="24"/>
  <c r="S4" i="23" s="1"/>
  <c r="C30" i="24"/>
  <c r="V4" i="23" s="1"/>
  <c r="C26" i="24"/>
  <c r="T4" i="23" s="1"/>
  <c r="D22" i="24"/>
  <c r="R5" i="23" s="1"/>
  <c r="E22" i="24"/>
  <c r="R6" i="23" s="1"/>
  <c r="F22" i="24"/>
  <c r="R7" i="23" s="1"/>
  <c r="G22" i="24"/>
  <c r="R8" i="23" s="1"/>
  <c r="H22" i="24"/>
  <c r="R9" i="23" s="1"/>
  <c r="I22" i="24"/>
  <c r="R10" i="23" s="1"/>
  <c r="J22" i="24"/>
  <c r="R11" i="23" s="1"/>
  <c r="K22" i="24"/>
  <c r="R12" i="23" s="1"/>
  <c r="C22" i="24"/>
  <c r="R4" i="23" s="1"/>
  <c r="M18" i="24"/>
  <c r="Q14" i="23" s="1"/>
  <c r="N18" i="24"/>
  <c r="Q15" i="23" s="1"/>
  <c r="O18" i="24"/>
  <c r="Q16" i="23" s="1"/>
  <c r="P18" i="24"/>
  <c r="Q17" i="23" s="1"/>
  <c r="Q18" i="24"/>
  <c r="Q18" i="23" s="1"/>
  <c r="R18" i="24"/>
  <c r="Q19" i="23" s="1"/>
  <c r="S18" i="24"/>
  <c r="Q20" i="23" s="1"/>
  <c r="T18" i="24"/>
  <c r="Q21" i="23" s="1"/>
  <c r="U18" i="24"/>
  <c r="Q22" i="23" s="1"/>
  <c r="V18" i="24"/>
  <c r="Q23" i="23" s="1"/>
  <c r="L18" i="24"/>
  <c r="Q13" i="23" s="1"/>
  <c r="D18" i="24"/>
  <c r="Q5" i="23" s="1"/>
  <c r="E18" i="24"/>
  <c r="Q6" i="23" s="1"/>
  <c r="F18" i="24"/>
  <c r="Q7" i="23" s="1"/>
  <c r="G18" i="24"/>
  <c r="Q8" i="23" s="1"/>
  <c r="H18" i="24"/>
  <c r="Q9" i="23" s="1"/>
  <c r="I18" i="24"/>
  <c r="Q10" i="23" s="1"/>
  <c r="J18" i="24"/>
  <c r="Q11" i="23" s="1"/>
  <c r="K18" i="24"/>
  <c r="Q12" i="23" s="1"/>
  <c r="C18" i="24"/>
  <c r="Q4" i="23" s="1"/>
  <c r="M14" i="24"/>
  <c r="P14" i="23" s="1"/>
  <c r="N14" i="24"/>
  <c r="P15" i="23" s="1"/>
  <c r="O14" i="24"/>
  <c r="P16" i="23" s="1"/>
  <c r="P14" i="24"/>
  <c r="P17" i="23" s="1"/>
  <c r="Q14" i="24"/>
  <c r="P18" i="23" s="1"/>
  <c r="R14" i="24"/>
  <c r="P19" i="23" s="1"/>
  <c r="S14" i="24"/>
  <c r="P20" i="23" s="1"/>
  <c r="T14" i="24"/>
  <c r="U14" i="24"/>
  <c r="P22" i="23" s="1"/>
  <c r="V14" i="24"/>
  <c r="P23" i="23" s="1"/>
  <c r="D14" i="24"/>
  <c r="P5" i="23" s="1"/>
  <c r="E14" i="24"/>
  <c r="P6" i="23" s="1"/>
  <c r="F14" i="24"/>
  <c r="P7" i="23" s="1"/>
  <c r="G14" i="24"/>
  <c r="P8" i="23" s="1"/>
  <c r="H14" i="24"/>
  <c r="P9" i="23" s="1"/>
  <c r="I14" i="24"/>
  <c r="P10" i="23" s="1"/>
  <c r="J14" i="24"/>
  <c r="P11" i="23" s="1"/>
  <c r="K14" i="24"/>
  <c r="P12" i="23" s="1"/>
  <c r="C14" i="24"/>
  <c r="P4" i="23" s="1"/>
  <c r="D5" i="14"/>
  <c r="J5" i="14" s="1"/>
  <c r="D6" i="14"/>
  <c r="J6" i="14" s="1"/>
  <c r="D7" i="14"/>
  <c r="J7" i="14" s="1"/>
  <c r="D8" i="14"/>
  <c r="J8" i="14" s="1"/>
  <c r="D9" i="14"/>
  <c r="J9" i="14" s="1"/>
  <c r="D10" i="14"/>
  <c r="J10" i="14" s="1"/>
  <c r="D11" i="14"/>
  <c r="J11" i="14" s="1"/>
  <c r="D12" i="14"/>
  <c r="J12" i="14" s="1"/>
  <c r="D13" i="14"/>
  <c r="J13" i="14" s="1"/>
  <c r="D14" i="14"/>
  <c r="J14" i="14" s="1"/>
  <c r="D15" i="14"/>
  <c r="J15" i="14" s="1"/>
  <c r="D16" i="14"/>
  <c r="J16" i="14" s="1"/>
  <c r="D17" i="14"/>
  <c r="J17" i="14" s="1"/>
  <c r="D18" i="14"/>
  <c r="J18" i="14" s="1"/>
  <c r="D19" i="14"/>
  <c r="J19" i="14" s="1"/>
  <c r="D20" i="14"/>
  <c r="J20" i="14" s="1"/>
  <c r="D21" i="14"/>
  <c r="J21" i="14" s="1"/>
  <c r="N7" i="8"/>
  <c r="N6" i="8"/>
  <c r="N2" i="8"/>
  <c r="AH79" i="8"/>
  <c r="V27" i="13" s="1"/>
  <c r="AG79" i="8"/>
  <c r="U27" i="13" s="1"/>
  <c r="AF79" i="8"/>
  <c r="T27" i="13" s="1"/>
  <c r="AE79" i="8"/>
  <c r="S27" i="13" s="1"/>
  <c r="AD79" i="8"/>
  <c r="R27" i="13" s="1"/>
  <c r="AC79" i="8"/>
  <c r="Q27" i="13" s="1"/>
  <c r="AB79" i="8"/>
  <c r="P27" i="13" s="1"/>
  <c r="AA79" i="8"/>
  <c r="O27" i="13" s="1"/>
  <c r="Z79" i="8"/>
  <c r="N27" i="13" s="1"/>
  <c r="Y79" i="8"/>
  <c r="M27" i="13" s="1"/>
  <c r="X79" i="8"/>
  <c r="L27" i="13" s="1"/>
  <c r="W79" i="8"/>
  <c r="K27" i="13" s="1"/>
  <c r="V79" i="8"/>
  <c r="J27" i="13" s="1"/>
  <c r="U79" i="8"/>
  <c r="I27" i="13" s="1"/>
  <c r="T79" i="8"/>
  <c r="H27" i="13" s="1"/>
  <c r="S79" i="8"/>
  <c r="G27" i="13" s="1"/>
  <c r="R79" i="8"/>
  <c r="F27" i="13" s="1"/>
  <c r="Q79" i="8"/>
  <c r="E27" i="13" s="1"/>
  <c r="P79" i="8"/>
  <c r="D27" i="13" s="1"/>
  <c r="O79" i="8"/>
  <c r="C27" i="13" s="1"/>
  <c r="AH78" i="8"/>
  <c r="V4" i="13" s="1"/>
  <c r="AG78" i="8"/>
  <c r="U4" i="13" s="1"/>
  <c r="AF78" i="8"/>
  <c r="T4" i="13" s="1"/>
  <c r="AE78" i="8"/>
  <c r="S4" i="13" s="1"/>
  <c r="AD78" i="8"/>
  <c r="R4" i="13" s="1"/>
  <c r="AC78" i="8"/>
  <c r="Q4" i="13" s="1"/>
  <c r="AB78" i="8"/>
  <c r="P4" i="13" s="1"/>
  <c r="AA78" i="8"/>
  <c r="O4" i="13" s="1"/>
  <c r="Z78" i="8"/>
  <c r="N4" i="13" s="1"/>
  <c r="Y78" i="8"/>
  <c r="M4" i="13" s="1"/>
  <c r="X78" i="8"/>
  <c r="L4" i="13" s="1"/>
  <c r="W78" i="8"/>
  <c r="K4" i="13" s="1"/>
  <c r="V78" i="8"/>
  <c r="J4" i="13" s="1"/>
  <c r="U78" i="8"/>
  <c r="I4" i="13" s="1"/>
  <c r="T78" i="8"/>
  <c r="H4" i="13" s="1"/>
  <c r="S78" i="8"/>
  <c r="G4" i="13" s="1"/>
  <c r="R78" i="8"/>
  <c r="F4" i="13" s="1"/>
  <c r="Q78" i="8"/>
  <c r="E4" i="13" s="1"/>
  <c r="P78" i="8"/>
  <c r="D4" i="13" s="1"/>
  <c r="O78" i="8"/>
  <c r="C4" i="13" s="1"/>
  <c r="AE75" i="8"/>
  <c r="S28" i="13" s="1"/>
  <c r="AA75" i="8"/>
  <c r="O28" i="13" s="1"/>
  <c r="R75" i="8"/>
  <c r="F28" i="13" s="1"/>
  <c r="Q75" i="8"/>
  <c r="E28" i="13" s="1"/>
  <c r="C2" i="59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A18" i="58" s="1"/>
  <c r="A19" i="58" s="1"/>
  <c r="A20" i="58" s="1"/>
  <c r="A21" i="58" s="1"/>
  <c r="A22" i="58" s="1"/>
  <c r="A23" i="58" s="1"/>
  <c r="B140" i="24"/>
  <c r="B139" i="24"/>
  <c r="B136" i="24"/>
  <c r="B135" i="24"/>
  <c r="B132" i="24"/>
  <c r="B131" i="24"/>
  <c r="B128" i="24"/>
  <c r="B127" i="24"/>
  <c r="B124" i="24"/>
  <c r="B123" i="24"/>
  <c r="B120" i="24"/>
  <c r="B119" i="24"/>
  <c r="B116" i="24"/>
  <c r="B115" i="24"/>
  <c r="B112" i="24"/>
  <c r="B111" i="24"/>
  <c r="B108" i="24"/>
  <c r="B107" i="24"/>
  <c r="B96" i="24"/>
  <c r="B95" i="24"/>
  <c r="B100" i="24"/>
  <c r="B99" i="24"/>
  <c r="B104" i="24"/>
  <c r="B103" i="24"/>
  <c r="B92" i="24"/>
  <c r="B91" i="24"/>
  <c r="AC9" i="8"/>
  <c r="AC13" i="8" s="1"/>
  <c r="AC17" i="8" s="1"/>
  <c r="AC21" i="8" s="1"/>
  <c r="AC25" i="8" s="1"/>
  <c r="AC29" i="8" s="1"/>
  <c r="AC33" i="8" s="1"/>
  <c r="AC37" i="8" s="1"/>
  <c r="AC41" i="8" s="1"/>
  <c r="AC45" i="8" s="1"/>
  <c r="AC49" i="8" s="1"/>
  <c r="AC53" i="8" s="1"/>
  <c r="AC57" i="8" s="1"/>
  <c r="AC61" i="8" s="1"/>
  <c r="AC65" i="8" s="1"/>
  <c r="AC69" i="8" s="1"/>
  <c r="AC73" i="8" s="1"/>
  <c r="AC77" i="8" s="1"/>
  <c r="O5" i="8"/>
  <c r="O9" i="8" s="1"/>
  <c r="O13" i="8" s="1"/>
  <c r="O17" i="8" s="1"/>
  <c r="O21" i="8" s="1"/>
  <c r="O25" i="8" s="1"/>
  <c r="O29" i="8" s="1"/>
  <c r="O33" i="8" s="1"/>
  <c r="O37" i="8" s="1"/>
  <c r="O41" i="8" s="1"/>
  <c r="O45" i="8" s="1"/>
  <c r="O49" i="8" s="1"/>
  <c r="O53" i="8" s="1"/>
  <c r="O57" i="8" s="1"/>
  <c r="O61" i="8" s="1"/>
  <c r="O65" i="8" s="1"/>
  <c r="O69" i="8" s="1"/>
  <c r="O73" i="8" s="1"/>
  <c r="O77" i="8" s="1"/>
  <c r="P5" i="8"/>
  <c r="P9" i="8" s="1"/>
  <c r="P13" i="8" s="1"/>
  <c r="P17" i="8" s="1"/>
  <c r="P21" i="8" s="1"/>
  <c r="P25" i="8" s="1"/>
  <c r="P29" i="8" s="1"/>
  <c r="P33" i="8" s="1"/>
  <c r="P37" i="8" s="1"/>
  <c r="P41" i="8" s="1"/>
  <c r="P45" i="8" s="1"/>
  <c r="P49" i="8" s="1"/>
  <c r="P53" i="8" s="1"/>
  <c r="P57" i="8" s="1"/>
  <c r="P61" i="8" s="1"/>
  <c r="P65" i="8" s="1"/>
  <c r="P69" i="8" s="1"/>
  <c r="P73" i="8" s="1"/>
  <c r="P77" i="8" s="1"/>
  <c r="Q5" i="8"/>
  <c r="Q9" i="8" s="1"/>
  <c r="Q13" i="8" s="1"/>
  <c r="Q17" i="8" s="1"/>
  <c r="Q21" i="8" s="1"/>
  <c r="Q25" i="8" s="1"/>
  <c r="Q29" i="8" s="1"/>
  <c r="Q33" i="8" s="1"/>
  <c r="Q37" i="8" s="1"/>
  <c r="Q41" i="8" s="1"/>
  <c r="Q45" i="8" s="1"/>
  <c r="Q49" i="8" s="1"/>
  <c r="Q53" i="8" s="1"/>
  <c r="Q57" i="8" s="1"/>
  <c r="Q61" i="8" s="1"/>
  <c r="Q65" i="8" s="1"/>
  <c r="Q69" i="8" s="1"/>
  <c r="Q73" i="8" s="1"/>
  <c r="Q77" i="8" s="1"/>
  <c r="R5" i="8"/>
  <c r="R9" i="8" s="1"/>
  <c r="R13" i="8" s="1"/>
  <c r="R17" i="8" s="1"/>
  <c r="R21" i="8" s="1"/>
  <c r="R25" i="8" s="1"/>
  <c r="R29" i="8" s="1"/>
  <c r="R33" i="8" s="1"/>
  <c r="R37" i="8" s="1"/>
  <c r="R41" i="8" s="1"/>
  <c r="R45" i="8" s="1"/>
  <c r="R49" i="8" s="1"/>
  <c r="R53" i="8" s="1"/>
  <c r="R57" i="8" s="1"/>
  <c r="R61" i="8" s="1"/>
  <c r="R65" i="8" s="1"/>
  <c r="R69" i="8" s="1"/>
  <c r="R73" i="8" s="1"/>
  <c r="R77" i="8" s="1"/>
  <c r="S5" i="8"/>
  <c r="S9" i="8" s="1"/>
  <c r="S13" i="8" s="1"/>
  <c r="S17" i="8" s="1"/>
  <c r="S21" i="8" s="1"/>
  <c r="S25" i="8" s="1"/>
  <c r="S29" i="8" s="1"/>
  <c r="S33" i="8" s="1"/>
  <c r="S37" i="8" s="1"/>
  <c r="S41" i="8" s="1"/>
  <c r="S45" i="8" s="1"/>
  <c r="S49" i="8" s="1"/>
  <c r="S53" i="8" s="1"/>
  <c r="S57" i="8" s="1"/>
  <c r="S61" i="8" s="1"/>
  <c r="S65" i="8" s="1"/>
  <c r="S69" i="8" s="1"/>
  <c r="S73" i="8" s="1"/>
  <c r="S77" i="8" s="1"/>
  <c r="T5" i="8"/>
  <c r="T9" i="8" s="1"/>
  <c r="T13" i="8" s="1"/>
  <c r="T17" i="8" s="1"/>
  <c r="T21" i="8" s="1"/>
  <c r="T25" i="8" s="1"/>
  <c r="T29" i="8" s="1"/>
  <c r="T33" i="8" s="1"/>
  <c r="T37" i="8" s="1"/>
  <c r="T41" i="8" s="1"/>
  <c r="T45" i="8" s="1"/>
  <c r="T49" i="8" s="1"/>
  <c r="T53" i="8" s="1"/>
  <c r="T57" i="8" s="1"/>
  <c r="T61" i="8" s="1"/>
  <c r="T65" i="8" s="1"/>
  <c r="T69" i="8" s="1"/>
  <c r="T73" i="8" s="1"/>
  <c r="T77" i="8" s="1"/>
  <c r="U5" i="8"/>
  <c r="U9" i="8" s="1"/>
  <c r="U13" i="8" s="1"/>
  <c r="U17" i="8" s="1"/>
  <c r="U21" i="8" s="1"/>
  <c r="U25" i="8" s="1"/>
  <c r="U29" i="8" s="1"/>
  <c r="U33" i="8" s="1"/>
  <c r="U37" i="8" s="1"/>
  <c r="U41" i="8" s="1"/>
  <c r="U45" i="8" s="1"/>
  <c r="U49" i="8" s="1"/>
  <c r="U53" i="8" s="1"/>
  <c r="U57" i="8" s="1"/>
  <c r="U61" i="8" s="1"/>
  <c r="U65" i="8" s="1"/>
  <c r="U69" i="8" s="1"/>
  <c r="U73" i="8" s="1"/>
  <c r="U77" i="8" s="1"/>
  <c r="V5" i="8"/>
  <c r="V9" i="8" s="1"/>
  <c r="V13" i="8" s="1"/>
  <c r="V17" i="8" s="1"/>
  <c r="V21" i="8" s="1"/>
  <c r="V25" i="8" s="1"/>
  <c r="V29" i="8" s="1"/>
  <c r="V33" i="8" s="1"/>
  <c r="V37" i="8" s="1"/>
  <c r="V41" i="8" s="1"/>
  <c r="V45" i="8" s="1"/>
  <c r="V49" i="8" s="1"/>
  <c r="V53" i="8" s="1"/>
  <c r="V57" i="8" s="1"/>
  <c r="V61" i="8" s="1"/>
  <c r="V65" i="8" s="1"/>
  <c r="V69" i="8" s="1"/>
  <c r="V73" i="8" s="1"/>
  <c r="V77" i="8" s="1"/>
  <c r="W5" i="8"/>
  <c r="W9" i="8" s="1"/>
  <c r="W13" i="8" s="1"/>
  <c r="W17" i="8" s="1"/>
  <c r="W21" i="8" s="1"/>
  <c r="W25" i="8" s="1"/>
  <c r="W29" i="8" s="1"/>
  <c r="W33" i="8" s="1"/>
  <c r="W37" i="8" s="1"/>
  <c r="W41" i="8" s="1"/>
  <c r="W45" i="8" s="1"/>
  <c r="W49" i="8" s="1"/>
  <c r="W53" i="8" s="1"/>
  <c r="W57" i="8" s="1"/>
  <c r="W61" i="8" s="1"/>
  <c r="W65" i="8" s="1"/>
  <c r="W69" i="8" s="1"/>
  <c r="W73" i="8" s="1"/>
  <c r="W77" i="8" s="1"/>
  <c r="X5" i="8"/>
  <c r="X9" i="8" s="1"/>
  <c r="X13" i="8" s="1"/>
  <c r="X17" i="8" s="1"/>
  <c r="X21" i="8" s="1"/>
  <c r="X25" i="8" s="1"/>
  <c r="X29" i="8" s="1"/>
  <c r="X33" i="8" s="1"/>
  <c r="X37" i="8" s="1"/>
  <c r="X41" i="8" s="1"/>
  <c r="X45" i="8" s="1"/>
  <c r="X49" i="8" s="1"/>
  <c r="X53" i="8" s="1"/>
  <c r="X57" i="8" s="1"/>
  <c r="X61" i="8" s="1"/>
  <c r="X65" i="8" s="1"/>
  <c r="X69" i="8" s="1"/>
  <c r="X73" i="8" s="1"/>
  <c r="X77" i="8" s="1"/>
  <c r="Y5" i="8"/>
  <c r="Y9" i="8" s="1"/>
  <c r="Y13" i="8" s="1"/>
  <c r="Y17" i="8" s="1"/>
  <c r="Y21" i="8" s="1"/>
  <c r="Y25" i="8" s="1"/>
  <c r="Y29" i="8" s="1"/>
  <c r="Y33" i="8" s="1"/>
  <c r="Y37" i="8" s="1"/>
  <c r="Y41" i="8" s="1"/>
  <c r="Y45" i="8" s="1"/>
  <c r="Y49" i="8" s="1"/>
  <c r="Y53" i="8" s="1"/>
  <c r="Y57" i="8" s="1"/>
  <c r="Y61" i="8" s="1"/>
  <c r="Y65" i="8" s="1"/>
  <c r="Y69" i="8" s="1"/>
  <c r="Y73" i="8" s="1"/>
  <c r="Y77" i="8" s="1"/>
  <c r="Z5" i="8"/>
  <c r="Z9" i="8" s="1"/>
  <c r="Z13" i="8" s="1"/>
  <c r="Z17" i="8" s="1"/>
  <c r="Z21" i="8" s="1"/>
  <c r="Z25" i="8" s="1"/>
  <c r="Z29" i="8" s="1"/>
  <c r="Z33" i="8" s="1"/>
  <c r="Z37" i="8" s="1"/>
  <c r="Z41" i="8" s="1"/>
  <c r="Z45" i="8" s="1"/>
  <c r="Z49" i="8" s="1"/>
  <c r="Z53" i="8" s="1"/>
  <c r="Z57" i="8" s="1"/>
  <c r="Z61" i="8" s="1"/>
  <c r="Z65" i="8" s="1"/>
  <c r="Z69" i="8" s="1"/>
  <c r="Z73" i="8" s="1"/>
  <c r="Z77" i="8" s="1"/>
  <c r="AA5" i="8"/>
  <c r="AA9" i="8" s="1"/>
  <c r="AA13" i="8" s="1"/>
  <c r="AA17" i="8" s="1"/>
  <c r="AA21" i="8" s="1"/>
  <c r="AA25" i="8" s="1"/>
  <c r="AA29" i="8" s="1"/>
  <c r="AA33" i="8" s="1"/>
  <c r="AA37" i="8" s="1"/>
  <c r="AA41" i="8" s="1"/>
  <c r="AA45" i="8" s="1"/>
  <c r="AA49" i="8" s="1"/>
  <c r="AA53" i="8" s="1"/>
  <c r="AA57" i="8" s="1"/>
  <c r="AA61" i="8" s="1"/>
  <c r="AA65" i="8" s="1"/>
  <c r="AA69" i="8" s="1"/>
  <c r="AA73" i="8" s="1"/>
  <c r="AA77" i="8" s="1"/>
  <c r="AB5" i="8"/>
  <c r="AB9" i="8" s="1"/>
  <c r="AB13" i="8" s="1"/>
  <c r="AB17" i="8" s="1"/>
  <c r="AB21" i="8" s="1"/>
  <c r="AB25" i="8" s="1"/>
  <c r="AB29" i="8" s="1"/>
  <c r="AB33" i="8" s="1"/>
  <c r="AB37" i="8" s="1"/>
  <c r="AB41" i="8" s="1"/>
  <c r="AB45" i="8" s="1"/>
  <c r="AB49" i="8" s="1"/>
  <c r="AB53" i="8" s="1"/>
  <c r="AB57" i="8" s="1"/>
  <c r="AB61" i="8" s="1"/>
  <c r="AB65" i="8" s="1"/>
  <c r="AB69" i="8" s="1"/>
  <c r="AB73" i="8" s="1"/>
  <c r="AB77" i="8" s="1"/>
  <c r="AC5" i="8"/>
  <c r="AD5" i="8"/>
  <c r="AD9" i="8" s="1"/>
  <c r="AD13" i="8" s="1"/>
  <c r="AD17" i="8" s="1"/>
  <c r="AD21" i="8" s="1"/>
  <c r="AD25" i="8" s="1"/>
  <c r="AD29" i="8" s="1"/>
  <c r="AD33" i="8" s="1"/>
  <c r="AD37" i="8" s="1"/>
  <c r="AD41" i="8" s="1"/>
  <c r="AD45" i="8" s="1"/>
  <c r="AD49" i="8" s="1"/>
  <c r="AD53" i="8" s="1"/>
  <c r="AD57" i="8" s="1"/>
  <c r="AD61" i="8" s="1"/>
  <c r="AD65" i="8" s="1"/>
  <c r="AD69" i="8" s="1"/>
  <c r="AD73" i="8" s="1"/>
  <c r="AD77" i="8" s="1"/>
  <c r="AE5" i="8"/>
  <c r="AE9" i="8" s="1"/>
  <c r="AE13" i="8" s="1"/>
  <c r="AE17" i="8" s="1"/>
  <c r="AE21" i="8" s="1"/>
  <c r="AE25" i="8" s="1"/>
  <c r="AE29" i="8" s="1"/>
  <c r="AE33" i="8" s="1"/>
  <c r="AE37" i="8" s="1"/>
  <c r="AE41" i="8" s="1"/>
  <c r="AE45" i="8" s="1"/>
  <c r="AE49" i="8" s="1"/>
  <c r="AE53" i="8" s="1"/>
  <c r="AE57" i="8" s="1"/>
  <c r="AE61" i="8" s="1"/>
  <c r="AE65" i="8" s="1"/>
  <c r="AE69" i="8" s="1"/>
  <c r="AE73" i="8" s="1"/>
  <c r="AE77" i="8" s="1"/>
  <c r="AF5" i="8"/>
  <c r="AF9" i="8" s="1"/>
  <c r="AF13" i="8" s="1"/>
  <c r="AF17" i="8" s="1"/>
  <c r="AF21" i="8" s="1"/>
  <c r="AF25" i="8" s="1"/>
  <c r="AF29" i="8" s="1"/>
  <c r="AF33" i="8" s="1"/>
  <c r="AF37" i="8" s="1"/>
  <c r="AF41" i="8" s="1"/>
  <c r="AF45" i="8" s="1"/>
  <c r="AF49" i="8" s="1"/>
  <c r="AF53" i="8" s="1"/>
  <c r="AF57" i="8" s="1"/>
  <c r="AF61" i="8" s="1"/>
  <c r="AF65" i="8" s="1"/>
  <c r="AF69" i="8" s="1"/>
  <c r="AF73" i="8" s="1"/>
  <c r="AF77" i="8" s="1"/>
  <c r="AG5" i="8"/>
  <c r="AG9" i="8" s="1"/>
  <c r="AG13" i="8" s="1"/>
  <c r="AG17" i="8" s="1"/>
  <c r="AG21" i="8" s="1"/>
  <c r="AG25" i="8" s="1"/>
  <c r="AG29" i="8" s="1"/>
  <c r="AG33" i="8" s="1"/>
  <c r="AG37" i="8" s="1"/>
  <c r="AG41" i="8" s="1"/>
  <c r="AG45" i="8" s="1"/>
  <c r="AG49" i="8" s="1"/>
  <c r="AG53" i="8" s="1"/>
  <c r="AG57" i="8" s="1"/>
  <c r="AG61" i="8" s="1"/>
  <c r="AG65" i="8" s="1"/>
  <c r="AG69" i="8" s="1"/>
  <c r="AG73" i="8" s="1"/>
  <c r="AG77" i="8" s="1"/>
  <c r="AH5" i="8"/>
  <c r="AH9" i="8" s="1"/>
  <c r="AH13" i="8" s="1"/>
  <c r="AH17" i="8" s="1"/>
  <c r="AH21" i="8" s="1"/>
  <c r="AH25" i="8" s="1"/>
  <c r="AH29" i="8" s="1"/>
  <c r="AH33" i="8" s="1"/>
  <c r="AH37" i="8" s="1"/>
  <c r="AH41" i="8" s="1"/>
  <c r="AH45" i="8" s="1"/>
  <c r="AH49" i="8" s="1"/>
  <c r="AH53" i="8" s="1"/>
  <c r="AH57" i="8" s="1"/>
  <c r="AH61" i="8" s="1"/>
  <c r="AH65" i="8" s="1"/>
  <c r="AH69" i="8" s="1"/>
  <c r="AH73" i="8" s="1"/>
  <c r="AH77" i="8" s="1"/>
  <c r="A49" i="24"/>
  <c r="A45" i="24"/>
  <c r="A41" i="24"/>
  <c r="A37" i="24"/>
  <c r="A33" i="24"/>
  <c r="A29" i="24"/>
  <c r="A25" i="24"/>
  <c r="A21" i="24"/>
  <c r="A17" i="24"/>
  <c r="A13" i="24"/>
  <c r="A12" i="24"/>
  <c r="A57" i="24" s="1"/>
  <c r="E5" i="8"/>
  <c r="F5" i="8"/>
  <c r="H5" i="8"/>
  <c r="J5" i="8"/>
  <c r="J9" i="8" s="1"/>
  <c r="J11" i="8" s="1"/>
  <c r="I44" i="23" s="1"/>
  <c r="G5" i="8"/>
  <c r="G9" i="8" s="1"/>
  <c r="I5" i="8"/>
  <c r="K5" i="8"/>
  <c r="L5" i="8"/>
  <c r="M5" i="8"/>
  <c r="N5" i="8"/>
  <c r="D5" i="8"/>
  <c r="D9" i="8" s="1"/>
  <c r="A5" i="56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18" i="56" s="1"/>
  <c r="A19" i="56" s="1"/>
  <c r="A20" i="56" s="1"/>
  <c r="A21" i="56" s="1"/>
  <c r="A22" i="56" s="1"/>
  <c r="A23" i="56" s="1"/>
  <c r="B74" i="8"/>
  <c r="B70" i="8" s="1"/>
  <c r="B66" i="8" s="1"/>
  <c r="B79" i="8"/>
  <c r="G73" i="13" l="1"/>
  <c r="G50" i="13"/>
  <c r="O50" i="13"/>
  <c r="O73" i="13"/>
  <c r="D11" i="8"/>
  <c r="C44" i="23" s="1"/>
  <c r="D13" i="8"/>
  <c r="D10" i="8"/>
  <c r="C21" i="23" s="1"/>
  <c r="H73" i="13"/>
  <c r="H50" i="13"/>
  <c r="P73" i="13"/>
  <c r="P50" i="13"/>
  <c r="J10" i="8"/>
  <c r="I21" i="23" s="1"/>
  <c r="R73" i="13"/>
  <c r="R50" i="13"/>
  <c r="T3" i="24"/>
  <c r="P21" i="23"/>
  <c r="P3" i="24"/>
  <c r="R17" i="23"/>
  <c r="D73" i="13"/>
  <c r="D50" i="13"/>
  <c r="L73" i="13"/>
  <c r="L50" i="13"/>
  <c r="T73" i="13"/>
  <c r="T50" i="13"/>
  <c r="M6" i="8"/>
  <c r="L22" i="23" s="1"/>
  <c r="E6" i="8"/>
  <c r="D22" i="23" s="1"/>
  <c r="L6" i="8"/>
  <c r="K22" i="23" s="1"/>
  <c r="D6" i="8"/>
  <c r="C22" i="23" s="1"/>
  <c r="I6" i="8"/>
  <c r="H22" i="23" s="1"/>
  <c r="H6" i="8"/>
  <c r="G22" i="23" s="1"/>
  <c r="K6" i="8"/>
  <c r="J22" i="23" s="1"/>
  <c r="J6" i="8"/>
  <c r="I22" i="23" s="1"/>
  <c r="G6" i="8"/>
  <c r="F22" i="23" s="1"/>
  <c r="F6" i="8"/>
  <c r="E22" i="23" s="1"/>
  <c r="L3" i="24"/>
  <c r="S13" i="23"/>
  <c r="O3" i="24"/>
  <c r="S16" i="23"/>
  <c r="R3" i="24"/>
  <c r="U19" i="23"/>
  <c r="J13" i="8"/>
  <c r="J15" i="8" s="1"/>
  <c r="I43" i="23" s="1"/>
  <c r="Q50" i="13"/>
  <c r="Q73" i="13"/>
  <c r="J73" i="13"/>
  <c r="J50" i="13"/>
  <c r="S73" i="13"/>
  <c r="S50" i="13"/>
  <c r="E73" i="13"/>
  <c r="E50" i="13"/>
  <c r="M73" i="13"/>
  <c r="M50" i="13"/>
  <c r="U73" i="13"/>
  <c r="U50" i="13"/>
  <c r="D22" i="14"/>
  <c r="J22" i="14" s="1"/>
  <c r="K7" i="8"/>
  <c r="J45" i="23" s="1"/>
  <c r="J7" i="8"/>
  <c r="I45" i="23" s="1"/>
  <c r="H7" i="8"/>
  <c r="G45" i="23" s="1"/>
  <c r="I7" i="8"/>
  <c r="H45" i="23" s="1"/>
  <c r="G7" i="8"/>
  <c r="F45" i="23" s="1"/>
  <c r="F7" i="8"/>
  <c r="E45" i="23" s="1"/>
  <c r="M7" i="8"/>
  <c r="L45" i="23" s="1"/>
  <c r="E7" i="8"/>
  <c r="D45" i="23" s="1"/>
  <c r="L7" i="8"/>
  <c r="K45" i="23" s="1"/>
  <c r="D7" i="8"/>
  <c r="C45" i="23" s="1"/>
  <c r="V3" i="24"/>
  <c r="S23" i="23"/>
  <c r="N3" i="24"/>
  <c r="S15" i="23"/>
  <c r="I50" i="13"/>
  <c r="I73" i="13"/>
  <c r="K50" i="13"/>
  <c r="K73" i="13"/>
  <c r="H2" i="8"/>
  <c r="G23" i="23" s="1"/>
  <c r="E2" i="8"/>
  <c r="D23" i="23" s="1"/>
  <c r="I2" i="8"/>
  <c r="H23" i="23" s="1"/>
  <c r="J2" i="8"/>
  <c r="I23" i="23" s="1"/>
  <c r="K2" i="8"/>
  <c r="J23" i="23" s="1"/>
  <c r="L2" i="8"/>
  <c r="K23" i="23" s="1"/>
  <c r="M2" i="8"/>
  <c r="L23" i="23" s="1"/>
  <c r="F2" i="8"/>
  <c r="E23" i="23" s="1"/>
  <c r="D2" i="8"/>
  <c r="C23" i="23" s="1"/>
  <c r="G2" i="8"/>
  <c r="F23" i="23" s="1"/>
  <c r="G13" i="8"/>
  <c r="G11" i="8"/>
  <c r="F44" i="23" s="1"/>
  <c r="F73" i="13"/>
  <c r="F50" i="13"/>
  <c r="N73" i="13"/>
  <c r="N50" i="13"/>
  <c r="V73" i="13"/>
  <c r="V50" i="13"/>
  <c r="M3" i="24"/>
  <c r="S14" i="23"/>
  <c r="B6" i="42"/>
  <c r="I17" i="8"/>
  <c r="I14" i="8"/>
  <c r="H20" i="23" s="1"/>
  <c r="F25" i="8"/>
  <c r="F23" i="8"/>
  <c r="E41" i="23" s="1"/>
  <c r="H15" i="8"/>
  <c r="G43" i="23" s="1"/>
  <c r="L35" i="8"/>
  <c r="K38" i="23" s="1"/>
  <c r="L37" i="8"/>
  <c r="J14" i="8"/>
  <c r="I20" i="23" s="1"/>
  <c r="F22" i="8"/>
  <c r="E18" i="23" s="1"/>
  <c r="M21" i="8"/>
  <c r="M19" i="8"/>
  <c r="L42" i="23" s="1"/>
  <c r="I15" i="8"/>
  <c r="H43" i="23" s="1"/>
  <c r="H19" i="8"/>
  <c r="G42" i="23" s="1"/>
  <c r="H21" i="8"/>
  <c r="E37" i="8"/>
  <c r="E35" i="8"/>
  <c r="D38" i="23" s="1"/>
  <c r="E34" i="8"/>
  <c r="D15" i="23" s="1"/>
  <c r="K17" i="8"/>
  <c r="K14" i="8"/>
  <c r="J20" i="23" s="1"/>
  <c r="H3" i="24"/>
  <c r="I3" i="24"/>
  <c r="D3" i="24"/>
  <c r="F3" i="24"/>
  <c r="E3" i="24"/>
  <c r="Q3" i="24"/>
  <c r="S3" i="24"/>
  <c r="K3" i="24"/>
  <c r="C3" i="24"/>
  <c r="G3" i="24"/>
  <c r="J3" i="24"/>
  <c r="U3" i="24"/>
  <c r="B6" i="23"/>
  <c r="B29" i="23"/>
  <c r="F4" i="14"/>
  <c r="V74" i="8"/>
  <c r="J5" i="13" s="1"/>
  <c r="AF75" i="8"/>
  <c r="T28" i="13" s="1"/>
  <c r="W74" i="8"/>
  <c r="K5" i="13" s="1"/>
  <c r="AA74" i="8"/>
  <c r="O5" i="13" s="1"/>
  <c r="AD75" i="8"/>
  <c r="R28" i="13" s="1"/>
  <c r="V75" i="8"/>
  <c r="J28" i="13" s="1"/>
  <c r="AH74" i="8"/>
  <c r="V5" i="13" s="1"/>
  <c r="Z74" i="8"/>
  <c r="N5" i="13" s="1"/>
  <c r="R74" i="8"/>
  <c r="F5" i="13" s="1"/>
  <c r="AC75" i="8"/>
  <c r="Q28" i="13" s="1"/>
  <c r="U75" i="8"/>
  <c r="I28" i="13" s="1"/>
  <c r="AG74" i="8"/>
  <c r="U5" i="13" s="1"/>
  <c r="Y74" i="8"/>
  <c r="M5" i="13" s="1"/>
  <c r="Q74" i="8"/>
  <c r="E5" i="13" s="1"/>
  <c r="U71" i="8"/>
  <c r="I29" i="13" s="1"/>
  <c r="AG70" i="8"/>
  <c r="U6" i="13" s="1"/>
  <c r="AB75" i="8"/>
  <c r="P28" i="13" s="1"/>
  <c r="T75" i="8"/>
  <c r="H28" i="13" s="1"/>
  <c r="AF74" i="8"/>
  <c r="T5" i="13" s="1"/>
  <c r="X74" i="8"/>
  <c r="L5" i="13" s="1"/>
  <c r="P74" i="8"/>
  <c r="D5" i="13" s="1"/>
  <c r="Z75" i="8"/>
  <c r="N28" i="13" s="1"/>
  <c r="O75" i="8"/>
  <c r="C28" i="13" s="1"/>
  <c r="U74" i="8"/>
  <c r="I5" i="13" s="1"/>
  <c r="P71" i="8"/>
  <c r="D29" i="13" s="1"/>
  <c r="V70" i="8"/>
  <c r="J6" i="13" s="1"/>
  <c r="D2" i="59"/>
  <c r="S74" i="8"/>
  <c r="G5" i="13" s="1"/>
  <c r="Y75" i="8"/>
  <c r="M28" i="13" s="1"/>
  <c r="AE74" i="8"/>
  <c r="S5" i="13" s="1"/>
  <c r="T74" i="8"/>
  <c r="H5" i="13" s="1"/>
  <c r="X75" i="8"/>
  <c r="L28" i="13" s="1"/>
  <c r="AD74" i="8"/>
  <c r="R5" i="13" s="1"/>
  <c r="Y71" i="8"/>
  <c r="M29" i="13" s="1"/>
  <c r="T70" i="8"/>
  <c r="H6" i="13" s="1"/>
  <c r="AH75" i="8"/>
  <c r="V28" i="13" s="1"/>
  <c r="W75" i="8"/>
  <c r="K28" i="13" s="1"/>
  <c r="AC74" i="8"/>
  <c r="Q5" i="13" s="1"/>
  <c r="O74" i="8"/>
  <c r="C5" i="13" s="1"/>
  <c r="AG75" i="8"/>
  <c r="U28" i="13" s="1"/>
  <c r="S75" i="8"/>
  <c r="G28" i="13" s="1"/>
  <c r="AB74" i="8"/>
  <c r="P5" i="13" s="1"/>
  <c r="AC70" i="8"/>
  <c r="Q6" i="13" s="1"/>
  <c r="P75" i="8"/>
  <c r="D28" i="13" s="1"/>
  <c r="B75" i="8"/>
  <c r="B71" i="8"/>
  <c r="B67" i="8"/>
  <c r="B62" i="8"/>
  <c r="H15" i="57"/>
  <c r="H16" i="57"/>
  <c r="H17" i="57"/>
  <c r="H18" i="57"/>
  <c r="H19" i="57"/>
  <c r="H20" i="57"/>
  <c r="H21" i="57"/>
  <c r="H22" i="57"/>
  <c r="H23" i="57"/>
  <c r="G74" i="13" l="1"/>
  <c r="G51" i="13"/>
  <c r="L51" i="13"/>
  <c r="L74" i="13"/>
  <c r="U74" i="13"/>
  <c r="U51" i="13"/>
  <c r="O74" i="13"/>
  <c r="O51" i="13"/>
  <c r="Q52" i="13"/>
  <c r="H52" i="13"/>
  <c r="H75" i="13"/>
  <c r="T51" i="13"/>
  <c r="T74" i="13"/>
  <c r="K74" i="13"/>
  <c r="K51" i="13"/>
  <c r="J17" i="8"/>
  <c r="J51" i="13"/>
  <c r="J74" i="13"/>
  <c r="V51" i="13"/>
  <c r="V74" i="13"/>
  <c r="R51" i="13"/>
  <c r="R74" i="13"/>
  <c r="D14" i="8"/>
  <c r="C20" i="23" s="1"/>
  <c r="D17" i="8"/>
  <c r="D15" i="8"/>
  <c r="C43" i="23" s="1"/>
  <c r="N51" i="13"/>
  <c r="N74" i="13"/>
  <c r="H51" i="13"/>
  <c r="H74" i="13"/>
  <c r="Q51" i="13"/>
  <c r="Q74" i="13"/>
  <c r="G14" i="8"/>
  <c r="F20" i="23" s="1"/>
  <c r="G17" i="8"/>
  <c r="G15" i="8"/>
  <c r="F43" i="23" s="1"/>
  <c r="P51" i="13"/>
  <c r="P74" i="13"/>
  <c r="F51" i="13"/>
  <c r="F74" i="13"/>
  <c r="I51" i="13"/>
  <c r="I74" i="13"/>
  <c r="C51" i="13"/>
  <c r="C74" i="13"/>
  <c r="S51" i="13"/>
  <c r="S74" i="13"/>
  <c r="E74" i="13"/>
  <c r="E51" i="13"/>
  <c r="D51" i="13"/>
  <c r="D74" i="13"/>
  <c r="M74" i="13"/>
  <c r="M51" i="13"/>
  <c r="BS5" i="42" a="1"/>
  <c r="BH5" i="42" a="1"/>
  <c r="BH6" i="42" a="1"/>
  <c r="AW5" i="42" a="1"/>
  <c r="AL5" i="42" a="1"/>
  <c r="AA5" i="42" a="1"/>
  <c r="P5" i="42" a="1"/>
  <c r="E5" i="42" a="1"/>
  <c r="B7" i="42"/>
  <c r="K21" i="8"/>
  <c r="K18" i="8"/>
  <c r="J19" i="23" s="1"/>
  <c r="K19" i="8"/>
  <c r="J42" i="23" s="1"/>
  <c r="E41" i="8"/>
  <c r="E39" i="8"/>
  <c r="D37" i="23" s="1"/>
  <c r="E38" i="8"/>
  <c r="D14" i="23" s="1"/>
  <c r="H25" i="8"/>
  <c r="H22" i="8"/>
  <c r="G18" i="23" s="1"/>
  <c r="H23" i="8"/>
  <c r="G41" i="23" s="1"/>
  <c r="J21" i="8"/>
  <c r="J18" i="8"/>
  <c r="I19" i="23" s="1"/>
  <c r="J19" i="8"/>
  <c r="I42" i="23" s="1"/>
  <c r="F29" i="8"/>
  <c r="F26" i="8"/>
  <c r="E17" i="23" s="1"/>
  <c r="F27" i="8"/>
  <c r="E40" i="23" s="1"/>
  <c r="M25" i="8"/>
  <c r="M23" i="8"/>
  <c r="L41" i="23" s="1"/>
  <c r="M22" i="8"/>
  <c r="L18" i="23" s="1"/>
  <c r="L41" i="8"/>
  <c r="L38" i="8"/>
  <c r="K14" i="23" s="1"/>
  <c r="L39" i="8"/>
  <c r="K37" i="23" s="1"/>
  <c r="I21" i="8"/>
  <c r="I19" i="8"/>
  <c r="H42" i="23" s="1"/>
  <c r="I18" i="8"/>
  <c r="H19" i="23" s="1"/>
  <c r="B30" i="23"/>
  <c r="B7" i="23"/>
  <c r="E4" i="14"/>
  <c r="Z66" i="8"/>
  <c r="N7" i="13" s="1"/>
  <c r="O70" i="8"/>
  <c r="C6" i="13" s="1"/>
  <c r="P70" i="8"/>
  <c r="D6" i="13" s="1"/>
  <c r="W71" i="8"/>
  <c r="K29" i="13" s="1"/>
  <c r="AD70" i="8"/>
  <c r="R6" i="13" s="1"/>
  <c r="Q70" i="8"/>
  <c r="E6" i="13" s="1"/>
  <c r="AD71" i="8"/>
  <c r="R29" i="13" s="1"/>
  <c r="AB70" i="8"/>
  <c r="P6" i="13" s="1"/>
  <c r="E2" i="59"/>
  <c r="AG71" i="8"/>
  <c r="U29" i="13" s="1"/>
  <c r="U52" i="13" s="1"/>
  <c r="AE71" i="8"/>
  <c r="S29" i="13" s="1"/>
  <c r="W70" i="8"/>
  <c r="K6" i="13" s="1"/>
  <c r="AF71" i="8"/>
  <c r="T29" i="13" s="1"/>
  <c r="AH67" i="8"/>
  <c r="V30" i="13" s="1"/>
  <c r="S71" i="8"/>
  <c r="G29" i="13" s="1"/>
  <c r="AH70" i="8"/>
  <c r="V6" i="13" s="1"/>
  <c r="AC67" i="8"/>
  <c r="Q30" i="13" s="1"/>
  <c r="AB71" i="8"/>
  <c r="P29" i="13" s="1"/>
  <c r="AE70" i="8"/>
  <c r="S6" i="13" s="1"/>
  <c r="Z71" i="8"/>
  <c r="N29" i="13" s="1"/>
  <c r="O67" i="8"/>
  <c r="C30" i="13" s="1"/>
  <c r="S70" i="8"/>
  <c r="G6" i="13" s="1"/>
  <c r="X67" i="8"/>
  <c r="L30" i="13" s="1"/>
  <c r="W67" i="8"/>
  <c r="K30" i="13" s="1"/>
  <c r="R71" i="8"/>
  <c r="F29" i="13" s="1"/>
  <c r="Z70" i="8"/>
  <c r="N6" i="13" s="1"/>
  <c r="T71" i="8"/>
  <c r="H29" i="13" s="1"/>
  <c r="P66" i="8"/>
  <c r="D7" i="13" s="1"/>
  <c r="Z67" i="8"/>
  <c r="N30" i="13" s="1"/>
  <c r="O71" i="8"/>
  <c r="C29" i="13" s="1"/>
  <c r="AC71" i="8"/>
  <c r="Q29" i="13" s="1"/>
  <c r="Q75" i="13" s="1"/>
  <c r="R70" i="8"/>
  <c r="F6" i="13" s="1"/>
  <c r="AG66" i="8"/>
  <c r="U7" i="13" s="1"/>
  <c r="AF70" i="8"/>
  <c r="T6" i="13" s="1"/>
  <c r="AA71" i="8"/>
  <c r="O29" i="13" s="1"/>
  <c r="U70" i="8"/>
  <c r="I6" i="13" s="1"/>
  <c r="AA70" i="8"/>
  <c r="O6" i="13" s="1"/>
  <c r="Q71" i="8"/>
  <c r="E29" i="13" s="1"/>
  <c r="X70" i="8"/>
  <c r="L6" i="13" s="1"/>
  <c r="Q66" i="8"/>
  <c r="E7" i="13" s="1"/>
  <c r="V71" i="8"/>
  <c r="J29" i="13" s="1"/>
  <c r="J52" i="13" s="1"/>
  <c r="AH71" i="8"/>
  <c r="V29" i="13" s="1"/>
  <c r="X71" i="8"/>
  <c r="L29" i="13" s="1"/>
  <c r="Q67" i="8"/>
  <c r="E30" i="13" s="1"/>
  <c r="Y70" i="8"/>
  <c r="M6" i="13" s="1"/>
  <c r="R67" i="8"/>
  <c r="F30" i="13" s="1"/>
  <c r="B58" i="8"/>
  <c r="B63" i="8"/>
  <c r="C5" i="57"/>
  <c r="C6" i="57" s="1"/>
  <c r="I75" i="13" l="1"/>
  <c r="I52" i="13"/>
  <c r="D53" i="13"/>
  <c r="D76" i="13"/>
  <c r="K75" i="13"/>
  <c r="K52" i="13"/>
  <c r="G19" i="8"/>
  <c r="F42" i="23" s="1"/>
  <c r="G18" i="8"/>
  <c r="F19" i="23" s="1"/>
  <c r="G21" i="8"/>
  <c r="S75" i="13"/>
  <c r="S52" i="13"/>
  <c r="D52" i="13"/>
  <c r="D75" i="13"/>
  <c r="J75" i="13"/>
  <c r="N52" i="13"/>
  <c r="N75" i="13"/>
  <c r="C75" i="13"/>
  <c r="C52" i="13"/>
  <c r="D19" i="8"/>
  <c r="C42" i="23" s="1"/>
  <c r="D21" i="8"/>
  <c r="D18" i="8"/>
  <c r="C19" i="23" s="1"/>
  <c r="F52" i="13"/>
  <c r="F75" i="13"/>
  <c r="P52" i="13"/>
  <c r="P75" i="13"/>
  <c r="L52" i="13"/>
  <c r="L75" i="13"/>
  <c r="U75" i="13"/>
  <c r="E52" i="13"/>
  <c r="E75" i="13"/>
  <c r="T52" i="13"/>
  <c r="T75" i="13"/>
  <c r="N53" i="13"/>
  <c r="N76" i="13"/>
  <c r="E76" i="13"/>
  <c r="E53" i="13"/>
  <c r="V52" i="13"/>
  <c r="V75" i="13"/>
  <c r="G75" i="13"/>
  <c r="G52" i="13"/>
  <c r="M52" i="13"/>
  <c r="M75" i="13"/>
  <c r="O52" i="13"/>
  <c r="O75" i="13"/>
  <c r="R52" i="13"/>
  <c r="R75" i="13"/>
  <c r="BS6" i="42" a="1"/>
  <c r="BS7" i="42" a="1"/>
  <c r="AW6" i="42" a="1"/>
  <c r="AL6" i="42" a="1"/>
  <c r="E6" i="42" a="1"/>
  <c r="B8" i="42"/>
  <c r="I22" i="8"/>
  <c r="H18" i="23" s="1"/>
  <c r="I25" i="8"/>
  <c r="I23" i="8"/>
  <c r="H41" i="23" s="1"/>
  <c r="F33" i="8"/>
  <c r="F31" i="8"/>
  <c r="E39" i="23" s="1"/>
  <c r="F30" i="8"/>
  <c r="E16" i="23" s="1"/>
  <c r="J22" i="8"/>
  <c r="I18" i="23" s="1"/>
  <c r="J23" i="8"/>
  <c r="I41" i="23" s="1"/>
  <c r="J25" i="8"/>
  <c r="E45" i="8"/>
  <c r="E42" i="8"/>
  <c r="D13" i="23" s="1"/>
  <c r="E43" i="8"/>
  <c r="D36" i="23" s="1"/>
  <c r="M29" i="8"/>
  <c r="M27" i="8"/>
  <c r="L40" i="23" s="1"/>
  <c r="M26" i="8"/>
  <c r="L17" i="23" s="1"/>
  <c r="H29" i="8"/>
  <c r="H26" i="8"/>
  <c r="G17" i="23" s="1"/>
  <c r="H27" i="8"/>
  <c r="G40" i="23" s="1"/>
  <c r="L42" i="8"/>
  <c r="K13" i="23" s="1"/>
  <c r="L45" i="8"/>
  <c r="L43" i="8"/>
  <c r="K36" i="23" s="1"/>
  <c r="K22" i="8"/>
  <c r="J18" i="23" s="1"/>
  <c r="K25" i="8"/>
  <c r="K23" i="8"/>
  <c r="J41" i="23" s="1"/>
  <c r="B8" i="23"/>
  <c r="B31" i="23"/>
  <c r="T63" i="8"/>
  <c r="H31" i="13" s="1"/>
  <c r="U67" i="8"/>
  <c r="I30" i="13" s="1"/>
  <c r="V66" i="8"/>
  <c r="J7" i="13" s="1"/>
  <c r="AE63" i="8"/>
  <c r="S31" i="13" s="1"/>
  <c r="AH66" i="8"/>
  <c r="V7" i="13" s="1"/>
  <c r="S66" i="8"/>
  <c r="G7" i="13" s="1"/>
  <c r="Y67" i="8"/>
  <c r="M30" i="13" s="1"/>
  <c r="X66" i="8"/>
  <c r="L7" i="13" s="1"/>
  <c r="O66" i="8"/>
  <c r="C7" i="13" s="1"/>
  <c r="F2" i="59"/>
  <c r="R66" i="8"/>
  <c r="F7" i="13" s="1"/>
  <c r="AF66" i="8"/>
  <c r="T7" i="13" s="1"/>
  <c r="T66" i="8"/>
  <c r="H7" i="13" s="1"/>
  <c r="AE67" i="8"/>
  <c r="S30" i="13" s="1"/>
  <c r="AA67" i="8"/>
  <c r="O30" i="13" s="1"/>
  <c r="T67" i="8"/>
  <c r="H30" i="13" s="1"/>
  <c r="AF63" i="8"/>
  <c r="T31" i="13" s="1"/>
  <c r="S67" i="8"/>
  <c r="G30" i="13" s="1"/>
  <c r="AC66" i="8"/>
  <c r="Q7" i="13" s="1"/>
  <c r="AD66" i="8"/>
  <c r="R7" i="13" s="1"/>
  <c r="Y66" i="8"/>
  <c r="M7" i="13" s="1"/>
  <c r="AC62" i="8"/>
  <c r="Q8" i="13" s="1"/>
  <c r="AB66" i="8"/>
  <c r="P7" i="13" s="1"/>
  <c r="W66" i="8"/>
  <c r="K7" i="13" s="1"/>
  <c r="AB67" i="8"/>
  <c r="P30" i="13" s="1"/>
  <c r="V67" i="8"/>
  <c r="J30" i="13" s="1"/>
  <c r="AD67" i="8"/>
  <c r="R30" i="13" s="1"/>
  <c r="AE66" i="8"/>
  <c r="S7" i="13" s="1"/>
  <c r="AA66" i="8"/>
  <c r="O7" i="13" s="1"/>
  <c r="P67" i="8"/>
  <c r="D30" i="13" s="1"/>
  <c r="U66" i="8"/>
  <c r="I7" i="13" s="1"/>
  <c r="X63" i="8"/>
  <c r="L31" i="13" s="1"/>
  <c r="S63" i="8"/>
  <c r="G31" i="13" s="1"/>
  <c r="AF67" i="8"/>
  <c r="T30" i="13" s="1"/>
  <c r="AH63" i="8"/>
  <c r="V31" i="13" s="1"/>
  <c r="AG67" i="8"/>
  <c r="U30" i="13" s="1"/>
  <c r="U53" i="13" s="1"/>
  <c r="B54" i="8"/>
  <c r="B59" i="8"/>
  <c r="C7" i="57"/>
  <c r="T53" i="13" l="1"/>
  <c r="T76" i="13"/>
  <c r="F53" i="13"/>
  <c r="F76" i="13"/>
  <c r="J53" i="13"/>
  <c r="J76" i="13"/>
  <c r="G23" i="8"/>
  <c r="F41" i="23" s="1"/>
  <c r="G22" i="8"/>
  <c r="F18" i="23" s="1"/>
  <c r="G25" i="8"/>
  <c r="Q53" i="13"/>
  <c r="Q76" i="13"/>
  <c r="L53" i="13"/>
  <c r="L76" i="13"/>
  <c r="I53" i="13"/>
  <c r="I76" i="13"/>
  <c r="P53" i="13"/>
  <c r="P76" i="13"/>
  <c r="U76" i="13"/>
  <c r="D25" i="8"/>
  <c r="D22" i="8"/>
  <c r="C18" i="23" s="1"/>
  <c r="D23" i="8"/>
  <c r="C41" i="23" s="1"/>
  <c r="R53" i="13"/>
  <c r="R76" i="13"/>
  <c r="C76" i="13"/>
  <c r="C53" i="13"/>
  <c r="K53" i="13"/>
  <c r="K76" i="13"/>
  <c r="G76" i="13"/>
  <c r="G53" i="13"/>
  <c r="S76" i="13"/>
  <c r="S53" i="13"/>
  <c r="O76" i="13"/>
  <c r="O53" i="13"/>
  <c r="M76" i="13"/>
  <c r="M53" i="13"/>
  <c r="H53" i="13"/>
  <c r="H76" i="13"/>
  <c r="V53" i="13"/>
  <c r="V76" i="13"/>
  <c r="AW7" i="42" a="1"/>
  <c r="AL7" i="42" a="1"/>
  <c r="AA7" i="42" a="1"/>
  <c r="P7" i="42" a="1"/>
  <c r="E7" i="42" a="1"/>
  <c r="B9" i="42"/>
  <c r="K29" i="8"/>
  <c r="K26" i="8"/>
  <c r="J17" i="23" s="1"/>
  <c r="K27" i="8"/>
  <c r="J40" i="23" s="1"/>
  <c r="J29" i="8"/>
  <c r="J26" i="8"/>
  <c r="I17" i="23" s="1"/>
  <c r="J27" i="8"/>
  <c r="I40" i="23" s="1"/>
  <c r="H31" i="8"/>
  <c r="G39" i="23" s="1"/>
  <c r="H33" i="8"/>
  <c r="H30" i="8"/>
  <c r="G16" i="23" s="1"/>
  <c r="E49" i="8"/>
  <c r="E47" i="8"/>
  <c r="D35" i="23" s="1"/>
  <c r="E46" i="8"/>
  <c r="D12" i="23" s="1"/>
  <c r="L47" i="8"/>
  <c r="K35" i="23" s="1"/>
  <c r="L49" i="8"/>
  <c r="L46" i="8"/>
  <c r="K12" i="23" s="1"/>
  <c r="I29" i="8"/>
  <c r="I26" i="8"/>
  <c r="H17" i="23" s="1"/>
  <c r="I27" i="8"/>
  <c r="H40" i="23" s="1"/>
  <c r="M33" i="8"/>
  <c r="M31" i="8"/>
  <c r="L39" i="23" s="1"/>
  <c r="M30" i="8"/>
  <c r="L16" i="23" s="1"/>
  <c r="F37" i="8"/>
  <c r="F35" i="8"/>
  <c r="E38" i="23" s="1"/>
  <c r="F34" i="8"/>
  <c r="E15" i="23" s="1"/>
  <c r="B32" i="23"/>
  <c r="B9" i="23"/>
  <c r="G2" i="59"/>
  <c r="O59" i="8"/>
  <c r="C32" i="13" s="1"/>
  <c r="P62" i="8"/>
  <c r="D8" i="13" s="1"/>
  <c r="AD63" i="8"/>
  <c r="R31" i="13" s="1"/>
  <c r="O58" i="8"/>
  <c r="C9" i="13" s="1"/>
  <c r="Y59" i="8"/>
  <c r="M32" i="13" s="1"/>
  <c r="AD59" i="8"/>
  <c r="R32" i="13" s="1"/>
  <c r="U63" i="8"/>
  <c r="I31" i="13" s="1"/>
  <c r="P58" i="8"/>
  <c r="D9" i="13" s="1"/>
  <c r="Y63" i="8"/>
  <c r="M31" i="13" s="1"/>
  <c r="Q63" i="8"/>
  <c r="E31" i="13" s="1"/>
  <c r="Q62" i="8"/>
  <c r="E8" i="13" s="1"/>
  <c r="Z62" i="8"/>
  <c r="N8" i="13" s="1"/>
  <c r="S59" i="8"/>
  <c r="G32" i="13" s="1"/>
  <c r="W62" i="8"/>
  <c r="K8" i="13" s="1"/>
  <c r="AC59" i="8"/>
  <c r="Q32" i="13" s="1"/>
  <c r="W63" i="8"/>
  <c r="K31" i="13" s="1"/>
  <c r="W59" i="8"/>
  <c r="K32" i="13" s="1"/>
  <c r="S62" i="8"/>
  <c r="G8" i="13" s="1"/>
  <c r="Q58" i="8"/>
  <c r="E9" i="13" s="1"/>
  <c r="U58" i="8"/>
  <c r="I9" i="13" s="1"/>
  <c r="AB63" i="8"/>
  <c r="P31" i="13" s="1"/>
  <c r="AC63" i="8"/>
  <c r="Q31" i="13" s="1"/>
  <c r="Q77" i="13" s="1"/>
  <c r="Z58" i="8"/>
  <c r="N9" i="13" s="1"/>
  <c r="AF58" i="8"/>
  <c r="T9" i="13" s="1"/>
  <c r="R63" i="8"/>
  <c r="F31" i="13" s="1"/>
  <c r="V59" i="8"/>
  <c r="J32" i="13" s="1"/>
  <c r="AB62" i="8"/>
  <c r="P8" i="13" s="1"/>
  <c r="P59" i="8"/>
  <c r="D32" i="13" s="1"/>
  <c r="AC58" i="8"/>
  <c r="Q9" i="13" s="1"/>
  <c r="U59" i="8"/>
  <c r="I32" i="13" s="1"/>
  <c r="V63" i="8"/>
  <c r="J31" i="13" s="1"/>
  <c r="AD58" i="8"/>
  <c r="R9" i="13" s="1"/>
  <c r="AA63" i="8"/>
  <c r="O31" i="13" s="1"/>
  <c r="V62" i="8"/>
  <c r="J8" i="13" s="1"/>
  <c r="P63" i="8"/>
  <c r="D31" i="13" s="1"/>
  <c r="S58" i="8"/>
  <c r="G9" i="13" s="1"/>
  <c r="X62" i="8"/>
  <c r="L8" i="13" s="1"/>
  <c r="U62" i="8"/>
  <c r="I8" i="13" s="1"/>
  <c r="W58" i="8"/>
  <c r="K9" i="13" s="1"/>
  <c r="O62" i="8"/>
  <c r="C8" i="13" s="1"/>
  <c r="X58" i="8"/>
  <c r="L9" i="13" s="1"/>
  <c r="AH58" i="8"/>
  <c r="V9" i="13" s="1"/>
  <c r="T59" i="8"/>
  <c r="H32" i="13" s="1"/>
  <c r="Z63" i="8"/>
  <c r="N31" i="13" s="1"/>
  <c r="Z59" i="8"/>
  <c r="N32" i="13" s="1"/>
  <c r="AE59" i="8"/>
  <c r="S32" i="13" s="1"/>
  <c r="R58" i="8"/>
  <c r="F9" i="13" s="1"/>
  <c r="AG62" i="8"/>
  <c r="U8" i="13" s="1"/>
  <c r="AD62" i="8"/>
  <c r="R8" i="13" s="1"/>
  <c r="AE62" i="8"/>
  <c r="S8" i="13" s="1"/>
  <c r="AF62" i="8"/>
  <c r="T8" i="13" s="1"/>
  <c r="T58" i="8"/>
  <c r="H9" i="13" s="1"/>
  <c r="AG59" i="8"/>
  <c r="U32" i="13" s="1"/>
  <c r="AB59" i="8"/>
  <c r="P32" i="13" s="1"/>
  <c r="AG58" i="8"/>
  <c r="U9" i="13" s="1"/>
  <c r="AG63" i="8"/>
  <c r="U31" i="13" s="1"/>
  <c r="R62" i="8"/>
  <c r="F8" i="13" s="1"/>
  <c r="Y62" i="8"/>
  <c r="M8" i="13" s="1"/>
  <c r="AB58" i="8"/>
  <c r="P9" i="13" s="1"/>
  <c r="AA58" i="8"/>
  <c r="O9" i="13" s="1"/>
  <c r="AA62" i="8"/>
  <c r="O8" i="13" s="1"/>
  <c r="O63" i="8"/>
  <c r="C31" i="13" s="1"/>
  <c r="AH62" i="8"/>
  <c r="V8" i="13" s="1"/>
  <c r="AH59" i="8"/>
  <c r="V32" i="13" s="1"/>
  <c r="T62" i="8"/>
  <c r="H8" i="13" s="1"/>
  <c r="B50" i="8"/>
  <c r="B55" i="8"/>
  <c r="C8" i="57"/>
  <c r="K77" i="13" l="1"/>
  <c r="K54" i="13"/>
  <c r="Q54" i="13"/>
  <c r="G27" i="8"/>
  <c r="F40" i="23" s="1"/>
  <c r="G29" i="8"/>
  <c r="G26" i="8"/>
  <c r="F17" i="23" s="1"/>
  <c r="O77" i="13"/>
  <c r="O54" i="13"/>
  <c r="L54" i="13"/>
  <c r="L77" i="13"/>
  <c r="Q55" i="13"/>
  <c r="Q78" i="13"/>
  <c r="N54" i="13"/>
  <c r="N77" i="13"/>
  <c r="P55" i="13"/>
  <c r="P78" i="13"/>
  <c r="T54" i="13"/>
  <c r="T77" i="13"/>
  <c r="S77" i="13"/>
  <c r="S54" i="13"/>
  <c r="V55" i="13"/>
  <c r="V78" i="13"/>
  <c r="G54" i="13"/>
  <c r="G77" i="13"/>
  <c r="D54" i="13"/>
  <c r="D77" i="13"/>
  <c r="H54" i="13"/>
  <c r="H77" i="13"/>
  <c r="R54" i="13"/>
  <c r="R77" i="13"/>
  <c r="L55" i="13"/>
  <c r="H55" i="13"/>
  <c r="H78" i="13"/>
  <c r="G78" i="13"/>
  <c r="G55" i="13"/>
  <c r="I55" i="13"/>
  <c r="I78" i="13"/>
  <c r="C55" i="13"/>
  <c r="C78" i="13"/>
  <c r="D29" i="8"/>
  <c r="D27" i="8"/>
  <c r="C40" i="23" s="1"/>
  <c r="D26" i="8"/>
  <c r="C17" i="23" s="1"/>
  <c r="E54" i="13"/>
  <c r="E77" i="13"/>
  <c r="M54" i="13"/>
  <c r="M77" i="13"/>
  <c r="J54" i="13"/>
  <c r="J77" i="13"/>
  <c r="C77" i="13"/>
  <c r="C54" i="13"/>
  <c r="R55" i="13"/>
  <c r="R78" i="13"/>
  <c r="D55" i="13"/>
  <c r="D78" i="13"/>
  <c r="I77" i="13"/>
  <c r="I54" i="13"/>
  <c r="P54" i="13"/>
  <c r="P77" i="13"/>
  <c r="F54" i="13"/>
  <c r="F77" i="13"/>
  <c r="U54" i="13"/>
  <c r="U77" i="13"/>
  <c r="V54" i="13"/>
  <c r="V77" i="13"/>
  <c r="U78" i="13"/>
  <c r="U55" i="13"/>
  <c r="K78" i="13"/>
  <c r="K55" i="13"/>
  <c r="N55" i="13"/>
  <c r="N78" i="13"/>
  <c r="BS8" i="42" a="1"/>
  <c r="BS9" i="42" a="1"/>
  <c r="BH8" i="42" a="1"/>
  <c r="AW8" i="42" a="1"/>
  <c r="P8" i="42" a="1"/>
  <c r="E8" i="42" a="1"/>
  <c r="B10" i="42"/>
  <c r="I33" i="8"/>
  <c r="I30" i="8"/>
  <c r="H16" i="23" s="1"/>
  <c r="I31" i="8"/>
  <c r="H39" i="23" s="1"/>
  <c r="E53" i="8"/>
  <c r="E50" i="8"/>
  <c r="D11" i="23" s="1"/>
  <c r="E51" i="8"/>
  <c r="D34" i="23" s="1"/>
  <c r="J30" i="8"/>
  <c r="I16" i="23" s="1"/>
  <c r="J33" i="8"/>
  <c r="J31" i="8"/>
  <c r="I39" i="23" s="1"/>
  <c r="H37" i="8"/>
  <c r="H34" i="8"/>
  <c r="G15" i="23" s="1"/>
  <c r="H35" i="8"/>
  <c r="G38" i="23" s="1"/>
  <c r="F38" i="8"/>
  <c r="E14" i="23" s="1"/>
  <c r="F39" i="8"/>
  <c r="E37" i="23" s="1"/>
  <c r="F41" i="8"/>
  <c r="L53" i="8"/>
  <c r="L50" i="8"/>
  <c r="K11" i="23" s="1"/>
  <c r="L51" i="8"/>
  <c r="K34" i="23" s="1"/>
  <c r="M37" i="8"/>
  <c r="M35" i="8"/>
  <c r="L38" i="23" s="1"/>
  <c r="M34" i="8"/>
  <c r="L15" i="23" s="1"/>
  <c r="K30" i="8"/>
  <c r="J16" i="23" s="1"/>
  <c r="K33" i="8"/>
  <c r="K31" i="8"/>
  <c r="J39" i="23" s="1"/>
  <c r="B10" i="23"/>
  <c r="B33" i="23"/>
  <c r="H2" i="59"/>
  <c r="R59" i="8"/>
  <c r="F32" i="13" s="1"/>
  <c r="F55" i="13" s="1"/>
  <c r="V58" i="8"/>
  <c r="J9" i="13" s="1"/>
  <c r="Y58" i="8"/>
  <c r="M9" i="13" s="1"/>
  <c r="X59" i="8"/>
  <c r="L32" i="13" s="1"/>
  <c r="L78" i="13" s="1"/>
  <c r="Q59" i="8"/>
  <c r="E32" i="13" s="1"/>
  <c r="E78" i="13" s="1"/>
  <c r="AF59" i="8"/>
  <c r="T32" i="13" s="1"/>
  <c r="T55" i="13" s="1"/>
  <c r="AB55" i="8"/>
  <c r="P33" i="13" s="1"/>
  <c r="AA59" i="8"/>
  <c r="O32" i="13" s="1"/>
  <c r="O55" i="13" s="1"/>
  <c r="AE58" i="8"/>
  <c r="S9" i="13" s="1"/>
  <c r="B51" i="8"/>
  <c r="B46" i="8"/>
  <c r="C9" i="57"/>
  <c r="F78" i="13" l="1"/>
  <c r="T78" i="13"/>
  <c r="E55" i="13"/>
  <c r="O78" i="13"/>
  <c r="M78" i="13"/>
  <c r="M55" i="13"/>
  <c r="G33" i="8"/>
  <c r="G31" i="8"/>
  <c r="F39" i="23" s="1"/>
  <c r="G30" i="8"/>
  <c r="F16" i="23" s="1"/>
  <c r="S55" i="13"/>
  <c r="S78" i="13"/>
  <c r="D33" i="8"/>
  <c r="D31" i="8"/>
  <c r="C39" i="23" s="1"/>
  <c r="D30" i="8"/>
  <c r="C16" i="23" s="1"/>
  <c r="J55" i="13"/>
  <c r="J78" i="13"/>
  <c r="BH9" i="42" a="1"/>
  <c r="AW9" i="42" a="1"/>
  <c r="AA9" i="42" a="1"/>
  <c r="P9" i="42" a="1"/>
  <c r="E9" i="42" a="1"/>
  <c r="B11" i="42"/>
  <c r="K37" i="8"/>
  <c r="K34" i="8"/>
  <c r="J15" i="23" s="1"/>
  <c r="K35" i="8"/>
  <c r="J38" i="23" s="1"/>
  <c r="F45" i="8"/>
  <c r="F42" i="8"/>
  <c r="E13" i="23" s="1"/>
  <c r="F43" i="8"/>
  <c r="E36" i="23" s="1"/>
  <c r="J37" i="8"/>
  <c r="J34" i="8"/>
  <c r="I15" i="23" s="1"/>
  <c r="J35" i="8"/>
  <c r="I38" i="23" s="1"/>
  <c r="H39" i="8"/>
  <c r="G37" i="23" s="1"/>
  <c r="H41" i="8"/>
  <c r="H38" i="8"/>
  <c r="G14" i="23" s="1"/>
  <c r="L55" i="8"/>
  <c r="K33" i="23" s="1"/>
  <c r="L54" i="8"/>
  <c r="K10" i="23" s="1"/>
  <c r="L57" i="8"/>
  <c r="E57" i="8"/>
  <c r="E54" i="8"/>
  <c r="D10" i="23" s="1"/>
  <c r="N10" i="42" s="1"/>
  <c r="P10" i="42" s="1" a="1"/>
  <c r="E55" i="8"/>
  <c r="D33" i="23" s="1"/>
  <c r="M39" i="8"/>
  <c r="L37" i="23" s="1"/>
  <c r="M41" i="8"/>
  <c r="M38" i="8"/>
  <c r="L14" i="23" s="1"/>
  <c r="I37" i="8"/>
  <c r="I35" i="8"/>
  <c r="H38" i="23" s="1"/>
  <c r="I34" i="8"/>
  <c r="H15" i="23" s="1"/>
  <c r="B34" i="23"/>
  <c r="B11" i="23"/>
  <c r="R51" i="8"/>
  <c r="F34" i="13" s="1"/>
  <c r="I2" i="59"/>
  <c r="AH50" i="8"/>
  <c r="V11" i="13" s="1"/>
  <c r="AE50" i="8"/>
  <c r="S11" i="13" s="1"/>
  <c r="AC54" i="8"/>
  <c r="Q10" i="13" s="1"/>
  <c r="AD55" i="8"/>
  <c r="R33" i="13" s="1"/>
  <c r="S54" i="8"/>
  <c r="G10" i="13" s="1"/>
  <c r="Z54" i="8"/>
  <c r="N10" i="13" s="1"/>
  <c r="T55" i="8"/>
  <c r="H33" i="13" s="1"/>
  <c r="AF51" i="8"/>
  <c r="T34" i="13" s="1"/>
  <c r="Y55" i="8"/>
  <c r="M33" i="13" s="1"/>
  <c r="U51" i="8"/>
  <c r="I34" i="13" s="1"/>
  <c r="AH51" i="8"/>
  <c r="V34" i="13" s="1"/>
  <c r="AF55" i="8"/>
  <c r="T33" i="13" s="1"/>
  <c r="AC55" i="8"/>
  <c r="Q33" i="13" s="1"/>
  <c r="X55" i="8"/>
  <c r="L33" i="13" s="1"/>
  <c r="T50" i="8"/>
  <c r="H11" i="13" s="1"/>
  <c r="T54" i="8"/>
  <c r="H10" i="13" s="1"/>
  <c r="Q50" i="8"/>
  <c r="E11" i="13" s="1"/>
  <c r="AD51" i="8"/>
  <c r="R34" i="13" s="1"/>
  <c r="V55" i="8"/>
  <c r="J33" i="13" s="1"/>
  <c r="V54" i="8"/>
  <c r="J10" i="13" s="1"/>
  <c r="W55" i="8"/>
  <c r="K33" i="13" s="1"/>
  <c r="AB50" i="8"/>
  <c r="P11" i="13" s="1"/>
  <c r="AB51" i="8"/>
  <c r="P34" i="13" s="1"/>
  <c r="Q54" i="8"/>
  <c r="E10" i="13" s="1"/>
  <c r="AG54" i="8"/>
  <c r="U10" i="13" s="1"/>
  <c r="S50" i="8"/>
  <c r="G11" i="13" s="1"/>
  <c r="P51" i="8"/>
  <c r="D34" i="13" s="1"/>
  <c r="AC51" i="8"/>
  <c r="Q34" i="13" s="1"/>
  <c r="AE54" i="8"/>
  <c r="S10" i="13" s="1"/>
  <c r="AH54" i="8"/>
  <c r="V10" i="13" s="1"/>
  <c r="X54" i="8"/>
  <c r="L10" i="13" s="1"/>
  <c r="P55" i="8"/>
  <c r="D33" i="13" s="1"/>
  <c r="T51" i="8"/>
  <c r="H34" i="13" s="1"/>
  <c r="AA50" i="8"/>
  <c r="O11" i="13" s="1"/>
  <c r="Q55" i="8"/>
  <c r="E33" i="13" s="1"/>
  <c r="S55" i="8"/>
  <c r="G33" i="13" s="1"/>
  <c r="AD50" i="8"/>
  <c r="R11" i="13" s="1"/>
  <c r="O50" i="8"/>
  <c r="C11" i="13" s="1"/>
  <c r="AA55" i="8"/>
  <c r="O33" i="13" s="1"/>
  <c r="U54" i="8"/>
  <c r="I10" i="13" s="1"/>
  <c r="X50" i="8"/>
  <c r="L11" i="13" s="1"/>
  <c r="Q51" i="8"/>
  <c r="E34" i="13" s="1"/>
  <c r="R50" i="8"/>
  <c r="F11" i="13" s="1"/>
  <c r="Z55" i="8"/>
  <c r="N33" i="13" s="1"/>
  <c r="O55" i="8"/>
  <c r="C33" i="13" s="1"/>
  <c r="P54" i="8"/>
  <c r="D10" i="13" s="1"/>
  <c r="AB54" i="8"/>
  <c r="P10" i="13" s="1"/>
  <c r="O54" i="8"/>
  <c r="C10" i="13" s="1"/>
  <c r="R54" i="8"/>
  <c r="F10" i="13" s="1"/>
  <c r="AE55" i="8"/>
  <c r="S33" i="13" s="1"/>
  <c r="AG51" i="8"/>
  <c r="U34" i="13" s="1"/>
  <c r="AA51" i="8"/>
  <c r="O34" i="13" s="1"/>
  <c r="W50" i="8"/>
  <c r="K11" i="13" s="1"/>
  <c r="AE51" i="8"/>
  <c r="S34" i="13" s="1"/>
  <c r="AC50" i="8"/>
  <c r="Q11" i="13" s="1"/>
  <c r="AH55" i="8"/>
  <c r="V33" i="13" s="1"/>
  <c r="AG50" i="8"/>
  <c r="U11" i="13" s="1"/>
  <c r="Y54" i="8"/>
  <c r="M10" i="13" s="1"/>
  <c r="W51" i="8"/>
  <c r="K34" i="13" s="1"/>
  <c r="W54" i="8"/>
  <c r="K10" i="13" s="1"/>
  <c r="AG55" i="8"/>
  <c r="U33" i="13" s="1"/>
  <c r="Z50" i="8"/>
  <c r="N11" i="13" s="1"/>
  <c r="S51" i="8"/>
  <c r="G34" i="13" s="1"/>
  <c r="V50" i="8"/>
  <c r="J11" i="13" s="1"/>
  <c r="AF50" i="8"/>
  <c r="T11" i="13" s="1"/>
  <c r="P50" i="8"/>
  <c r="D11" i="13" s="1"/>
  <c r="O51" i="8"/>
  <c r="C34" i="13" s="1"/>
  <c r="AD54" i="8"/>
  <c r="R10" i="13" s="1"/>
  <c r="AA54" i="8"/>
  <c r="O10" i="13" s="1"/>
  <c r="U55" i="8"/>
  <c r="I33" i="13" s="1"/>
  <c r="R55" i="8"/>
  <c r="F33" i="13" s="1"/>
  <c r="AF54" i="8"/>
  <c r="T10" i="13" s="1"/>
  <c r="B42" i="8"/>
  <c r="B47" i="8"/>
  <c r="C10" i="57"/>
  <c r="V56" i="13" l="1"/>
  <c r="V79" i="13"/>
  <c r="O56" i="13"/>
  <c r="O79" i="13"/>
  <c r="R57" i="13"/>
  <c r="R80" i="13"/>
  <c r="G79" i="13"/>
  <c r="G56" i="13"/>
  <c r="R56" i="13"/>
  <c r="R79" i="13"/>
  <c r="G37" i="8"/>
  <c r="G35" i="8"/>
  <c r="F38" i="23" s="1"/>
  <c r="G34" i="8"/>
  <c r="F15" i="23" s="1"/>
  <c r="F57" i="13"/>
  <c r="F80" i="13"/>
  <c r="D56" i="13"/>
  <c r="D79" i="13"/>
  <c r="K79" i="13"/>
  <c r="K56" i="13"/>
  <c r="Q79" i="13"/>
  <c r="Q56" i="13"/>
  <c r="D57" i="13"/>
  <c r="D80" i="13"/>
  <c r="M56" i="13"/>
  <c r="M79" i="13"/>
  <c r="O80" i="13"/>
  <c r="O57" i="13"/>
  <c r="G80" i="13"/>
  <c r="G57" i="13"/>
  <c r="S80" i="13"/>
  <c r="S57" i="13"/>
  <c r="P57" i="13"/>
  <c r="P80" i="13"/>
  <c r="S79" i="13"/>
  <c r="S56" i="13"/>
  <c r="T57" i="13"/>
  <c r="T80" i="13"/>
  <c r="U80" i="13"/>
  <c r="U57" i="13"/>
  <c r="L57" i="13"/>
  <c r="L80" i="13"/>
  <c r="U56" i="13"/>
  <c r="U79" i="13"/>
  <c r="D37" i="8"/>
  <c r="D35" i="8"/>
  <c r="C38" i="23" s="1"/>
  <c r="D34" i="8"/>
  <c r="C15" i="23" s="1"/>
  <c r="T56" i="13"/>
  <c r="T79" i="13"/>
  <c r="C79" i="13"/>
  <c r="C56" i="13"/>
  <c r="I79" i="13"/>
  <c r="I56" i="13"/>
  <c r="E56" i="13"/>
  <c r="E79" i="13"/>
  <c r="H56" i="13"/>
  <c r="H79" i="13"/>
  <c r="C80" i="13"/>
  <c r="C57" i="13"/>
  <c r="N56" i="13"/>
  <c r="N79" i="13"/>
  <c r="K57" i="13"/>
  <c r="K80" i="13"/>
  <c r="J56" i="13"/>
  <c r="J79" i="13"/>
  <c r="F56" i="13"/>
  <c r="F79" i="13"/>
  <c r="E80" i="13"/>
  <c r="E57" i="13"/>
  <c r="V57" i="13"/>
  <c r="V80" i="13"/>
  <c r="Q57" i="13"/>
  <c r="Q80" i="13"/>
  <c r="P56" i="13"/>
  <c r="P79" i="13"/>
  <c r="L56" i="13"/>
  <c r="L79" i="13"/>
  <c r="H57" i="13"/>
  <c r="H80" i="13"/>
  <c r="BS10" i="42" a="1"/>
  <c r="BH10" i="42" a="1"/>
  <c r="AW10" i="42" a="1"/>
  <c r="AL10" i="42" a="1"/>
  <c r="AA10" i="42" a="1"/>
  <c r="E10" i="42" a="1"/>
  <c r="N11" i="42"/>
  <c r="P11" i="42" s="1" a="1"/>
  <c r="B12" i="42"/>
  <c r="J41" i="8"/>
  <c r="J39" i="8"/>
  <c r="I37" i="23" s="1"/>
  <c r="J38" i="8"/>
  <c r="I14" i="23" s="1"/>
  <c r="E61" i="8"/>
  <c r="E59" i="8"/>
  <c r="D32" i="23" s="1"/>
  <c r="E58" i="8"/>
  <c r="D9" i="23" s="1"/>
  <c r="N9" i="42" s="1"/>
  <c r="H43" i="8"/>
  <c r="G36" i="23" s="1"/>
  <c r="H45" i="8"/>
  <c r="H42" i="8"/>
  <c r="G13" i="23" s="1"/>
  <c r="I38" i="8"/>
  <c r="H14" i="23" s="1"/>
  <c r="I39" i="8"/>
  <c r="H37" i="23" s="1"/>
  <c r="I41" i="8"/>
  <c r="F47" i="8"/>
  <c r="E35" i="23" s="1"/>
  <c r="F49" i="8"/>
  <c r="F46" i="8"/>
  <c r="E12" i="23" s="1"/>
  <c r="M45" i="8"/>
  <c r="M43" i="8"/>
  <c r="L36" i="23" s="1"/>
  <c r="M42" i="8"/>
  <c r="L13" i="23" s="1"/>
  <c r="L58" i="8"/>
  <c r="K9" i="23" s="1"/>
  <c r="L61" i="8"/>
  <c r="L59" i="8"/>
  <c r="K32" i="23" s="1"/>
  <c r="K41" i="8"/>
  <c r="K38" i="8"/>
  <c r="J14" i="23" s="1"/>
  <c r="K39" i="8"/>
  <c r="J37" i="23" s="1"/>
  <c r="B12" i="23"/>
  <c r="B35" i="23"/>
  <c r="J2" i="59"/>
  <c r="W47" i="8"/>
  <c r="K35" i="13" s="1"/>
  <c r="U50" i="8"/>
  <c r="I11" i="13" s="1"/>
  <c r="V51" i="8"/>
  <c r="J34" i="13" s="1"/>
  <c r="J80" i="13" s="1"/>
  <c r="Y51" i="8"/>
  <c r="M34" i="13" s="1"/>
  <c r="Z51" i="8"/>
  <c r="N34" i="13" s="1"/>
  <c r="N57" i="13" s="1"/>
  <c r="X51" i="8"/>
  <c r="L34" i="13" s="1"/>
  <c r="Y50" i="8"/>
  <c r="M11" i="13" s="1"/>
  <c r="B38" i="8"/>
  <c r="B43" i="8"/>
  <c r="C11" i="57"/>
  <c r="D39" i="8" l="1"/>
  <c r="C37" i="23" s="1"/>
  <c r="D38" i="8"/>
  <c r="C14" i="23" s="1"/>
  <c r="D41" i="8"/>
  <c r="N80" i="13"/>
  <c r="J57" i="13"/>
  <c r="M80" i="13"/>
  <c r="M57" i="13"/>
  <c r="G41" i="8"/>
  <c r="G39" i="8"/>
  <c r="F37" i="23" s="1"/>
  <c r="G38" i="8"/>
  <c r="F14" i="23" s="1"/>
  <c r="I57" i="13"/>
  <c r="I80" i="13"/>
  <c r="AW11" i="42" a="1"/>
  <c r="AA11" i="42" a="1"/>
  <c r="AU12" i="42"/>
  <c r="AW12" i="42" s="1" a="1"/>
  <c r="Y12" i="42"/>
  <c r="AA12" i="42" s="1" a="1"/>
  <c r="N12" i="42"/>
  <c r="P12" i="42" s="1" a="1"/>
  <c r="B13" i="42"/>
  <c r="H49" i="8"/>
  <c r="H47" i="8"/>
  <c r="G35" i="23" s="1"/>
  <c r="H46" i="8"/>
  <c r="G12" i="23" s="1"/>
  <c r="L65" i="8"/>
  <c r="L63" i="8"/>
  <c r="K31" i="23" s="1"/>
  <c r="L62" i="8"/>
  <c r="K8" i="23" s="1"/>
  <c r="K45" i="8"/>
  <c r="K43" i="8"/>
  <c r="J36" i="23" s="1"/>
  <c r="K42" i="8"/>
  <c r="J13" i="23" s="1"/>
  <c r="M49" i="8"/>
  <c r="M46" i="8"/>
  <c r="L12" i="23" s="1"/>
  <c r="M47" i="8"/>
  <c r="L35" i="23" s="1"/>
  <c r="I43" i="8"/>
  <c r="H36" i="23" s="1"/>
  <c r="I45" i="8"/>
  <c r="I42" i="8"/>
  <c r="H13" i="23" s="1"/>
  <c r="E65" i="8"/>
  <c r="E62" i="8"/>
  <c r="D8" i="23" s="1"/>
  <c r="N8" i="42" s="1"/>
  <c r="E63" i="8"/>
  <c r="D31" i="23" s="1"/>
  <c r="F50" i="8"/>
  <c r="E11" i="23" s="1"/>
  <c r="Y11" i="42" s="1"/>
  <c r="F53" i="8"/>
  <c r="F51" i="8"/>
  <c r="E34" i="23" s="1"/>
  <c r="J45" i="8"/>
  <c r="J43" i="8"/>
  <c r="I36" i="23" s="1"/>
  <c r="J42" i="8"/>
  <c r="I13" i="23" s="1"/>
  <c r="B36" i="23"/>
  <c r="B13" i="23"/>
  <c r="L2" i="59"/>
  <c r="W43" i="8"/>
  <c r="K36" i="13" s="1"/>
  <c r="T42" i="8"/>
  <c r="H13" i="13" s="1"/>
  <c r="AA43" i="8"/>
  <c r="O36" i="13" s="1"/>
  <c r="AH46" i="8"/>
  <c r="V12" i="13" s="1"/>
  <c r="V43" i="8"/>
  <c r="J36" i="13" s="1"/>
  <c r="AC43" i="8"/>
  <c r="Q36" i="13" s="1"/>
  <c r="AE46" i="8"/>
  <c r="S12" i="13" s="1"/>
  <c r="AD46" i="8"/>
  <c r="R12" i="13" s="1"/>
  <c r="P47" i="8"/>
  <c r="D35" i="13" s="1"/>
  <c r="O47" i="8"/>
  <c r="C35" i="13" s="1"/>
  <c r="X42" i="8"/>
  <c r="L13" i="13" s="1"/>
  <c r="S43" i="8"/>
  <c r="G36" i="13" s="1"/>
  <c r="AA46" i="8"/>
  <c r="O12" i="13" s="1"/>
  <c r="AC47" i="8"/>
  <c r="Q35" i="13" s="1"/>
  <c r="AF46" i="8"/>
  <c r="T12" i="13" s="1"/>
  <c r="V42" i="8"/>
  <c r="J13" i="13" s="1"/>
  <c r="AH42" i="8"/>
  <c r="V13" i="13" s="1"/>
  <c r="AF42" i="8"/>
  <c r="T13" i="13" s="1"/>
  <c r="Y46" i="8"/>
  <c r="M12" i="13" s="1"/>
  <c r="V47" i="8"/>
  <c r="J35" i="13" s="1"/>
  <c r="AC46" i="8"/>
  <c r="Q12" i="13" s="1"/>
  <c r="AA47" i="8"/>
  <c r="O35" i="13" s="1"/>
  <c r="AB43" i="8"/>
  <c r="P36" i="13" s="1"/>
  <c r="O42" i="8"/>
  <c r="C13" i="13" s="1"/>
  <c r="V46" i="8"/>
  <c r="J12" i="13" s="1"/>
  <c r="AE42" i="8"/>
  <c r="S13" i="13" s="1"/>
  <c r="X43" i="8"/>
  <c r="L36" i="13" s="1"/>
  <c r="U47" i="8"/>
  <c r="I35" i="13" s="1"/>
  <c r="AB46" i="8"/>
  <c r="P12" i="13" s="1"/>
  <c r="W42" i="8"/>
  <c r="K13" i="13" s="1"/>
  <c r="W46" i="8"/>
  <c r="K12" i="13" s="1"/>
  <c r="P43" i="8"/>
  <c r="D36" i="13" s="1"/>
  <c r="AE47" i="8"/>
  <c r="S35" i="13" s="1"/>
  <c r="AD47" i="8"/>
  <c r="R35" i="13" s="1"/>
  <c r="T47" i="8"/>
  <c r="H35" i="13" s="1"/>
  <c r="AF47" i="8"/>
  <c r="T35" i="13" s="1"/>
  <c r="S46" i="8"/>
  <c r="G12" i="13" s="1"/>
  <c r="AH47" i="8"/>
  <c r="V35" i="13" s="1"/>
  <c r="R47" i="8"/>
  <c r="F35" i="13" s="1"/>
  <c r="Y43" i="8"/>
  <c r="M36" i="13" s="1"/>
  <c r="Y42" i="8"/>
  <c r="M13" i="13" s="1"/>
  <c r="AA42" i="8"/>
  <c r="O13" i="13" s="1"/>
  <c r="Z43" i="8"/>
  <c r="N36" i="13" s="1"/>
  <c r="AB47" i="8"/>
  <c r="P35" i="13" s="1"/>
  <c r="AD43" i="8"/>
  <c r="R36" i="13" s="1"/>
  <c r="Q46" i="8"/>
  <c r="E12" i="13" s="1"/>
  <c r="B34" i="8"/>
  <c r="B39" i="8"/>
  <c r="C12" i="57"/>
  <c r="K81" i="13" l="1"/>
  <c r="K58" i="13"/>
  <c r="K82" i="13"/>
  <c r="K59" i="13"/>
  <c r="P58" i="13"/>
  <c r="P81" i="13"/>
  <c r="Q81" i="13"/>
  <c r="Q58" i="13"/>
  <c r="O81" i="13"/>
  <c r="O58" i="13"/>
  <c r="J59" i="13"/>
  <c r="J82" i="13"/>
  <c r="S81" i="13"/>
  <c r="S58" i="13"/>
  <c r="D45" i="8"/>
  <c r="D43" i="8"/>
  <c r="C36" i="23" s="1"/>
  <c r="D42" i="8"/>
  <c r="C13" i="23" s="1"/>
  <c r="R58" i="13"/>
  <c r="R81" i="13"/>
  <c r="T58" i="13"/>
  <c r="T81" i="13"/>
  <c r="V58" i="13"/>
  <c r="V81" i="13"/>
  <c r="L59" i="13"/>
  <c r="L82" i="13"/>
  <c r="O82" i="13"/>
  <c r="O59" i="13"/>
  <c r="M82" i="13"/>
  <c r="M59" i="13"/>
  <c r="J58" i="13"/>
  <c r="J81" i="13"/>
  <c r="G43" i="8"/>
  <c r="F36" i="23" s="1"/>
  <c r="G45" i="8"/>
  <c r="G42" i="8"/>
  <c r="F13" i="23" s="1"/>
  <c r="AJ13" i="42" s="1"/>
  <c r="AL13" i="42" s="1" a="1"/>
  <c r="E12" i="42" a="1"/>
  <c r="C13" i="42"/>
  <c r="N13" i="42"/>
  <c r="P13" i="42" s="1" a="1"/>
  <c r="BQ13" i="42"/>
  <c r="BS13" i="42" s="1" a="1"/>
  <c r="AU13" i="42"/>
  <c r="AW13" i="42" s="1" a="1"/>
  <c r="Y13" i="42"/>
  <c r="AA13" i="42" s="1" a="1"/>
  <c r="BF13" i="42"/>
  <c r="BH13" i="42" s="1" a="1"/>
  <c r="B14" i="42"/>
  <c r="M53" i="8"/>
  <c r="M50" i="8"/>
  <c r="L11" i="23" s="1"/>
  <c r="M51" i="8"/>
  <c r="L34" i="23" s="1"/>
  <c r="F57" i="8"/>
  <c r="F55" i="8"/>
  <c r="E33" i="23" s="1"/>
  <c r="F54" i="8"/>
  <c r="E10" i="23" s="1"/>
  <c r="Y10" i="42" s="1"/>
  <c r="K49" i="8"/>
  <c r="K47" i="8"/>
  <c r="J35" i="23" s="1"/>
  <c r="K46" i="8"/>
  <c r="J12" i="23" s="1"/>
  <c r="J49" i="8"/>
  <c r="J46" i="8"/>
  <c r="I12" i="23" s="1"/>
  <c r="BQ12" i="42" s="1"/>
  <c r="BS12" i="42" s="1" a="1"/>
  <c r="J47" i="8"/>
  <c r="I35" i="23" s="1"/>
  <c r="L67" i="8"/>
  <c r="K30" i="23" s="1"/>
  <c r="L69" i="8"/>
  <c r="L66" i="8"/>
  <c r="K7" i="23" s="1"/>
  <c r="E69" i="8"/>
  <c r="E66" i="8"/>
  <c r="D7" i="23" s="1"/>
  <c r="N7" i="42" s="1"/>
  <c r="E67" i="8"/>
  <c r="D30" i="23" s="1"/>
  <c r="I49" i="8"/>
  <c r="I47" i="8"/>
  <c r="H35" i="23" s="1"/>
  <c r="I46" i="8"/>
  <c r="H12" i="23" s="1"/>
  <c r="BF12" i="42" s="1"/>
  <c r="BH12" i="42" s="1" a="1"/>
  <c r="H50" i="8"/>
  <c r="G11" i="23" s="1"/>
  <c r="AU11" i="42" s="1"/>
  <c r="H51" i="8"/>
  <c r="G34" i="23" s="1"/>
  <c r="H53" i="8"/>
  <c r="B14" i="23"/>
  <c r="B37" i="23"/>
  <c r="M2" i="59"/>
  <c r="P42" i="8"/>
  <c r="D13" i="13" s="1"/>
  <c r="AC42" i="8"/>
  <c r="Q13" i="13" s="1"/>
  <c r="T38" i="8"/>
  <c r="H14" i="13" s="1"/>
  <c r="B35" i="8"/>
  <c r="B30" i="8"/>
  <c r="C13" i="57"/>
  <c r="G49" i="8" l="1"/>
  <c r="G47" i="8"/>
  <c r="F35" i="23" s="1"/>
  <c r="G46" i="8"/>
  <c r="F12" i="23" s="1"/>
  <c r="AJ12" i="42" s="1"/>
  <c r="AL12" i="42" s="1" a="1"/>
  <c r="Q59" i="13"/>
  <c r="Q82" i="13"/>
  <c r="D47" i="8"/>
  <c r="C35" i="23" s="1"/>
  <c r="D46" i="8"/>
  <c r="C12" i="23" s="1"/>
  <c r="C12" i="42" s="1"/>
  <c r="D49" i="8"/>
  <c r="D59" i="13"/>
  <c r="D82" i="13"/>
  <c r="E13" i="42" a="1"/>
  <c r="BQ14" i="42"/>
  <c r="BS14" i="42" s="1" a="1"/>
  <c r="AU14" i="42"/>
  <c r="AW14" i="42" s="1" a="1"/>
  <c r="Y14" i="42"/>
  <c r="AA14" i="42" s="1" a="1"/>
  <c r="C14" i="42"/>
  <c r="BF14" i="42"/>
  <c r="BH14" i="42" s="1" a="1"/>
  <c r="AJ14" i="42"/>
  <c r="AL14" i="42" s="1" a="1"/>
  <c r="N14" i="42"/>
  <c r="P14" i="42" s="1" a="1"/>
  <c r="B15" i="42"/>
  <c r="H57" i="8"/>
  <c r="H54" i="8"/>
  <c r="G10" i="23" s="1"/>
  <c r="AU10" i="42" s="1"/>
  <c r="H55" i="8"/>
  <c r="G33" i="23" s="1"/>
  <c r="E73" i="8"/>
  <c r="E71" i="8"/>
  <c r="D29" i="23" s="1"/>
  <c r="E70" i="8"/>
  <c r="D6" i="23" s="1"/>
  <c r="N6" i="42" s="1"/>
  <c r="P6" i="42" s="1" a="1"/>
  <c r="K53" i="8"/>
  <c r="K50" i="8"/>
  <c r="J11" i="23" s="1"/>
  <c r="K51" i="8"/>
  <c r="J34" i="23" s="1"/>
  <c r="J53" i="8"/>
  <c r="J50" i="8"/>
  <c r="I11" i="23" s="1"/>
  <c r="BQ11" i="42" s="1"/>
  <c r="BS11" i="42" s="1" a="1"/>
  <c r="J51" i="8"/>
  <c r="I34" i="23" s="1"/>
  <c r="L73" i="8"/>
  <c r="L70" i="8"/>
  <c r="K6" i="23" s="1"/>
  <c r="L71" i="8"/>
  <c r="K29" i="23" s="1"/>
  <c r="F58" i="8"/>
  <c r="E9" i="23" s="1"/>
  <c r="Y9" i="42" s="1"/>
  <c r="F61" i="8"/>
  <c r="F59" i="8"/>
  <c r="E32" i="23" s="1"/>
  <c r="M57" i="8"/>
  <c r="M55" i="8"/>
  <c r="L33" i="23" s="1"/>
  <c r="M54" i="8"/>
  <c r="L10" i="23" s="1"/>
  <c r="I53" i="8"/>
  <c r="I50" i="8"/>
  <c r="H11" i="23" s="1"/>
  <c r="BF11" i="42" s="1"/>
  <c r="BH11" i="42" s="1" a="1"/>
  <c r="I51" i="8"/>
  <c r="H34" i="23" s="1"/>
  <c r="B38" i="23"/>
  <c r="B15" i="23"/>
  <c r="N2" i="59"/>
  <c r="O2" i="59" s="1"/>
  <c r="P2" i="59" s="1"/>
  <c r="Q2" i="59" s="1"/>
  <c r="R2" i="59" s="1"/>
  <c r="S2" i="59" s="1"/>
  <c r="T2" i="59" s="1"/>
  <c r="U2" i="59" s="1"/>
  <c r="V2" i="59" s="1"/>
  <c r="Z15" i="8" s="1"/>
  <c r="N43" i="13" s="1"/>
  <c r="W26" i="8"/>
  <c r="K17" i="13" s="1"/>
  <c r="AC2" i="8"/>
  <c r="Q23" i="13" s="1"/>
  <c r="AB34" i="8"/>
  <c r="P15" i="13" s="1"/>
  <c r="AB38" i="8"/>
  <c r="P14" i="13" s="1"/>
  <c r="Q11" i="8"/>
  <c r="E44" i="13" s="1"/>
  <c r="W27" i="8"/>
  <c r="K40" i="13" s="1"/>
  <c r="W10" i="8"/>
  <c r="K21" i="13" s="1"/>
  <c r="S34" i="8"/>
  <c r="G15" i="13" s="1"/>
  <c r="W38" i="8"/>
  <c r="K14" i="13" s="1"/>
  <c r="X3" i="8"/>
  <c r="L46" i="13" s="1"/>
  <c r="T30" i="8"/>
  <c r="H16" i="13" s="1"/>
  <c r="S30" i="8"/>
  <c r="G16" i="13" s="1"/>
  <c r="W39" i="8"/>
  <c r="K37" i="13" s="1"/>
  <c r="S19" i="8"/>
  <c r="G42" i="13" s="1"/>
  <c r="R15" i="8"/>
  <c r="F43" i="13" s="1"/>
  <c r="U22" i="8"/>
  <c r="I18" i="13" s="1"/>
  <c r="AD6" i="8"/>
  <c r="R22" i="13" s="1"/>
  <c r="Y6" i="8"/>
  <c r="M22" i="13" s="1"/>
  <c r="AC7" i="8"/>
  <c r="Q45" i="13" s="1"/>
  <c r="AA34" i="8"/>
  <c r="O15" i="13" s="1"/>
  <c r="AF2" i="8"/>
  <c r="T23" i="13" s="1"/>
  <c r="P11" i="8"/>
  <c r="D44" i="13" s="1"/>
  <c r="S7" i="8"/>
  <c r="G45" i="13" s="1"/>
  <c r="AG11" i="8"/>
  <c r="U44" i="13" s="1"/>
  <c r="Q19" i="8"/>
  <c r="E42" i="13" s="1"/>
  <c r="Y31" i="8"/>
  <c r="M39" i="13" s="1"/>
  <c r="Y27" i="8"/>
  <c r="M40" i="13" s="1"/>
  <c r="Q6" i="8"/>
  <c r="E22" i="13" s="1"/>
  <c r="R23" i="8"/>
  <c r="F41" i="13" s="1"/>
  <c r="V22" i="8"/>
  <c r="J18" i="13" s="1"/>
  <c r="W31" i="8"/>
  <c r="K39" i="13" s="1"/>
  <c r="Y3" i="8"/>
  <c r="M46" i="13" s="1"/>
  <c r="Z19" i="8"/>
  <c r="N42" i="13" s="1"/>
  <c r="S22" i="8"/>
  <c r="G18" i="13" s="1"/>
  <c r="Z3" i="8"/>
  <c r="N46" i="13" s="1"/>
  <c r="AB10" i="8"/>
  <c r="P21" i="13" s="1"/>
  <c r="V10" i="8"/>
  <c r="J21" i="13" s="1"/>
  <c r="V18" i="8"/>
  <c r="J19" i="13" s="1"/>
  <c r="X35" i="8"/>
  <c r="L38" i="13" s="1"/>
  <c r="Q15" i="8"/>
  <c r="E43" i="13" s="1"/>
  <c r="R11" i="8"/>
  <c r="F44" i="13" s="1"/>
  <c r="AC10" i="8"/>
  <c r="Q21" i="13" s="1"/>
  <c r="B26" i="8"/>
  <c r="B31" i="8"/>
  <c r="C14" i="57"/>
  <c r="K83" i="13" l="1"/>
  <c r="K60" i="13"/>
  <c r="D51" i="8"/>
  <c r="C34" i="23" s="1"/>
  <c r="D53" i="8"/>
  <c r="D50" i="8"/>
  <c r="C11" i="23" s="1"/>
  <c r="C11" i="42" s="1"/>
  <c r="E11" i="42" s="1" a="1"/>
  <c r="Q69" i="13"/>
  <c r="Q98" i="13" s="1"/>
  <c r="K86" i="13"/>
  <c r="K63" i="13"/>
  <c r="G53" i="8"/>
  <c r="G50" i="8"/>
  <c r="F11" i="23" s="1"/>
  <c r="AJ11" i="42" s="1"/>
  <c r="AL11" i="42" s="1" a="1"/>
  <c r="G51" i="8"/>
  <c r="F34" i="23" s="1"/>
  <c r="P61" i="13"/>
  <c r="P84" i="13"/>
  <c r="Q67" i="13"/>
  <c r="K67" i="13"/>
  <c r="J87" i="13"/>
  <c r="J64" i="13"/>
  <c r="O84" i="13"/>
  <c r="O61" i="13"/>
  <c r="G62" i="13"/>
  <c r="P83" i="13"/>
  <c r="E14" i="42" a="1"/>
  <c r="BQ15" i="42"/>
  <c r="BS15" i="42" s="1" a="1"/>
  <c r="AU15" i="42"/>
  <c r="AW15" i="42" s="1" a="1"/>
  <c r="Y15" i="42"/>
  <c r="AA15" i="42" s="1" a="1"/>
  <c r="C15" i="42"/>
  <c r="BF15" i="42"/>
  <c r="BH15" i="42" s="1" a="1"/>
  <c r="AJ15" i="42"/>
  <c r="AL15" i="42" s="1" a="1"/>
  <c r="N15" i="42"/>
  <c r="P15" i="42" s="1" a="1"/>
  <c r="B16" i="42"/>
  <c r="M61" i="8"/>
  <c r="M59" i="8"/>
  <c r="L32" i="23" s="1"/>
  <c r="M58" i="8"/>
  <c r="L9" i="23" s="1"/>
  <c r="J54" i="8"/>
  <c r="I10" i="23" s="1"/>
  <c r="BQ10" i="42" s="1"/>
  <c r="J55" i="8"/>
  <c r="I33" i="23" s="1"/>
  <c r="J57" i="8"/>
  <c r="H61" i="8"/>
  <c r="H58" i="8"/>
  <c r="G9" i="23" s="1"/>
  <c r="AU9" i="42" s="1"/>
  <c r="H59" i="8"/>
  <c r="G32" i="23" s="1"/>
  <c r="E75" i="8"/>
  <c r="D28" i="23" s="1"/>
  <c r="E77" i="8"/>
  <c r="E74" i="8"/>
  <c r="D5" i="23" s="1"/>
  <c r="N5" i="42" s="1"/>
  <c r="K54" i="8"/>
  <c r="J10" i="23" s="1"/>
  <c r="K57" i="8"/>
  <c r="K55" i="8"/>
  <c r="J33" i="23" s="1"/>
  <c r="L77" i="8"/>
  <c r="L74" i="8"/>
  <c r="K5" i="23" s="1"/>
  <c r="L75" i="8"/>
  <c r="K28" i="23" s="1"/>
  <c r="F65" i="8"/>
  <c r="F62" i="8"/>
  <c r="E8" i="23" s="1"/>
  <c r="Y8" i="42" s="1"/>
  <c r="AA8" i="42" s="1" a="1"/>
  <c r="F63" i="8"/>
  <c r="E31" i="23" s="1"/>
  <c r="I54" i="8"/>
  <c r="H10" i="23" s="1"/>
  <c r="BF10" i="42" s="1"/>
  <c r="I55" i="8"/>
  <c r="H33" i="23" s="1"/>
  <c r="I57" i="8"/>
  <c r="B16" i="23"/>
  <c r="B39" i="23"/>
  <c r="X11" i="8"/>
  <c r="L44" i="13" s="1"/>
  <c r="AH14" i="8"/>
  <c r="V20" i="13" s="1"/>
  <c r="AA31" i="8"/>
  <c r="O39" i="13" s="1"/>
  <c r="P3" i="8"/>
  <c r="D46" i="13" s="1"/>
  <c r="V30" i="8"/>
  <c r="J16" i="13" s="1"/>
  <c r="Y2" i="8"/>
  <c r="M23" i="13" s="1"/>
  <c r="Q10" i="8"/>
  <c r="E21" i="13" s="1"/>
  <c r="AE6" i="8"/>
  <c r="S22" i="13" s="1"/>
  <c r="AC38" i="8"/>
  <c r="Q14" i="13" s="1"/>
  <c r="Q39" i="8"/>
  <c r="E37" i="13" s="1"/>
  <c r="AC30" i="8"/>
  <c r="Q16" i="13" s="1"/>
  <c r="Q47" i="8"/>
  <c r="E35" i="13" s="1"/>
  <c r="T43" i="8"/>
  <c r="H36" i="13" s="1"/>
  <c r="Q30" i="8"/>
  <c r="E16" i="13" s="1"/>
  <c r="Y14" i="8"/>
  <c r="M20" i="13" s="1"/>
  <c r="AH10" i="8"/>
  <c r="V21" i="13" s="1"/>
  <c r="AE11" i="8"/>
  <c r="S44" i="13" s="1"/>
  <c r="AH34" i="8"/>
  <c r="V15" i="13" s="1"/>
  <c r="O34" i="8"/>
  <c r="C15" i="13" s="1"/>
  <c r="S27" i="8"/>
  <c r="G40" i="13" s="1"/>
  <c r="T23" i="8"/>
  <c r="H41" i="13" s="1"/>
  <c r="S18" i="8"/>
  <c r="G19" i="13" s="1"/>
  <c r="V34" i="8"/>
  <c r="J15" i="13" s="1"/>
  <c r="P7" i="8"/>
  <c r="D45" i="13" s="1"/>
  <c r="AG10" i="8"/>
  <c r="U21" i="13" s="1"/>
  <c r="R10" i="8"/>
  <c r="F21" i="13" s="1"/>
  <c r="AF14" i="8"/>
  <c r="T20" i="13" s="1"/>
  <c r="AG47" i="8"/>
  <c r="U35" i="13" s="1"/>
  <c r="AF15" i="8"/>
  <c r="T43" i="13" s="1"/>
  <c r="R46" i="8"/>
  <c r="F12" i="13" s="1"/>
  <c r="AF35" i="8"/>
  <c r="T38" i="13" s="1"/>
  <c r="AG27" i="8"/>
  <c r="U40" i="13" s="1"/>
  <c r="T46" i="8"/>
  <c r="H12" i="13" s="1"/>
  <c r="Y7" i="8"/>
  <c r="M45" i="13" s="1"/>
  <c r="M91" i="13" s="1"/>
  <c r="T35" i="8"/>
  <c r="H38" i="13" s="1"/>
  <c r="U27" i="8"/>
  <c r="I40" i="13" s="1"/>
  <c r="AH31" i="8"/>
  <c r="V39" i="13" s="1"/>
  <c r="AC22" i="8"/>
  <c r="Q18" i="13" s="1"/>
  <c r="AH19" i="8"/>
  <c r="V42" i="13" s="1"/>
  <c r="AA27" i="8"/>
  <c r="O40" i="13" s="1"/>
  <c r="Y26" i="8"/>
  <c r="M17" i="13" s="1"/>
  <c r="S10" i="8"/>
  <c r="G21" i="13" s="1"/>
  <c r="S42" i="8"/>
  <c r="G13" i="13" s="1"/>
  <c r="T27" i="8"/>
  <c r="H40" i="13" s="1"/>
  <c r="R30" i="8"/>
  <c r="F16" i="13" s="1"/>
  <c r="AG46" i="8"/>
  <c r="U12" i="13" s="1"/>
  <c r="S15" i="8"/>
  <c r="G43" i="13" s="1"/>
  <c r="Y22" i="8"/>
  <c r="M18" i="13" s="1"/>
  <c r="Q43" i="8"/>
  <c r="E36" i="13" s="1"/>
  <c r="AF31" i="8"/>
  <c r="T39" i="13" s="1"/>
  <c r="X15" i="8"/>
  <c r="L43" i="13" s="1"/>
  <c r="AG31" i="8"/>
  <c r="U39" i="13" s="1"/>
  <c r="AH30" i="8"/>
  <c r="V16" i="13" s="1"/>
  <c r="AH11" i="8"/>
  <c r="V44" i="13" s="1"/>
  <c r="AG34" i="8"/>
  <c r="U15" i="13" s="1"/>
  <c r="V23" i="8"/>
  <c r="J41" i="13" s="1"/>
  <c r="U43" i="8"/>
  <c r="I36" i="13" s="1"/>
  <c r="R42" i="8"/>
  <c r="F13" i="13" s="1"/>
  <c r="X46" i="8"/>
  <c r="L12" i="13" s="1"/>
  <c r="W3" i="8"/>
  <c r="K46" i="13" s="1"/>
  <c r="AH2" i="8"/>
  <c r="V23" i="13" s="1"/>
  <c r="AD15" i="8"/>
  <c r="R43" i="13" s="1"/>
  <c r="O3" i="8"/>
  <c r="C46" i="13" s="1"/>
  <c r="O46" i="8"/>
  <c r="C12" i="13" s="1"/>
  <c r="Y34" i="8"/>
  <c r="M15" i="13" s="1"/>
  <c r="AA19" i="8"/>
  <c r="O42" i="13" s="1"/>
  <c r="T10" i="8"/>
  <c r="H21" i="13" s="1"/>
  <c r="S3" i="8"/>
  <c r="G46" i="13" s="1"/>
  <c r="AH38" i="8"/>
  <c r="V14" i="13" s="1"/>
  <c r="AF43" i="8"/>
  <c r="T36" i="13" s="1"/>
  <c r="AB35" i="8"/>
  <c r="P38" i="13" s="1"/>
  <c r="AF3" i="8"/>
  <c r="T46" i="13" s="1"/>
  <c r="T69" i="13" s="1"/>
  <c r="T98" i="13" s="1"/>
  <c r="AF22" i="8"/>
  <c r="T18" i="13" s="1"/>
  <c r="Y38" i="8"/>
  <c r="M14" i="13" s="1"/>
  <c r="Z39" i="8"/>
  <c r="N37" i="13" s="1"/>
  <c r="S6" i="8"/>
  <c r="G22" i="13" s="1"/>
  <c r="R22" i="8"/>
  <c r="F18" i="13" s="1"/>
  <c r="P46" i="8"/>
  <c r="D12" i="13" s="1"/>
  <c r="O31" i="8"/>
  <c r="C39" i="13" s="1"/>
  <c r="AA6" i="8"/>
  <c r="O22" i="13" s="1"/>
  <c r="T7" i="8"/>
  <c r="H45" i="13" s="1"/>
  <c r="AD19" i="8"/>
  <c r="R42" i="13" s="1"/>
  <c r="R39" i="8"/>
  <c r="F37" i="13" s="1"/>
  <c r="P22" i="8"/>
  <c r="D18" i="13" s="1"/>
  <c r="AD27" i="8"/>
  <c r="R40" i="13" s="1"/>
  <c r="V27" i="8"/>
  <c r="J40" i="13" s="1"/>
  <c r="AD22" i="8"/>
  <c r="R18" i="13" s="1"/>
  <c r="AB26" i="8"/>
  <c r="P17" i="13" s="1"/>
  <c r="AB7" i="8"/>
  <c r="P45" i="13" s="1"/>
  <c r="X39" i="8"/>
  <c r="L37" i="13" s="1"/>
  <c r="AG35" i="8"/>
  <c r="U38" i="13" s="1"/>
  <c r="AE27" i="8"/>
  <c r="S40" i="13" s="1"/>
  <c r="AD11" i="8"/>
  <c r="R44" i="13" s="1"/>
  <c r="Z18" i="8"/>
  <c r="N19" i="13" s="1"/>
  <c r="S47" i="8"/>
  <c r="G35" i="13" s="1"/>
  <c r="AE15" i="8"/>
  <c r="S43" i="13" s="1"/>
  <c r="Q26" i="8"/>
  <c r="E17" i="13" s="1"/>
  <c r="AA7" i="8"/>
  <c r="O45" i="13" s="1"/>
  <c r="Q42" i="8"/>
  <c r="E13" i="13" s="1"/>
  <c r="AG43" i="8"/>
  <c r="U36" i="13" s="1"/>
  <c r="Z47" i="8"/>
  <c r="N35" i="13" s="1"/>
  <c r="AD39" i="8"/>
  <c r="R37" i="13" s="1"/>
  <c r="AA39" i="8"/>
  <c r="O37" i="13" s="1"/>
  <c r="Z22" i="8"/>
  <c r="N18" i="13" s="1"/>
  <c r="AD42" i="8"/>
  <c r="R13" i="13" s="1"/>
  <c r="T14" i="8"/>
  <c r="H20" i="13" s="1"/>
  <c r="U46" i="8"/>
  <c r="I12" i="13" s="1"/>
  <c r="Z27" i="8"/>
  <c r="N40" i="13" s="1"/>
  <c r="AH27" i="8"/>
  <c r="V40" i="13" s="1"/>
  <c r="AE34" i="8"/>
  <c r="S15" i="13" s="1"/>
  <c r="AD31" i="8"/>
  <c r="R39" i="13" s="1"/>
  <c r="AA18" i="8"/>
  <c r="O19" i="13" s="1"/>
  <c r="Z42" i="8"/>
  <c r="N13" i="13" s="1"/>
  <c r="AD23" i="8"/>
  <c r="R41" i="13" s="1"/>
  <c r="S14" i="8"/>
  <c r="G20" i="13" s="1"/>
  <c r="AH18" i="8"/>
  <c r="V19" i="13" s="1"/>
  <c r="V11" i="8"/>
  <c r="J44" i="13" s="1"/>
  <c r="J67" i="13" s="1"/>
  <c r="U35" i="8"/>
  <c r="I38" i="13" s="1"/>
  <c r="Q14" i="8"/>
  <c r="E20" i="13" s="1"/>
  <c r="AE2" i="8"/>
  <c r="S23" i="13" s="1"/>
  <c r="X22" i="8"/>
  <c r="L18" i="13" s="1"/>
  <c r="AA11" i="8"/>
  <c r="O44" i="13" s="1"/>
  <c r="R34" i="8"/>
  <c r="F15" i="13" s="1"/>
  <c r="R18" i="8"/>
  <c r="F19" i="13" s="1"/>
  <c r="AC27" i="8"/>
  <c r="Q40" i="13" s="1"/>
  <c r="Q31" i="8"/>
  <c r="E39" i="13" s="1"/>
  <c r="X47" i="8"/>
  <c r="L35" i="13" s="1"/>
  <c r="O43" i="8"/>
  <c r="C36" i="13" s="1"/>
  <c r="AG30" i="8"/>
  <c r="U16" i="13" s="1"/>
  <c r="AG14" i="8"/>
  <c r="U20" i="13" s="1"/>
  <c r="AE22" i="8"/>
  <c r="S18" i="13" s="1"/>
  <c r="AC39" i="8"/>
  <c r="Q37" i="13" s="1"/>
  <c r="AH43" i="8"/>
  <c r="V36" i="13" s="1"/>
  <c r="AC11" i="8"/>
  <c r="Q44" i="13" s="1"/>
  <c r="Q90" i="13" s="1"/>
  <c r="P34" i="8"/>
  <c r="D15" i="13" s="1"/>
  <c r="Q2" i="8"/>
  <c r="E23" i="13" s="1"/>
  <c r="AE43" i="8"/>
  <c r="S36" i="13" s="1"/>
  <c r="R43" i="8"/>
  <c r="F36" i="13" s="1"/>
  <c r="AF19" i="8"/>
  <c r="T42" i="13" s="1"/>
  <c r="AF18" i="8"/>
  <c r="T19" i="13" s="1"/>
  <c r="U39" i="8"/>
  <c r="I37" i="13" s="1"/>
  <c r="O2" i="8"/>
  <c r="C23" i="13" s="1"/>
  <c r="AG42" i="8"/>
  <c r="U13" i="13" s="1"/>
  <c r="AG22" i="8"/>
  <c r="U18" i="13" s="1"/>
  <c r="AD26" i="8"/>
  <c r="R17" i="13" s="1"/>
  <c r="Y47" i="8"/>
  <c r="M35" i="13" s="1"/>
  <c r="AA2" i="8"/>
  <c r="O23" i="13" s="1"/>
  <c r="R26" i="8"/>
  <c r="F17" i="13" s="1"/>
  <c r="AA10" i="8"/>
  <c r="O21" i="13" s="1"/>
  <c r="U42" i="8"/>
  <c r="I13" i="13" s="1"/>
  <c r="O19" i="8"/>
  <c r="C42" i="13" s="1"/>
  <c r="T39" i="8"/>
  <c r="H37" i="13" s="1"/>
  <c r="AF38" i="8"/>
  <c r="T14" i="13" s="1"/>
  <c r="U3" i="8"/>
  <c r="I46" i="13" s="1"/>
  <c r="Z46" i="8"/>
  <c r="N12" i="13" s="1"/>
  <c r="AB3" i="8"/>
  <c r="P46" i="13" s="1"/>
  <c r="AC15" i="8"/>
  <c r="Q43" i="13" s="1"/>
  <c r="O27" i="8"/>
  <c r="C40" i="13" s="1"/>
  <c r="AD38" i="8"/>
  <c r="R14" i="13" s="1"/>
  <c r="S2" i="8"/>
  <c r="G23" i="13" s="1"/>
  <c r="R3" i="8"/>
  <c r="F46" i="13" s="1"/>
  <c r="AD30" i="8"/>
  <c r="R16" i="13" s="1"/>
  <c r="Z31" i="8"/>
  <c r="N39" i="13" s="1"/>
  <c r="O10" i="8"/>
  <c r="C21" i="13" s="1"/>
  <c r="AG3" i="8"/>
  <c r="U46" i="13" s="1"/>
  <c r="U38" i="8"/>
  <c r="I14" i="13" s="1"/>
  <c r="R31" i="8"/>
  <c r="F39" i="13" s="1"/>
  <c r="O38" i="8"/>
  <c r="C14" i="13" s="1"/>
  <c r="Z35" i="8"/>
  <c r="N38" i="13" s="1"/>
  <c r="V15" i="8"/>
  <c r="J43" i="13" s="1"/>
  <c r="Z14" i="8"/>
  <c r="N20" i="13" s="1"/>
  <c r="R2" i="8"/>
  <c r="F23" i="13" s="1"/>
  <c r="U2" i="8"/>
  <c r="I23" i="13" s="1"/>
  <c r="X31" i="8"/>
  <c r="L39" i="13" s="1"/>
  <c r="R38" i="8"/>
  <c r="F14" i="13" s="1"/>
  <c r="Y19" i="8"/>
  <c r="M42" i="13" s="1"/>
  <c r="AC26" i="8"/>
  <c r="Q17" i="13" s="1"/>
  <c r="R6" i="8"/>
  <c r="F22" i="13" s="1"/>
  <c r="X38" i="8"/>
  <c r="L14" i="13" s="1"/>
  <c r="AC3" i="8"/>
  <c r="Q46" i="13" s="1"/>
  <c r="Q92" i="13" s="1"/>
  <c r="V6" i="8"/>
  <c r="J22" i="13" s="1"/>
  <c r="AH15" i="8"/>
  <c r="V43" i="13" s="1"/>
  <c r="AF11" i="8"/>
  <c r="T44" i="13" s="1"/>
  <c r="AA22" i="8"/>
  <c r="O18" i="13" s="1"/>
  <c r="P38" i="8"/>
  <c r="D14" i="13" s="1"/>
  <c r="Y10" i="8"/>
  <c r="M21" i="13" s="1"/>
  <c r="O23" i="8"/>
  <c r="C41" i="13" s="1"/>
  <c r="AF10" i="8"/>
  <c r="T21" i="13" s="1"/>
  <c r="O18" i="8"/>
  <c r="C19" i="13" s="1"/>
  <c r="R35" i="8"/>
  <c r="F38" i="13" s="1"/>
  <c r="AB15" i="8"/>
  <c r="P43" i="13" s="1"/>
  <c r="W19" i="8"/>
  <c r="K42" i="13" s="1"/>
  <c r="X26" i="8"/>
  <c r="L17" i="13" s="1"/>
  <c r="T31" i="8"/>
  <c r="H39" i="13" s="1"/>
  <c r="H62" i="13" s="1"/>
  <c r="W35" i="8"/>
  <c r="K38" i="13" s="1"/>
  <c r="X23" i="8"/>
  <c r="L41" i="13" s="1"/>
  <c r="V19" i="8"/>
  <c r="J42" i="13" s="1"/>
  <c r="J88" i="13" s="1"/>
  <c r="X14" i="8"/>
  <c r="L20" i="13" s="1"/>
  <c r="W11" i="8"/>
  <c r="K44" i="13" s="1"/>
  <c r="K90" i="13" s="1"/>
  <c r="V7" i="8"/>
  <c r="J45" i="13" s="1"/>
  <c r="AE39" i="8"/>
  <c r="S37" i="13" s="1"/>
  <c r="AH6" i="8"/>
  <c r="V22" i="13" s="1"/>
  <c r="AH3" i="8"/>
  <c r="V46" i="13" s="1"/>
  <c r="AF34" i="8"/>
  <c r="T15" i="13" s="1"/>
  <c r="T22" i="8"/>
  <c r="H18" i="13" s="1"/>
  <c r="U10" i="8"/>
  <c r="I21" i="13" s="1"/>
  <c r="V35" i="8"/>
  <c r="J38" i="13" s="1"/>
  <c r="W34" i="8"/>
  <c r="K15" i="13" s="1"/>
  <c r="P39" i="8"/>
  <c r="D37" i="13" s="1"/>
  <c r="Y30" i="8"/>
  <c r="M16" i="13" s="1"/>
  <c r="P35" i="8"/>
  <c r="D38" i="13" s="1"/>
  <c r="X18" i="8"/>
  <c r="L19" i="13" s="1"/>
  <c r="Q3" i="8"/>
  <c r="E46" i="13" s="1"/>
  <c r="Y35" i="8"/>
  <c r="M38" i="13" s="1"/>
  <c r="AB2" i="8"/>
  <c r="P23" i="13" s="1"/>
  <c r="O39" i="8"/>
  <c r="C37" i="13" s="1"/>
  <c r="AG7" i="8"/>
  <c r="U45" i="13" s="1"/>
  <c r="AD7" i="8"/>
  <c r="R45" i="13" s="1"/>
  <c r="R68" i="13" s="1"/>
  <c r="AB39" i="8"/>
  <c r="P37" i="13" s="1"/>
  <c r="P60" i="13" s="1"/>
  <c r="X19" i="8"/>
  <c r="L42" i="13" s="1"/>
  <c r="Q27" i="8"/>
  <c r="E40" i="13" s="1"/>
  <c r="AF7" i="8"/>
  <c r="T45" i="13" s="1"/>
  <c r="AE26" i="8"/>
  <c r="S17" i="13" s="1"/>
  <c r="U19" i="8"/>
  <c r="I42" i="13" s="1"/>
  <c r="Y15" i="8"/>
  <c r="M43" i="13" s="1"/>
  <c r="U6" i="8"/>
  <c r="I22" i="13" s="1"/>
  <c r="AD14" i="8"/>
  <c r="R20" i="13" s="1"/>
  <c r="V31" i="8"/>
  <c r="J39" i="13" s="1"/>
  <c r="O7" i="8"/>
  <c r="C45" i="13" s="1"/>
  <c r="Z26" i="8"/>
  <c r="N17" i="13" s="1"/>
  <c r="O22" i="8"/>
  <c r="C18" i="13" s="1"/>
  <c r="AF23" i="8"/>
  <c r="T41" i="13" s="1"/>
  <c r="Y39" i="8"/>
  <c r="M37" i="13" s="1"/>
  <c r="AE3" i="8"/>
  <c r="S46" i="13" s="1"/>
  <c r="O15" i="8"/>
  <c r="C43" i="13" s="1"/>
  <c r="W22" i="8"/>
  <c r="K18" i="13" s="1"/>
  <c r="AA15" i="8"/>
  <c r="O43" i="13" s="1"/>
  <c r="X7" i="8"/>
  <c r="L45" i="13" s="1"/>
  <c r="Q35" i="8"/>
  <c r="E38" i="13" s="1"/>
  <c r="AF6" i="8"/>
  <c r="T22" i="13" s="1"/>
  <c r="AF30" i="8"/>
  <c r="T16" i="13" s="1"/>
  <c r="AC34" i="8"/>
  <c r="Q15" i="13" s="1"/>
  <c r="AB18" i="8"/>
  <c r="P19" i="13" s="1"/>
  <c r="Z2" i="8"/>
  <c r="N23" i="13" s="1"/>
  <c r="Q7" i="8"/>
  <c r="E45" i="13" s="1"/>
  <c r="E91" i="13" s="1"/>
  <c r="AD10" i="8"/>
  <c r="R21" i="13" s="1"/>
  <c r="T2" i="8"/>
  <c r="H23" i="13" s="1"/>
  <c r="Z34" i="8"/>
  <c r="N15" i="13" s="1"/>
  <c r="U18" i="8"/>
  <c r="I19" i="13" s="1"/>
  <c r="AG18" i="8"/>
  <c r="U19" i="13" s="1"/>
  <c r="AF27" i="8"/>
  <c r="T40" i="13" s="1"/>
  <c r="V39" i="8"/>
  <c r="J37" i="13" s="1"/>
  <c r="W30" i="8"/>
  <c r="K16" i="13" s="1"/>
  <c r="AF26" i="8"/>
  <c r="T17" i="13" s="1"/>
  <c r="AC35" i="8"/>
  <c r="Q38" i="13" s="1"/>
  <c r="S26" i="8"/>
  <c r="G17" i="13" s="1"/>
  <c r="X34" i="8"/>
  <c r="L15" i="13" s="1"/>
  <c r="AE30" i="8"/>
  <c r="S16" i="13" s="1"/>
  <c r="O26" i="8"/>
  <c r="C17" i="13" s="1"/>
  <c r="AD35" i="8"/>
  <c r="R38" i="13" s="1"/>
  <c r="P27" i="8"/>
  <c r="D40" i="13" s="1"/>
  <c r="Z30" i="8"/>
  <c r="N16" i="13" s="1"/>
  <c r="P15" i="8"/>
  <c r="D43" i="13" s="1"/>
  <c r="AB19" i="8"/>
  <c r="P42" i="13" s="1"/>
  <c r="AB31" i="8"/>
  <c r="P39" i="13" s="1"/>
  <c r="AE18" i="8"/>
  <c r="S19" i="13" s="1"/>
  <c r="Z7" i="8"/>
  <c r="N45" i="13" s="1"/>
  <c r="U14" i="8"/>
  <c r="I20" i="13" s="1"/>
  <c r="AA3" i="8"/>
  <c r="O46" i="13" s="1"/>
  <c r="P10" i="8"/>
  <c r="D21" i="13" s="1"/>
  <c r="U11" i="8"/>
  <c r="I44" i="13" s="1"/>
  <c r="AG38" i="8"/>
  <c r="U14" i="13" s="1"/>
  <c r="S31" i="8"/>
  <c r="G39" i="13" s="1"/>
  <c r="G85" i="13" s="1"/>
  <c r="AB14" i="8"/>
  <c r="P20" i="13" s="1"/>
  <c r="AE10" i="8"/>
  <c r="S21" i="13" s="1"/>
  <c r="U7" i="8"/>
  <c r="I45" i="13" s="1"/>
  <c r="AB11" i="8"/>
  <c r="P44" i="13" s="1"/>
  <c r="P67" i="13" s="1"/>
  <c r="U30" i="8"/>
  <c r="I16" i="13" s="1"/>
  <c r="AG19" i="8"/>
  <c r="U42" i="13" s="1"/>
  <c r="AH22" i="8"/>
  <c r="V18" i="13" s="1"/>
  <c r="T6" i="8"/>
  <c r="H22" i="13" s="1"/>
  <c r="U31" i="8"/>
  <c r="I39" i="13" s="1"/>
  <c r="T34" i="8"/>
  <c r="H15" i="13" s="1"/>
  <c r="AH35" i="8"/>
  <c r="V38" i="13" s="1"/>
  <c r="AD18" i="8"/>
  <c r="R19" i="13" s="1"/>
  <c r="AG26" i="8"/>
  <c r="U17" i="13" s="1"/>
  <c r="AE38" i="8"/>
  <c r="S14" i="13" s="1"/>
  <c r="R14" i="8"/>
  <c r="F20" i="13" s="1"/>
  <c r="P14" i="8"/>
  <c r="D20" i="13" s="1"/>
  <c r="V26" i="8"/>
  <c r="J17" i="13" s="1"/>
  <c r="W14" i="8"/>
  <c r="K20" i="13" s="1"/>
  <c r="W15" i="8"/>
  <c r="K43" i="13" s="1"/>
  <c r="Q18" i="8"/>
  <c r="E19" i="13" s="1"/>
  <c r="X30" i="8"/>
  <c r="L16" i="13" s="1"/>
  <c r="AB30" i="8"/>
  <c r="P16" i="13" s="1"/>
  <c r="Z10" i="8"/>
  <c r="N21" i="13" s="1"/>
  <c r="Q23" i="8"/>
  <c r="E41" i="13" s="1"/>
  <c r="U15" i="8"/>
  <c r="I43" i="13" s="1"/>
  <c r="Y18" i="8"/>
  <c r="M19" i="13" s="1"/>
  <c r="Z23" i="8"/>
  <c r="N41" i="13" s="1"/>
  <c r="AD34" i="8"/>
  <c r="R15" i="13" s="1"/>
  <c r="AC23" i="8"/>
  <c r="Q41" i="13" s="1"/>
  <c r="AB6" i="8"/>
  <c r="P22" i="13" s="1"/>
  <c r="X6" i="8"/>
  <c r="L22" i="13" s="1"/>
  <c r="AB42" i="8"/>
  <c r="P13" i="13" s="1"/>
  <c r="AE31" i="8"/>
  <c r="S39" i="13" s="1"/>
  <c r="W7" i="8"/>
  <c r="K45" i="13" s="1"/>
  <c r="AE14" i="8"/>
  <c r="S20" i="13" s="1"/>
  <c r="P26" i="8"/>
  <c r="D17" i="13" s="1"/>
  <c r="AH26" i="8"/>
  <c r="V17" i="13" s="1"/>
  <c r="AA35" i="8"/>
  <c r="O38" i="13" s="1"/>
  <c r="AC18" i="8"/>
  <c r="Q19" i="13" s="1"/>
  <c r="O14" i="8"/>
  <c r="C20" i="13" s="1"/>
  <c r="X2" i="8"/>
  <c r="L23" i="13" s="1"/>
  <c r="T18" i="8"/>
  <c r="H19" i="13" s="1"/>
  <c r="AG2" i="8"/>
  <c r="U23" i="13" s="1"/>
  <c r="O30" i="8"/>
  <c r="C16" i="13" s="1"/>
  <c r="AD2" i="8"/>
  <c r="R23" i="13" s="1"/>
  <c r="AH7" i="8"/>
  <c r="V45" i="13" s="1"/>
  <c r="S38" i="8"/>
  <c r="G14" i="13" s="1"/>
  <c r="V3" i="8"/>
  <c r="J46" i="13" s="1"/>
  <c r="AA30" i="8"/>
  <c r="O16" i="13" s="1"/>
  <c r="Z38" i="8"/>
  <c r="N14" i="13" s="1"/>
  <c r="AB27" i="8"/>
  <c r="P40" i="13" s="1"/>
  <c r="AG6" i="8"/>
  <c r="U22" i="13" s="1"/>
  <c r="W23" i="8"/>
  <c r="K41" i="13" s="1"/>
  <c r="O35" i="8"/>
  <c r="C38" i="13" s="1"/>
  <c r="Q38" i="8"/>
  <c r="E14" i="13" s="1"/>
  <c r="V2" i="8"/>
  <c r="J23" i="13" s="1"/>
  <c r="AC14" i="8"/>
  <c r="Q20" i="13" s="1"/>
  <c r="X10" i="8"/>
  <c r="L21" i="13" s="1"/>
  <c r="AB22" i="8"/>
  <c r="P18" i="13" s="1"/>
  <c r="P31" i="8"/>
  <c r="D39" i="13" s="1"/>
  <c r="AH39" i="8"/>
  <c r="V37" i="13" s="1"/>
  <c r="T3" i="8"/>
  <c r="H46" i="13" s="1"/>
  <c r="T19" i="8"/>
  <c r="H42" i="13" s="1"/>
  <c r="P2" i="8"/>
  <c r="D23" i="13" s="1"/>
  <c r="Z6" i="8"/>
  <c r="N22" i="13" s="1"/>
  <c r="X27" i="8"/>
  <c r="L40" i="13" s="1"/>
  <c r="AA38" i="8"/>
  <c r="O14" i="13" s="1"/>
  <c r="S35" i="8"/>
  <c r="G38" i="13" s="1"/>
  <c r="G84" i="13" s="1"/>
  <c r="U23" i="8"/>
  <c r="I41" i="13" s="1"/>
  <c r="I64" i="13" s="1"/>
  <c r="AH23" i="8"/>
  <c r="V41" i="13" s="1"/>
  <c r="R27" i="8"/>
  <c r="F40" i="13" s="1"/>
  <c r="Y11" i="8"/>
  <c r="M44" i="13" s="1"/>
  <c r="AC31" i="8"/>
  <c r="Q39" i="13" s="1"/>
  <c r="P19" i="8"/>
  <c r="D42" i="13" s="1"/>
  <c r="AB23" i="8"/>
  <c r="P41" i="13" s="1"/>
  <c r="Q22" i="8"/>
  <c r="E18" i="13" s="1"/>
  <c r="P23" i="8"/>
  <c r="D41" i="13" s="1"/>
  <c r="AA23" i="8"/>
  <c r="O41" i="13" s="1"/>
  <c r="R7" i="8"/>
  <c r="F45" i="13" s="1"/>
  <c r="AG23" i="8"/>
  <c r="U41" i="13" s="1"/>
  <c r="P30" i="8"/>
  <c r="D16" i="13" s="1"/>
  <c r="O6" i="8"/>
  <c r="C22" i="13" s="1"/>
  <c r="AE19" i="8"/>
  <c r="S42" i="13" s="1"/>
  <c r="AA26" i="8"/>
  <c r="O17" i="13" s="1"/>
  <c r="T15" i="8"/>
  <c r="H43" i="13" s="1"/>
  <c r="AE35" i="8"/>
  <c r="S38" i="13" s="1"/>
  <c r="AF39" i="8"/>
  <c r="T37" i="13" s="1"/>
  <c r="AD3" i="8"/>
  <c r="R46" i="13" s="1"/>
  <c r="Z11" i="8"/>
  <c r="N44" i="13" s="1"/>
  <c r="Q34" i="8"/>
  <c r="E15" i="13" s="1"/>
  <c r="O11" i="8"/>
  <c r="C44" i="13" s="1"/>
  <c r="U34" i="8"/>
  <c r="I15" i="13" s="1"/>
  <c r="S39" i="8"/>
  <c r="G37" i="13" s="1"/>
  <c r="AG15" i="8"/>
  <c r="U43" i="13" s="1"/>
  <c r="AG39" i="8"/>
  <c r="U37" i="13" s="1"/>
  <c r="V14" i="8"/>
  <c r="J20" i="13" s="1"/>
  <c r="W2" i="8"/>
  <c r="K23" i="13" s="1"/>
  <c r="P18" i="8"/>
  <c r="D19" i="13" s="1"/>
  <c r="W6" i="8"/>
  <c r="K22" i="13" s="1"/>
  <c r="S11" i="8"/>
  <c r="G44" i="13" s="1"/>
  <c r="AA14" i="8"/>
  <c r="O20" i="13" s="1"/>
  <c r="AC19" i="8"/>
  <c r="Q42" i="13" s="1"/>
  <c r="AC6" i="8"/>
  <c r="Q22" i="13" s="1"/>
  <c r="S23" i="8"/>
  <c r="G41" i="13" s="1"/>
  <c r="G87" i="13" s="1"/>
  <c r="W18" i="8"/>
  <c r="K19" i="13" s="1"/>
  <c r="P6" i="8"/>
  <c r="D22" i="13" s="1"/>
  <c r="AE7" i="8"/>
  <c r="S45" i="13" s="1"/>
  <c r="T26" i="8"/>
  <c r="H17" i="13" s="1"/>
  <c r="U26" i="8"/>
  <c r="I17" i="13" s="1"/>
  <c r="T11" i="8"/>
  <c r="H44" i="13" s="1"/>
  <c r="R19" i="8"/>
  <c r="F42" i="13" s="1"/>
  <c r="V38" i="8"/>
  <c r="J14" i="13" s="1"/>
  <c r="Y23" i="8"/>
  <c r="M41" i="13" s="1"/>
  <c r="AE23" i="8"/>
  <c r="S41" i="13" s="1"/>
  <c r="B22" i="8"/>
  <c r="B27" i="8"/>
  <c r="C15" i="57"/>
  <c r="P66" i="13" l="1"/>
  <c r="P89" i="13"/>
  <c r="U88" i="13"/>
  <c r="U65" i="13"/>
  <c r="M90" i="13"/>
  <c r="M67" i="13"/>
  <c r="R62" i="13"/>
  <c r="R85" i="13"/>
  <c r="U89" i="13"/>
  <c r="U66" i="13"/>
  <c r="V89" i="13"/>
  <c r="V66" i="13"/>
  <c r="R91" i="13"/>
  <c r="C89" i="13"/>
  <c r="C66" i="13"/>
  <c r="H68" i="13"/>
  <c r="H91" i="13"/>
  <c r="I88" i="13"/>
  <c r="I65" i="13"/>
  <c r="Q86" i="13"/>
  <c r="Q63" i="13"/>
  <c r="S59" i="13"/>
  <c r="S82" i="13"/>
  <c r="E86" i="13"/>
  <c r="E63" i="13"/>
  <c r="U90" i="13"/>
  <c r="U67" i="13"/>
  <c r="G83" i="13"/>
  <c r="G60" i="13"/>
  <c r="N90" i="13"/>
  <c r="N67" i="13"/>
  <c r="V64" i="13"/>
  <c r="V87" i="13"/>
  <c r="N61" i="13"/>
  <c r="N84" i="13"/>
  <c r="T91" i="13"/>
  <c r="T68" i="13"/>
  <c r="K61" i="13"/>
  <c r="K99" i="13" s="1"/>
  <c r="K84" i="13"/>
  <c r="C83" i="13"/>
  <c r="C60" i="13"/>
  <c r="H60" i="13"/>
  <c r="H83" i="13"/>
  <c r="C82" i="13"/>
  <c r="C59" i="13"/>
  <c r="O88" i="13"/>
  <c r="O65" i="13"/>
  <c r="O91" i="13"/>
  <c r="O68" i="13"/>
  <c r="C81" i="13"/>
  <c r="C58" i="13"/>
  <c r="M87" i="13"/>
  <c r="M64" i="13"/>
  <c r="V67" i="13"/>
  <c r="V90" i="13"/>
  <c r="P68" i="13"/>
  <c r="P91" i="13"/>
  <c r="P62" i="13"/>
  <c r="P85" i="13"/>
  <c r="S83" i="13"/>
  <c r="S60" i="13"/>
  <c r="H92" i="13"/>
  <c r="H69" i="13"/>
  <c r="C87" i="13"/>
  <c r="C64" i="13"/>
  <c r="S86" i="13"/>
  <c r="S63" i="13"/>
  <c r="P92" i="13"/>
  <c r="P69" i="13"/>
  <c r="P98" i="13" s="1"/>
  <c r="F60" i="13"/>
  <c r="F83" i="13"/>
  <c r="R60" i="13"/>
  <c r="R83" i="13"/>
  <c r="U82" i="13"/>
  <c r="U59" i="13"/>
  <c r="D61" i="13"/>
  <c r="D84" i="13"/>
  <c r="E89" i="13"/>
  <c r="E66" i="13"/>
  <c r="G58" i="13"/>
  <c r="G81" i="13"/>
  <c r="R64" i="13"/>
  <c r="R87" i="13"/>
  <c r="U84" i="13"/>
  <c r="U61" i="13"/>
  <c r="J61" i="13"/>
  <c r="J84" i="13"/>
  <c r="M89" i="13"/>
  <c r="M66" i="13"/>
  <c r="E90" i="13"/>
  <c r="E67" i="13"/>
  <c r="E68" i="13"/>
  <c r="J65" i="13"/>
  <c r="G61" i="13"/>
  <c r="K88" i="13"/>
  <c r="K65" i="13"/>
  <c r="K92" i="13"/>
  <c r="K69" i="13"/>
  <c r="K98" i="13" s="1"/>
  <c r="N91" i="13"/>
  <c r="N68" i="13"/>
  <c r="L69" i="13"/>
  <c r="L98" i="13" s="1"/>
  <c r="L92" i="13"/>
  <c r="Q61" i="13"/>
  <c r="Q84" i="13"/>
  <c r="M81" i="13"/>
  <c r="M58" i="13"/>
  <c r="F59" i="13"/>
  <c r="F82" i="13"/>
  <c r="J60" i="13"/>
  <c r="J99" i="13" s="1"/>
  <c r="J83" i="13"/>
  <c r="D89" i="13"/>
  <c r="D66" i="13"/>
  <c r="L63" i="13"/>
  <c r="L86" i="13"/>
  <c r="U62" i="13"/>
  <c r="U85" i="13"/>
  <c r="M84" i="13"/>
  <c r="M61" i="13"/>
  <c r="M86" i="13"/>
  <c r="M63" i="13"/>
  <c r="Q91" i="13"/>
  <c r="Q68" i="13"/>
  <c r="Q88" i="13"/>
  <c r="Q65" i="13"/>
  <c r="F89" i="13"/>
  <c r="F66" i="13"/>
  <c r="U60" i="13"/>
  <c r="U83" i="13"/>
  <c r="G86" i="13"/>
  <c r="G63" i="13"/>
  <c r="O87" i="13"/>
  <c r="O64" i="13"/>
  <c r="G92" i="13"/>
  <c r="G69" i="13"/>
  <c r="U87" i="13"/>
  <c r="U64" i="13"/>
  <c r="E92" i="13"/>
  <c r="E69" i="13"/>
  <c r="S92" i="13"/>
  <c r="S69" i="13"/>
  <c r="S98" i="13" s="1"/>
  <c r="N87" i="13"/>
  <c r="N64" i="13"/>
  <c r="P86" i="13"/>
  <c r="P63" i="13"/>
  <c r="S91" i="13"/>
  <c r="S68" i="13"/>
  <c r="G54" i="8"/>
  <c r="F10" i="23" s="1"/>
  <c r="AJ10" i="42" s="1"/>
  <c r="G57" i="8"/>
  <c r="G55" i="8"/>
  <c r="F33" i="23" s="1"/>
  <c r="I63" i="13"/>
  <c r="I86" i="13"/>
  <c r="O89" i="13"/>
  <c r="O66" i="13"/>
  <c r="R69" i="13"/>
  <c r="R98" i="13" s="1"/>
  <c r="R92" i="13"/>
  <c r="V63" i="13"/>
  <c r="V86" i="13"/>
  <c r="L62" i="13"/>
  <c r="L85" i="13"/>
  <c r="U86" i="13"/>
  <c r="U63" i="13"/>
  <c r="I85" i="13"/>
  <c r="I62" i="13"/>
  <c r="D67" i="13"/>
  <c r="D90" i="13"/>
  <c r="N62" i="13"/>
  <c r="N85" i="13"/>
  <c r="T63" i="13"/>
  <c r="T86" i="13"/>
  <c r="R90" i="13"/>
  <c r="R67" i="13"/>
  <c r="N86" i="13"/>
  <c r="N63" i="13"/>
  <c r="I90" i="13"/>
  <c r="I67" i="13"/>
  <c r="L89" i="13"/>
  <c r="L66" i="13"/>
  <c r="I83" i="13"/>
  <c r="I60" i="13"/>
  <c r="I59" i="13"/>
  <c r="I99" i="13" s="1"/>
  <c r="I82" i="13"/>
  <c r="C92" i="13"/>
  <c r="C69" i="13"/>
  <c r="S84" i="13"/>
  <c r="S61" i="13"/>
  <c r="N65" i="13"/>
  <c r="N88" i="13"/>
  <c r="D58" i="13"/>
  <c r="D81" i="13"/>
  <c r="T59" i="13"/>
  <c r="T82" i="13"/>
  <c r="U58" i="13"/>
  <c r="U81" i="13"/>
  <c r="Q87" i="13"/>
  <c r="Q64" i="13"/>
  <c r="F58" i="13"/>
  <c r="F81" i="13"/>
  <c r="G88" i="13"/>
  <c r="G65" i="13"/>
  <c r="E62" i="13"/>
  <c r="E85" i="13"/>
  <c r="M92" i="13"/>
  <c r="M69" i="13"/>
  <c r="P15" i="42"/>
  <c r="T92" i="13"/>
  <c r="M68" i="13"/>
  <c r="D62" i="13"/>
  <c r="D85" i="13"/>
  <c r="Q89" i="13"/>
  <c r="Q66" i="13"/>
  <c r="J63" i="13"/>
  <c r="J86" i="13"/>
  <c r="S85" i="13"/>
  <c r="S62" i="13"/>
  <c r="I91" i="13"/>
  <c r="I68" i="13"/>
  <c r="V68" i="13"/>
  <c r="V91" i="13"/>
  <c r="F68" i="13"/>
  <c r="F91" i="13"/>
  <c r="F67" i="13"/>
  <c r="F90" i="13"/>
  <c r="J92" i="13"/>
  <c r="J69" i="13"/>
  <c r="J98" i="13" s="1"/>
  <c r="L61" i="13"/>
  <c r="L84" i="13"/>
  <c r="D60" i="13"/>
  <c r="D83" i="13"/>
  <c r="T60" i="13"/>
  <c r="T83" i="13"/>
  <c r="N59" i="13"/>
  <c r="N82" i="13"/>
  <c r="D54" i="8"/>
  <c r="C10" i="23" s="1"/>
  <c r="C10" i="42" s="1"/>
  <c r="D55" i="8"/>
  <c r="C33" i="23" s="1"/>
  <c r="D57" i="8"/>
  <c r="H63" i="13"/>
  <c r="H86" i="13"/>
  <c r="O86" i="13"/>
  <c r="O63" i="13"/>
  <c r="U91" i="13"/>
  <c r="U68" i="13"/>
  <c r="D63" i="13"/>
  <c r="D86" i="13"/>
  <c r="E88" i="13"/>
  <c r="E65" i="13"/>
  <c r="J91" i="13"/>
  <c r="J68" i="13"/>
  <c r="O90" i="13"/>
  <c r="O67" i="13"/>
  <c r="V59" i="13"/>
  <c r="V82" i="13"/>
  <c r="V60" i="13"/>
  <c r="V83" i="13"/>
  <c r="V62" i="13"/>
  <c r="V85" i="13"/>
  <c r="J62" i="13"/>
  <c r="J85" i="13"/>
  <c r="K91" i="13"/>
  <c r="K68" i="13"/>
  <c r="O60" i="13"/>
  <c r="O83" i="13"/>
  <c r="P64" i="13"/>
  <c r="P87" i="13"/>
  <c r="U92" i="13"/>
  <c r="U69" i="13"/>
  <c r="U98" i="13" s="1"/>
  <c r="S89" i="13"/>
  <c r="S66" i="13"/>
  <c r="I89" i="13"/>
  <c r="I66" i="13"/>
  <c r="N69" i="13"/>
  <c r="N92" i="13"/>
  <c r="K87" i="13"/>
  <c r="K64" i="13"/>
  <c r="L65" i="13"/>
  <c r="L88" i="13"/>
  <c r="T61" i="13"/>
  <c r="T84" i="13"/>
  <c r="T67" i="13"/>
  <c r="T90" i="13"/>
  <c r="F92" i="13"/>
  <c r="F69" i="13"/>
  <c r="C90" i="13"/>
  <c r="C67" i="13"/>
  <c r="F63" i="13"/>
  <c r="F86" i="13"/>
  <c r="T65" i="13"/>
  <c r="T88" i="13"/>
  <c r="F88" i="13"/>
  <c r="F65" i="13"/>
  <c r="V88" i="13"/>
  <c r="V65" i="13"/>
  <c r="D87" i="13"/>
  <c r="D64" i="13"/>
  <c r="G91" i="13"/>
  <c r="G68" i="13"/>
  <c r="E58" i="13"/>
  <c r="E81" i="13"/>
  <c r="P90" i="13"/>
  <c r="J90" i="13"/>
  <c r="G64" i="13"/>
  <c r="I87" i="13"/>
  <c r="H85" i="13"/>
  <c r="O85" i="13"/>
  <c r="O62" i="13"/>
  <c r="S88" i="13"/>
  <c r="S65" i="13"/>
  <c r="M62" i="13"/>
  <c r="M85" i="13"/>
  <c r="H66" i="13"/>
  <c r="H89" i="13"/>
  <c r="M60" i="13"/>
  <c r="M99" i="13" s="1"/>
  <c r="M83" i="13"/>
  <c r="G90" i="13"/>
  <c r="G67" i="13"/>
  <c r="V61" i="13"/>
  <c r="V84" i="13"/>
  <c r="J66" i="13"/>
  <c r="J89" i="13"/>
  <c r="D69" i="13"/>
  <c r="D92" i="13"/>
  <c r="P59" i="13"/>
  <c r="P99" i="13" s="1"/>
  <c r="P82" i="13"/>
  <c r="T62" i="13"/>
  <c r="T85" i="13"/>
  <c r="R86" i="13"/>
  <c r="R63" i="13"/>
  <c r="L87" i="13"/>
  <c r="L64" i="13"/>
  <c r="R59" i="13"/>
  <c r="R99" i="13" s="1"/>
  <c r="R82" i="13"/>
  <c r="T87" i="13"/>
  <c r="T64" i="13"/>
  <c r="H58" i="13"/>
  <c r="H81" i="13"/>
  <c r="Q83" i="13"/>
  <c r="Q60" i="13"/>
  <c r="E60" i="13"/>
  <c r="E83" i="13"/>
  <c r="L91" i="13"/>
  <c r="L68" i="13"/>
  <c r="I61" i="13"/>
  <c r="I84" i="13"/>
  <c r="E87" i="13"/>
  <c r="E64" i="13"/>
  <c r="C85" i="13"/>
  <c r="C62" i="13"/>
  <c r="R61" i="13"/>
  <c r="R84" i="13"/>
  <c r="R65" i="13"/>
  <c r="R88" i="13"/>
  <c r="K85" i="13"/>
  <c r="K62" i="13"/>
  <c r="H64" i="13"/>
  <c r="H87" i="13"/>
  <c r="C88" i="13"/>
  <c r="C65" i="13"/>
  <c r="I92" i="13"/>
  <c r="I69" i="13"/>
  <c r="I98" i="13" s="1"/>
  <c r="F64" i="13"/>
  <c r="F87" i="13"/>
  <c r="V92" i="13"/>
  <c r="V69" i="13"/>
  <c r="V98" i="13" s="1"/>
  <c r="F62" i="13"/>
  <c r="F85" i="13"/>
  <c r="H82" i="13"/>
  <c r="H59" i="13"/>
  <c r="D91" i="13"/>
  <c r="D68" i="13"/>
  <c r="D65" i="13"/>
  <c r="D88" i="13"/>
  <c r="E84" i="13"/>
  <c r="E61" i="13"/>
  <c r="C91" i="13"/>
  <c r="C68" i="13"/>
  <c r="L67" i="13"/>
  <c r="L90" i="13"/>
  <c r="N60" i="13"/>
  <c r="N83" i="13"/>
  <c r="H88" i="13"/>
  <c r="H65" i="13"/>
  <c r="M88" i="13"/>
  <c r="M65" i="13"/>
  <c r="K89" i="13"/>
  <c r="K66" i="13"/>
  <c r="H61" i="13"/>
  <c r="H84" i="13"/>
  <c r="S90" i="13"/>
  <c r="S67" i="13"/>
  <c r="C63" i="13"/>
  <c r="C86" i="13"/>
  <c r="P88" i="13"/>
  <c r="P65" i="13"/>
  <c r="R89" i="13"/>
  <c r="R66" i="13"/>
  <c r="L60" i="13"/>
  <c r="L83" i="13"/>
  <c r="N66" i="13"/>
  <c r="N89" i="13"/>
  <c r="N58" i="13"/>
  <c r="N81" i="13"/>
  <c r="O92" i="13"/>
  <c r="O69" i="13"/>
  <c r="O98" i="13" s="1"/>
  <c r="S87" i="13"/>
  <c r="S64" i="13"/>
  <c r="F61" i="13"/>
  <c r="F84" i="13"/>
  <c r="G89" i="13"/>
  <c r="G66" i="13"/>
  <c r="I81" i="13"/>
  <c r="I58" i="13"/>
  <c r="E82" i="13"/>
  <c r="E59" i="13"/>
  <c r="H90" i="13"/>
  <c r="H67" i="13"/>
  <c r="L58" i="13"/>
  <c r="L81" i="13"/>
  <c r="G82" i="13"/>
  <c r="G59" i="13"/>
  <c r="T89" i="13"/>
  <c r="T66" i="13"/>
  <c r="C84" i="13"/>
  <c r="C61" i="13"/>
  <c r="Q85" i="13"/>
  <c r="Q62" i="13"/>
  <c r="E15" i="42" a="1"/>
  <c r="N16" i="42"/>
  <c r="P16" i="42" s="1" a="1"/>
  <c r="P16" i="42" s="1"/>
  <c r="C16" i="42"/>
  <c r="BF16" i="42"/>
  <c r="BH16" i="42" s="1" a="1"/>
  <c r="AJ16" i="42"/>
  <c r="AL16" i="42" s="1" a="1"/>
  <c r="AU16" i="42"/>
  <c r="AW16" i="42" s="1" a="1"/>
  <c r="Y16" i="42"/>
  <c r="AA16" i="42" s="1" a="1"/>
  <c r="BQ16" i="42"/>
  <c r="BS16" i="42" s="1" a="1"/>
  <c r="B17" i="42"/>
  <c r="J61" i="8"/>
  <c r="J58" i="8"/>
  <c r="I9" i="23" s="1"/>
  <c r="BQ9" i="42" s="1"/>
  <c r="J59" i="8"/>
  <c r="I32" i="23" s="1"/>
  <c r="I61" i="8"/>
  <c r="I58" i="8"/>
  <c r="H9" i="23" s="1"/>
  <c r="BF9" i="42" s="1"/>
  <c r="I59" i="8"/>
  <c r="H32" i="23" s="1"/>
  <c r="L79" i="8"/>
  <c r="K27" i="23" s="1"/>
  <c r="L78" i="8"/>
  <c r="K4" i="23" s="1"/>
  <c r="E78" i="8"/>
  <c r="D4" i="23" s="1"/>
  <c r="N4" i="42" s="1"/>
  <c r="E79" i="8"/>
  <c r="D27" i="23" s="1"/>
  <c r="F69" i="8"/>
  <c r="F66" i="8"/>
  <c r="E7" i="23" s="1"/>
  <c r="Y7" i="42" s="1"/>
  <c r="F67" i="8"/>
  <c r="E30" i="23" s="1"/>
  <c r="H63" i="8"/>
  <c r="G31" i="23" s="1"/>
  <c r="H65" i="8"/>
  <c r="H62" i="8"/>
  <c r="G8" i="23" s="1"/>
  <c r="AU8" i="42" s="1"/>
  <c r="K61" i="8"/>
  <c r="K59" i="8"/>
  <c r="J32" i="23" s="1"/>
  <c r="K58" i="8"/>
  <c r="J9" i="23" s="1"/>
  <c r="M65" i="8"/>
  <c r="M62" i="8"/>
  <c r="L8" i="23" s="1"/>
  <c r="M63" i="8"/>
  <c r="L31" i="23" s="1"/>
  <c r="B40" i="23"/>
  <c r="B17" i="23"/>
  <c r="B18" i="8"/>
  <c r="B23" i="8"/>
  <c r="C16" i="57"/>
  <c r="D61" i="8" l="1"/>
  <c r="D59" i="8"/>
  <c r="C32" i="23" s="1"/>
  <c r="D58" i="8"/>
  <c r="C9" i="23" s="1"/>
  <c r="C9" i="42" s="1"/>
  <c r="Q99" i="13"/>
  <c r="D98" i="13"/>
  <c r="F98" i="13"/>
  <c r="M98" i="13"/>
  <c r="F99" i="13"/>
  <c r="S99" i="13"/>
  <c r="V99" i="13"/>
  <c r="D99" i="13"/>
  <c r="U99" i="13"/>
  <c r="P6" i="42"/>
  <c r="P5" i="42"/>
  <c r="P7" i="42"/>
  <c r="P8" i="42"/>
  <c r="P10" i="42"/>
  <c r="P9" i="42"/>
  <c r="P11" i="42"/>
  <c r="P12" i="42"/>
  <c r="P13" i="42"/>
  <c r="P14" i="42"/>
  <c r="L99" i="13"/>
  <c r="N98" i="13"/>
  <c r="N99" i="13"/>
  <c r="E99" i="13"/>
  <c r="G99" i="13"/>
  <c r="G61" i="8"/>
  <c r="G58" i="8"/>
  <c r="F9" i="23" s="1"/>
  <c r="AJ9" i="42" s="1"/>
  <c r="AL9" i="42" s="1" a="1"/>
  <c r="G59" i="8"/>
  <c r="F32" i="23" s="1"/>
  <c r="H99" i="13"/>
  <c r="E98" i="13"/>
  <c r="O99" i="13"/>
  <c r="T99" i="13"/>
  <c r="G98" i="13"/>
  <c r="H98" i="13"/>
  <c r="E16" i="42" a="1"/>
  <c r="Y17" i="42"/>
  <c r="AA17" i="42" s="1" a="1"/>
  <c r="BF17" i="42"/>
  <c r="BH17" i="42" s="1" a="1"/>
  <c r="AJ17" i="42"/>
  <c r="AL17" i="42" s="1" a="1"/>
  <c r="N17" i="42"/>
  <c r="P17" i="42" s="1" a="1"/>
  <c r="P17" i="42" s="1"/>
  <c r="C17" i="42"/>
  <c r="BQ17" i="42"/>
  <c r="BS17" i="42" s="1" a="1"/>
  <c r="AU17" i="42"/>
  <c r="AW17" i="42" s="1" a="1"/>
  <c r="B18" i="42"/>
  <c r="J65" i="8"/>
  <c r="J62" i="8"/>
  <c r="I8" i="23" s="1"/>
  <c r="BQ8" i="42" s="1"/>
  <c r="J63" i="8"/>
  <c r="I31" i="23" s="1"/>
  <c r="I65" i="8"/>
  <c r="I62" i="8"/>
  <c r="H8" i="23" s="1"/>
  <c r="BF8" i="42" s="1"/>
  <c r="I63" i="8"/>
  <c r="H31" i="23" s="1"/>
  <c r="F73" i="8"/>
  <c r="F71" i="8"/>
  <c r="E29" i="23" s="1"/>
  <c r="F70" i="8"/>
  <c r="E6" i="23" s="1"/>
  <c r="Y6" i="42" s="1"/>
  <c r="AA6" i="42" s="1" a="1"/>
  <c r="K65" i="8"/>
  <c r="K62" i="8"/>
  <c r="J8" i="23" s="1"/>
  <c r="K63" i="8"/>
  <c r="J31" i="23" s="1"/>
  <c r="H69" i="8"/>
  <c r="H67" i="8"/>
  <c r="G30" i="23" s="1"/>
  <c r="H66" i="8"/>
  <c r="G7" i="23" s="1"/>
  <c r="AU7" i="42" s="1"/>
  <c r="M69" i="8"/>
  <c r="M67" i="8"/>
  <c r="L30" i="23" s="1"/>
  <c r="M66" i="8"/>
  <c r="L7" i="23" s="1"/>
  <c r="B18" i="23"/>
  <c r="B41" i="23"/>
  <c r="B19" i="8"/>
  <c r="B14" i="8"/>
  <c r="C17" i="57"/>
  <c r="D65" i="8" l="1"/>
  <c r="D62" i="8"/>
  <c r="C8" i="23" s="1"/>
  <c r="C8" i="42" s="1"/>
  <c r="D63" i="8"/>
  <c r="C31" i="23" s="1"/>
  <c r="G65" i="8"/>
  <c r="G63" i="8"/>
  <c r="F31" i="23" s="1"/>
  <c r="G62" i="8"/>
  <c r="F8" i="23" s="1"/>
  <c r="AJ8" i="42" s="1"/>
  <c r="AL8" i="42" s="1" a="1"/>
  <c r="E17" i="42" a="1"/>
  <c r="BF18" i="42"/>
  <c r="BH18" i="42" s="1" a="1"/>
  <c r="AJ18" i="42"/>
  <c r="AL18" i="42" s="1" a="1"/>
  <c r="N18" i="42"/>
  <c r="P18" i="42" s="1" a="1"/>
  <c r="P18" i="42" s="1"/>
  <c r="BQ18" i="42"/>
  <c r="BS18" i="42" s="1" a="1"/>
  <c r="AU18" i="42"/>
  <c r="AW18" i="42" s="1" a="1"/>
  <c r="Y18" i="42"/>
  <c r="AA18" i="42" s="1" a="1"/>
  <c r="C18" i="42"/>
  <c r="B19" i="42"/>
  <c r="I69" i="8"/>
  <c r="I66" i="8"/>
  <c r="H7" i="23" s="1"/>
  <c r="BF7" i="42" s="1"/>
  <c r="BH7" i="42" s="1" a="1"/>
  <c r="I67" i="8"/>
  <c r="H30" i="23" s="1"/>
  <c r="M73" i="8"/>
  <c r="M71" i="8"/>
  <c r="L29" i="23" s="1"/>
  <c r="M70" i="8"/>
  <c r="L6" i="23" s="1"/>
  <c r="F77" i="8"/>
  <c r="F74" i="8"/>
  <c r="E5" i="23" s="1"/>
  <c r="Y5" i="42" s="1"/>
  <c r="F75" i="8"/>
  <c r="E28" i="23" s="1"/>
  <c r="K67" i="8"/>
  <c r="J30" i="23" s="1"/>
  <c r="K69" i="8"/>
  <c r="K66" i="8"/>
  <c r="J7" i="23" s="1"/>
  <c r="H73" i="8"/>
  <c r="H70" i="8"/>
  <c r="G6" i="23" s="1"/>
  <c r="AU6" i="42" s="1"/>
  <c r="H71" i="8"/>
  <c r="G29" i="23" s="1"/>
  <c r="J69" i="8"/>
  <c r="J67" i="8"/>
  <c r="I30" i="23" s="1"/>
  <c r="J66" i="8"/>
  <c r="I7" i="23" s="1"/>
  <c r="BQ7" i="42" s="1"/>
  <c r="B42" i="23"/>
  <c r="B19" i="23"/>
  <c r="B10" i="8"/>
  <c r="B15" i="8"/>
  <c r="C18" i="57"/>
  <c r="D67" i="8" l="1"/>
  <c r="C30" i="23" s="1"/>
  <c r="D66" i="8"/>
  <c r="C7" i="23" s="1"/>
  <c r="C7" i="42" s="1"/>
  <c r="D69" i="8"/>
  <c r="G69" i="8"/>
  <c r="G67" i="8"/>
  <c r="F30" i="23" s="1"/>
  <c r="G66" i="8"/>
  <c r="F7" i="23" s="1"/>
  <c r="AJ7" i="42" s="1"/>
  <c r="AA18" i="42"/>
  <c r="E18" i="42" a="1"/>
  <c r="BF19" i="42"/>
  <c r="BH19" i="42" s="1" a="1"/>
  <c r="AJ19" i="42"/>
  <c r="AL19" i="42" s="1" a="1"/>
  <c r="N19" i="42"/>
  <c r="P19" i="42" s="1" a="1"/>
  <c r="P19" i="42" s="1"/>
  <c r="C19" i="42"/>
  <c r="BQ19" i="42"/>
  <c r="BS19" i="42" s="1" a="1"/>
  <c r="AU19" i="42"/>
  <c r="AW19" i="42" s="1" a="1"/>
  <c r="Y19" i="42"/>
  <c r="AA19" i="42" s="1" a="1"/>
  <c r="AA19" i="42" s="1"/>
  <c r="B20" i="42"/>
  <c r="J73" i="8"/>
  <c r="J71" i="8"/>
  <c r="I29" i="23" s="1"/>
  <c r="J70" i="8"/>
  <c r="I6" i="23" s="1"/>
  <c r="BQ6" i="42" s="1"/>
  <c r="F79" i="8"/>
  <c r="E27" i="23" s="1"/>
  <c r="F78" i="8"/>
  <c r="E4" i="23" s="1"/>
  <c r="Y4" i="42" s="1"/>
  <c r="M77" i="8"/>
  <c r="M75" i="8"/>
  <c r="L28" i="23" s="1"/>
  <c r="M74" i="8"/>
  <c r="L5" i="23" s="1"/>
  <c r="H75" i="8"/>
  <c r="G28" i="23" s="1"/>
  <c r="H77" i="8"/>
  <c r="H74" i="8"/>
  <c r="G5" i="23" s="1"/>
  <c r="AU5" i="42" s="1"/>
  <c r="K73" i="8"/>
  <c r="K70" i="8"/>
  <c r="J6" i="23" s="1"/>
  <c r="K71" i="8"/>
  <c r="J29" i="23" s="1"/>
  <c r="I73" i="8"/>
  <c r="I70" i="8"/>
  <c r="H6" i="23" s="1"/>
  <c r="BF6" i="42" s="1"/>
  <c r="I71" i="8"/>
  <c r="H29" i="23" s="1"/>
  <c r="B20" i="23"/>
  <c r="B43" i="23"/>
  <c r="B6" i="8"/>
  <c r="B11" i="8"/>
  <c r="C19" i="57"/>
  <c r="G70" i="8" l="1"/>
  <c r="F6" i="23" s="1"/>
  <c r="AJ6" i="42" s="1"/>
  <c r="G73" i="8"/>
  <c r="G71" i="8"/>
  <c r="F29" i="23" s="1"/>
  <c r="D71" i="8"/>
  <c r="C29" i="23" s="1"/>
  <c r="D70" i="8"/>
  <c r="C6" i="23" s="1"/>
  <c r="C6" i="42" s="1"/>
  <c r="D73" i="8"/>
  <c r="AA6" i="42"/>
  <c r="AA5" i="42"/>
  <c r="AA7" i="42"/>
  <c r="AA8" i="42"/>
  <c r="AA9" i="42"/>
  <c r="AA10" i="42"/>
  <c r="AA12" i="42"/>
  <c r="AA11" i="42"/>
  <c r="AA13" i="42"/>
  <c r="AA14" i="42"/>
  <c r="AA15" i="42"/>
  <c r="AA16" i="42"/>
  <c r="AA17" i="42"/>
  <c r="E19" i="42" a="1"/>
  <c r="BQ20" i="42"/>
  <c r="BS20" i="42" s="1" a="1"/>
  <c r="N20" i="42"/>
  <c r="P20" i="42" s="1" a="1"/>
  <c r="P20" i="42" s="1"/>
  <c r="C20" i="42"/>
  <c r="AU20" i="42"/>
  <c r="AW20" i="42" s="1" a="1"/>
  <c r="Y20" i="42"/>
  <c r="AA20" i="42" s="1" a="1"/>
  <c r="AA20" i="42" s="1"/>
  <c r="AJ20" i="42"/>
  <c r="AL20" i="42" s="1" a="1"/>
  <c r="BF20" i="42"/>
  <c r="BH20" i="42" s="1" a="1"/>
  <c r="B21" i="42"/>
  <c r="M79" i="8"/>
  <c r="L27" i="23" s="1"/>
  <c r="M78" i="8"/>
  <c r="L4" i="23" s="1"/>
  <c r="I75" i="8"/>
  <c r="H28" i="23" s="1"/>
  <c r="I77" i="8"/>
  <c r="I74" i="8"/>
  <c r="H5" i="23" s="1"/>
  <c r="BF5" i="42" s="1"/>
  <c r="H78" i="8"/>
  <c r="G4" i="23" s="1"/>
  <c r="AU4" i="42" s="1"/>
  <c r="AW19" i="42" s="1"/>
  <c r="H79" i="8"/>
  <c r="G27" i="23" s="1"/>
  <c r="K77" i="8"/>
  <c r="K74" i="8"/>
  <c r="J5" i="23" s="1"/>
  <c r="K75" i="8"/>
  <c r="J28" i="23" s="1"/>
  <c r="J77" i="8"/>
  <c r="J75" i="8"/>
  <c r="I28" i="23" s="1"/>
  <c r="J74" i="8"/>
  <c r="I5" i="23" s="1"/>
  <c r="BQ5" i="42" s="1"/>
  <c r="B44" i="23"/>
  <c r="B21" i="23"/>
  <c r="B2" i="8"/>
  <c r="B3" i="8" s="1"/>
  <c r="B7" i="8"/>
  <c r="C20" i="57"/>
  <c r="AW20" i="42" l="1"/>
  <c r="G74" i="8"/>
  <c r="F5" i="23" s="1"/>
  <c r="AJ5" i="42" s="1"/>
  <c r="G75" i="8"/>
  <c r="F28" i="23" s="1"/>
  <c r="G77" i="8"/>
  <c r="AW5" i="42"/>
  <c r="AW6" i="42"/>
  <c r="AW7" i="42"/>
  <c r="AW8" i="42"/>
  <c r="AW9" i="42"/>
  <c r="AW10" i="42"/>
  <c r="AW12" i="42"/>
  <c r="AW11" i="42"/>
  <c r="AW13" i="42"/>
  <c r="AW14" i="42"/>
  <c r="AW15" i="42"/>
  <c r="AW16" i="42"/>
  <c r="AW17" i="42"/>
  <c r="AW18" i="42"/>
  <c r="D77" i="8"/>
  <c r="D74" i="8"/>
  <c r="C5" i="23" s="1"/>
  <c r="C5" i="42" s="1"/>
  <c r="D75" i="8"/>
  <c r="C28" i="23" s="1"/>
  <c r="E20" i="42" a="1"/>
  <c r="C21" i="42"/>
  <c r="BQ21" i="42"/>
  <c r="BS21" i="42" s="1" a="1"/>
  <c r="AU21" i="42"/>
  <c r="AW21" i="42" s="1" a="1"/>
  <c r="AW21" i="42" s="1"/>
  <c r="Y21" i="42"/>
  <c r="AA21" i="42" s="1" a="1"/>
  <c r="AA21" i="42" s="1"/>
  <c r="BF21" i="42"/>
  <c r="BH21" i="42" s="1" a="1"/>
  <c r="BH21" i="42" s="1"/>
  <c r="AJ21" i="42"/>
  <c r="AL21" i="42" s="1" a="1"/>
  <c r="N21" i="42"/>
  <c r="P21" i="42" s="1" a="1"/>
  <c r="P21" i="42" s="1"/>
  <c r="B22" i="42"/>
  <c r="I78" i="8"/>
  <c r="H4" i="23" s="1"/>
  <c r="BF4" i="42" s="1"/>
  <c r="BH20" i="42" s="1"/>
  <c r="I79" i="8"/>
  <c r="H27" i="23" s="1"/>
  <c r="J78" i="8"/>
  <c r="I4" i="23" s="1"/>
  <c r="BQ4" i="42" s="1"/>
  <c r="J79" i="8"/>
  <c r="I27" i="23" s="1"/>
  <c r="K79" i="8"/>
  <c r="J27" i="23" s="1"/>
  <c r="K78" i="8"/>
  <c r="J4" i="23" s="1"/>
  <c r="B22" i="23"/>
  <c r="B45" i="23"/>
  <c r="C21" i="57"/>
  <c r="BS5" i="42" l="1"/>
  <c r="BS7" i="42"/>
  <c r="BS6" i="42"/>
  <c r="BS8" i="42"/>
  <c r="BS9" i="42"/>
  <c r="BS10" i="42"/>
  <c r="BS13" i="42"/>
  <c r="BS12" i="42"/>
  <c r="BS14" i="42"/>
  <c r="BS11" i="42"/>
  <c r="BS15" i="42"/>
  <c r="BS16" i="42"/>
  <c r="BS17" i="42"/>
  <c r="BS18" i="42"/>
  <c r="BS19" i="42"/>
  <c r="G79" i="8"/>
  <c r="F27" i="23" s="1"/>
  <c r="G78" i="8"/>
  <c r="F4" i="23" s="1"/>
  <c r="AJ4" i="42" s="1"/>
  <c r="BH5" i="42"/>
  <c r="BH6" i="42"/>
  <c r="BH8" i="42"/>
  <c r="BH9" i="42"/>
  <c r="BH10" i="42"/>
  <c r="BH13" i="42"/>
  <c r="BH12" i="42"/>
  <c r="BH14" i="42"/>
  <c r="BH11" i="42"/>
  <c r="BH15" i="42"/>
  <c r="BH16" i="42"/>
  <c r="BH17" i="42"/>
  <c r="BH18" i="42"/>
  <c r="BH7" i="42"/>
  <c r="BH19" i="42"/>
  <c r="BS21" i="42"/>
  <c r="BS20" i="42"/>
  <c r="AL21" i="42"/>
  <c r="D78" i="8"/>
  <c r="C4" i="23" s="1"/>
  <c r="D79" i="8"/>
  <c r="C27" i="23" s="1"/>
  <c r="E21" i="42" a="1"/>
  <c r="BQ22" i="42"/>
  <c r="BS22" i="42" s="1" a="1"/>
  <c r="BS22" i="42" s="1"/>
  <c r="AU22" i="42"/>
  <c r="AW22" i="42" s="1" a="1"/>
  <c r="AW22" i="42" s="1"/>
  <c r="Y22" i="42"/>
  <c r="AA22" i="42" s="1" a="1"/>
  <c r="AA22" i="42" s="1"/>
  <c r="C22" i="42"/>
  <c r="BF22" i="42"/>
  <c r="BH22" i="42" s="1" a="1"/>
  <c r="BH22" i="42" s="1"/>
  <c r="AJ22" i="42"/>
  <c r="AL22" i="42" s="1" a="1"/>
  <c r="AL22" i="42" s="1"/>
  <c r="N22" i="42"/>
  <c r="P22" i="42" s="1" a="1"/>
  <c r="P22" i="42" s="1"/>
  <c r="B46" i="23"/>
  <c r="B23" i="23"/>
  <c r="C22" i="57"/>
  <c r="C4" i="42" l="1"/>
  <c r="M5" i="23"/>
  <c r="C50" i="23"/>
  <c r="AL5" i="42"/>
  <c r="AL6" i="42"/>
  <c r="AL8" i="42"/>
  <c r="AL7" i="42"/>
  <c r="AL10" i="42"/>
  <c r="AL13" i="42"/>
  <c r="AL12" i="42"/>
  <c r="AL14" i="42"/>
  <c r="AL11" i="42"/>
  <c r="AL15" i="42"/>
  <c r="AL16" i="42"/>
  <c r="AL17" i="42"/>
  <c r="AL9" i="42"/>
  <c r="AL18" i="42"/>
  <c r="AL19" i="42"/>
  <c r="AL20" i="42"/>
  <c r="E22" i="42" a="1"/>
  <c r="E22" i="42" s="1"/>
  <c r="C23" i="57"/>
  <c r="E5" i="42" l="1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AZ5" i="43"/>
  <c r="AZ6" i="43"/>
  <c r="AZ7" i="43"/>
  <c r="AZ8" i="43"/>
  <c r="AZ9" i="43"/>
  <c r="AZ10" i="43"/>
  <c r="AZ11" i="43"/>
  <c r="AZ12" i="43"/>
  <c r="AZ13" i="43"/>
  <c r="AZ14" i="43"/>
  <c r="AZ15" i="43"/>
  <c r="AZ16" i="43"/>
  <c r="AZ17" i="43"/>
  <c r="AZ18" i="43"/>
  <c r="AZ19" i="43"/>
  <c r="AZ20" i="43"/>
  <c r="AZ21" i="43"/>
  <c r="AZ22" i="43"/>
  <c r="AZ23" i="43"/>
  <c r="AZ4" i="43"/>
  <c r="AQ5" i="43"/>
  <c r="AQ6" i="43"/>
  <c r="AQ7" i="43"/>
  <c r="AQ8" i="43"/>
  <c r="AQ9" i="43"/>
  <c r="AQ10" i="43"/>
  <c r="AQ11" i="43"/>
  <c r="AQ12" i="43"/>
  <c r="AQ13" i="43"/>
  <c r="AQ14" i="43"/>
  <c r="AQ15" i="43"/>
  <c r="AQ16" i="43"/>
  <c r="AQ17" i="43"/>
  <c r="AQ18" i="43"/>
  <c r="AQ19" i="43"/>
  <c r="AQ20" i="43"/>
  <c r="AQ21" i="43"/>
  <c r="AQ22" i="43"/>
  <c r="AQ23" i="43"/>
  <c r="AQ4" i="43"/>
  <c r="AJ5" i="43"/>
  <c r="AJ6" i="43"/>
  <c r="AJ7" i="43"/>
  <c r="AJ8" i="43"/>
  <c r="AJ9" i="43"/>
  <c r="AJ10" i="43"/>
  <c r="AJ11" i="43"/>
  <c r="AJ12" i="43"/>
  <c r="AJ13" i="43"/>
  <c r="AJ14" i="43"/>
  <c r="AJ15" i="43"/>
  <c r="AJ16" i="43"/>
  <c r="AJ17" i="43"/>
  <c r="AJ18" i="43"/>
  <c r="AJ19" i="43"/>
  <c r="AJ20" i="43"/>
  <c r="AJ21" i="43"/>
  <c r="AJ22" i="43"/>
  <c r="AJ23" i="43"/>
  <c r="AJ4" i="43"/>
  <c r="AH5" i="43"/>
  <c r="AH6" i="43"/>
  <c r="AH7" i="43"/>
  <c r="AH8" i="43"/>
  <c r="AH9" i="43"/>
  <c r="AH10" i="43"/>
  <c r="AH11" i="43"/>
  <c r="AH12" i="43"/>
  <c r="AH13" i="43"/>
  <c r="AH14" i="43"/>
  <c r="AH15" i="43"/>
  <c r="AH16" i="43"/>
  <c r="AH17" i="43"/>
  <c r="AH18" i="43"/>
  <c r="AH19" i="43"/>
  <c r="AH20" i="43"/>
  <c r="AH21" i="43"/>
  <c r="AH22" i="43"/>
  <c r="AH23" i="43"/>
  <c r="AH4" i="43"/>
  <c r="Y5" i="43"/>
  <c r="Y6" i="43"/>
  <c r="Y7" i="43"/>
  <c r="Y8" i="43"/>
  <c r="Y9" i="43"/>
  <c r="Y10" i="43"/>
  <c r="Y11" i="43"/>
  <c r="Y12" i="43"/>
  <c r="Y13" i="43"/>
  <c r="Y14" i="43"/>
  <c r="Y15" i="43"/>
  <c r="Y16" i="43"/>
  <c r="Y17" i="43"/>
  <c r="Y18" i="43"/>
  <c r="Y19" i="43"/>
  <c r="Y20" i="43"/>
  <c r="Y21" i="43"/>
  <c r="Y22" i="43"/>
  <c r="Y23" i="43"/>
  <c r="Y4" i="43"/>
  <c r="P5" i="43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4" i="43"/>
  <c r="I5" i="43"/>
  <c r="I6" i="43"/>
  <c r="I7" i="43"/>
  <c r="I8" i="43"/>
  <c r="I9" i="43"/>
  <c r="I10" i="43"/>
  <c r="I11" i="43"/>
  <c r="I12" i="43"/>
  <c r="I13" i="43"/>
  <c r="I14" i="43"/>
  <c r="I15" i="43"/>
  <c r="I16" i="43"/>
  <c r="I17" i="43"/>
  <c r="I18" i="43"/>
  <c r="I19" i="43"/>
  <c r="I20" i="43"/>
  <c r="I21" i="43"/>
  <c r="I22" i="43"/>
  <c r="I23" i="43"/>
  <c r="I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4" i="43"/>
  <c r="BY5" i="42"/>
  <c r="BY6" i="42"/>
  <c r="BY7" i="42"/>
  <c r="BY8" i="42"/>
  <c r="BY9" i="42"/>
  <c r="BY10" i="42"/>
  <c r="BY11" i="42"/>
  <c r="BY12" i="42"/>
  <c r="BY13" i="42"/>
  <c r="BY14" i="42"/>
  <c r="BY15" i="42"/>
  <c r="BY16" i="42"/>
  <c r="BY17" i="42"/>
  <c r="BY18" i="42"/>
  <c r="BY19" i="42"/>
  <c r="BY20" i="42"/>
  <c r="BY21" i="42"/>
  <c r="BY22" i="42"/>
  <c r="BY4" i="42"/>
  <c r="BN5" i="42"/>
  <c r="BN6" i="42"/>
  <c r="BN7" i="42"/>
  <c r="BN8" i="42"/>
  <c r="BN9" i="42"/>
  <c r="BN10" i="42"/>
  <c r="BN11" i="42"/>
  <c r="BN12" i="42"/>
  <c r="BN13" i="42"/>
  <c r="BN14" i="42"/>
  <c r="BN15" i="42"/>
  <c r="BN16" i="42"/>
  <c r="BN17" i="42"/>
  <c r="BN18" i="42"/>
  <c r="BN19" i="42"/>
  <c r="BN20" i="42"/>
  <c r="BN21" i="42"/>
  <c r="BN22" i="42"/>
  <c r="BN4" i="42"/>
  <c r="BC5" i="42"/>
  <c r="BC6" i="42"/>
  <c r="BC7" i="42"/>
  <c r="BC8" i="42"/>
  <c r="BC9" i="42"/>
  <c r="BC10" i="42"/>
  <c r="BC11" i="42"/>
  <c r="BC12" i="42"/>
  <c r="BC13" i="42"/>
  <c r="BC14" i="42"/>
  <c r="BC15" i="42"/>
  <c r="BC16" i="42"/>
  <c r="BC17" i="42"/>
  <c r="BC18" i="42"/>
  <c r="BC19" i="42"/>
  <c r="BC20" i="42"/>
  <c r="BC21" i="42"/>
  <c r="BC22" i="42"/>
  <c r="BC4" i="42"/>
  <c r="AR5" i="42"/>
  <c r="AR6" i="42"/>
  <c r="AR7" i="42"/>
  <c r="AR8" i="42"/>
  <c r="AR9" i="42"/>
  <c r="AR10" i="42"/>
  <c r="AR11" i="42"/>
  <c r="AR12" i="42"/>
  <c r="AR13" i="42"/>
  <c r="AR14" i="42"/>
  <c r="AR15" i="42"/>
  <c r="AR16" i="42"/>
  <c r="AR17" i="42"/>
  <c r="AR18" i="42"/>
  <c r="AR19" i="42"/>
  <c r="AR20" i="42"/>
  <c r="AR21" i="42"/>
  <c r="AR22" i="42"/>
  <c r="AR4" i="42"/>
  <c r="AG5" i="42"/>
  <c r="AG6" i="42"/>
  <c r="AG7" i="42"/>
  <c r="AG8" i="42"/>
  <c r="AG9" i="42"/>
  <c r="AG10" i="42"/>
  <c r="AG11" i="42"/>
  <c r="AG12" i="42"/>
  <c r="AG13" i="42"/>
  <c r="AG14" i="42"/>
  <c r="AG15" i="42"/>
  <c r="AG16" i="42"/>
  <c r="AG17" i="42"/>
  <c r="AG18" i="42"/>
  <c r="AG19" i="42"/>
  <c r="AG20" i="42"/>
  <c r="AG21" i="42"/>
  <c r="AG22" i="42"/>
  <c r="AG4" i="42"/>
  <c r="V5" i="42"/>
  <c r="V6" i="42"/>
  <c r="V7" i="42"/>
  <c r="V8" i="42"/>
  <c r="V9" i="42"/>
  <c r="V10" i="42"/>
  <c r="V11" i="42"/>
  <c r="V12" i="42"/>
  <c r="V13" i="42"/>
  <c r="V14" i="42"/>
  <c r="V15" i="42"/>
  <c r="V16" i="42"/>
  <c r="V17" i="42"/>
  <c r="V18" i="42"/>
  <c r="V19" i="42"/>
  <c r="V20" i="42"/>
  <c r="V21" i="42"/>
  <c r="V22" i="42"/>
  <c r="V4" i="42"/>
  <c r="BX22" i="42" l="1" a="1"/>
  <c r="BX22" i="42" s="1"/>
  <c r="BX18" i="42" a="1"/>
  <c r="BX18" i="42" s="1"/>
  <c r="BX14" i="42" a="1"/>
  <c r="BX14" i="42" s="1"/>
  <c r="BX10" i="42" a="1"/>
  <c r="BX10" i="42" s="1"/>
  <c r="BX6" i="42" a="1"/>
  <c r="BX6" i="42" s="1"/>
  <c r="BX15" i="42" a="1"/>
  <c r="BX15" i="42" s="1"/>
  <c r="BX7" i="42" a="1"/>
  <c r="BX7" i="42" s="1"/>
  <c r="BX21" i="42" a="1"/>
  <c r="BX21" i="42" s="1"/>
  <c r="BX17" i="42" a="1"/>
  <c r="BX17" i="42" s="1"/>
  <c r="BX13" i="42" a="1"/>
  <c r="BX13" i="42" s="1"/>
  <c r="BX9" i="42" a="1"/>
  <c r="BX9" i="42" s="1"/>
  <c r="BX5" i="42" a="1"/>
  <c r="BX5" i="42" s="1"/>
  <c r="BX20" i="42" a="1"/>
  <c r="BX20" i="42" s="1"/>
  <c r="BX16" i="42" a="1"/>
  <c r="BX16" i="42" s="1"/>
  <c r="BX12" i="42" a="1"/>
  <c r="BX12" i="42" s="1"/>
  <c r="BX8" i="42" a="1"/>
  <c r="BX8" i="42" s="1"/>
  <c r="BX19" i="42" a="1"/>
  <c r="BX19" i="42" s="1"/>
  <c r="BX11" i="42" a="1"/>
  <c r="BX11" i="42" s="1"/>
  <c r="BM18" i="42" a="1"/>
  <c r="BM18" i="42" s="1"/>
  <c r="BM14" i="42" a="1"/>
  <c r="BM14" i="42" s="1"/>
  <c r="BM6" i="42" a="1"/>
  <c r="BM6" i="42" s="1"/>
  <c r="BM13" i="42" a="1"/>
  <c r="BM13" i="42" s="1"/>
  <c r="BM5" i="42" a="1"/>
  <c r="BM5" i="42" s="1"/>
  <c r="BM20" i="42" a="1"/>
  <c r="BM20" i="42" s="1"/>
  <c r="BM19" i="42" a="1"/>
  <c r="BM19" i="42" s="1"/>
  <c r="BM22" i="42" a="1"/>
  <c r="BM22" i="42" s="1"/>
  <c r="BM10" i="42" a="1"/>
  <c r="BM10" i="42" s="1"/>
  <c r="BM9" i="42" a="1"/>
  <c r="BM9" i="42" s="1"/>
  <c r="BM12" i="42" a="1"/>
  <c r="BM12" i="42" s="1"/>
  <c r="BM8" i="42" a="1"/>
  <c r="BM8" i="42" s="1"/>
  <c r="BM11" i="42" a="1"/>
  <c r="BM11" i="42" s="1"/>
  <c r="BM7" i="42" a="1"/>
  <c r="BM7" i="42" s="1"/>
  <c r="BM21" i="42" a="1"/>
  <c r="BM21" i="42" s="1"/>
  <c r="BM17" i="42" a="1"/>
  <c r="BM17" i="42" s="1"/>
  <c r="BM16" i="42" a="1"/>
  <c r="BM16" i="42" s="1"/>
  <c r="BM15" i="42" a="1"/>
  <c r="BM15" i="42" s="1"/>
  <c r="BB18" i="42" a="1"/>
  <c r="BB18" i="42" s="1"/>
  <c r="BB14" i="42" a="1"/>
  <c r="BB14" i="42" s="1"/>
  <c r="BB10" i="42" a="1"/>
  <c r="BB10" i="42" s="1"/>
  <c r="BB13" i="42" a="1"/>
  <c r="BB13" i="42" s="1"/>
  <c r="BB16" i="42" a="1"/>
  <c r="BB16" i="42" s="1"/>
  <c r="BB19" i="42" a="1"/>
  <c r="BB19" i="42" s="1"/>
  <c r="BB22" i="42" a="1"/>
  <c r="BB22" i="42" s="1"/>
  <c r="BB6" i="42" a="1"/>
  <c r="BB6" i="42" s="1"/>
  <c r="BB5" i="42" a="1"/>
  <c r="BB5" i="42" s="1"/>
  <c r="BB20" i="42" a="1"/>
  <c r="BB20" i="42" s="1"/>
  <c r="BB15" i="42" a="1"/>
  <c r="BB15" i="42" s="1"/>
  <c r="BB21" i="42" a="1"/>
  <c r="BB21" i="42" s="1"/>
  <c r="BB17" i="42" a="1"/>
  <c r="BB17" i="42" s="1"/>
  <c r="BB9" i="42" a="1"/>
  <c r="BB9" i="42" s="1"/>
  <c r="BB12" i="42" a="1"/>
  <c r="BB12" i="42" s="1"/>
  <c r="BB8" i="42" a="1"/>
  <c r="BB8" i="42" s="1"/>
  <c r="BB11" i="42" a="1"/>
  <c r="BB11" i="42" s="1"/>
  <c r="BB7" i="42" a="1"/>
  <c r="BB7" i="42" s="1"/>
  <c r="AQ18" i="42" a="1"/>
  <c r="AQ18" i="42" s="1"/>
  <c r="AQ14" i="42" a="1"/>
  <c r="AQ14" i="42" s="1"/>
  <c r="AQ10" i="42" a="1"/>
  <c r="AQ10" i="42" s="1"/>
  <c r="AQ21" i="42" a="1"/>
  <c r="AQ21" i="42" s="1"/>
  <c r="AQ9" i="42" a="1"/>
  <c r="AQ9" i="42" s="1"/>
  <c r="AQ5" i="42" a="1"/>
  <c r="AQ5" i="42" s="1"/>
  <c r="AQ11" i="42" a="1"/>
  <c r="AQ11" i="42" s="1"/>
  <c r="AQ22" i="42" a="1"/>
  <c r="AQ22" i="42" s="1"/>
  <c r="AQ6" i="42" a="1"/>
  <c r="AQ6" i="42" s="1"/>
  <c r="AQ17" i="42" a="1"/>
  <c r="AQ17" i="42" s="1"/>
  <c r="AQ13" i="42" a="1"/>
  <c r="AQ13" i="42" s="1"/>
  <c r="AQ15" i="42" a="1"/>
  <c r="AQ15" i="42" s="1"/>
  <c r="AQ7" i="42" a="1"/>
  <c r="AQ7" i="42" s="1"/>
  <c r="AQ20" i="42" a="1"/>
  <c r="AQ20" i="42" s="1"/>
  <c r="AQ16" i="42" a="1"/>
  <c r="AQ16" i="42" s="1"/>
  <c r="AQ12" i="42" a="1"/>
  <c r="AQ12" i="42" s="1"/>
  <c r="AQ8" i="42" a="1"/>
  <c r="AQ8" i="42" s="1"/>
  <c r="AQ19" i="42" a="1"/>
  <c r="AQ19" i="42" s="1"/>
  <c r="AF18" i="42" a="1"/>
  <c r="AF18" i="42" s="1"/>
  <c r="AF14" i="42" a="1"/>
  <c r="AF14" i="42" s="1"/>
  <c r="AF10" i="42" a="1"/>
  <c r="AF10" i="42" s="1"/>
  <c r="AF9" i="42" a="1"/>
  <c r="AF9" i="42" s="1"/>
  <c r="AF16" i="42" a="1"/>
  <c r="AF16" i="42" s="1"/>
  <c r="AF8" i="42" a="1"/>
  <c r="AF8" i="42" s="1"/>
  <c r="AF11" i="42" a="1"/>
  <c r="AF11" i="42" s="1"/>
  <c r="AF7" i="42" a="1"/>
  <c r="AF7" i="42" s="1"/>
  <c r="AF22" i="42" a="1"/>
  <c r="AF22" i="42" s="1"/>
  <c r="AF6" i="42" a="1"/>
  <c r="AF6" i="42" s="1"/>
  <c r="AF5" i="42" a="1"/>
  <c r="AF5" i="42" s="1"/>
  <c r="AF12" i="42" a="1"/>
  <c r="AF12" i="42" s="1"/>
  <c r="AF19" i="42" a="1"/>
  <c r="AF19" i="42" s="1"/>
  <c r="AF21" i="42" a="1"/>
  <c r="AF21" i="42" s="1"/>
  <c r="AF17" i="42" a="1"/>
  <c r="AF17" i="42" s="1"/>
  <c r="AF13" i="42" a="1"/>
  <c r="AF13" i="42" s="1"/>
  <c r="AF20" i="42" a="1"/>
  <c r="AF20" i="42" s="1"/>
  <c r="AF15" i="42" a="1"/>
  <c r="AF15" i="42" s="1"/>
  <c r="U19" i="42" a="1"/>
  <c r="U19" i="42" s="1"/>
  <c r="U15" i="42" a="1"/>
  <c r="U15" i="42" s="1"/>
  <c r="U11" i="42" a="1"/>
  <c r="U11" i="42" s="1"/>
  <c r="U10" i="42" a="1"/>
  <c r="U10" i="42" s="1"/>
  <c r="U6" i="42" a="1"/>
  <c r="U6" i="42" s="1"/>
  <c r="U21" i="42" a="1"/>
  <c r="U21" i="42" s="1"/>
  <c r="U12" i="42" a="1"/>
  <c r="U12" i="42" s="1"/>
  <c r="U8" i="42" a="1"/>
  <c r="U8" i="42" s="1"/>
  <c r="U7" i="42" a="1"/>
  <c r="U7" i="42" s="1"/>
  <c r="U17" i="42" a="1"/>
  <c r="U17" i="42" s="1"/>
  <c r="U5" i="42" a="1"/>
  <c r="U5" i="42" s="1"/>
  <c r="U16" i="42" a="1"/>
  <c r="U16" i="42" s="1"/>
  <c r="U22" i="42" a="1"/>
  <c r="U22" i="42" s="1"/>
  <c r="U18" i="42" a="1"/>
  <c r="U18" i="42" s="1"/>
  <c r="U14" i="42" a="1"/>
  <c r="U14" i="42" s="1"/>
  <c r="U13" i="42" a="1"/>
  <c r="U13" i="42" s="1"/>
  <c r="U9" i="42" a="1"/>
  <c r="U9" i="42" s="1"/>
  <c r="U20" i="42" a="1"/>
  <c r="U20" i="42" s="1"/>
  <c r="J19" i="42" a="1"/>
  <c r="J19" i="42" s="1"/>
  <c r="J15" i="42" a="1"/>
  <c r="J15" i="42" s="1"/>
  <c r="J11" i="42" a="1"/>
  <c r="J11" i="42" s="1"/>
  <c r="J8" i="42" a="1"/>
  <c r="J8" i="42" s="1"/>
  <c r="J7" i="42" a="1"/>
  <c r="J7" i="42" s="1"/>
  <c r="J5" i="42" a="1"/>
  <c r="J5" i="42" s="1"/>
  <c r="J16" i="42" a="1"/>
  <c r="J16" i="42" s="1"/>
  <c r="J10" i="42" a="1"/>
  <c r="J10" i="42" s="1"/>
  <c r="J21" i="42" a="1"/>
  <c r="J21" i="42" s="1"/>
  <c r="J9" i="42" a="1"/>
  <c r="J9" i="42" s="1"/>
  <c r="J12" i="42" a="1"/>
  <c r="J12" i="42" s="1"/>
  <c r="J22" i="42" a="1"/>
  <c r="J22" i="42" s="1"/>
  <c r="J18" i="42" a="1"/>
  <c r="J18" i="42" s="1"/>
  <c r="J14" i="42" a="1"/>
  <c r="J14" i="42" s="1"/>
  <c r="J6" i="42" a="1"/>
  <c r="J6" i="42" s="1"/>
  <c r="J17" i="42" a="1"/>
  <c r="J17" i="42" s="1"/>
  <c r="J13" i="42" a="1"/>
  <c r="J13" i="42" s="1"/>
  <c r="J20" i="42" a="1"/>
  <c r="J20" i="42" s="1"/>
  <c r="B5" i="14"/>
  <c r="AI5" i="14" a="1"/>
  <c r="AI5" i="14"/>
  <c r="AJ5" i="14" a="1"/>
  <c r="AJ5" i="14" s="1"/>
  <c r="AI6" i="14" a="1"/>
  <c r="AI6" i="14" s="1"/>
  <c r="AJ6" i="14" a="1"/>
  <c r="AJ6" i="14" s="1"/>
  <c r="AI7" i="14" a="1"/>
  <c r="AI7" i="14" s="1"/>
  <c r="AJ7" i="14" a="1"/>
  <c r="AJ7" i="14" s="1"/>
  <c r="AI8" i="14" a="1"/>
  <c r="AI8" i="14" s="1"/>
  <c r="AJ8" i="14" a="1"/>
  <c r="AJ8" i="14" s="1"/>
  <c r="AI9" i="14" a="1"/>
  <c r="AI9" i="14" s="1"/>
  <c r="AJ9" i="14" a="1"/>
  <c r="AJ9" i="14"/>
  <c r="AI10" i="14" a="1"/>
  <c r="AI10" i="14" s="1"/>
  <c r="AJ10" i="14" a="1"/>
  <c r="AJ10" i="14" s="1"/>
  <c r="AI11" i="14" a="1"/>
  <c r="AI11" i="14" s="1"/>
  <c r="AJ11" i="14" a="1"/>
  <c r="AJ11" i="14" s="1"/>
  <c r="AI12" i="14" a="1"/>
  <c r="AI12" i="14" s="1"/>
  <c r="AJ12" i="14" a="1"/>
  <c r="AJ12" i="14" s="1"/>
  <c r="AI13" i="14" a="1"/>
  <c r="AI13" i="14" s="1"/>
  <c r="AJ13" i="14" a="1"/>
  <c r="AJ13" i="14"/>
  <c r="AI14" i="14" a="1"/>
  <c r="AI14" i="14" s="1"/>
  <c r="AJ14" i="14" a="1"/>
  <c r="AJ14" i="14" s="1"/>
  <c r="AI15" i="14" a="1"/>
  <c r="AI15" i="14"/>
  <c r="AJ15" i="14" a="1"/>
  <c r="AJ15" i="14" s="1"/>
  <c r="AI16" i="14" a="1"/>
  <c r="AI16" i="14" s="1"/>
  <c r="AJ16" i="14" a="1"/>
  <c r="AJ16" i="14" s="1"/>
  <c r="AK16" i="14" a="1"/>
  <c r="AK16" i="14" s="1"/>
  <c r="AL16" i="14" a="1"/>
  <c r="AL16" i="14" s="1"/>
  <c r="AI17" i="14" a="1"/>
  <c r="AI17" i="14" s="1"/>
  <c r="AJ17" i="14" a="1"/>
  <c r="AJ17" i="14" s="1"/>
  <c r="AK17" i="14" a="1"/>
  <c r="AK17" i="14"/>
  <c r="AL17" i="14" a="1"/>
  <c r="AL17" i="14" s="1"/>
  <c r="AI18" i="14" a="1"/>
  <c r="AI18" i="14" s="1"/>
  <c r="AJ18" i="14" a="1"/>
  <c r="AJ18" i="14" s="1"/>
  <c r="AK18" i="14" a="1"/>
  <c r="AK18" i="14" s="1"/>
  <c r="AL18" i="14" a="1"/>
  <c r="AL18" i="14" s="1"/>
  <c r="AI19" i="14" a="1"/>
  <c r="AI19" i="14" s="1"/>
  <c r="AJ19" i="14" a="1"/>
  <c r="AJ19" i="14"/>
  <c r="AK19" i="14" a="1"/>
  <c r="AK19" i="14" s="1"/>
  <c r="AL19" i="14" a="1"/>
  <c r="AL19" i="14" s="1"/>
  <c r="AI20" i="14" a="1"/>
  <c r="AI20" i="14" s="1"/>
  <c r="AJ20" i="14" a="1"/>
  <c r="AJ20" i="14" s="1"/>
  <c r="AK20" i="14" a="1"/>
  <c r="AK20" i="14" s="1"/>
  <c r="AL20" i="14" a="1"/>
  <c r="AL20" i="14" s="1"/>
  <c r="AI21" i="14" a="1"/>
  <c r="AI21" i="14"/>
  <c r="AJ21" i="14" a="1"/>
  <c r="AJ21" i="14" s="1"/>
  <c r="AK21" i="14" a="1"/>
  <c r="AK21" i="14" s="1"/>
  <c r="AL21" i="14" a="1"/>
  <c r="AL21" i="14" s="1"/>
  <c r="AI22" i="14" a="1"/>
  <c r="AI22" i="14"/>
  <c r="AJ22" i="14" a="1"/>
  <c r="AJ22" i="14" s="1"/>
  <c r="AK22" i="14" a="1"/>
  <c r="AK22" i="14"/>
  <c r="AL22" i="14" a="1"/>
  <c r="AL22" i="14" s="1"/>
  <c r="AI23" i="14" a="1"/>
  <c r="AI23" i="14" s="1"/>
  <c r="AJ23" i="14" a="1"/>
  <c r="AJ23" i="14" s="1"/>
  <c r="AK23" i="14" a="1"/>
  <c r="AK23" i="14" s="1"/>
  <c r="AL23" i="14" a="1"/>
  <c r="AL23" i="14" s="1"/>
  <c r="B6" i="14" l="1"/>
  <c r="B7" i="14" l="1"/>
  <c r="B14" i="24"/>
  <c r="B15" i="24"/>
  <c r="B18" i="24"/>
  <c r="B19" i="24"/>
  <c r="B22" i="24"/>
  <c r="B23" i="24"/>
  <c r="B26" i="24"/>
  <c r="B27" i="24"/>
  <c r="B30" i="24"/>
  <c r="B31" i="24"/>
  <c r="B34" i="24"/>
  <c r="B35" i="24"/>
  <c r="B38" i="24"/>
  <c r="B39" i="24"/>
  <c r="B42" i="24"/>
  <c r="B43" i="24"/>
  <c r="B46" i="24"/>
  <c r="B47" i="24"/>
  <c r="B50" i="24"/>
  <c r="B51" i="24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9" i="8"/>
  <c r="A80" i="8"/>
  <c r="A3" i="8"/>
  <c r="A2" i="8"/>
  <c r="C6" i="14" l="1"/>
  <c r="I6" i="14" s="1"/>
  <c r="C7" i="14"/>
  <c r="I7" i="14" s="1"/>
  <c r="B8" i="14"/>
  <c r="D4" i="57"/>
  <c r="D6" i="57"/>
  <c r="D5" i="57"/>
  <c r="D7" i="57"/>
  <c r="D8" i="57"/>
  <c r="D9" i="57"/>
  <c r="D10" i="57"/>
  <c r="D11" i="57"/>
  <c r="D12" i="57"/>
  <c r="D13" i="57"/>
  <c r="D14" i="57"/>
  <c r="D15" i="57"/>
  <c r="D16" i="57"/>
  <c r="D17" i="57"/>
  <c r="D18" i="57"/>
  <c r="D19" i="57"/>
  <c r="D20" i="57"/>
  <c r="D21" i="57"/>
  <c r="D22" i="57"/>
  <c r="D23" i="57"/>
  <c r="C5" i="14"/>
  <c r="I5" i="14" s="1"/>
  <c r="D52" i="23" l="1"/>
  <c r="L73" i="23"/>
  <c r="F52" i="23"/>
  <c r="I75" i="23"/>
  <c r="K52" i="23"/>
  <c r="G52" i="23"/>
  <c r="F74" i="23"/>
  <c r="H52" i="23"/>
  <c r="L75" i="23"/>
  <c r="C52" i="23"/>
  <c r="L52" i="23"/>
  <c r="J76" i="23"/>
  <c r="E75" i="23"/>
  <c r="C75" i="23"/>
  <c r="F75" i="23"/>
  <c r="E52" i="23"/>
  <c r="J51" i="23"/>
  <c r="D75" i="23"/>
  <c r="F76" i="23"/>
  <c r="C74" i="23"/>
  <c r="J52" i="23"/>
  <c r="H75" i="23"/>
  <c r="E51" i="23"/>
  <c r="E74" i="23"/>
  <c r="E6" i="14"/>
  <c r="F6" i="14"/>
  <c r="K50" i="23"/>
  <c r="K73" i="23"/>
  <c r="I73" i="23"/>
  <c r="I50" i="23"/>
  <c r="C73" i="23"/>
  <c r="C51" i="23"/>
  <c r="L50" i="23"/>
  <c r="C50" i="13"/>
  <c r="C73" i="13"/>
  <c r="C8" i="14"/>
  <c r="I8" i="14" s="1"/>
  <c r="B9" i="14"/>
  <c r="J74" i="23"/>
  <c r="K75" i="23"/>
  <c r="J75" i="23"/>
  <c r="G51" i="23"/>
  <c r="G74" i="23"/>
  <c r="F73" i="23"/>
  <c r="F50" i="23"/>
  <c r="E73" i="23"/>
  <c r="E50" i="23"/>
  <c r="H73" i="23"/>
  <c r="H50" i="23"/>
  <c r="G50" i="23"/>
  <c r="G73" i="23"/>
  <c r="E7" i="14"/>
  <c r="F7" i="14"/>
  <c r="J53" i="23"/>
  <c r="H51" i="23"/>
  <c r="H74" i="23"/>
  <c r="G75" i="23"/>
  <c r="L74" i="23"/>
  <c r="L51" i="23"/>
  <c r="J50" i="23"/>
  <c r="J73" i="23"/>
  <c r="D74" i="23"/>
  <c r="D51" i="23"/>
  <c r="I51" i="23"/>
  <c r="I74" i="23"/>
  <c r="F51" i="23"/>
  <c r="K51" i="23"/>
  <c r="K74" i="23"/>
  <c r="D50" i="23"/>
  <c r="D73" i="23"/>
  <c r="F53" i="23"/>
  <c r="F5" i="14"/>
  <c r="E5" i="14"/>
  <c r="I52" i="23"/>
  <c r="K53" i="23"/>
  <c r="K76" i="23"/>
  <c r="C53" i="23"/>
  <c r="C76" i="23"/>
  <c r="E53" i="23"/>
  <c r="E76" i="23"/>
  <c r="G53" i="23"/>
  <c r="G76" i="23"/>
  <c r="L53" i="23"/>
  <c r="L76" i="23"/>
  <c r="I76" i="23"/>
  <c r="I53" i="23"/>
  <c r="H76" i="23"/>
  <c r="H53" i="23"/>
  <c r="D76" i="23"/>
  <c r="D53" i="23"/>
  <c r="B3" i="54"/>
  <c r="C9" i="14" l="1"/>
  <c r="I9" i="14" s="1"/>
  <c r="B10" i="14"/>
  <c r="F8" i="14"/>
  <c r="E8" i="14"/>
  <c r="K77" i="23"/>
  <c r="K54" i="23"/>
  <c r="J77" i="23"/>
  <c r="J54" i="23"/>
  <c r="G77" i="23"/>
  <c r="G54" i="23"/>
  <c r="E54" i="23"/>
  <c r="E77" i="23"/>
  <c r="H77" i="23"/>
  <c r="H54" i="23"/>
  <c r="C77" i="23"/>
  <c r="C54" i="23"/>
  <c r="F77" i="23"/>
  <c r="F54" i="23"/>
  <c r="I77" i="23"/>
  <c r="I54" i="23"/>
  <c r="L77" i="23"/>
  <c r="L54" i="23"/>
  <c r="D77" i="23"/>
  <c r="D54" i="23"/>
  <c r="H5" i="55"/>
  <c r="H4" i="55"/>
  <c r="B4" i="54"/>
  <c r="C10" i="14" l="1"/>
  <c r="I10" i="14" s="1"/>
  <c r="B11" i="14"/>
  <c r="F9" i="14"/>
  <c r="E9" i="14"/>
  <c r="F78" i="23"/>
  <c r="F55" i="23"/>
  <c r="G55" i="23"/>
  <c r="G78" i="23"/>
  <c r="J78" i="23"/>
  <c r="J55" i="23"/>
  <c r="D78" i="23"/>
  <c r="D55" i="23"/>
  <c r="I78" i="23"/>
  <c r="I55" i="23"/>
  <c r="H78" i="23"/>
  <c r="H55" i="23"/>
  <c r="K55" i="23"/>
  <c r="K78" i="23"/>
  <c r="C55" i="23"/>
  <c r="C78" i="23"/>
  <c r="L78" i="23"/>
  <c r="L55" i="23"/>
  <c r="E78" i="23"/>
  <c r="E55" i="23"/>
  <c r="B5" i="54"/>
  <c r="C11" i="14" l="1"/>
  <c r="I11" i="14" s="1"/>
  <c r="B12" i="14"/>
  <c r="E10" i="14"/>
  <c r="F10" i="14"/>
  <c r="F56" i="23"/>
  <c r="F79" i="23"/>
  <c r="E79" i="23"/>
  <c r="E56" i="23"/>
  <c r="C79" i="23"/>
  <c r="C56" i="23"/>
  <c r="H79" i="23"/>
  <c r="H56" i="23"/>
  <c r="I56" i="23"/>
  <c r="I79" i="23"/>
  <c r="G56" i="23"/>
  <c r="G79" i="23"/>
  <c r="J56" i="23"/>
  <c r="J79" i="23"/>
  <c r="K79" i="23"/>
  <c r="K56" i="23"/>
  <c r="L79" i="23"/>
  <c r="L56" i="23"/>
  <c r="D79" i="23"/>
  <c r="D56" i="23"/>
  <c r="H6" i="55"/>
  <c r="H7" i="55"/>
  <c r="B6" i="54"/>
  <c r="C12" i="14" l="1"/>
  <c r="I12" i="14" s="1"/>
  <c r="B13" i="14"/>
  <c r="F11" i="14"/>
  <c r="E11" i="14"/>
  <c r="E80" i="23"/>
  <c r="E57" i="23"/>
  <c r="D80" i="23"/>
  <c r="D57" i="23"/>
  <c r="G57" i="23"/>
  <c r="G80" i="23"/>
  <c r="H80" i="23"/>
  <c r="H57" i="23"/>
  <c r="F80" i="23"/>
  <c r="F57" i="23"/>
  <c r="I80" i="23"/>
  <c r="I57" i="23"/>
  <c r="L80" i="23"/>
  <c r="L57" i="23"/>
  <c r="J80" i="23"/>
  <c r="J57" i="23"/>
  <c r="K57" i="23"/>
  <c r="K80" i="23"/>
  <c r="C57" i="23"/>
  <c r="C80" i="23"/>
  <c r="H8" i="55"/>
  <c r="B7" i="54"/>
  <c r="C13" i="14" l="1"/>
  <c r="I13" i="14" s="1"/>
  <c r="B14" i="14"/>
  <c r="E12" i="14"/>
  <c r="F12" i="14"/>
  <c r="K58" i="23"/>
  <c r="K98" i="23" s="1"/>
  <c r="K81" i="23"/>
  <c r="J58" i="23"/>
  <c r="J81" i="23"/>
  <c r="L58" i="23"/>
  <c r="L98" i="23" s="1"/>
  <c r="L81" i="23"/>
  <c r="C58" i="23"/>
  <c r="C98" i="23" s="1"/>
  <c r="C81" i="23"/>
  <c r="F58" i="23"/>
  <c r="F81" i="23"/>
  <c r="G58" i="23"/>
  <c r="G81" i="23"/>
  <c r="E58" i="23"/>
  <c r="E98" i="23" s="1"/>
  <c r="E81" i="23"/>
  <c r="H58" i="23"/>
  <c r="H98" i="23" s="1"/>
  <c r="H81" i="23"/>
  <c r="I58" i="23"/>
  <c r="I98" i="23" s="1"/>
  <c r="I81" i="23"/>
  <c r="D58" i="23"/>
  <c r="D98" i="23" s="1"/>
  <c r="D81" i="23"/>
  <c r="H9" i="55"/>
  <c r="B8" i="54"/>
  <c r="B15" i="14" l="1"/>
  <c r="C14" i="14"/>
  <c r="I14" i="14" s="1"/>
  <c r="F13" i="14"/>
  <c r="E13" i="14"/>
  <c r="L82" i="23"/>
  <c r="L59" i="23"/>
  <c r="E82" i="23"/>
  <c r="E59" i="23"/>
  <c r="F82" i="23"/>
  <c r="F59" i="23"/>
  <c r="G82" i="23"/>
  <c r="G59" i="23"/>
  <c r="J82" i="23"/>
  <c r="J59" i="23"/>
  <c r="D82" i="23"/>
  <c r="D59" i="23"/>
  <c r="I59" i="23"/>
  <c r="I82" i="23"/>
  <c r="H82" i="23"/>
  <c r="H59" i="23"/>
  <c r="K82" i="23"/>
  <c r="K59" i="23"/>
  <c r="C82" i="23"/>
  <c r="C59" i="23"/>
  <c r="H10" i="55"/>
  <c r="B9" i="54"/>
  <c r="E14" i="14" l="1"/>
  <c r="F14" i="14"/>
  <c r="C15" i="14"/>
  <c r="I15" i="14" s="1"/>
  <c r="B16" i="14"/>
  <c r="K60" i="23"/>
  <c r="K83" i="23"/>
  <c r="H83" i="23"/>
  <c r="H60" i="23"/>
  <c r="F83" i="23"/>
  <c r="F60" i="23"/>
  <c r="L60" i="23"/>
  <c r="L83" i="23"/>
  <c r="E60" i="23"/>
  <c r="E83" i="23"/>
  <c r="C60" i="23"/>
  <c r="C83" i="23"/>
  <c r="I60" i="23"/>
  <c r="I83" i="23"/>
  <c r="G60" i="23"/>
  <c r="G83" i="23"/>
  <c r="J83" i="23"/>
  <c r="J60" i="23"/>
  <c r="D60" i="23"/>
  <c r="D83" i="23"/>
  <c r="H11" i="55"/>
  <c r="B10" i="54"/>
  <c r="C16" i="14" l="1"/>
  <c r="I16" i="14" s="1"/>
  <c r="B17" i="14"/>
  <c r="F15" i="14"/>
  <c r="E15" i="14"/>
  <c r="E84" i="23"/>
  <c r="E61" i="23"/>
  <c r="D84" i="23"/>
  <c r="D61" i="23"/>
  <c r="G61" i="23"/>
  <c r="G84" i="23"/>
  <c r="H84" i="23"/>
  <c r="H61" i="23"/>
  <c r="F61" i="23"/>
  <c r="F84" i="23"/>
  <c r="I61" i="23"/>
  <c r="I84" i="23"/>
  <c r="L84" i="23"/>
  <c r="L61" i="23"/>
  <c r="J61" i="23"/>
  <c r="J84" i="23"/>
  <c r="K84" i="23"/>
  <c r="K61" i="23"/>
  <c r="C84" i="23"/>
  <c r="C61" i="23"/>
  <c r="H12" i="55"/>
  <c r="B11" i="54"/>
  <c r="C17" i="14" l="1"/>
  <c r="I17" i="14" s="1"/>
  <c r="B18" i="14"/>
  <c r="F16" i="14"/>
  <c r="E16" i="14"/>
  <c r="C62" i="23"/>
  <c r="C85" i="23"/>
  <c r="F85" i="23"/>
  <c r="F62" i="23"/>
  <c r="G62" i="23"/>
  <c r="G85" i="23"/>
  <c r="E85" i="23"/>
  <c r="E62" i="23"/>
  <c r="H62" i="23"/>
  <c r="H85" i="23"/>
  <c r="K62" i="23"/>
  <c r="K85" i="23"/>
  <c r="I85" i="23"/>
  <c r="I62" i="23"/>
  <c r="J62" i="23"/>
  <c r="J85" i="23"/>
  <c r="L85" i="23"/>
  <c r="L62" i="23"/>
  <c r="D62" i="23"/>
  <c r="D85" i="23"/>
  <c r="H13" i="55"/>
  <c r="B12" i="54"/>
  <c r="B19" i="14" l="1"/>
  <c r="C18" i="14"/>
  <c r="I18" i="14" s="1"/>
  <c r="F17" i="14"/>
  <c r="E17" i="14"/>
  <c r="F86" i="23"/>
  <c r="F63" i="23"/>
  <c r="G86" i="23"/>
  <c r="G63" i="23"/>
  <c r="J86" i="23"/>
  <c r="J63" i="23"/>
  <c r="D86" i="23"/>
  <c r="D63" i="23"/>
  <c r="I86" i="23"/>
  <c r="I63" i="23"/>
  <c r="H86" i="23"/>
  <c r="H63" i="23"/>
  <c r="K86" i="23"/>
  <c r="K63" i="23"/>
  <c r="C86" i="23"/>
  <c r="C63" i="23"/>
  <c r="L86" i="23"/>
  <c r="L63" i="23"/>
  <c r="E86" i="23"/>
  <c r="E63" i="23"/>
  <c r="H14" i="55"/>
  <c r="B13" i="54"/>
  <c r="E18" i="14" l="1"/>
  <c r="F18" i="14"/>
  <c r="B20" i="14"/>
  <c r="C19" i="14"/>
  <c r="I19" i="14" s="1"/>
  <c r="E87" i="23"/>
  <c r="E64" i="23"/>
  <c r="C64" i="23"/>
  <c r="C87" i="23"/>
  <c r="H64" i="23"/>
  <c r="H87" i="23"/>
  <c r="I87" i="23"/>
  <c r="I64" i="23"/>
  <c r="G64" i="23"/>
  <c r="G87" i="23"/>
  <c r="J64" i="23"/>
  <c r="J87" i="23"/>
  <c r="K64" i="23"/>
  <c r="K87" i="23"/>
  <c r="L87" i="23"/>
  <c r="L64" i="23"/>
  <c r="D87" i="23"/>
  <c r="D64" i="23"/>
  <c r="F87" i="23"/>
  <c r="F64" i="23"/>
  <c r="H15" i="55"/>
  <c r="B14" i="54"/>
  <c r="C20" i="14" l="1"/>
  <c r="I20" i="14" s="1"/>
  <c r="B21" i="14"/>
  <c r="E19" i="14"/>
  <c r="F19" i="14"/>
  <c r="D88" i="23"/>
  <c r="D65" i="23"/>
  <c r="G65" i="23"/>
  <c r="G88" i="23"/>
  <c r="H88" i="23"/>
  <c r="H65" i="23"/>
  <c r="F65" i="23"/>
  <c r="F88" i="23"/>
  <c r="I88" i="23"/>
  <c r="I65" i="23"/>
  <c r="L88" i="23"/>
  <c r="L65" i="23"/>
  <c r="J65" i="23"/>
  <c r="J88" i="23"/>
  <c r="K88" i="23"/>
  <c r="K65" i="23"/>
  <c r="C88" i="23"/>
  <c r="C65" i="23"/>
  <c r="E88" i="23"/>
  <c r="E65" i="23"/>
  <c r="H16" i="55"/>
  <c r="B15" i="54"/>
  <c r="C21" i="14" l="1"/>
  <c r="I21" i="14" s="1"/>
  <c r="B22" i="14"/>
  <c r="F20" i="14"/>
  <c r="E20" i="14"/>
  <c r="C66" i="23"/>
  <c r="C89" i="23"/>
  <c r="F66" i="23"/>
  <c r="F89" i="23"/>
  <c r="G66" i="23"/>
  <c r="G89" i="23"/>
  <c r="E66" i="23"/>
  <c r="E89" i="23"/>
  <c r="H66" i="23"/>
  <c r="H89" i="23"/>
  <c r="K66" i="23"/>
  <c r="K89" i="23"/>
  <c r="I66" i="23"/>
  <c r="I89" i="23"/>
  <c r="J66" i="23"/>
  <c r="J89" i="23"/>
  <c r="L66" i="23"/>
  <c r="L89" i="23"/>
  <c r="D66" i="23"/>
  <c r="D89" i="23"/>
  <c r="H17" i="55"/>
  <c r="B16" i="54"/>
  <c r="B23" i="14" l="1"/>
  <c r="C22" i="14"/>
  <c r="I22" i="14" s="1"/>
  <c r="E21" i="14"/>
  <c r="F21" i="14"/>
  <c r="F67" i="23"/>
  <c r="F90" i="23"/>
  <c r="G67" i="23"/>
  <c r="G90" i="23"/>
  <c r="J67" i="23"/>
  <c r="J90" i="23"/>
  <c r="D90" i="23"/>
  <c r="D67" i="23"/>
  <c r="I67" i="23"/>
  <c r="I90" i="23"/>
  <c r="H90" i="23"/>
  <c r="H67" i="23"/>
  <c r="K90" i="23"/>
  <c r="K67" i="23"/>
  <c r="C90" i="23"/>
  <c r="C67" i="23"/>
  <c r="L90" i="23"/>
  <c r="L67" i="23"/>
  <c r="E90" i="23"/>
  <c r="E67" i="23"/>
  <c r="H18" i="55"/>
  <c r="B17" i="54"/>
  <c r="E22" i="14" l="1"/>
  <c r="F22" i="14"/>
  <c r="C23" i="14"/>
  <c r="I23" i="14" s="1"/>
  <c r="L91" i="23"/>
  <c r="L68" i="23"/>
  <c r="I91" i="23"/>
  <c r="I68" i="23"/>
  <c r="G91" i="23"/>
  <c r="G68" i="23"/>
  <c r="J68" i="23"/>
  <c r="J91" i="23"/>
  <c r="C91" i="23"/>
  <c r="C68" i="23"/>
  <c r="K91" i="23"/>
  <c r="K68" i="23"/>
  <c r="H68" i="23"/>
  <c r="H91" i="23"/>
  <c r="F68" i="23"/>
  <c r="F91" i="23"/>
  <c r="E91" i="23"/>
  <c r="E68" i="23"/>
  <c r="D91" i="23"/>
  <c r="D68" i="23"/>
  <c r="H19" i="55"/>
  <c r="B18" i="54"/>
  <c r="H20" i="55" l="1"/>
  <c r="B19" i="54"/>
  <c r="H21" i="55" l="1"/>
  <c r="B20" i="54"/>
  <c r="H22" i="55" l="1"/>
  <c r="B21" i="54"/>
  <c r="F4" i="55" l="1"/>
  <c r="J4" i="55" s="1"/>
  <c r="F5" i="55"/>
  <c r="J5" i="55" s="1"/>
  <c r="F6" i="55"/>
  <c r="J6" i="55" s="1"/>
  <c r="F8" i="55"/>
  <c r="J8" i="55" s="1"/>
  <c r="F7" i="55"/>
  <c r="J7" i="55" s="1"/>
  <c r="F9" i="55"/>
  <c r="J9" i="55" s="1"/>
  <c r="F11" i="55"/>
  <c r="J11" i="55" s="1"/>
  <c r="F10" i="55"/>
  <c r="J10" i="55" s="1"/>
  <c r="F12" i="55"/>
  <c r="J12" i="55" s="1"/>
  <c r="D12" i="55" s="1"/>
  <c r="E12" i="55" s="1"/>
  <c r="F15" i="55"/>
  <c r="J15" i="55" s="1"/>
  <c r="F13" i="55"/>
  <c r="J13" i="55" s="1"/>
  <c r="D13" i="55" s="1"/>
  <c r="E13" i="55" s="1"/>
  <c r="F14" i="55"/>
  <c r="J14" i="55" s="1"/>
  <c r="D14" i="55" s="1"/>
  <c r="E14" i="55" s="1"/>
  <c r="D15" i="55"/>
  <c r="E15" i="55" s="1"/>
  <c r="D17" i="55"/>
  <c r="E17" i="55" s="1"/>
  <c r="F16" i="55"/>
  <c r="J16" i="55" s="1"/>
  <c r="D16" i="55" s="1"/>
  <c r="E16" i="55" s="1"/>
  <c r="F17" i="55"/>
  <c r="J17" i="55" s="1"/>
  <c r="F18" i="55"/>
  <c r="J18" i="55" s="1"/>
  <c r="D18" i="55" s="1"/>
  <c r="E18" i="55" s="1"/>
  <c r="F19" i="55"/>
  <c r="J19" i="55" s="1"/>
  <c r="D19" i="55" s="1"/>
  <c r="E19" i="55" s="1"/>
  <c r="F21" i="55"/>
  <c r="J21" i="55" s="1"/>
  <c r="D21" i="55" s="1"/>
  <c r="E21" i="55" s="1"/>
  <c r="F20" i="55"/>
  <c r="J20" i="55" s="1"/>
  <c r="D20" i="55" s="1"/>
  <c r="E20" i="55" s="1"/>
  <c r="F22" i="55"/>
  <c r="J22" i="55" s="1"/>
  <c r="D22" i="55" s="1"/>
  <c r="E22" i="55" s="1"/>
  <c r="K19" i="55" l="1" a="1"/>
  <c r="K19" i="55" s="1"/>
  <c r="K22" i="55" a="1"/>
  <c r="K22" i="55" s="1"/>
  <c r="K17" i="55" a="1"/>
  <c r="K17" i="55" s="1"/>
  <c r="K21" i="55" a="1"/>
  <c r="K21" i="55" s="1"/>
  <c r="K20" i="55" a="1"/>
  <c r="K20" i="55" s="1"/>
  <c r="K18" i="55" a="1"/>
  <c r="K18" i="55" s="1"/>
  <c r="K16" i="55" a="1"/>
  <c r="K16" i="55" s="1"/>
  <c r="K15" i="55" a="1"/>
  <c r="K15" i="55" s="1"/>
  <c r="K14" i="55" a="1"/>
  <c r="K14" i="55" s="1"/>
  <c r="G9" i="55"/>
  <c r="G13" i="55"/>
  <c r="G11" i="55"/>
  <c r="G15" i="55"/>
  <c r="G6" i="55"/>
  <c r="G10" i="55"/>
  <c r="G5" i="55"/>
  <c r="G17" i="55"/>
  <c r="G19" i="55"/>
  <c r="D8" i="55"/>
  <c r="E8" i="55" s="1"/>
  <c r="D4" i="55"/>
  <c r="E4" i="55" s="1"/>
  <c r="G21" i="55"/>
  <c r="D5" i="55"/>
  <c r="E5" i="55" s="1"/>
  <c r="G12" i="55"/>
  <c r="D9" i="55"/>
  <c r="E9" i="55" s="1"/>
  <c r="G4" i="55"/>
  <c r="D7" i="55"/>
  <c r="E7" i="55" s="1"/>
  <c r="G22" i="55"/>
  <c r="G20" i="55"/>
  <c r="D11" i="55"/>
  <c r="E11" i="55" s="1"/>
  <c r="G16" i="55"/>
  <c r="G7" i="55"/>
  <c r="D10" i="55"/>
  <c r="E10" i="55" s="1"/>
  <c r="D6" i="55"/>
  <c r="E6" i="55" s="1"/>
  <c r="G18" i="55"/>
  <c r="G14" i="55"/>
  <c r="G8" i="55"/>
  <c r="C98" i="13"/>
  <c r="C99" i="13"/>
  <c r="F98" i="23"/>
  <c r="J98" i="23"/>
  <c r="G98" i="23"/>
  <c r="J16" i="43" l="1" a="1"/>
  <c r="J16" i="43" s="1"/>
  <c r="J17" i="43" a="1"/>
  <c r="J17" i="43"/>
  <c r="J18" i="43" a="1"/>
  <c r="J18" i="43" s="1"/>
  <c r="J19" i="43" a="1"/>
  <c r="J19" i="43"/>
  <c r="J20" i="43" a="1"/>
  <c r="J20" i="43" s="1"/>
  <c r="J21" i="43" a="1"/>
  <c r="J21" i="43" s="1"/>
  <c r="J22" i="43" a="1"/>
  <c r="J22" i="43" s="1"/>
  <c r="J23" i="43" a="1"/>
  <c r="J23" i="43" s="1"/>
  <c r="H16" i="43" a="1"/>
  <c r="H16" i="43" s="1"/>
  <c r="H17" i="43" a="1"/>
  <c r="H17" i="43" s="1"/>
  <c r="H18" i="43" a="1"/>
  <c r="H18" i="43" s="1"/>
  <c r="H19" i="43" a="1"/>
  <c r="H19" i="43" s="1"/>
  <c r="H20" i="43" a="1"/>
  <c r="H20" i="43" s="1"/>
  <c r="H21" i="43" a="1"/>
  <c r="H21" i="43" s="1"/>
  <c r="H22" i="43" a="1"/>
  <c r="H22" i="43" s="1"/>
  <c r="H23" i="43" a="1"/>
  <c r="H23" i="43" s="1"/>
  <c r="Q16" i="43" a="1"/>
  <c r="Q16" i="43" s="1"/>
  <c r="Q17" i="43" a="1"/>
  <c r="Q17" i="43" s="1"/>
  <c r="Q18" i="43" a="1"/>
  <c r="Q18" i="43" s="1"/>
  <c r="Q19" i="43" a="1"/>
  <c r="Q19" i="43" s="1"/>
  <c r="Q20" i="43" a="1"/>
  <c r="Q20" i="43" s="1"/>
  <c r="Q21" i="43" a="1"/>
  <c r="Q21" i="43" s="1"/>
  <c r="Q22" i="43" a="1"/>
  <c r="Q22" i="43" s="1"/>
  <c r="Q23" i="43" a="1"/>
  <c r="Q23" i="43" s="1"/>
  <c r="Z16" i="43" a="1"/>
  <c r="Z16" i="43" s="1"/>
  <c r="Z17" i="43" a="1"/>
  <c r="Z17" i="43" s="1"/>
  <c r="Z18" i="43" a="1"/>
  <c r="Z18" i="43" s="1"/>
  <c r="Z19" i="43" a="1"/>
  <c r="Z19" i="43" s="1"/>
  <c r="Z20" i="43" a="1"/>
  <c r="Z20" i="43" s="1"/>
  <c r="Z21" i="43" a="1"/>
  <c r="Z21" i="43" s="1"/>
  <c r="Z22" i="43" a="1"/>
  <c r="Z22" i="43" s="1"/>
  <c r="Z23" i="43" a="1"/>
  <c r="Z23" i="43" s="1"/>
  <c r="AI16" i="43" a="1"/>
  <c r="AI16" i="43"/>
  <c r="AI17" i="43" a="1"/>
  <c r="AI17" i="43"/>
  <c r="AI18" i="43" a="1"/>
  <c r="AI18" i="43" s="1"/>
  <c r="AI19" i="43" a="1"/>
  <c r="AI19" i="43" s="1"/>
  <c r="AI20" i="43" a="1"/>
  <c r="AI20" i="43" s="1"/>
  <c r="AI21" i="43" a="1"/>
  <c r="AI21" i="43"/>
  <c r="AI22" i="43" a="1"/>
  <c r="AI22" i="43" s="1"/>
  <c r="AI23" i="43" a="1"/>
  <c r="AI23" i="43" s="1"/>
  <c r="AK16" i="43" a="1"/>
  <c r="AK16" i="43" s="1"/>
  <c r="AK17" i="43" a="1"/>
  <c r="AK17" i="43" s="1"/>
  <c r="AK18" i="43" a="1"/>
  <c r="AK18" i="43" s="1"/>
  <c r="AK19" i="43" a="1"/>
  <c r="AK19" i="43"/>
  <c r="AK20" i="43" a="1"/>
  <c r="AK20" i="43"/>
  <c r="AK21" i="43" a="1"/>
  <c r="AK21" i="43" s="1"/>
  <c r="AK22" i="43" a="1"/>
  <c r="AK22" i="43" s="1"/>
  <c r="AK23" i="43" a="1"/>
  <c r="AK23" i="43" s="1"/>
  <c r="AR16" i="43" a="1"/>
  <c r="AR16" i="43" s="1"/>
  <c r="AR17" i="43" a="1"/>
  <c r="AR17" i="43" s="1"/>
  <c r="AR18" i="43" a="1"/>
  <c r="AR18" i="43" s="1"/>
  <c r="AR19" i="43" a="1"/>
  <c r="AR19" i="43" s="1"/>
  <c r="AR20" i="43" a="1"/>
  <c r="AR20" i="43" s="1"/>
  <c r="AR21" i="43" a="1"/>
  <c r="AR21" i="43" s="1"/>
  <c r="AR22" i="43" a="1"/>
  <c r="AR22" i="43" s="1"/>
  <c r="AR23" i="43" a="1"/>
  <c r="AR23" i="43" s="1"/>
  <c r="BA16" i="43" a="1"/>
  <c r="BA16" i="43" s="1"/>
  <c r="BA17" i="43" a="1"/>
  <c r="BA17" i="43" s="1"/>
  <c r="BA18" i="43" a="1"/>
  <c r="BA18" i="43" s="1"/>
  <c r="BA19" i="43" a="1"/>
  <c r="BA19" i="43" s="1"/>
  <c r="BA20" i="43" a="1"/>
  <c r="BA20" i="43" s="1"/>
  <c r="BA21" i="43" a="1"/>
  <c r="BA21" i="43" s="1"/>
  <c r="BA22" i="43" a="1"/>
  <c r="BA22" i="43" s="1"/>
  <c r="BA23" i="43" a="1"/>
  <c r="BA23" i="43" s="1"/>
  <c r="BA15" i="43" a="1"/>
  <c r="BA15" i="43" s="1"/>
  <c r="AR15" i="43" a="1"/>
  <c r="AR15" i="43" s="1"/>
  <c r="AK15" i="43" a="1"/>
  <c r="AK15" i="43" s="1"/>
  <c r="AI15" i="43" a="1"/>
  <c r="AI15" i="43" s="1"/>
  <c r="Z15" i="43" a="1"/>
  <c r="Z15" i="43" s="1"/>
  <c r="Q15" i="43" a="1"/>
  <c r="Q15" i="43" s="1"/>
  <c r="J15" i="43" a="1"/>
  <c r="J15" i="43" s="1"/>
  <c r="H15" i="43" a="1"/>
  <c r="H15" i="43" s="1"/>
  <c r="BB5" i="43"/>
  <c r="BB6" i="43"/>
  <c r="BB7" i="43"/>
  <c r="BB8" i="43"/>
  <c r="BB9" i="43"/>
  <c r="BB10" i="43"/>
  <c r="BB11" i="43"/>
  <c r="BB12" i="43"/>
  <c r="BB13" i="43"/>
  <c r="BB14" i="43"/>
  <c r="BB15" i="43"/>
  <c r="BB16" i="43"/>
  <c r="BB17" i="43"/>
  <c r="BB18" i="43"/>
  <c r="BB19" i="43"/>
  <c r="BB20" i="43"/>
  <c r="BB21" i="43"/>
  <c r="BB22" i="43"/>
  <c r="BB23" i="43"/>
  <c r="BB4" i="43"/>
  <c r="AS5" i="43"/>
  <c r="AS6" i="43"/>
  <c r="AS7" i="43"/>
  <c r="AS8" i="43"/>
  <c r="AS9" i="43"/>
  <c r="AS10" i="43"/>
  <c r="AS11" i="43"/>
  <c r="AS12" i="43"/>
  <c r="AS13" i="43"/>
  <c r="AS14" i="43"/>
  <c r="AS15" i="43"/>
  <c r="AS16" i="43"/>
  <c r="AS17" i="43"/>
  <c r="AS18" i="43"/>
  <c r="AS19" i="43"/>
  <c r="AS20" i="43"/>
  <c r="AS21" i="43"/>
  <c r="AS22" i="43"/>
  <c r="AS23" i="43"/>
  <c r="AS4" i="43"/>
  <c r="AA5" i="43"/>
  <c r="AA6" i="43"/>
  <c r="AA7" i="43"/>
  <c r="AA8" i="43"/>
  <c r="AA9" i="43"/>
  <c r="AA10" i="43"/>
  <c r="AA11" i="43"/>
  <c r="AA12" i="43"/>
  <c r="AA13" i="43"/>
  <c r="AA14" i="43"/>
  <c r="AA15" i="43"/>
  <c r="AA16" i="43"/>
  <c r="AA17" i="43"/>
  <c r="AA18" i="43"/>
  <c r="AA19" i="43"/>
  <c r="AA20" i="43"/>
  <c r="AA21" i="43"/>
  <c r="AA22" i="43"/>
  <c r="AA23" i="43"/>
  <c r="AA4" i="43"/>
  <c r="R5" i="43"/>
  <c r="R6" i="43"/>
  <c r="R7" i="43"/>
  <c r="R8" i="43"/>
  <c r="R9" i="43"/>
  <c r="R10" i="43"/>
  <c r="R11" i="43"/>
  <c r="R12" i="43"/>
  <c r="R13" i="43"/>
  <c r="R14" i="43"/>
  <c r="R15" i="43"/>
  <c r="R16" i="43"/>
  <c r="R17" i="43"/>
  <c r="R18" i="43"/>
  <c r="R19" i="43"/>
  <c r="R20" i="43"/>
  <c r="R21" i="43"/>
  <c r="R22" i="43"/>
  <c r="R23" i="43"/>
  <c r="R4" i="43"/>
  <c r="S15" i="43" l="1" a="1"/>
  <c r="AT16" i="43" a="1"/>
  <c r="S21" i="43" a="1"/>
  <c r="S16" i="43" a="1"/>
  <c r="S16" i="43" s="1"/>
  <c r="AB19" i="43" a="1"/>
  <c r="AB22" i="43" a="1"/>
  <c r="AB22" i="43" s="1"/>
  <c r="BC15" i="43" a="1"/>
  <c r="BC15" i="43" s="1"/>
  <c r="AT21" i="43" a="1"/>
  <c r="AT21" i="43" s="1"/>
  <c r="BC22" i="43"/>
  <c r="BC21" i="43" a="1"/>
  <c r="AT19" i="43" a="1"/>
  <c r="AT19" i="43" s="1"/>
  <c r="S18" i="43" a="1"/>
  <c r="S18" i="43" s="1"/>
  <c r="AT20" i="43" a="1"/>
  <c r="AT18" i="43" a="1"/>
  <c r="S17" i="43" a="1"/>
  <c r="S17" i="43" s="1"/>
  <c r="AB18" i="43" a="1"/>
  <c r="AB18" i="43" s="1"/>
  <c r="BC20" i="43" a="1"/>
  <c r="BC20" i="43" s="1"/>
  <c r="BC22" i="43" a="1"/>
  <c r="S19" i="43" a="1"/>
  <c r="S19" i="43" s="1"/>
  <c r="AB15" i="43" a="1"/>
  <c r="AB15" i="43" s="1"/>
  <c r="AB17" i="43" a="1"/>
  <c r="AT17" i="43" a="1"/>
  <c r="S22" i="43" a="1"/>
  <c r="S22" i="43" s="1"/>
  <c r="AB23" i="43" a="1"/>
  <c r="AB23" i="43" s="1"/>
  <c r="AT15" i="43" a="1"/>
  <c r="AT15" i="43" s="1"/>
  <c r="AB20" i="43" a="1"/>
  <c r="AB20" i="43" s="1"/>
  <c r="S23" i="43" a="1"/>
  <c r="S23" i="43" s="1"/>
  <c r="BC19" i="43" a="1"/>
  <c r="BC19" i="43" s="1"/>
  <c r="BC17" i="43" a="1"/>
  <c r="AT23" i="43" a="1"/>
  <c r="AB16" i="43" a="1"/>
  <c r="AB16" i="43" s="1"/>
  <c r="BC16" i="43" a="1"/>
  <c r="BC16" i="43" s="1"/>
  <c r="S20" i="43" a="1"/>
  <c r="AB21" i="43" a="1"/>
  <c r="AT22" i="43" a="1"/>
  <c r="AT22" i="43" s="1"/>
  <c r="BC23" i="43" a="1"/>
  <c r="BC23" i="43" s="1"/>
  <c r="BC21" i="43"/>
  <c r="BC17" i="43"/>
  <c r="BC18" i="43" a="1"/>
  <c r="BC18" i="43" s="1"/>
  <c r="AT20" i="43"/>
  <c r="AT18" i="43"/>
  <c r="AT16" i="43"/>
  <c r="AT23" i="43"/>
  <c r="AT17" i="43"/>
  <c r="AB21" i="43"/>
  <c r="AB19" i="43"/>
  <c r="AB17" i="43"/>
  <c r="S15" i="43"/>
  <c r="S21" i="43"/>
  <c r="S20" i="43"/>
  <c r="BL16" i="42" a="1"/>
  <c r="BL16" i="42" s="1"/>
  <c r="BL17" i="42" a="1"/>
  <c r="BL17" i="42" s="1"/>
  <c r="BL18" i="42" a="1"/>
  <c r="BL18" i="42" s="1"/>
  <c r="BL19" i="42" a="1"/>
  <c r="BL19" i="42" s="1"/>
  <c r="BL20" i="42" a="1"/>
  <c r="BL20" i="42" s="1"/>
  <c r="BL21" i="42" a="1"/>
  <c r="BL21" i="42" s="1"/>
  <c r="BL22" i="42" a="1"/>
  <c r="BL22" i="42" s="1"/>
  <c r="BO16" i="42" a="1"/>
  <c r="BO16" i="42" s="1"/>
  <c r="BO17" i="42" a="1"/>
  <c r="BO17" i="42" s="1"/>
  <c r="BO18" i="42" a="1"/>
  <c r="BO18" i="42" s="1"/>
  <c r="BO19" i="42" a="1"/>
  <c r="BO19" i="42" s="1"/>
  <c r="BO20" i="42" a="1"/>
  <c r="BO20" i="42" s="1"/>
  <c r="BO21" i="42" a="1"/>
  <c r="BO21" i="42" s="1"/>
  <c r="BO22" i="42" a="1"/>
  <c r="BO22" i="42" s="1"/>
  <c r="BW16" i="42" a="1"/>
  <c r="BW16" i="42" s="1"/>
  <c r="BW17" i="42" a="1"/>
  <c r="BW17" i="42" s="1"/>
  <c r="BW18" i="42" a="1"/>
  <c r="BW18" i="42" s="1"/>
  <c r="BW19" i="42" a="1"/>
  <c r="BW19" i="42" s="1"/>
  <c r="BW20" i="42" a="1"/>
  <c r="BW20" i="42" s="1"/>
  <c r="BW21" i="42" a="1"/>
  <c r="BW21" i="42" s="1"/>
  <c r="BW22" i="42" a="1"/>
  <c r="BW22" i="42" s="1"/>
  <c r="BZ16" i="42" a="1"/>
  <c r="BZ16" i="42" s="1"/>
  <c r="BZ17" i="42" a="1"/>
  <c r="BZ17" i="42" s="1"/>
  <c r="BZ18" i="42" a="1"/>
  <c r="BZ18" i="42" s="1"/>
  <c r="BZ19" i="42" a="1"/>
  <c r="BZ19" i="42" s="1"/>
  <c r="BZ20" i="42" a="1"/>
  <c r="BZ20" i="42" s="1"/>
  <c r="BZ21" i="42" a="1"/>
  <c r="BZ21" i="42" s="1"/>
  <c r="BZ22" i="42" a="1"/>
  <c r="BZ22" i="42" s="1"/>
  <c r="BZ15" i="42" a="1"/>
  <c r="BZ15" i="42" s="1"/>
  <c r="BW15" i="42" a="1"/>
  <c r="BW15" i="42" s="1"/>
  <c r="BO15" i="42" a="1"/>
  <c r="BO15" i="42" s="1"/>
  <c r="BL15" i="42" a="1"/>
  <c r="BL15" i="42" s="1"/>
  <c r="BD16" i="42" a="1"/>
  <c r="BD16" i="42" s="1"/>
  <c r="BD17" i="42" a="1"/>
  <c r="BD17" i="42" s="1"/>
  <c r="BD18" i="42" a="1"/>
  <c r="BD18" i="42" s="1"/>
  <c r="BD19" i="42" a="1"/>
  <c r="BD19" i="42" s="1"/>
  <c r="BD20" i="42" a="1"/>
  <c r="BD20" i="42" s="1"/>
  <c r="BD21" i="42" a="1"/>
  <c r="BD21" i="42" s="1"/>
  <c r="BD22" i="42" a="1"/>
  <c r="BD22" i="42" s="1"/>
  <c r="BA16" i="42" a="1"/>
  <c r="BA16" i="42" s="1"/>
  <c r="BA17" i="42" a="1"/>
  <c r="BA17" i="42" s="1"/>
  <c r="BA18" i="42" a="1"/>
  <c r="BA18" i="42" s="1"/>
  <c r="BA19" i="42" a="1"/>
  <c r="BA19" i="42" s="1"/>
  <c r="BA20" i="42" a="1"/>
  <c r="BA20" i="42" s="1"/>
  <c r="BA21" i="42" a="1"/>
  <c r="BA21" i="42" s="1"/>
  <c r="BA22" i="42" a="1"/>
  <c r="BA22" i="42" s="1"/>
  <c r="BD15" i="42" a="1"/>
  <c r="BD15" i="42" s="1"/>
  <c r="BA15" i="42" a="1"/>
  <c r="BA15" i="42" s="1"/>
  <c r="AS16" i="42" a="1"/>
  <c r="AS16" i="42" s="1"/>
  <c r="AS17" i="42" a="1"/>
  <c r="AS17" i="42" s="1"/>
  <c r="AS18" i="42" a="1"/>
  <c r="AS18" i="42" s="1"/>
  <c r="AS19" i="42" a="1"/>
  <c r="AS19" i="42" s="1"/>
  <c r="AS20" i="42" a="1"/>
  <c r="AS20" i="42" s="1"/>
  <c r="AS21" i="42" a="1"/>
  <c r="AS21" i="42" s="1"/>
  <c r="AS22" i="42" a="1"/>
  <c r="AS22" i="42" s="1"/>
  <c r="AP16" i="42" a="1"/>
  <c r="AP16" i="42" s="1"/>
  <c r="AP17" i="42" a="1"/>
  <c r="AP17" i="42" s="1"/>
  <c r="AP18" i="42" a="1"/>
  <c r="AP18" i="42" s="1"/>
  <c r="AP19" i="42" a="1"/>
  <c r="AP19" i="42" s="1"/>
  <c r="AP20" i="42" a="1"/>
  <c r="AP20" i="42" s="1"/>
  <c r="AP21" i="42" a="1"/>
  <c r="AP21" i="42" s="1"/>
  <c r="AP22" i="42" a="1"/>
  <c r="AP22" i="42" s="1"/>
  <c r="AS15" i="42" a="1"/>
  <c r="AS15" i="42" s="1"/>
  <c r="AP15" i="42" a="1"/>
  <c r="AP15" i="42" s="1"/>
  <c r="AH16" i="42" a="1"/>
  <c r="AH16" i="42" s="1"/>
  <c r="AH17" i="42" a="1"/>
  <c r="AH17" i="42" s="1"/>
  <c r="AH18" i="42" a="1"/>
  <c r="AH18" i="42" s="1"/>
  <c r="AH19" i="42" a="1"/>
  <c r="AH19" i="42" s="1"/>
  <c r="AH20" i="42" a="1"/>
  <c r="AH20" i="42" s="1"/>
  <c r="AH21" i="42" a="1"/>
  <c r="AH21" i="42" s="1"/>
  <c r="AH22" i="42" a="1"/>
  <c r="AH22" i="42" s="1"/>
  <c r="AE16" i="42" a="1"/>
  <c r="AE16" i="42" s="1"/>
  <c r="AE17" i="42" a="1"/>
  <c r="AE17" i="42" s="1"/>
  <c r="AE18" i="42" a="1"/>
  <c r="AE18" i="42" s="1"/>
  <c r="AE19" i="42" a="1"/>
  <c r="AE19" i="42" s="1"/>
  <c r="AE20" i="42" a="1"/>
  <c r="AE20" i="42" s="1"/>
  <c r="AE21" i="42" a="1"/>
  <c r="AE21" i="42" s="1"/>
  <c r="AE22" i="42" a="1"/>
  <c r="AE22" i="42" s="1"/>
  <c r="AH15" i="42" a="1"/>
  <c r="AH15" i="42" s="1"/>
  <c r="AE15" i="42" a="1"/>
  <c r="AE15" i="42" s="1"/>
  <c r="W16" i="42" a="1"/>
  <c r="W16" i="42" s="1"/>
  <c r="W17" i="42" a="1"/>
  <c r="W17" i="42" s="1"/>
  <c r="W18" i="42" a="1"/>
  <c r="W18" i="42" s="1"/>
  <c r="W19" i="42" a="1"/>
  <c r="W19" i="42" s="1"/>
  <c r="W20" i="42" a="1"/>
  <c r="W20" i="42" s="1"/>
  <c r="W21" i="42" a="1"/>
  <c r="W21" i="42" s="1"/>
  <c r="W22" i="42" a="1"/>
  <c r="W22" i="42" s="1"/>
  <c r="T16" i="42" a="1"/>
  <c r="T16" i="42" s="1"/>
  <c r="T17" i="42" a="1"/>
  <c r="T17" i="42" s="1"/>
  <c r="T18" i="42" a="1"/>
  <c r="T18" i="42" s="1"/>
  <c r="T19" i="42" a="1"/>
  <c r="T19" i="42" s="1"/>
  <c r="T20" i="42" a="1"/>
  <c r="T20" i="42" s="1"/>
  <c r="T21" i="42" a="1"/>
  <c r="T21" i="42" s="1"/>
  <c r="T22" i="42" a="1"/>
  <c r="T22" i="42" s="1"/>
  <c r="W15" i="42" a="1"/>
  <c r="W15" i="42" s="1"/>
  <c r="T15" i="42" a="1"/>
  <c r="T15" i="42" s="1"/>
  <c r="I16" i="42" a="1"/>
  <c r="I16" i="42" s="1"/>
  <c r="I17" i="42" a="1"/>
  <c r="I17" i="42" s="1"/>
  <c r="I18" i="42" a="1"/>
  <c r="I18" i="42" s="1"/>
  <c r="I19" i="42" a="1"/>
  <c r="I19" i="42" s="1"/>
  <c r="I20" i="42" a="1"/>
  <c r="I20" i="42" s="1"/>
  <c r="I21" i="42" a="1"/>
  <c r="I21" i="42" s="1"/>
  <c r="I22" i="42" a="1"/>
  <c r="I22" i="42" s="1"/>
  <c r="I15" i="42" a="1"/>
  <c r="I15" i="42" s="1"/>
  <c r="B5" i="43" l="1"/>
  <c r="B6" i="43" s="1"/>
  <c r="B7" i="43" l="1"/>
  <c r="B8" i="43" l="1"/>
  <c r="B9" i="43" l="1"/>
  <c r="B10" i="43" l="1"/>
  <c r="B11" i="43" l="1"/>
  <c r="B12" i="43" l="1"/>
  <c r="B88" i="24"/>
  <c r="B84" i="24"/>
  <c r="B80" i="24"/>
  <c r="B76" i="24"/>
  <c r="B72" i="24"/>
  <c r="B68" i="24"/>
  <c r="B64" i="24"/>
  <c r="B60" i="24"/>
  <c r="B87" i="24"/>
  <c r="B83" i="24"/>
  <c r="B79" i="24"/>
  <c r="B75" i="24"/>
  <c r="B71" i="24"/>
  <c r="B67" i="24"/>
  <c r="B63" i="24"/>
  <c r="B59" i="24"/>
  <c r="D11" i="24"/>
  <c r="D1" i="24"/>
  <c r="P28" i="23" l="1"/>
  <c r="F4" i="42" s="1"/>
  <c r="G15" i="42" s="1" a="1"/>
  <c r="G15" i="42" s="1"/>
  <c r="V28" i="23"/>
  <c r="S28" i="23"/>
  <c r="R28" i="23"/>
  <c r="W28" i="23"/>
  <c r="T28" i="23"/>
  <c r="Q28" i="23"/>
  <c r="U28" i="23"/>
  <c r="X28" i="23"/>
  <c r="Q5" i="14"/>
  <c r="R5" i="14"/>
  <c r="O5" i="14"/>
  <c r="P5" i="14"/>
  <c r="X5" i="14" s="1"/>
  <c r="E1" i="24"/>
  <c r="B13" i="43"/>
  <c r="E11" i="24"/>
  <c r="Q51" i="23" l="1"/>
  <c r="W51" i="23"/>
  <c r="R51" i="23"/>
  <c r="V51" i="23"/>
  <c r="T51" i="23"/>
  <c r="F1" i="24"/>
  <c r="Q7" i="14" s="1"/>
  <c r="P6" i="14"/>
  <c r="X6" i="14" s="1"/>
  <c r="Q6" i="14"/>
  <c r="R6" i="14"/>
  <c r="O6" i="14"/>
  <c r="S5" i="14"/>
  <c r="W5" i="14" s="1"/>
  <c r="Z5" i="14" s="1"/>
  <c r="AA5" i="14" a="1"/>
  <c r="P29" i="23"/>
  <c r="F5" i="42" s="1"/>
  <c r="G16" i="42" s="1" a="1"/>
  <c r="G16" i="42" s="1"/>
  <c r="R29" i="23"/>
  <c r="T29" i="23"/>
  <c r="V29" i="23"/>
  <c r="S29" i="23"/>
  <c r="Q29" i="23"/>
  <c r="X29" i="23"/>
  <c r="U29" i="23"/>
  <c r="W29" i="23"/>
  <c r="P51" i="23"/>
  <c r="X51" i="23"/>
  <c r="U51" i="23"/>
  <c r="S51" i="23"/>
  <c r="F11" i="24"/>
  <c r="B14" i="43"/>
  <c r="P52" i="23" l="1"/>
  <c r="X30" i="23"/>
  <c r="Q30" i="23"/>
  <c r="P7" i="14"/>
  <c r="X7" i="14" s="1"/>
  <c r="O7" i="14"/>
  <c r="X52" i="23"/>
  <c r="V52" i="23"/>
  <c r="T52" i="23"/>
  <c r="R52" i="23"/>
  <c r="Z6" i="14" a="1"/>
  <c r="S6" i="14"/>
  <c r="W6" i="14" s="1"/>
  <c r="V30" i="23"/>
  <c r="U52" i="23"/>
  <c r="R30" i="23"/>
  <c r="S30" i="23"/>
  <c r="U30" i="23"/>
  <c r="AA6" i="14" a="1"/>
  <c r="T30" i="23"/>
  <c r="P30" i="23"/>
  <c r="F6" i="42" s="1"/>
  <c r="G17" i="42" s="1" a="1"/>
  <c r="G17" i="42" s="1"/>
  <c r="W30" i="23"/>
  <c r="Q52" i="23"/>
  <c r="S52" i="23"/>
  <c r="W52" i="23"/>
  <c r="G1" i="24"/>
  <c r="R8" i="14" s="1"/>
  <c r="R7" i="14"/>
  <c r="G11" i="24"/>
  <c r="B15" i="43"/>
  <c r="X53" i="23" l="1"/>
  <c r="Q53" i="23"/>
  <c r="P53" i="23"/>
  <c r="S7" i="14"/>
  <c r="W7" i="14" s="1"/>
  <c r="T53" i="23"/>
  <c r="V53" i="23"/>
  <c r="U53" i="23"/>
  <c r="Z7" i="14" a="1"/>
  <c r="T31" i="23"/>
  <c r="P31" i="23"/>
  <c r="F7" i="42" s="1"/>
  <c r="G18" i="42" s="1" a="1"/>
  <c r="G18" i="42" s="1"/>
  <c r="R31" i="23"/>
  <c r="Q31" i="23"/>
  <c r="X31" i="23"/>
  <c r="S31" i="23"/>
  <c r="U31" i="23"/>
  <c r="W31" i="23"/>
  <c r="V31" i="23"/>
  <c r="R32" i="23"/>
  <c r="W53" i="23"/>
  <c r="AA7" i="14" a="1"/>
  <c r="H1" i="24"/>
  <c r="R9" i="14" s="1"/>
  <c r="O8" i="14"/>
  <c r="Q8" i="14"/>
  <c r="P8" i="14"/>
  <c r="X8" i="14" s="1"/>
  <c r="S53" i="23"/>
  <c r="R53" i="23"/>
  <c r="H11" i="24"/>
  <c r="K4" i="14"/>
  <c r="B16" i="43"/>
  <c r="P9" i="14" l="1"/>
  <c r="X9" i="14" s="1"/>
  <c r="T32" i="23"/>
  <c r="Q9" i="14"/>
  <c r="P54" i="23"/>
  <c r="U54" i="23"/>
  <c r="T54" i="23"/>
  <c r="S54" i="23"/>
  <c r="V54" i="23"/>
  <c r="R54" i="23"/>
  <c r="W54" i="23"/>
  <c r="W32" i="23"/>
  <c r="X32" i="23"/>
  <c r="Z8" i="14" a="1"/>
  <c r="U32" i="23"/>
  <c r="P32" i="23"/>
  <c r="F8" i="42" s="1"/>
  <c r="G19" i="42" s="1" a="1"/>
  <c r="G19" i="42" s="1"/>
  <c r="Q32" i="23"/>
  <c r="R55" i="23"/>
  <c r="S32" i="23"/>
  <c r="V32" i="23"/>
  <c r="S8" i="14"/>
  <c r="W8" i="14" s="1"/>
  <c r="I1" i="24"/>
  <c r="AA8" i="14" a="1"/>
  <c r="O9" i="14"/>
  <c r="Q54" i="23"/>
  <c r="X54" i="23"/>
  <c r="I11" i="24"/>
  <c r="B17" i="43"/>
  <c r="S9" i="14" l="1"/>
  <c r="W9" i="14" s="1"/>
  <c r="T55" i="23"/>
  <c r="P55" i="23"/>
  <c r="Q55" i="23"/>
  <c r="W55" i="23"/>
  <c r="X55" i="23"/>
  <c r="S55" i="23"/>
  <c r="J1" i="24"/>
  <c r="Q11" i="14" s="1"/>
  <c r="Q10" i="14"/>
  <c r="R10" i="14"/>
  <c r="P11" i="14"/>
  <c r="X11" i="14" s="1"/>
  <c r="O10" i="14"/>
  <c r="P10" i="14"/>
  <c r="X10" i="14" s="1"/>
  <c r="V55" i="23"/>
  <c r="U55" i="23"/>
  <c r="J11" i="24"/>
  <c r="B18" i="43"/>
  <c r="O11" i="14" l="1"/>
  <c r="R11" i="14"/>
  <c r="S10" i="14"/>
  <c r="W10" i="14" s="1"/>
  <c r="K1" i="24"/>
  <c r="Z10" i="14" a="1"/>
  <c r="Z9" i="14" a="1"/>
  <c r="K11" i="24"/>
  <c r="K5" i="14"/>
  <c r="B19" i="43"/>
  <c r="K6" i="14"/>
  <c r="S11" i="14" l="1"/>
  <c r="W11" i="14" s="1"/>
  <c r="L1" i="24"/>
  <c r="P13" i="14" s="1"/>
  <c r="X13" i="14" s="1"/>
  <c r="P12" i="14"/>
  <c r="X12" i="14" s="1"/>
  <c r="Q12" i="14"/>
  <c r="O12" i="14"/>
  <c r="L11" i="24"/>
  <c r="B20" i="43"/>
  <c r="M1" i="24" l="1"/>
  <c r="N1" i="24" s="1"/>
  <c r="O1" i="24" s="1"/>
  <c r="P1" i="24" s="1"/>
  <c r="Q1" i="24" s="1"/>
  <c r="R1" i="24" s="1"/>
  <c r="S1" i="24" s="1"/>
  <c r="T1" i="24" s="1"/>
  <c r="U1" i="24" s="1"/>
  <c r="V1" i="24" s="1"/>
  <c r="M11" i="24"/>
  <c r="K7" i="14"/>
  <c r="B21" i="43"/>
  <c r="Q4" i="14" l="1"/>
  <c r="P4" i="14"/>
  <c r="X4" i="14" s="1"/>
  <c r="O4" i="14"/>
  <c r="R4" i="14"/>
  <c r="P22" i="14"/>
  <c r="X22" i="14" s="1"/>
  <c r="R21" i="14"/>
  <c r="O19" i="14"/>
  <c r="Q15" i="14"/>
  <c r="R12" i="14"/>
  <c r="S12" i="14" s="1"/>
  <c r="W12" i="14" s="1"/>
  <c r="P15" i="14"/>
  <c r="X15" i="14" s="1"/>
  <c r="R23" i="14"/>
  <c r="R19" i="14"/>
  <c r="Q13" i="14"/>
  <c r="Q17" i="14"/>
  <c r="O23" i="14"/>
  <c r="P18" i="14"/>
  <c r="X18" i="14" s="1"/>
  <c r="P17" i="14"/>
  <c r="X17" i="14" s="1"/>
  <c r="P23" i="14"/>
  <c r="X23" i="14" s="1"/>
  <c r="R13" i="14"/>
  <c r="P19" i="14"/>
  <c r="X19" i="14" s="1"/>
  <c r="O16" i="14"/>
  <c r="R14" i="14"/>
  <c r="R18" i="14"/>
  <c r="R22" i="14"/>
  <c r="P14" i="14"/>
  <c r="X14" i="14" s="1"/>
  <c r="O17" i="14"/>
  <c r="Q22" i="14"/>
  <c r="Q21" i="14"/>
  <c r="O21" i="14"/>
  <c r="Q14" i="14"/>
  <c r="O13" i="14"/>
  <c r="P16" i="14"/>
  <c r="X16" i="14" s="1"/>
  <c r="O15" i="14"/>
  <c r="O20" i="14"/>
  <c r="R17" i="14"/>
  <c r="Q19" i="14"/>
  <c r="Q18" i="14"/>
  <c r="O14" i="14"/>
  <c r="O22" i="14"/>
  <c r="Q16" i="14"/>
  <c r="P21" i="14"/>
  <c r="X21" i="14" s="1"/>
  <c r="Q23" i="14"/>
  <c r="R15" i="14"/>
  <c r="O18" i="14"/>
  <c r="R20" i="14"/>
  <c r="Q20" i="14"/>
  <c r="R16" i="14"/>
  <c r="P20" i="14"/>
  <c r="X20" i="14" s="1"/>
  <c r="N11" i="24"/>
  <c r="K8" i="14"/>
  <c r="B22" i="43"/>
  <c r="K9" i="14"/>
  <c r="AA5" i="14" l="1"/>
  <c r="AA6" i="14"/>
  <c r="AA7" i="14"/>
  <c r="AA8" i="14"/>
  <c r="S4" i="14"/>
  <c r="W4" i="14" s="1"/>
  <c r="S17" i="14"/>
  <c r="W17" i="14" s="1"/>
  <c r="S14" i="14"/>
  <c r="W14" i="14" s="1"/>
  <c r="S21" i="14"/>
  <c r="W21" i="14" s="1"/>
  <c r="S15" i="14"/>
  <c r="W15" i="14" s="1"/>
  <c r="S18" i="14"/>
  <c r="W18" i="14" s="1"/>
  <c r="S22" i="14"/>
  <c r="W22" i="14" s="1"/>
  <c r="S23" i="14"/>
  <c r="W23" i="14" s="1"/>
  <c r="S20" i="14"/>
  <c r="W20" i="14" s="1"/>
  <c r="S16" i="14"/>
  <c r="W16" i="14" s="1"/>
  <c r="S13" i="14"/>
  <c r="W13" i="14" s="1"/>
  <c r="S19" i="14"/>
  <c r="W19" i="14" s="1"/>
  <c r="O11" i="24"/>
  <c r="B23" i="43"/>
  <c r="Z6" i="14" l="1"/>
  <c r="Z7" i="14"/>
  <c r="Z8" i="14"/>
  <c r="Z9" i="14"/>
  <c r="Z10" i="14"/>
  <c r="P11" i="24"/>
  <c r="K10" i="14"/>
  <c r="Q11" i="24" l="1"/>
  <c r="AN16" i="43" l="1" a="1"/>
  <c r="AN19" i="43" a="1"/>
  <c r="R11" i="24"/>
  <c r="K11" i="14"/>
  <c r="S11" i="24" l="1"/>
  <c r="K12" i="14"/>
  <c r="K14" i="14"/>
  <c r="T11" i="24" l="1"/>
  <c r="K13" i="14"/>
  <c r="U11" i="24" l="1"/>
  <c r="AA39" i="13" l="1"/>
  <c r="AB44" i="13"/>
  <c r="AD38" i="13"/>
  <c r="Z19" i="13"/>
  <c r="AF42" i="13"/>
  <c r="AD45" i="13"/>
  <c r="AE35" i="13"/>
  <c r="AD11" i="13"/>
  <c r="Z18" i="13"/>
  <c r="Z35" i="13"/>
  <c r="Z34" i="13"/>
  <c r="E15" i="57"/>
  <c r="AF16" i="13"/>
  <c r="AF15" i="13"/>
  <c r="AE12" i="13"/>
  <c r="AC34" i="13"/>
  <c r="AB18" i="13"/>
  <c r="E14" i="57"/>
  <c r="AB14" i="13"/>
  <c r="AF39" i="13"/>
  <c r="AA14" i="13"/>
  <c r="AA18" i="13"/>
  <c r="AA21" i="13"/>
  <c r="AD23" i="13"/>
  <c r="AA16" i="13"/>
  <c r="AA62" i="13" s="1"/>
  <c r="AB12" i="13"/>
  <c r="AE15" i="13"/>
  <c r="AB20" i="13"/>
  <c r="AE19" i="13"/>
  <c r="AC11" i="13"/>
  <c r="AD41" i="13"/>
  <c r="E9" i="57"/>
  <c r="AE37" i="13"/>
  <c r="AC36" i="13"/>
  <c r="AE17" i="13"/>
  <c r="AA19" i="13"/>
  <c r="AD42" i="13"/>
  <c r="AE40" i="13"/>
  <c r="E20" i="57"/>
  <c r="Z38" i="13"/>
  <c r="AA12" i="13"/>
  <c r="Z11" i="13"/>
  <c r="AA35" i="13"/>
  <c r="AA37" i="13"/>
  <c r="AC43" i="13"/>
  <c r="AA17" i="13"/>
  <c r="AD15" i="13"/>
  <c r="AB15" i="13"/>
  <c r="Z13" i="13"/>
  <c r="AE38" i="13"/>
  <c r="Z16" i="13"/>
  <c r="Z41" i="13"/>
  <c r="AB22" i="13"/>
  <c r="AE20" i="13"/>
  <c r="E12" i="57"/>
  <c r="AF17" i="13"/>
  <c r="AC15" i="13"/>
  <c r="AE42" i="13"/>
  <c r="Z14" i="13"/>
  <c r="E22" i="57"/>
  <c r="E17" i="57"/>
  <c r="AB41" i="13"/>
  <c r="AC17" i="13"/>
  <c r="AA42" i="13"/>
  <c r="AE16" i="13"/>
  <c r="AF13" i="13"/>
  <c r="AD12" i="13"/>
  <c r="AD19" i="13"/>
  <c r="E21" i="57"/>
  <c r="AC12" i="13"/>
  <c r="AD39" i="13"/>
  <c r="AA22" i="13"/>
  <c r="Z43" i="13"/>
  <c r="AC38" i="13"/>
  <c r="AF36" i="13"/>
  <c r="AC16" i="13"/>
  <c r="AE21" i="13"/>
  <c r="E16" i="57"/>
  <c r="Z45" i="13"/>
  <c r="Z21" i="13"/>
  <c r="AA40" i="13"/>
  <c r="AE39" i="13"/>
  <c r="AF20" i="13"/>
  <c r="AB39" i="13"/>
  <c r="AB43" i="13"/>
  <c r="AF43" i="13"/>
  <c r="AF45" i="13"/>
  <c r="AF40" i="13"/>
  <c r="AE45" i="13"/>
  <c r="AD37" i="13"/>
  <c r="AC14" i="13"/>
  <c r="AD16" i="13"/>
  <c r="AB40" i="13"/>
  <c r="AA43" i="13"/>
  <c r="AF22" i="13"/>
  <c r="AF68" i="13" s="1"/>
  <c r="AC21" i="13"/>
  <c r="AD43" i="13"/>
  <c r="AC42" i="13"/>
  <c r="AB21" i="13"/>
  <c r="AF38" i="13"/>
  <c r="AF19" i="13"/>
  <c r="AC44" i="13"/>
  <c r="AB35" i="13"/>
  <c r="AB34" i="13"/>
  <c r="AD21" i="13"/>
  <c r="E19" i="57"/>
  <c r="AB17" i="13"/>
  <c r="AD14" i="13"/>
  <c r="AB16" i="13"/>
  <c r="E11" i="57"/>
  <c r="AF35" i="13"/>
  <c r="AD35" i="13"/>
  <c r="AB38" i="13"/>
  <c r="AC37" i="13"/>
  <c r="AB36" i="13"/>
  <c r="AD17" i="13"/>
  <c r="AA11" i="13"/>
  <c r="AB45" i="13"/>
  <c r="AD36" i="13"/>
  <c r="AF14" i="13"/>
  <c r="AE14" i="13"/>
  <c r="AC19" i="13"/>
  <c r="Z20" i="13"/>
  <c r="AA36" i="13"/>
  <c r="Z17" i="13"/>
  <c r="AD20" i="13"/>
  <c r="AA41" i="13"/>
  <c r="AC45" i="13"/>
  <c r="AD13" i="13"/>
  <c r="E13" i="57"/>
  <c r="AB42" i="13"/>
  <c r="AA13" i="13"/>
  <c r="E18" i="57"/>
  <c r="Z42" i="13"/>
  <c r="AE18" i="13"/>
  <c r="AF18" i="13"/>
  <c r="AF21" i="13"/>
  <c r="AC18" i="13"/>
  <c r="AF37" i="13"/>
  <c r="Z12" i="13"/>
  <c r="AB37" i="13"/>
  <c r="AC20" i="13"/>
  <c r="AC39" i="13"/>
  <c r="AE43" i="13"/>
  <c r="AA15" i="13"/>
  <c r="AE11" i="13"/>
  <c r="AE41" i="13"/>
  <c r="AF44" i="13"/>
  <c r="AA20" i="13"/>
  <c r="AC13" i="13"/>
  <c r="Z37" i="13"/>
  <c r="AA44" i="13"/>
  <c r="AD40" i="13"/>
  <c r="AC41" i="13"/>
  <c r="AC22" i="13"/>
  <c r="AC35" i="13"/>
  <c r="AA38" i="13"/>
  <c r="AA45" i="13"/>
  <c r="AB13" i="13"/>
  <c r="AE36" i="13"/>
  <c r="AC40" i="13"/>
  <c r="AF12" i="13"/>
  <c r="AE13" i="13"/>
  <c r="AE22" i="13"/>
  <c r="AD34" i="13"/>
  <c r="AD22" i="13"/>
  <c r="Z39" i="13"/>
  <c r="V11" i="24"/>
  <c r="K15" i="14"/>
  <c r="AC59" i="13" l="1"/>
  <c r="AD66" i="13"/>
  <c r="Z58" i="13"/>
  <c r="AA59" i="13"/>
  <c r="AA66" i="13"/>
  <c r="AB67" i="13"/>
  <c r="AA67" i="13"/>
  <c r="AA58" i="13"/>
  <c r="AE46" i="13"/>
  <c r="AD68" i="13"/>
  <c r="AA46" i="13"/>
  <c r="Z46" i="13"/>
  <c r="AF46" i="13"/>
  <c r="AD62" i="13"/>
  <c r="AF60" i="13"/>
  <c r="AB63" i="13"/>
  <c r="AB58" i="13"/>
  <c r="AF23" i="13"/>
  <c r="AF63" i="13"/>
  <c r="AE23" i="13"/>
  <c r="G22" i="57"/>
  <c r="AB23" i="13"/>
  <c r="AB46" i="13"/>
  <c r="AC23" i="13"/>
  <c r="AC46" i="13"/>
  <c r="AD60" i="13"/>
  <c r="AA23" i="13"/>
  <c r="AF59" i="13"/>
  <c r="AC64" i="13"/>
  <c r="Z66" i="13"/>
  <c r="Z23" i="13"/>
  <c r="E23" i="57"/>
  <c r="G23" i="57" s="1"/>
  <c r="Z65" i="13"/>
  <c r="AC58" i="13"/>
  <c r="AB60" i="13"/>
  <c r="AD61" i="13"/>
  <c r="AC66" i="13"/>
  <c r="AC60" i="13"/>
  <c r="AF66" i="13"/>
  <c r="AA63" i="13"/>
  <c r="AC62" i="13"/>
  <c r="AD65" i="13"/>
  <c r="AE66" i="13"/>
  <c r="AM20" i="43"/>
  <c r="AB64" i="13"/>
  <c r="AF58" i="13"/>
  <c r="AC67" i="13"/>
  <c r="AD58" i="13"/>
  <c r="AB68" i="13"/>
  <c r="AE4" i="13"/>
  <c r="AB28" i="13"/>
  <c r="Z27" i="13"/>
  <c r="AB6" i="13"/>
  <c r="Z4" i="13"/>
  <c r="AD28" i="13"/>
  <c r="AA5" i="13"/>
  <c r="AB5" i="13"/>
  <c r="AC5" i="13"/>
  <c r="AD5" i="13"/>
  <c r="E5" i="57"/>
  <c r="AE27" i="13"/>
  <c r="AD4" i="13"/>
  <c r="AA27" i="13"/>
  <c r="AD27" i="13"/>
  <c r="AC4" i="13"/>
  <c r="AF5" i="13"/>
  <c r="AB27" i="13"/>
  <c r="AE28" i="13"/>
  <c r="Z5" i="13"/>
  <c r="AA4" i="13"/>
  <c r="AA28" i="13"/>
  <c r="AC28" i="13"/>
  <c r="Z28" i="13"/>
  <c r="AC8" i="13"/>
  <c r="AD7" i="13"/>
  <c r="AA29" i="13"/>
  <c r="Z29" i="13"/>
  <c r="AD29" i="13"/>
  <c r="AE5" i="13"/>
  <c r="AC29" i="13"/>
  <c r="AE30" i="13"/>
  <c r="AD6" i="13"/>
  <c r="AC27" i="13"/>
  <c r="AA7" i="13"/>
  <c r="AF6" i="13"/>
  <c r="AC6" i="13"/>
  <c r="E4" i="57"/>
  <c r="G15" i="57" s="1"/>
  <c r="AF29" i="13"/>
  <c r="AD30" i="13"/>
  <c r="AB4" i="13"/>
  <c r="AA32" i="13"/>
  <c r="AA31" i="13"/>
  <c r="AC31" i="13"/>
  <c r="AE29" i="13"/>
  <c r="AF31" i="13"/>
  <c r="AD32" i="13"/>
  <c r="AF27" i="13"/>
  <c r="AF4" i="13"/>
  <c r="AE8" i="13"/>
  <c r="AC32" i="13"/>
  <c r="AE7" i="13"/>
  <c r="AD8" i="13"/>
  <c r="AC7" i="13"/>
  <c r="Z6" i="13"/>
  <c r="AA30" i="13"/>
  <c r="AB29" i="13"/>
  <c r="AA6" i="13"/>
  <c r="E6" i="57"/>
  <c r="AF28" i="13"/>
  <c r="AF7" i="13"/>
  <c r="AF30" i="13"/>
  <c r="AB8" i="13"/>
  <c r="Z30" i="13"/>
  <c r="Z8" i="13"/>
  <c r="AB31" i="13"/>
  <c r="AC30" i="13"/>
  <c r="AD9" i="13"/>
  <c r="Z7" i="13"/>
  <c r="AB7" i="13"/>
  <c r="E10" i="57"/>
  <c r="G21" i="57" s="1"/>
  <c r="AB9" i="13"/>
  <c r="AC33" i="13"/>
  <c r="Z33" i="13"/>
  <c r="AE6" i="13"/>
  <c r="Z9" i="13"/>
  <c r="AE31" i="13"/>
  <c r="Z32" i="13"/>
  <c r="AE32" i="13"/>
  <c r="AD31" i="13"/>
  <c r="AF9" i="13"/>
  <c r="AF10" i="13"/>
  <c r="AD33" i="13"/>
  <c r="AA8" i="13"/>
  <c r="AF11" i="13"/>
  <c r="E8" i="57"/>
  <c r="AF34" i="13"/>
  <c r="AB32" i="13"/>
  <c r="AB30" i="13"/>
  <c r="E7" i="57"/>
  <c r="Z31" i="13"/>
  <c r="AF32" i="13"/>
  <c r="AE9" i="13"/>
  <c r="AC9" i="13"/>
  <c r="AD10" i="13"/>
  <c r="AF8" i="13"/>
  <c r="AF33" i="13"/>
  <c r="AE33" i="13"/>
  <c r="AE10" i="13"/>
  <c r="AE34" i="13"/>
  <c r="AE57" i="13" s="1"/>
  <c r="AC10" i="13"/>
  <c r="AB11" i="13"/>
  <c r="AB57" i="13" s="1"/>
  <c r="Z10" i="13"/>
  <c r="AA9" i="13"/>
  <c r="AA10" i="13"/>
  <c r="AB10" i="13"/>
  <c r="AB33" i="13"/>
  <c r="AA33" i="13"/>
  <c r="AA34" i="13"/>
  <c r="AA57" i="13" s="1"/>
  <c r="Z40" i="13"/>
  <c r="Z63" i="13" s="1"/>
  <c r="Z15" i="13"/>
  <c r="Z61" i="13" s="1"/>
  <c r="AD46" i="13"/>
  <c r="AD69" i="13" s="1"/>
  <c r="Z22" i="13"/>
  <c r="Z68" i="13" s="1"/>
  <c r="AF41" i="13"/>
  <c r="AF64" i="13" s="1"/>
  <c r="AD44" i="13"/>
  <c r="AD67" i="13" s="1"/>
  <c r="Z44" i="13"/>
  <c r="Z67" i="13" s="1"/>
  <c r="AB19" i="13"/>
  <c r="AB65" i="13" s="1"/>
  <c r="AE44" i="13"/>
  <c r="AE67" i="13" s="1"/>
  <c r="AB61" i="13"/>
  <c r="AB62" i="13"/>
  <c r="Z64" i="13"/>
  <c r="AD63" i="13"/>
  <c r="AF65" i="13"/>
  <c r="AE62" i="13"/>
  <c r="AM16" i="43"/>
  <c r="Z62" i="13"/>
  <c r="AA65" i="13"/>
  <c r="AC57" i="13"/>
  <c r="AA64" i="13"/>
  <c r="AM12" i="43"/>
  <c r="AE58" i="13"/>
  <c r="AD57" i="13"/>
  <c r="AD18" i="13"/>
  <c r="AD64" i="13" s="1"/>
  <c r="AE59" i="13"/>
  <c r="AM13" i="43"/>
  <c r="Z60" i="13"/>
  <c r="AM11" i="43"/>
  <c r="AA68" i="13"/>
  <c r="Z57" i="13"/>
  <c r="AE63" i="13"/>
  <c r="AM17" i="43"/>
  <c r="AE65" i="13"/>
  <c r="AM19" i="43"/>
  <c r="AA60" i="13"/>
  <c r="AF61" i="13"/>
  <c r="AM14" i="43"/>
  <c r="AE60" i="13"/>
  <c r="AM15" i="43"/>
  <c r="AE61" i="13"/>
  <c r="AM22" i="43"/>
  <c r="AE68" i="13"/>
  <c r="AM18" i="43"/>
  <c r="AE64" i="13"/>
  <c r="AM21" i="43"/>
  <c r="AC68" i="13"/>
  <c r="AB59" i="13"/>
  <c r="AA61" i="13"/>
  <c r="AF67" i="13"/>
  <c r="AD59" i="13"/>
  <c r="AC65" i="13"/>
  <c r="AC63" i="13"/>
  <c r="AC61" i="13"/>
  <c r="AB66" i="13"/>
  <c r="AF62" i="13"/>
  <c r="Z36" i="13"/>
  <c r="Z59" i="13" s="1"/>
  <c r="K16" i="14"/>
  <c r="AF50" i="13" l="1"/>
  <c r="AA69" i="13"/>
  <c r="AE69" i="13"/>
  <c r="Z69" i="13"/>
  <c r="AA54" i="13"/>
  <c r="AM23" i="43"/>
  <c r="Z55" i="13"/>
  <c r="Z51" i="13"/>
  <c r="AB52" i="13"/>
  <c r="AA53" i="13"/>
  <c r="AF56" i="13"/>
  <c r="AB50" i="13"/>
  <c r="AD52" i="13"/>
  <c r="AA55" i="13"/>
  <c r="AB69" i="13"/>
  <c r="AF69" i="13"/>
  <c r="AF52" i="13"/>
  <c r="G17" i="57"/>
  <c r="AE51" i="13"/>
  <c r="G16" i="57"/>
  <c r="G18" i="57"/>
  <c r="G20" i="57"/>
  <c r="AD55" i="13"/>
  <c r="AF54" i="13"/>
  <c r="AC50" i="13"/>
  <c r="AB51" i="13"/>
  <c r="AC69" i="13"/>
  <c r="G19" i="57"/>
  <c r="C104" i="13"/>
  <c r="AC52" i="13"/>
  <c r="AE53" i="13"/>
  <c r="AM7" i="43"/>
  <c r="AE56" i="13"/>
  <c r="AM10" i="43"/>
  <c r="AM6" i="43"/>
  <c r="AE52" i="13"/>
  <c r="AB56" i="13"/>
  <c r="AA52" i="13"/>
  <c r="AE54" i="13"/>
  <c r="AM8" i="43"/>
  <c r="AD53" i="13"/>
  <c r="AD51" i="13"/>
  <c r="AA56" i="13"/>
  <c r="AF55" i="13"/>
  <c r="AF51" i="13"/>
  <c r="AB55" i="13"/>
  <c r="Z56" i="13"/>
  <c r="AD56" i="13"/>
  <c r="AB54" i="13"/>
  <c r="Z52" i="13"/>
  <c r="AC51" i="13"/>
  <c r="AA51" i="13"/>
  <c r="AC54" i="13"/>
  <c r="AC55" i="13"/>
  <c r="AB53" i="13"/>
  <c r="AM4" i="43"/>
  <c r="AM5" i="43"/>
  <c r="Z54" i="13"/>
  <c r="AE50" i="13"/>
  <c r="AC53" i="13"/>
  <c r="AC56" i="13"/>
  <c r="AE55" i="13"/>
  <c r="AM9" i="43"/>
  <c r="AF57" i="13"/>
  <c r="Z53" i="13"/>
  <c r="AF53" i="13"/>
  <c r="AD54" i="13"/>
  <c r="AA50" i="13"/>
  <c r="AD50" i="13"/>
  <c r="Z50" i="13"/>
  <c r="C103" i="13" s="1"/>
  <c r="K17" i="14"/>
  <c r="K19" i="14" l="1"/>
  <c r="K18" i="14"/>
  <c r="K20" i="14" l="1"/>
  <c r="K22" i="14"/>
  <c r="K21" i="14" l="1"/>
  <c r="K23" i="14" l="1"/>
  <c r="AD4" i="43" l="1"/>
  <c r="AN15" i="43" a="1"/>
  <c r="C4" i="43"/>
  <c r="AV4" i="43"/>
  <c r="L4" i="43"/>
  <c r="U4" i="43"/>
  <c r="AV6" i="43"/>
  <c r="AD6" i="43"/>
  <c r="L6" i="43"/>
  <c r="AD5" i="43"/>
  <c r="C5" i="43"/>
  <c r="AN17" i="43" a="1"/>
  <c r="U6" i="43"/>
  <c r="L5" i="43"/>
  <c r="U5" i="43"/>
  <c r="AV5" i="43"/>
  <c r="C6" i="43"/>
  <c r="AN18" i="43" a="1"/>
  <c r="L7" i="43"/>
  <c r="C7" i="43"/>
  <c r="AV7" i="43"/>
  <c r="U7" i="43"/>
  <c r="AD7" i="43"/>
  <c r="AV8" i="43"/>
  <c r="L8" i="43"/>
  <c r="AD8" i="43"/>
  <c r="C8" i="43"/>
  <c r="U8" i="43"/>
  <c r="N4" i="43"/>
  <c r="AO4" i="43"/>
  <c r="W4" i="43"/>
  <c r="E4" i="43"/>
  <c r="AX4" i="43"/>
  <c r="AF4" i="43"/>
  <c r="AX5" i="43"/>
  <c r="N5" i="43"/>
  <c r="AF5" i="43"/>
  <c r="E5" i="43"/>
  <c r="AO5" i="43"/>
  <c r="W5" i="43"/>
  <c r="N6" i="43"/>
  <c r="AF6" i="43"/>
  <c r="AX6" i="43"/>
  <c r="W6" i="43"/>
  <c r="E6" i="43"/>
  <c r="AO6" i="43"/>
  <c r="AX7" i="43"/>
  <c r="W7" i="43"/>
  <c r="AO7" i="43"/>
  <c r="N7" i="43"/>
  <c r="AF7" i="43"/>
  <c r="W8" i="43"/>
  <c r="AO8" i="43"/>
  <c r="N8" i="43"/>
  <c r="E8" i="43"/>
  <c r="AF8" i="43"/>
  <c r="AX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O15" i="43" l="1" a="1"/>
  <c r="O16" i="43" a="1"/>
  <c r="O18" i="43" a="1"/>
  <c r="O19" i="43" a="1"/>
  <c r="O17" i="43" a="1"/>
  <c r="BI4" i="42" l="1"/>
  <c r="AX4" i="42"/>
  <c r="AM5" i="42"/>
  <c r="AX5" i="42"/>
  <c r="Q4" i="42"/>
  <c r="AB4" i="42"/>
  <c r="BT4" i="42"/>
  <c r="AM4" i="42"/>
  <c r="BT5" i="42"/>
  <c r="AB5" i="42"/>
  <c r="Q5" i="42"/>
  <c r="AM6" i="42"/>
  <c r="BI6" i="42"/>
  <c r="BI5" i="42"/>
  <c r="Q6" i="42"/>
  <c r="L9" i="43" l="1"/>
  <c r="U16" i="43"/>
  <c r="L13" i="43"/>
  <c r="L14" i="43"/>
  <c r="U17" i="43"/>
  <c r="AV13" i="43"/>
  <c r="U23" i="43"/>
  <c r="AD21" i="43"/>
  <c r="AD9" i="43"/>
  <c r="L23" i="43"/>
  <c r="AD18" i="43"/>
  <c r="U12" i="43"/>
  <c r="AV15" i="43"/>
  <c r="L10" i="43"/>
  <c r="U13" i="43"/>
  <c r="AV10" i="43"/>
  <c r="AD15" i="43"/>
  <c r="AN21" i="43" a="1"/>
  <c r="U18" i="43"/>
  <c r="L19" i="43"/>
  <c r="AV21" i="43"/>
  <c r="AV11" i="43"/>
  <c r="U9" i="43"/>
  <c r="AD20" i="43"/>
  <c r="AV14" i="43"/>
  <c r="AD10" i="43"/>
  <c r="U14" i="43"/>
  <c r="L15" i="43"/>
  <c r="AD17" i="43"/>
  <c r="AV17" i="43"/>
  <c r="L18" i="43"/>
  <c r="U21" i="43"/>
  <c r="L11" i="43"/>
  <c r="AD12" i="43"/>
  <c r="AD19" i="43"/>
  <c r="AV18" i="43"/>
  <c r="AD16" i="43"/>
  <c r="AD23" i="43"/>
  <c r="U22" i="43"/>
  <c r="AV20" i="43"/>
  <c r="AD13" i="43"/>
  <c r="AV22" i="43"/>
  <c r="L20" i="43"/>
  <c r="U19" i="43"/>
  <c r="AN22" i="43" a="1"/>
  <c r="AD14" i="43"/>
  <c r="L21" i="43"/>
  <c r="AV16" i="43"/>
  <c r="L22" i="43"/>
  <c r="AV19" i="43"/>
  <c r="L16" i="43"/>
  <c r="U15" i="43"/>
  <c r="AD11" i="43"/>
  <c r="AE22" i="43" s="1" a="1"/>
  <c r="AN23" i="43" a="1"/>
  <c r="U20" i="43"/>
  <c r="L17" i="43"/>
  <c r="AV12" i="43"/>
  <c r="AV23" i="43"/>
  <c r="AV9" i="43"/>
  <c r="L12" i="43"/>
  <c r="U11" i="43"/>
  <c r="AD22" i="43"/>
  <c r="U10" i="43"/>
  <c r="AX12" i="43"/>
  <c r="AO22" i="43"/>
  <c r="W23" i="43"/>
  <c r="AX15" i="43"/>
  <c r="W10" i="43"/>
  <c r="AF13" i="43"/>
  <c r="AF17" i="43"/>
  <c r="AF22" i="43"/>
  <c r="W13" i="43"/>
  <c r="O21" i="43" a="1"/>
  <c r="AX10" i="43"/>
  <c r="AO20" i="43"/>
  <c r="AO21" i="43"/>
  <c r="AX20" i="43"/>
  <c r="AF14" i="43"/>
  <c r="W9" i="43"/>
  <c r="AO13" i="43"/>
  <c r="AO16" i="43"/>
  <c r="AX23" i="43"/>
  <c r="AF15" i="43"/>
  <c r="O22" i="43" a="1"/>
  <c r="W12" i="43"/>
  <c r="AF11" i="43"/>
  <c r="AX16" i="43"/>
  <c r="AF10" i="43"/>
  <c r="AO9" i="43"/>
  <c r="AO12" i="43"/>
  <c r="AO11" i="43"/>
  <c r="W16" i="43"/>
  <c r="AF16" i="43"/>
  <c r="AF9" i="43"/>
  <c r="AO10" i="43"/>
  <c r="W17" i="43"/>
  <c r="AX9" i="43"/>
  <c r="AX14" i="43"/>
  <c r="W20" i="43"/>
  <c r="AO19" i="43"/>
  <c r="AO18" i="43"/>
  <c r="AX21" i="43"/>
  <c r="AF21" i="43"/>
  <c r="W19" i="43"/>
  <c r="AX19" i="43"/>
  <c r="AF23" i="43"/>
  <c r="W14" i="43"/>
  <c r="AF20" i="43"/>
  <c r="AX17" i="43"/>
  <c r="AX22" i="43"/>
  <c r="AF18" i="43"/>
  <c r="W15" i="43"/>
  <c r="AO15" i="43"/>
  <c r="AO17" i="43"/>
  <c r="AF19" i="43"/>
  <c r="W18" i="43"/>
  <c r="AO23" i="43"/>
  <c r="AO14" i="43"/>
  <c r="W21" i="43"/>
  <c r="AX13" i="43"/>
  <c r="AX18" i="43"/>
  <c r="AF12" i="43"/>
  <c r="W11" i="43"/>
  <c r="O23" i="43" a="1"/>
  <c r="AX11" i="43"/>
  <c r="W22" i="43"/>
  <c r="E7" i="43"/>
  <c r="E19" i="43"/>
  <c r="E22" i="43"/>
  <c r="E17" i="43"/>
  <c r="E21" i="43"/>
  <c r="E12" i="43"/>
  <c r="E10" i="43"/>
  <c r="E16" i="43"/>
  <c r="E15" i="43"/>
  <c r="E14" i="43"/>
  <c r="E20" i="43"/>
  <c r="E18" i="43"/>
  <c r="E9" i="43"/>
  <c r="E11" i="43"/>
  <c r="E13" i="43"/>
  <c r="E23" i="43"/>
  <c r="C19" i="43"/>
  <c r="C15" i="43"/>
  <c r="C21" i="43"/>
  <c r="C11" i="43"/>
  <c r="C17" i="43"/>
  <c r="C13" i="43"/>
  <c r="C9" i="43"/>
  <c r="C23" i="43"/>
  <c r="C20" i="43"/>
  <c r="C22" i="43"/>
  <c r="C16" i="43"/>
  <c r="C18" i="43"/>
  <c r="C12" i="43"/>
  <c r="C14" i="43"/>
  <c r="C10" i="43"/>
  <c r="M21" i="43" l="1" a="1"/>
  <c r="F18" i="43" a="1"/>
  <c r="F17" i="43" a="1"/>
  <c r="F15" i="43" a="1"/>
  <c r="F15" i="43" s="1"/>
  <c r="F16" i="43" a="1"/>
  <c r="X22" i="43" a="1"/>
  <c r="AP23" i="43" a="1"/>
  <c r="AG21" i="43" a="1"/>
  <c r="AG21" i="43" s="1"/>
  <c r="AG22" i="43" a="1"/>
  <c r="D20" i="43" a="1"/>
  <c r="D16" i="43" a="1"/>
  <c r="D17" i="43" a="1"/>
  <c r="D15" i="43" a="1"/>
  <c r="D18" i="43" a="1"/>
  <c r="D18" i="43" s="1"/>
  <c r="D19" i="43" a="1"/>
  <c r="D19" i="43" s="1"/>
  <c r="V21" i="43" a="1"/>
  <c r="V21" i="43" s="1"/>
  <c r="AW23" i="43" a="1"/>
  <c r="M22" i="43" a="1"/>
  <c r="AW22" i="43" a="1"/>
  <c r="AW22" i="43" s="1"/>
  <c r="AE20" i="43" a="1"/>
  <c r="AE20" i="43" s="1"/>
  <c r="AE15" i="43" a="1"/>
  <c r="AE19" i="43" a="1"/>
  <c r="AE17" i="43" a="1"/>
  <c r="AE18" i="43" a="1"/>
  <c r="AE18" i="43" s="1"/>
  <c r="AE16" i="43" a="1"/>
  <c r="M16" i="43" a="1"/>
  <c r="M15" i="43" a="1"/>
  <c r="M18" i="43" a="1"/>
  <c r="M19" i="43" a="1"/>
  <c r="M17" i="43" a="1"/>
  <c r="F23" i="43" a="1"/>
  <c r="F23" i="43" s="1"/>
  <c r="X21" i="43" a="1"/>
  <c r="X21" i="43" s="1"/>
  <c r="M23" i="43" a="1"/>
  <c r="AE23" i="43" a="1"/>
  <c r="AE23" i="43" s="1"/>
  <c r="V15" i="43" a="1"/>
  <c r="V19" i="43" a="1"/>
  <c r="V16" i="43" a="1"/>
  <c r="V18" i="43" a="1"/>
  <c r="V18" i="43" s="1"/>
  <c r="V17" i="43" a="1"/>
  <c r="V17" i="43" s="1"/>
  <c r="D22" i="43" a="1"/>
  <c r="D22" i="43" s="1"/>
  <c r="D21" i="43" a="1"/>
  <c r="D21" i="43" s="1"/>
  <c r="D23" i="43" a="1"/>
  <c r="D23" i="43" s="1"/>
  <c r="F22" i="43" a="1"/>
  <c r="F22" i="43" s="1"/>
  <c r="AY22" i="43" a="1"/>
  <c r="AY17" i="43" a="1"/>
  <c r="AY17" i="43" s="1"/>
  <c r="AY15" i="43" a="1"/>
  <c r="AY15" i="43" s="1"/>
  <c r="AY16" i="43" a="1"/>
  <c r="AY16" i="43" s="1"/>
  <c r="AY18" i="43" a="1"/>
  <c r="AY18" i="43" s="1"/>
  <c r="AY19" i="43" a="1"/>
  <c r="AW17" i="43" a="1"/>
  <c r="AW17" i="43" s="1"/>
  <c r="AW16" i="43" a="1"/>
  <c r="AW19" i="43" a="1"/>
  <c r="AW15" i="43" a="1"/>
  <c r="AW15" i="43" s="1"/>
  <c r="AW18" i="43" a="1"/>
  <c r="V23" i="43" a="1"/>
  <c r="V23" i="43" s="1"/>
  <c r="AG23" i="43" a="1"/>
  <c r="AG23" i="43" s="1"/>
  <c r="X23" i="43" a="1"/>
  <c r="AY21" i="43" a="1"/>
  <c r="AY21" i="43" s="1"/>
  <c r="AY23" i="43" a="1"/>
  <c r="F20" i="43" a="1"/>
  <c r="F20" i="43" s="1"/>
  <c r="F19" i="43" a="1"/>
  <c r="F19" i="43" s="1"/>
  <c r="AP21" i="43" a="1"/>
  <c r="AP15" i="43" a="1"/>
  <c r="AP15" i="43" s="1"/>
  <c r="AP18" i="43" a="1"/>
  <c r="AP18" i="43" s="1"/>
  <c r="AP16" i="43" a="1"/>
  <c r="AP16" i="43" s="1"/>
  <c r="AP19" i="43" a="1"/>
  <c r="AP19" i="43" s="1"/>
  <c r="AP17" i="43" a="1"/>
  <c r="AE21" i="43" a="1"/>
  <c r="AP22" i="43" a="1"/>
  <c r="F21" i="43" a="1"/>
  <c r="AG20" i="43" a="1"/>
  <c r="AG20" i="43" s="1"/>
  <c r="AG19" i="43" a="1"/>
  <c r="AG19" i="43" s="1"/>
  <c r="AG16" i="43" a="1"/>
  <c r="AG18" i="43" a="1"/>
  <c r="AG18" i="43" s="1"/>
  <c r="AG17" i="43" a="1"/>
  <c r="AG15" i="43" a="1"/>
  <c r="AG15" i="43" s="1"/>
  <c r="X18" i="43" a="1"/>
  <c r="X18" i="43" s="1"/>
  <c r="X19" i="43" a="1"/>
  <c r="X19" i="43" s="1"/>
  <c r="X16" i="43" a="1"/>
  <c r="X15" i="43" a="1"/>
  <c r="X15" i="43" s="1"/>
  <c r="X17" i="43" a="1"/>
  <c r="V22" i="43" a="1"/>
  <c r="AW21" i="43" a="1"/>
  <c r="AW21" i="43" s="1"/>
  <c r="AY22" i="43"/>
  <c r="V22" i="43"/>
  <c r="M23" i="43"/>
  <c r="O23" i="43"/>
  <c r="O20" i="43" a="1"/>
  <c r="O20" i="43" s="1"/>
  <c r="O18" i="43"/>
  <c r="O17" i="43"/>
  <c r="O16" i="43"/>
  <c r="O19" i="43"/>
  <c r="O15" i="43"/>
  <c r="AY20" i="43" a="1"/>
  <c r="AY20" i="43" s="1"/>
  <c r="AY19" i="43"/>
  <c r="AP21" i="43"/>
  <c r="AP23" i="43"/>
  <c r="AP20" i="43" a="1"/>
  <c r="AP20" i="43" s="1"/>
  <c r="AP17" i="43"/>
  <c r="AG22" i="43"/>
  <c r="O22" i="43"/>
  <c r="X20" i="43" a="1"/>
  <c r="X20" i="43" s="1"/>
  <c r="X17" i="43"/>
  <c r="X16" i="43"/>
  <c r="AW20" i="43" a="1"/>
  <c r="AW20" i="43" s="1"/>
  <c r="AW18" i="43"/>
  <c r="AW16" i="43"/>
  <c r="AW19" i="43"/>
  <c r="AN23" i="43"/>
  <c r="M22" i="43"/>
  <c r="AE21" i="43"/>
  <c r="AN21" i="43"/>
  <c r="AN20" i="43" a="1"/>
  <c r="AN20" i="43" s="1"/>
  <c r="AN18" i="43"/>
  <c r="AN16" i="43"/>
  <c r="AN15" i="43"/>
  <c r="AN17" i="43"/>
  <c r="AN19" i="43"/>
  <c r="AE16" i="43"/>
  <c r="AE17" i="43"/>
  <c r="AE19" i="43"/>
  <c r="X22" i="43"/>
  <c r="AG16" i="43"/>
  <c r="AG17" i="43"/>
  <c r="AP22" i="43"/>
  <c r="X23" i="43"/>
  <c r="O21" i="43"/>
  <c r="AY23" i="43"/>
  <c r="AW23" i="43"/>
  <c r="AE22" i="43"/>
  <c r="AN22" i="43"/>
  <c r="V20" i="43" a="1"/>
  <c r="V20" i="43" s="1"/>
  <c r="V16" i="43"/>
  <c r="V15" i="43"/>
  <c r="V19" i="43"/>
  <c r="AE15" i="43"/>
  <c r="M21" i="43"/>
  <c r="M20" i="43" a="1"/>
  <c r="M20" i="43" s="1"/>
  <c r="M18" i="43"/>
  <c r="M17" i="43"/>
  <c r="M16" i="43"/>
  <c r="M15" i="43"/>
  <c r="M19" i="43"/>
  <c r="F16" i="43"/>
  <c r="F17" i="43"/>
  <c r="F18" i="43"/>
  <c r="F21" i="43"/>
  <c r="D15" i="43"/>
  <c r="D16" i="43"/>
  <c r="D17" i="43"/>
  <c r="D20" i="43"/>
  <c r="W27" i="23" l="1"/>
  <c r="V27" i="23"/>
  <c r="P27" i="23"/>
  <c r="Q27" i="23"/>
  <c r="U27" i="23"/>
  <c r="R27" i="23"/>
  <c r="X27" i="23"/>
  <c r="S27" i="23"/>
  <c r="T27" i="23"/>
  <c r="R35" i="23"/>
  <c r="AB11" i="42" s="1"/>
  <c r="V33" i="23"/>
  <c r="S41" i="23"/>
  <c r="W43" i="23"/>
  <c r="Q39" i="23"/>
  <c r="S46" i="23"/>
  <c r="T38" i="23"/>
  <c r="Q46" i="23"/>
  <c r="R41" i="23"/>
  <c r="AB17" i="42" s="1"/>
  <c r="U43" i="23"/>
  <c r="T42" i="23"/>
  <c r="T33" i="23"/>
  <c r="T56" i="23" s="1"/>
  <c r="X37" i="23"/>
  <c r="R37" i="23"/>
  <c r="AB13" i="42" s="1"/>
  <c r="P37" i="23"/>
  <c r="F13" i="42" s="1"/>
  <c r="U34" i="23"/>
  <c r="P34" i="23"/>
  <c r="F10" i="42" s="1"/>
  <c r="G21" i="42" s="1" a="1"/>
  <c r="G21" i="42" s="1"/>
  <c r="P42" i="23"/>
  <c r="F18" i="42" s="1"/>
  <c r="X35" i="23"/>
  <c r="S39" i="23"/>
  <c r="T45" i="23"/>
  <c r="X43" i="23"/>
  <c r="P35" i="23"/>
  <c r="F11" i="42" s="1"/>
  <c r="G22" i="42" s="1" a="1"/>
  <c r="G22" i="42" s="1"/>
  <c r="V45" i="23"/>
  <c r="Q37" i="23"/>
  <c r="V44" i="23"/>
  <c r="W46" i="23"/>
  <c r="Q43" i="23"/>
  <c r="V40" i="23"/>
  <c r="T36" i="23"/>
  <c r="V35" i="23"/>
  <c r="W39" i="23"/>
  <c r="X40" i="23"/>
  <c r="BT16" i="42" s="1"/>
  <c r="P36" i="23"/>
  <c r="F12" i="42" s="1"/>
  <c r="S33" i="23"/>
  <c r="S38" i="23"/>
  <c r="Q38" i="23"/>
  <c r="V42" i="23"/>
  <c r="P33" i="23"/>
  <c r="R34" i="23"/>
  <c r="AB10" i="42" s="1"/>
  <c r="V38" i="23"/>
  <c r="R40" i="23"/>
  <c r="AB16" i="42" s="1"/>
  <c r="T37" i="23"/>
  <c r="V39" i="23"/>
  <c r="U46" i="23"/>
  <c r="S43" i="23"/>
  <c r="Q42" i="23"/>
  <c r="R39" i="23"/>
  <c r="AB15" i="42" s="1"/>
  <c r="S34" i="23"/>
  <c r="U42" i="23"/>
  <c r="R33" i="23"/>
  <c r="AB9" i="42" s="1"/>
  <c r="Q41" i="23"/>
  <c r="T39" i="23"/>
  <c r="Q35" i="23"/>
  <c r="T43" i="23"/>
  <c r="U36" i="23"/>
  <c r="Q44" i="23"/>
  <c r="W36" i="23"/>
  <c r="W42" i="23"/>
  <c r="S45" i="23"/>
  <c r="X38" i="23"/>
  <c r="Q33" i="23"/>
  <c r="Q45" i="23"/>
  <c r="W33" i="23"/>
  <c r="X39" i="23"/>
  <c r="V46" i="23"/>
  <c r="X36" i="23"/>
  <c r="BT12" i="42" s="1"/>
  <c r="R45" i="23"/>
  <c r="AB21" i="42" s="1"/>
  <c r="X45" i="23"/>
  <c r="BT21" i="42" s="1"/>
  <c r="U41" i="23"/>
  <c r="V37" i="23"/>
  <c r="U33" i="23"/>
  <c r="U38" i="23"/>
  <c r="V41" i="23"/>
  <c r="U39" i="23"/>
  <c r="Q36" i="23"/>
  <c r="X33" i="23"/>
  <c r="BT9" i="42" s="1"/>
  <c r="P39" i="23"/>
  <c r="F15" i="42" s="1"/>
  <c r="R42" i="23"/>
  <c r="AB18" i="42" s="1"/>
  <c r="R36" i="23"/>
  <c r="AB12" i="42" s="1"/>
  <c r="W37" i="23"/>
  <c r="S42" i="23"/>
  <c r="T46" i="23"/>
  <c r="T41" i="23"/>
  <c r="R46" i="23"/>
  <c r="AB22" i="42" s="1"/>
  <c r="V43" i="23"/>
  <c r="S40" i="23"/>
  <c r="R43" i="23"/>
  <c r="AB19" i="42" s="1"/>
  <c r="X34" i="23"/>
  <c r="X42" i="23"/>
  <c r="T44" i="23"/>
  <c r="V34" i="23"/>
  <c r="R44" i="23"/>
  <c r="AB20" i="42" s="1"/>
  <c r="T34" i="23"/>
  <c r="W38" i="23"/>
  <c r="P45" i="23"/>
  <c r="F21" i="42" s="1"/>
  <c r="U45" i="23"/>
  <c r="W44" i="23"/>
  <c r="S35" i="23"/>
  <c r="W35" i="23"/>
  <c r="P43" i="23"/>
  <c r="F19" i="42" s="1"/>
  <c r="P40" i="23"/>
  <c r="F16" i="42" s="1"/>
  <c r="W41" i="23"/>
  <c r="U37" i="23"/>
  <c r="V36" i="23"/>
  <c r="Q40" i="23"/>
  <c r="Q16" i="42" s="1"/>
  <c r="W34" i="23"/>
  <c r="R38" i="23"/>
  <c r="AB14" i="42" s="1"/>
  <c r="W40" i="23"/>
  <c r="S36" i="23"/>
  <c r="X46" i="23"/>
  <c r="BT22" i="42" s="1"/>
  <c r="U40" i="23"/>
  <c r="Q34" i="23"/>
  <c r="W45" i="23"/>
  <c r="S44" i="23"/>
  <c r="P44" i="23"/>
  <c r="F20" i="42" s="1"/>
  <c r="U35" i="23"/>
  <c r="U44" i="23"/>
  <c r="P38" i="23"/>
  <c r="F14" i="42" s="1"/>
  <c r="P46" i="23"/>
  <c r="F22" i="42" s="1"/>
  <c r="X41" i="23"/>
  <c r="BT17" i="42" s="1"/>
  <c r="T35" i="23"/>
  <c r="S37" i="23"/>
  <c r="X44" i="23"/>
  <c r="BT20" i="42" s="1"/>
  <c r="T40" i="23"/>
  <c r="P41" i="23"/>
  <c r="F17" i="42" s="1"/>
  <c r="BT19" i="42" l="1"/>
  <c r="BT14" i="42"/>
  <c r="BT13" i="42"/>
  <c r="P56" i="23"/>
  <c r="F9" i="42"/>
  <c r="G20" i="42" s="1" a="1"/>
  <c r="G20" i="42" s="1"/>
  <c r="BT18" i="42"/>
  <c r="BT10" i="42"/>
  <c r="BT15" i="42"/>
  <c r="BT11" i="42"/>
  <c r="W63" i="23"/>
  <c r="R50" i="23"/>
  <c r="Q50" i="23"/>
  <c r="T50" i="23"/>
  <c r="T68" i="23"/>
  <c r="T61" i="23"/>
  <c r="W50" i="23"/>
  <c r="S50" i="23"/>
  <c r="P50" i="23"/>
  <c r="T62" i="23"/>
  <c r="U50" i="23"/>
  <c r="X68" i="23"/>
  <c r="U67" i="23"/>
  <c r="V50" i="23"/>
  <c r="X50" i="23"/>
  <c r="X58" i="23"/>
  <c r="R62" i="23"/>
  <c r="V65" i="23"/>
  <c r="T58" i="23"/>
  <c r="X59" i="23"/>
  <c r="X56" i="23"/>
  <c r="Q62" i="23"/>
  <c r="X63" i="23"/>
  <c r="V58" i="23"/>
  <c r="Q61" i="23"/>
  <c r="W66" i="23"/>
  <c r="U59" i="23"/>
  <c r="X57" i="23"/>
  <c r="W65" i="23"/>
  <c r="U61" i="23"/>
  <c r="R63" i="23"/>
  <c r="U57" i="23"/>
  <c r="S65" i="23"/>
  <c r="X66" i="23"/>
  <c r="W64" i="23"/>
  <c r="R66" i="23"/>
  <c r="W59" i="23"/>
  <c r="U64" i="23"/>
  <c r="P63" i="23"/>
  <c r="X62" i="23"/>
  <c r="V66" i="23"/>
  <c r="Q59" i="23"/>
  <c r="R57" i="23"/>
  <c r="Q65" i="23"/>
  <c r="P57" i="23"/>
  <c r="R64" i="23"/>
  <c r="R58" i="23"/>
  <c r="R60" i="23"/>
  <c r="U65" i="23"/>
  <c r="T59" i="23"/>
  <c r="S64" i="23"/>
  <c r="S67" i="23"/>
  <c r="R56" i="23"/>
  <c r="Q64" i="23"/>
  <c r="S69" i="23"/>
  <c r="R59" i="23"/>
  <c r="P65" i="23"/>
  <c r="T69" i="23"/>
  <c r="U62" i="23"/>
  <c r="S60" i="23"/>
  <c r="P69" i="23"/>
  <c r="X64" i="23"/>
  <c r="T64" i="23"/>
  <c r="S63" i="23"/>
  <c r="W68" i="23"/>
  <c r="W56" i="23"/>
  <c r="U66" i="23"/>
  <c r="Q63" i="23"/>
  <c r="P64" i="23"/>
  <c r="W60" i="23"/>
  <c r="T66" i="23"/>
  <c r="P67" i="23"/>
  <c r="P66" i="23"/>
  <c r="V57" i="23"/>
  <c r="W61" i="23"/>
  <c r="T60" i="23"/>
  <c r="Q68" i="23"/>
  <c r="W67" i="23"/>
  <c r="X69" i="23"/>
  <c r="X61" i="23"/>
  <c r="S59" i="23"/>
  <c r="P60" i="23"/>
  <c r="P58" i="23"/>
  <c r="BU20" i="42" a="1"/>
  <c r="V68" i="23"/>
  <c r="Q58" i="23"/>
  <c r="S66" i="23"/>
  <c r="Q57" i="23"/>
  <c r="Q56" i="23"/>
  <c r="AC22" i="42" a="1"/>
  <c r="AC22" i="42" s="1"/>
  <c r="U56" i="23"/>
  <c r="P62" i="23"/>
  <c r="AC20" i="42" a="1"/>
  <c r="AC20" i="42" s="1"/>
  <c r="T63" i="23"/>
  <c r="S57" i="23"/>
  <c r="S56" i="23"/>
  <c r="AM9" i="42"/>
  <c r="W62" i="23"/>
  <c r="Q66" i="23"/>
  <c r="V62" i="23"/>
  <c r="R61" i="23"/>
  <c r="X65" i="23"/>
  <c r="S58" i="23"/>
  <c r="T65" i="23"/>
  <c r="V67" i="23"/>
  <c r="V56" i="23"/>
  <c r="V61" i="23"/>
  <c r="V59" i="23"/>
  <c r="R65" i="23"/>
  <c r="U60" i="23"/>
  <c r="V69" i="23"/>
  <c r="U58" i="23"/>
  <c r="V63" i="23"/>
  <c r="X67" i="23"/>
  <c r="X60" i="23"/>
  <c r="R67" i="23"/>
  <c r="Q69" i="23"/>
  <c r="P68" i="23"/>
  <c r="Q60" i="23"/>
  <c r="U63" i="23"/>
  <c r="S61" i="23"/>
  <c r="T67" i="23"/>
  <c r="W58" i="23"/>
  <c r="R68" i="23"/>
  <c r="U69" i="23"/>
  <c r="V60" i="23"/>
  <c r="P61" i="23"/>
  <c r="S68" i="23"/>
  <c r="S62" i="23"/>
  <c r="R69" i="23"/>
  <c r="T57" i="23"/>
  <c r="U68" i="23"/>
  <c r="BU21" i="42" a="1"/>
  <c r="V64" i="23"/>
  <c r="AC21" i="42" a="1"/>
  <c r="AC21" i="42" s="1"/>
  <c r="W69" i="23"/>
  <c r="Q67" i="23"/>
  <c r="W57" i="23"/>
  <c r="P59" i="23"/>
  <c r="BU22" i="42" a="1"/>
  <c r="BU21" i="42" l="1"/>
  <c r="BU22" i="42"/>
  <c r="BU20" i="42"/>
  <c r="H103" i="23"/>
  <c r="C103" i="23"/>
  <c r="J103" i="23"/>
  <c r="K103" i="23"/>
  <c r="K104" i="23"/>
  <c r="L103" i="23"/>
  <c r="I104" i="23"/>
  <c r="G103" i="23"/>
  <c r="G104" i="23"/>
  <c r="I103" i="23"/>
  <c r="E103" i="23"/>
  <c r="E104" i="23"/>
  <c r="L104" i="23"/>
  <c r="H104" i="23"/>
  <c r="C104" i="23"/>
  <c r="AC22" i="14" a="1"/>
  <c r="AC20" i="14" a="1"/>
  <c r="AC20" i="14" s="1"/>
  <c r="AA23" i="14" a="1"/>
  <c r="AA21" i="14" a="1"/>
  <c r="AA13" i="14" a="1"/>
  <c r="AA13" i="14" s="1"/>
  <c r="AC16" i="14" a="1"/>
  <c r="AA11" i="14" a="1"/>
  <c r="AA11" i="14" s="1"/>
  <c r="AA12" i="14" a="1"/>
  <c r="AA9" i="14" a="1"/>
  <c r="AA10" i="14" a="1"/>
  <c r="AA10" i="14" s="1"/>
  <c r="AA22" i="14" a="1"/>
  <c r="AA18" i="14" a="1"/>
  <c r="AA15" i="14" a="1"/>
  <c r="AA15" i="14" s="1"/>
  <c r="AA14" i="14" a="1"/>
  <c r="AC18" i="14" a="1"/>
  <c r="AC19" i="14" a="1"/>
  <c r="AC19" i="14" s="1"/>
  <c r="AA19" i="14" a="1"/>
  <c r="AA19" i="14" s="1"/>
  <c r="AA16" i="14" a="1"/>
  <c r="AA16" i="14" s="1"/>
  <c r="AA17" i="14" a="1"/>
  <c r="AA17" i="14" s="1"/>
  <c r="AC17" i="14" a="1"/>
  <c r="AA20" i="14" a="1"/>
  <c r="D104" i="23"/>
  <c r="J104" i="23"/>
  <c r="F104" i="23"/>
  <c r="D103" i="23"/>
  <c r="AB17" i="14" a="1"/>
  <c r="AC23" i="14" a="1"/>
  <c r="AC23" i="14" s="1"/>
  <c r="AB22" i="14" a="1"/>
  <c r="AB22" i="14" s="1"/>
  <c r="AB21" i="14" a="1"/>
  <c r="AB21" i="14" s="1"/>
  <c r="AB16" i="14" a="1"/>
  <c r="AB16" i="14" s="1"/>
  <c r="Z17" i="14" a="1"/>
  <c r="Z17" i="14" s="1"/>
  <c r="Z19" i="14" a="1"/>
  <c r="Z19" i="14" s="1"/>
  <c r="Z15" i="14" a="1"/>
  <c r="Z20" i="14" a="1"/>
  <c r="Z14" i="14" a="1"/>
  <c r="Z14" i="14" s="1"/>
  <c r="Z22" i="14" a="1"/>
  <c r="Z22" i="14" s="1"/>
  <c r="Z12" i="14" a="1"/>
  <c r="AB18" i="14" a="1"/>
  <c r="AB18" i="14" s="1"/>
  <c r="AB20" i="14" a="1"/>
  <c r="AB20" i="14" s="1"/>
  <c r="Z18" i="14" a="1"/>
  <c r="Z23" i="14" a="1"/>
  <c r="Z23" i="14" s="1"/>
  <c r="Z16" i="14" a="1"/>
  <c r="Z16" i="14" s="1"/>
  <c r="Z21" i="14" a="1"/>
  <c r="Z21" i="14" s="1"/>
  <c r="AB19" i="14" a="1"/>
  <c r="AB19" i="14" s="1"/>
  <c r="Z11" i="14" a="1"/>
  <c r="Z11" i="14" s="1"/>
  <c r="Z13" i="14" a="1"/>
  <c r="Z13" i="14" s="1"/>
  <c r="AB23" i="14" a="1"/>
  <c r="AC21" i="14" a="1"/>
  <c r="F103" i="23"/>
  <c r="AB17" i="14"/>
  <c r="Z20" i="14"/>
  <c r="AB23" i="14"/>
  <c r="Z12" i="14"/>
  <c r="AC21" i="14"/>
  <c r="AA12" i="14"/>
  <c r="AA14" i="14"/>
  <c r="AA9" i="14"/>
  <c r="AA23" i="14"/>
  <c r="AC16" i="14"/>
  <c r="AA21" i="14"/>
  <c r="AA18" i="14"/>
  <c r="AA20" i="14"/>
  <c r="AC18" i="14"/>
  <c r="AA22" i="14"/>
  <c r="AC17" i="14"/>
  <c r="Z18" i="14"/>
  <c r="Z15" i="14"/>
  <c r="AC22" i="14"/>
  <c r="BR19" i="42" l="1" a="1"/>
  <c r="AK21" i="42" a="1"/>
  <c r="AB7" i="42"/>
  <c r="BT7" i="42"/>
  <c r="BI7" i="42"/>
  <c r="AB6" i="42"/>
  <c r="AX7" i="42"/>
  <c r="Q7" i="42"/>
  <c r="AX6" i="42"/>
  <c r="AM7" i="42"/>
  <c r="BT6" i="42"/>
  <c r="AM8" i="42"/>
  <c r="BI8" i="42"/>
  <c r="Q8" i="42"/>
  <c r="AX8" i="42"/>
  <c r="AB8" i="42"/>
  <c r="BT8" i="42"/>
  <c r="Q9" i="42"/>
  <c r="BI9" i="42"/>
  <c r="AX9" i="42"/>
  <c r="AX10" i="42"/>
  <c r="Q10" i="42"/>
  <c r="AM10" i="42"/>
  <c r="BI10" i="42"/>
  <c r="AM11" i="42"/>
  <c r="BI11" i="42"/>
  <c r="Q11" i="42"/>
  <c r="AX11" i="42"/>
  <c r="AX12" i="42"/>
  <c r="Q12" i="42"/>
  <c r="AM12" i="42"/>
  <c r="BI12" i="42"/>
  <c r="AM13" i="42"/>
  <c r="AX13" i="42"/>
  <c r="Q13" i="42"/>
  <c r="BI13" i="42"/>
  <c r="AX14" i="42"/>
  <c r="Q14" i="42"/>
  <c r="AM14" i="42"/>
  <c r="BI14" i="42"/>
  <c r="AX15" i="42"/>
  <c r="AM15" i="42"/>
  <c r="BI15" i="42"/>
  <c r="Q15" i="42"/>
  <c r="AX16" i="42"/>
  <c r="AM16" i="42"/>
  <c r="BI16" i="42"/>
  <c r="AM17" i="42"/>
  <c r="Q17" i="42"/>
  <c r="AX17" i="42"/>
  <c r="BI17" i="42"/>
  <c r="BI18" i="42"/>
  <c r="AM18" i="42"/>
  <c r="Q18" i="42"/>
  <c r="AX18" i="42"/>
  <c r="BI19" i="42"/>
  <c r="AM19" i="42"/>
  <c r="AX19" i="42"/>
  <c r="Q19" i="42"/>
  <c r="AX20" i="42"/>
  <c r="Q20" i="42"/>
  <c r="BI20" i="42"/>
  <c r="AM20" i="42"/>
  <c r="BI21" i="42"/>
  <c r="AM21" i="42"/>
  <c r="Q21" i="42"/>
  <c r="AX21" i="42"/>
  <c r="BI22" i="42"/>
  <c r="AM22" i="42"/>
  <c r="AX22" i="42"/>
  <c r="Q22" i="42"/>
  <c r="BU18" i="42" l="1" a="1"/>
  <c r="Z18" i="42" a="1"/>
  <c r="Z18" i="42" s="1"/>
  <c r="Z17" i="42" a="1"/>
  <c r="Z17" i="42" s="1"/>
  <c r="Z15" i="42" a="1"/>
  <c r="Z15" i="42" s="1"/>
  <c r="Z16" i="42" a="1"/>
  <c r="Z16" i="42" s="1"/>
  <c r="AY21" i="42" a="1"/>
  <c r="AY21" i="42" s="1"/>
  <c r="BJ18" i="42" a="1"/>
  <c r="BJ18" i="42" s="1"/>
  <c r="BJ17" i="42" a="1"/>
  <c r="BJ17" i="42" s="1"/>
  <c r="BJ16" i="42" a="1"/>
  <c r="BJ16" i="42" s="1"/>
  <c r="BJ15" i="42" a="1"/>
  <c r="BJ15" i="42" s="1"/>
  <c r="AK18" i="42" a="1"/>
  <c r="AK18" i="42" s="1"/>
  <c r="AK17" i="42" a="1"/>
  <c r="AK17" i="42" s="1"/>
  <c r="AK15" i="42" a="1"/>
  <c r="AK15" i="42" s="1"/>
  <c r="AK16" i="42" a="1"/>
  <c r="AK16" i="42" s="1"/>
  <c r="AY19" i="42" a="1"/>
  <c r="AY19" i="42" s="1"/>
  <c r="D22" i="42" a="1"/>
  <c r="D22" i="42" s="1"/>
  <c r="BG22" i="42" a="1"/>
  <c r="BG22" i="42" s="1"/>
  <c r="D21" i="42" a="1"/>
  <c r="D21" i="42" s="1"/>
  <c r="BR20" i="42" a="1"/>
  <c r="BR20" i="42" s="1"/>
  <c r="AV19" i="42" a="1"/>
  <c r="AV19" i="42" s="1"/>
  <c r="BR18" i="42" a="1"/>
  <c r="BR18" i="42" s="1"/>
  <c r="AN22" i="42" a="1"/>
  <c r="AN22" i="42" s="1"/>
  <c r="BJ20" i="42" a="1"/>
  <c r="BJ20" i="42" s="1"/>
  <c r="R19" i="42" a="1"/>
  <c r="R19" i="42" s="1"/>
  <c r="R18" i="42" a="1"/>
  <c r="R18" i="42" s="1"/>
  <c r="R16" i="42" a="1"/>
  <c r="R16" i="42" s="1"/>
  <c r="R17" i="42" a="1"/>
  <c r="R17" i="42" s="1"/>
  <c r="R15" i="42" a="1"/>
  <c r="R15" i="42" s="1"/>
  <c r="AC18" i="42" a="1"/>
  <c r="AC18" i="42" s="1"/>
  <c r="AV22" i="42" a="1"/>
  <c r="AV22" i="42" s="1"/>
  <c r="AV21" i="42" a="1"/>
  <c r="AV21" i="42" s="1"/>
  <c r="Z21" i="42" a="1"/>
  <c r="Z21" i="42" s="1"/>
  <c r="O20" i="42" a="1"/>
  <c r="O20" i="42" s="1"/>
  <c r="D19" i="42" a="1"/>
  <c r="D19" i="42" s="1"/>
  <c r="D18" i="42" a="1"/>
  <c r="D18" i="42" s="1"/>
  <c r="O18" i="42" a="1"/>
  <c r="O18" i="42" s="1"/>
  <c r="O15" i="42" a="1"/>
  <c r="O15" i="42" s="1"/>
  <c r="O17" i="42" a="1"/>
  <c r="O17" i="42" s="1"/>
  <c r="O16" i="42" a="1"/>
  <c r="O16" i="42" s="1"/>
  <c r="BJ21" i="42" a="1"/>
  <c r="BJ21" i="42" s="1"/>
  <c r="BJ19" i="42" a="1"/>
  <c r="BJ19" i="42" s="1"/>
  <c r="O22" i="42" a="1"/>
  <c r="O22" i="42" s="1"/>
  <c r="O21" i="42" a="1"/>
  <c r="O21" i="42" s="1"/>
  <c r="Z20" i="42" a="1"/>
  <c r="Z20" i="42" s="1"/>
  <c r="BG19" i="42" a="1"/>
  <c r="BG19" i="42" s="1"/>
  <c r="D17" i="42" a="1"/>
  <c r="D17" i="42" s="1"/>
  <c r="D15" i="42" a="1"/>
  <c r="D15" i="42" s="1"/>
  <c r="D16" i="42" a="1"/>
  <c r="D16" i="42" s="1"/>
  <c r="AN18" i="42" a="1"/>
  <c r="AN18" i="42" s="1"/>
  <c r="AN17" i="42" a="1"/>
  <c r="AN17" i="42" s="1"/>
  <c r="AN15" i="42" a="1"/>
  <c r="AN15" i="42" s="1"/>
  <c r="AN16" i="42" a="1"/>
  <c r="AN16" i="42" s="1"/>
  <c r="D20" i="42" a="1"/>
  <c r="D20" i="42" s="1"/>
  <c r="R22" i="42" a="1"/>
  <c r="R22" i="42" s="1"/>
  <c r="BJ22" i="42" a="1"/>
  <c r="BJ22" i="42" s="1"/>
  <c r="AN21" i="42" a="1"/>
  <c r="AN21" i="42" s="1"/>
  <c r="AN20" i="42" a="1"/>
  <c r="AN20" i="42" s="1"/>
  <c r="AY18" i="42" a="1"/>
  <c r="AY18" i="42" s="1"/>
  <c r="BR22" i="42" a="1"/>
  <c r="BR22" i="42" s="1"/>
  <c r="BG21" i="42" a="1"/>
  <c r="BG21" i="42" s="1"/>
  <c r="AK20" i="42" a="1"/>
  <c r="AK20" i="42" s="1"/>
  <c r="AK19" i="42" a="1"/>
  <c r="AK19" i="42" s="1"/>
  <c r="BR17" i="42" a="1"/>
  <c r="BR17" i="42" s="1"/>
  <c r="BR15" i="42" a="1"/>
  <c r="BR15" i="42" s="1"/>
  <c r="BR16" i="42" a="1"/>
  <c r="BR16" i="42" s="1"/>
  <c r="AC19" i="42" a="1"/>
  <c r="AC19" i="42" s="1"/>
  <c r="AK22" i="42" a="1"/>
  <c r="AK22" i="42" s="1"/>
  <c r="Z19" i="42" a="1"/>
  <c r="Z19" i="42" s="1"/>
  <c r="R21" i="42" a="1"/>
  <c r="R21" i="42" s="1"/>
  <c r="R20" i="42" a="1"/>
  <c r="R20" i="42" s="1"/>
  <c r="AN19" i="42" a="1"/>
  <c r="AN19" i="42" s="1"/>
  <c r="Z22" i="42" a="1"/>
  <c r="Z22" i="42" s="1"/>
  <c r="AV20" i="42" a="1"/>
  <c r="AV20" i="42" s="1"/>
  <c r="BG18" i="42" a="1"/>
  <c r="BG18" i="42" s="1"/>
  <c r="BG16" i="42" a="1"/>
  <c r="BG16" i="42" s="1"/>
  <c r="BG17" i="42" a="1"/>
  <c r="BG15" i="42" a="1"/>
  <c r="BG15" i="42" s="1"/>
  <c r="AY20" i="42" a="1"/>
  <c r="AY20" i="42" s="1"/>
  <c r="AY17" i="42" a="1"/>
  <c r="AY17" i="42" s="1"/>
  <c r="AY16" i="42" a="1"/>
  <c r="AY16" i="42" s="1"/>
  <c r="AY15" i="42" a="1"/>
  <c r="AY15" i="42" s="1"/>
  <c r="AY22" i="42" a="1"/>
  <c r="AY22" i="42" s="1"/>
  <c r="BU19" i="42" a="1"/>
  <c r="BU19" i="42" s="1"/>
  <c r="BU17" i="42" a="1"/>
  <c r="BU17" i="42" s="1"/>
  <c r="BU15" i="42" a="1"/>
  <c r="BU15" i="42" s="1"/>
  <c r="BU16" i="42" a="1"/>
  <c r="BU16" i="42" s="1"/>
  <c r="AC17" i="42" a="1"/>
  <c r="AC17" i="42" s="1"/>
  <c r="AC15" i="42" a="1"/>
  <c r="AC15" i="42" s="1"/>
  <c r="AC16" i="42" a="1"/>
  <c r="AC16" i="42" s="1"/>
  <c r="BR21" i="42" a="1"/>
  <c r="BR21" i="42" s="1"/>
  <c r="BG20" i="42" a="1"/>
  <c r="BG20" i="42" s="1"/>
  <c r="O19" i="42" a="1"/>
  <c r="O19" i="42" s="1"/>
  <c r="AV18" i="42" a="1"/>
  <c r="AV18" i="42" s="1"/>
  <c r="AV17" i="42" a="1"/>
  <c r="AV17" i="42" s="1"/>
  <c r="AV15" i="42" a="1"/>
  <c r="AV15" i="42" s="1"/>
  <c r="AV16" i="42" a="1"/>
  <c r="AV16" i="42" s="1"/>
  <c r="BU18" i="42"/>
  <c r="AK21" i="42"/>
  <c r="BR19" i="42"/>
  <c r="BG17" i="42"/>
  <c r="D23" i="14" l="1"/>
  <c r="J23" i="14" s="1"/>
  <c r="J92" i="23"/>
  <c r="G92" i="23"/>
  <c r="E69" i="23"/>
  <c r="E99" i="23" s="1"/>
  <c r="D92" i="23"/>
  <c r="I92" i="23"/>
  <c r="D3" i="8"/>
  <c r="C46" i="23" s="1"/>
  <c r="H69" i="23"/>
  <c r="H99" i="23" s="1"/>
  <c r="F69" i="23"/>
  <c r="F99" i="23" s="1"/>
  <c r="K69" i="23"/>
  <c r="K99" i="23" s="1"/>
  <c r="L92" i="23"/>
  <c r="E92" i="23" l="1"/>
  <c r="J69" i="23"/>
  <c r="J99" i="23" s="1"/>
  <c r="F92" i="23"/>
  <c r="K92" i="23"/>
  <c r="F23" i="14"/>
  <c r="L69" i="23"/>
  <c r="L99" i="23" s="1"/>
  <c r="E23" i="14"/>
  <c r="C92" i="23"/>
  <c r="C69" i="23"/>
  <c r="C99" i="23" s="1"/>
  <c r="G69" i="23"/>
  <c r="G99" i="23" s="1"/>
  <c r="I69" i="23"/>
  <c r="I99" i="23" s="1"/>
  <c r="D69" i="23"/>
  <c r="D99" i="23" s="1"/>
  <c r="H92" i="23"/>
</calcChain>
</file>

<file path=xl/comments1.xml><?xml version="1.0" encoding="utf-8"?>
<comments xmlns="http://schemas.openxmlformats.org/spreadsheetml/2006/main">
  <authors>
    <author>Xia, Yunqian "Jessica"</author>
  </authors>
  <commentList>
    <comment ref="AB3" authorId="0" shapeId="0">
      <text>
        <r>
          <rPr>
            <b/>
            <sz val="9"/>
            <color indexed="81"/>
            <rFont val="Tahoma"/>
            <family val="2"/>
          </rPr>
          <t>Xia, Yunqian "Jessica":</t>
        </r>
        <r>
          <rPr>
            <sz val="9"/>
            <color indexed="81"/>
            <rFont val="Tahoma"/>
            <family val="2"/>
          </rPr>
          <t xml:space="preserve">
If no data, equal benchmark</t>
        </r>
      </text>
    </comment>
    <comment ref="BT4" authorId="0" shapeId="0">
      <text>
        <r>
          <rPr>
            <b/>
            <sz val="9"/>
            <color indexed="81"/>
            <rFont val="Tahoma"/>
            <family val="2"/>
          </rPr>
          <t>Xia, Yunqian "Jessica":</t>
        </r>
        <r>
          <rPr>
            <sz val="9"/>
            <color indexed="81"/>
            <rFont val="Tahoma"/>
            <family val="2"/>
          </rPr>
          <t xml:space="preserve">
If no data, equal benchmark</t>
        </r>
      </text>
    </comment>
  </commentList>
</comments>
</file>

<file path=xl/comments2.xml><?xml version="1.0" encoding="utf-8"?>
<comments xmlns="http://schemas.openxmlformats.org/spreadsheetml/2006/main">
  <authors>
    <author>Xia, Yunqian "Jessica"</author>
  </authors>
  <commentList>
    <comment ref="N3" authorId="0" shapeId="0">
      <text>
        <r>
          <rPr>
            <b/>
            <sz val="9"/>
            <color indexed="81"/>
            <rFont val="Tahoma"/>
            <family val="2"/>
          </rPr>
          <t>Xia, Yunqian "Jessica":</t>
        </r>
        <r>
          <rPr>
            <sz val="9"/>
            <color indexed="81"/>
            <rFont val="Tahoma"/>
            <family val="2"/>
          </rPr>
          <t xml:space="preserve">
If no data, equal benchmark; if returns&lt;-100%, set equal to -100%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Xia, Yunqian "Jessica":</t>
        </r>
        <r>
          <rPr>
            <sz val="9"/>
            <color indexed="81"/>
            <rFont val="Tahoma"/>
            <family val="2"/>
          </rPr>
          <t xml:space="preserve">
If &lt;-100%, set equal to -100%</t>
        </r>
      </text>
    </comment>
  </commentList>
</comments>
</file>

<file path=xl/sharedStrings.xml><?xml version="1.0" encoding="utf-8"?>
<sst xmlns="http://schemas.openxmlformats.org/spreadsheetml/2006/main" count="897" uniqueCount="166">
  <si>
    <t>Consumer Discretionary</t>
  </si>
  <si>
    <t>Consumer Staples</t>
  </si>
  <si>
    <t>Energy</t>
  </si>
  <si>
    <t>Financials</t>
  </si>
  <si>
    <t>Industrials</t>
  </si>
  <si>
    <t>Information Technology</t>
  </si>
  <si>
    <t>Materials</t>
  </si>
  <si>
    <t>Telecommunication Services</t>
  </si>
  <si>
    <t>Long</t>
  </si>
  <si>
    <t>Short</t>
  </si>
  <si>
    <t>Total</t>
  </si>
  <si>
    <t>Quant Strategies</t>
  </si>
  <si>
    <t>Asia</t>
  </si>
  <si>
    <t>Eastern Europe</t>
  </si>
  <si>
    <t>Emerging Markets</t>
  </si>
  <si>
    <t>Latin America</t>
  </si>
  <si>
    <t>Middle East &amp; Africa</t>
  </si>
  <si>
    <t>North America</t>
  </si>
  <si>
    <t>Western Europe</t>
  </si>
  <si>
    <t>Region</t>
  </si>
  <si>
    <t>Net</t>
  </si>
  <si>
    <t>Gross</t>
  </si>
  <si>
    <t>Others (Cash, Financing, etc.)</t>
  </si>
  <si>
    <t>LS</t>
  </si>
  <si>
    <t>Sector</t>
  </si>
  <si>
    <t>Cum. Long</t>
  </si>
  <si>
    <t>Cum. Short</t>
  </si>
  <si>
    <t>Rolling 12M Long</t>
  </si>
  <si>
    <t>Rolling 12M Short</t>
  </si>
  <si>
    <t>L-S</t>
  </si>
  <si>
    <t>L-S-Q</t>
  </si>
  <si>
    <t>Exposure</t>
  </si>
  <si>
    <t>Performance Attribution</t>
  </si>
  <si>
    <t>Performance</t>
  </si>
  <si>
    <t>Gross Exposure</t>
  </si>
  <si>
    <t>Gross Perfattr</t>
  </si>
  <si>
    <t>Benchmark</t>
  </si>
  <si>
    <t>Rolling 12M</t>
  </si>
  <si>
    <t>Gross Returns</t>
  </si>
  <si>
    <t>Incent</t>
  </si>
  <si>
    <t>Mgt</t>
  </si>
  <si>
    <t>Revenue</t>
  </si>
  <si>
    <t>CF</t>
  </si>
  <si>
    <t>12m Return</t>
  </si>
  <si>
    <t>Net Returns</t>
  </si>
  <si>
    <t>Fund AUM</t>
  </si>
  <si>
    <t>L/S</t>
  </si>
  <si>
    <t>L</t>
  </si>
  <si>
    <t>S</t>
  </si>
  <si>
    <t>CD</t>
  </si>
  <si>
    <t>CS</t>
  </si>
  <si>
    <t>EN</t>
  </si>
  <si>
    <t>FN</t>
  </si>
  <si>
    <t>IN</t>
  </si>
  <si>
    <t>IT</t>
  </si>
  <si>
    <t>MT</t>
  </si>
  <si>
    <t>TC</t>
  </si>
  <si>
    <t>Perfattr</t>
  </si>
  <si>
    <t>Short Eastern Europe</t>
  </si>
  <si>
    <t>benchmark</t>
  </si>
  <si>
    <t>CLO</t>
  </si>
  <si>
    <t>European CMBS</t>
  </si>
  <si>
    <t>European RMBS</t>
  </si>
  <si>
    <t>US Non-Agency</t>
  </si>
  <si>
    <t>US Agency CRT</t>
  </si>
  <si>
    <t>Other Structured Finance</t>
  </si>
  <si>
    <t>Whole Business Securitisation</t>
  </si>
  <si>
    <t>Indices</t>
  </si>
  <si>
    <t xml:space="preserve">Financials </t>
  </si>
  <si>
    <t>Sovereign</t>
  </si>
  <si>
    <t>East Lodge Capital</t>
  </si>
  <si>
    <t>France</t>
  </si>
  <si>
    <t>Germany</t>
  </si>
  <si>
    <t>Italy</t>
  </si>
  <si>
    <t>Netherlands</t>
  </si>
  <si>
    <t>Pan-European</t>
  </si>
  <si>
    <t>Spain</t>
  </si>
  <si>
    <t>United Kingdom</t>
  </si>
  <si>
    <t>United States</t>
  </si>
  <si>
    <t>Belgium</t>
  </si>
  <si>
    <t>Denmark</t>
  </si>
  <si>
    <t>Finland</t>
  </si>
  <si>
    <t>Greece</t>
  </si>
  <si>
    <t>Ireland</t>
  </si>
  <si>
    <t>Luxembourg</t>
  </si>
  <si>
    <t>Norway</t>
  </si>
  <si>
    <t>Poland</t>
  </si>
  <si>
    <t>Portugal</t>
  </si>
  <si>
    <t>Sweden</t>
  </si>
  <si>
    <t>Switzerland</t>
  </si>
  <si>
    <t>Russia</t>
  </si>
  <si>
    <t xml:space="preserve">Total </t>
  </si>
  <si>
    <t>-</t>
  </si>
  <si>
    <t>YTD '14</t>
  </si>
  <si>
    <r>
      <t>YTD '15</t>
    </r>
    <r>
      <rPr>
        <b/>
        <vertAlign val="superscript"/>
        <sz val="11"/>
        <color theme="0"/>
        <rFont val="Calibri"/>
        <family val="2"/>
        <scheme val="minor"/>
      </rPr>
      <t>3</t>
    </r>
  </si>
  <si>
    <t>Gross Return Attribution by Strategy</t>
  </si>
  <si>
    <t>Hedge</t>
  </si>
  <si>
    <t>Financing</t>
  </si>
  <si>
    <t>Long and Short Credit Exposure</t>
  </si>
  <si>
    <t xml:space="preserve">Long Exposure </t>
  </si>
  <si>
    <t xml:space="preserve">Short exposure </t>
  </si>
  <si>
    <t>Long Credit Exposure by Sector</t>
  </si>
  <si>
    <t>CLOs</t>
  </si>
  <si>
    <t>Long Credit Exposure by Country</t>
  </si>
  <si>
    <t>Short Credit Exposure by Country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</si>
  <si>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Position sold prior to month-end.</t>
    </r>
  </si>
  <si>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Short Credit Exposure figures represent credit only, and exclude FX and equity short positions.</t>
    </r>
  </si>
  <si>
    <r>
      <rPr>
        <vertAlign val="superscript"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Portfolio as at 30th November 2015. These exposures have been calculated using certain price estimates supplied by the Investment Manager.</t>
    </r>
  </si>
  <si>
    <t>Short Credit Exposure by Sector</t>
  </si>
  <si>
    <t>Comulative</t>
  </si>
  <si>
    <t>ticker</t>
  </si>
  <si>
    <t>CLOSE Index</t>
  </si>
  <si>
    <t>description</t>
  </si>
  <si>
    <t>The Palmer Square CLO Senior Debt Index is designed to reflect the investable universe of U.S CLO senior original rated AAA and AA debt issued after Jan 1, 2011.</t>
  </si>
  <si>
    <t>Palmer Square CLO Senior Debt Index</t>
  </si>
  <si>
    <t>CLODI Index</t>
  </si>
  <si>
    <t>The Palmer Square CLO Debt Index is designed to reflect the investable universe of U.S CLO mezzanine original rated A,BBB and BB debt issued after Jan 1, 2011.</t>
  </si>
  <si>
    <t>Palmer Square CLO Debt Index</t>
  </si>
  <si>
    <t>LE07SIEU Index</t>
  </si>
  <si>
    <t>LE07TREU Index</t>
  </si>
  <si>
    <t>LE16SIEU Index</t>
  </si>
  <si>
    <t>LE16TREU Index</t>
  </si>
  <si>
    <t>Barclays EURO ABS Fixed CMBS Since Inception Return Unhedged EUR</t>
  </si>
  <si>
    <t>Barclays EURO ABS Fixed CMBS Total Return Index Value Unhedged EUR</t>
  </si>
  <si>
    <t>Barclays EURO ABS Floating CMBS Since Inception Return Unhedged EUR</t>
  </si>
  <si>
    <t>Barclays EURO ABS Floating CMBS Total Return Index Value Unhedged EUR</t>
  </si>
  <si>
    <t>LE06SIEU Index</t>
  </si>
  <si>
    <t>Barclays EURO ABS Fixed RMBS Since Inception Return Unhedged EUR</t>
  </si>
  <si>
    <t>LE06TREU Index</t>
  </si>
  <si>
    <t>LE15SIEU Index</t>
  </si>
  <si>
    <t>LE15TREU Index</t>
  </si>
  <si>
    <t>Barclays EURO ABS Floating RMBS Since Inception Return Unhedged EUR</t>
  </si>
  <si>
    <t>Barclays EURO ABS Floating RMBS Total Return Index Value Unhedged EUR</t>
  </si>
  <si>
    <t>Barclays EURO ABS Fixed RMBS Total Return Index Value Unhedged EUR</t>
  </si>
  <si>
    <t>BNACTRUH Index</t>
  </si>
  <si>
    <t>Barclays Non-Agency CMBS Total Return Index Value Hedged USD</t>
  </si>
  <si>
    <t>BNACTRUU Index</t>
  </si>
  <si>
    <t>Barclays Non-Agency CMBS Total Return Index Value Unhedged USD</t>
  </si>
  <si>
    <t>IBXXBM38 Index</t>
  </si>
  <si>
    <t>Markit iBoxx Broad US Non-Agency RMBS USD IndexTri</t>
  </si>
  <si>
    <t>The BofA Merrill Lynch US ABS &amp; CMBS Index</t>
  </si>
  <si>
    <t>The BofA Merrill Lynch US Fixed &amp; Floating Rate Asset Backed Securities Index</t>
  </si>
  <si>
    <t>BBG USD IG ABS</t>
  </si>
  <si>
    <t>Bloomberg US MBS Bond Index</t>
  </si>
  <si>
    <t>The BofA Merrill Lynch US Agency CMO Index</t>
  </si>
  <si>
    <t>The BofA Merrill Lynch US Mortgage Backed Securities Index</t>
  </si>
  <si>
    <t>The BofA Merrill Lynch Sterling Asset Backed &amp; Mortgage Backed Securities Index</t>
  </si>
  <si>
    <t>HFRICAI Index</t>
  </si>
  <si>
    <t>HFRI RV: Fixed Income-Convertible Arbitrage Index</t>
  </si>
  <si>
    <t>HFRIFIMB Index</t>
  </si>
  <si>
    <t>HFRI RV: Fixed Income-Asset Backed</t>
  </si>
  <si>
    <t>HFRIFI Index</t>
  </si>
  <si>
    <t>HFRI RV: Multi-Strategy Index</t>
  </si>
  <si>
    <t>HFRIFIHY Index</t>
  </si>
  <si>
    <t>HFRI RV: Fixed Income-Corporate Index</t>
  </si>
  <si>
    <t>PX_LAST</t>
  </si>
  <si>
    <t>TOT_RETURN_INDEX_NET_DVDS</t>
  </si>
  <si>
    <t>CABS Index</t>
  </si>
  <si>
    <t>R010 Index</t>
  </si>
  <si>
    <t>BDBT Index</t>
  </si>
  <si>
    <t>BMBS Index</t>
  </si>
  <si>
    <t>CMOS Index</t>
  </si>
  <si>
    <t>M0A0 Index</t>
  </si>
  <si>
    <t>UA00 Index</t>
  </si>
  <si>
    <t>Total Long</t>
  </si>
  <si>
    <t>Total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</si>
</sst>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\-yy;@"/>
    <numFmt numFmtId="165" formatCode="#,##0.00%"/>
    <numFmt numFmtId="166" formatCode="0.0%"/>
    <numFmt numFmtId="167" formatCode="0.0000000000000000%"/>
    <numFmt numFmtId="168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3">
    <xf numFmtId="0" fontId="0" fillId="0" borderId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8" fillId="2" borderId="0"/>
    <xf numFmtId="9" fontId="3" fillId="0" borderId="0" applyFont="0" applyFill="0" applyBorder="0" applyAlignment="0" applyProtection="0"/>
    <xf numFmtId="164" fontId="1" fillId="0" borderId="0"/>
    <xf numFmtId="164" fontId="1" fillId="0" borderId="0"/>
    <xf numFmtId="164" fontId="4" fillId="0" borderId="0"/>
    <xf numFmtId="164" fontId="3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ill="1"/>
    <xf numFmtId="10" fontId="0" fillId="0" borderId="0" xfId="6" applyNumberFormat="1" applyFont="1" applyFill="1"/>
    <xf numFmtId="0" fontId="0" fillId="0" borderId="0" xfId="0" applyFill="1"/>
    <xf numFmtId="10" fontId="0" fillId="0" borderId="0" xfId="0" applyNumberForma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/>
    <xf numFmtId="10" fontId="0" fillId="0" borderId="0" xfId="6" applyNumberFormat="1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indent="1"/>
    </xf>
    <xf numFmtId="165" fontId="0" fillId="0" borderId="0" xfId="0" applyNumberFormat="1"/>
    <xf numFmtId="0" fontId="0" fillId="0" borderId="0" xfId="0" applyAlignment="1">
      <alignment indent="2"/>
    </xf>
    <xf numFmtId="14" fontId="6" fillId="0" borderId="0" xfId="0" applyNumberFormat="1" applyFont="1"/>
    <xf numFmtId="0" fontId="4" fillId="0" borderId="0" xfId="5"/>
    <xf numFmtId="0" fontId="4" fillId="0" borderId="0" xfId="5" applyAlignment="1">
      <alignment indent="2"/>
    </xf>
    <xf numFmtId="0" fontId="4" fillId="0" borderId="0" xfId="5"/>
    <xf numFmtId="0" fontId="4" fillId="0" borderId="0" xfId="5" applyAlignment="1">
      <alignment indent="1"/>
    </xf>
    <xf numFmtId="0" fontId="4" fillId="0" borderId="0" xfId="5" applyAlignment="1">
      <alignment indent="2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Font="1" applyFill="1"/>
    <xf numFmtId="0" fontId="0" fillId="0" borderId="0" xfId="0"/>
    <xf numFmtId="10" fontId="0" fillId="0" borderId="0" xfId="6" applyNumberFormat="1" applyFont="1"/>
    <xf numFmtId="10" fontId="0" fillId="0" borderId="0" xfId="6" applyNumberFormat="1" applyFont="1" applyAlignment="1">
      <alignment horizontal="center"/>
    </xf>
    <xf numFmtId="10" fontId="1" fillId="0" borderId="0" xfId="6" applyNumberFormat="1" applyFont="1" applyAlignment="1">
      <alignment horizontal="center"/>
    </xf>
    <xf numFmtId="0" fontId="0" fillId="0" borderId="0" xfId="0"/>
    <xf numFmtId="10" fontId="1" fillId="3" borderId="0" xfId="6" applyNumberFormat="1" applyFont="1" applyFill="1" applyAlignment="1">
      <alignment horizontal="center"/>
    </xf>
    <xf numFmtId="10" fontId="0" fillId="3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4" fontId="0" fillId="0" borderId="0" xfId="0" applyNumberFormat="1"/>
    <xf numFmtId="0" fontId="11" fillId="0" borderId="0" xfId="2" applyFont="1"/>
    <xf numFmtId="0" fontId="3" fillId="0" borderId="0" xfId="2"/>
    <xf numFmtId="165" fontId="3" fillId="0" borderId="0" xfId="2" applyNumberFormat="1"/>
    <xf numFmtId="0" fontId="2" fillId="0" borderId="0" xfId="0" applyFont="1" applyBorder="1"/>
    <xf numFmtId="4" fontId="3" fillId="0" borderId="0" xfId="2" applyNumberFormat="1"/>
    <xf numFmtId="17" fontId="0" fillId="0" borderId="0" xfId="0" applyNumberFormat="1"/>
    <xf numFmtId="166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2"/>
    <xf numFmtId="0" fontId="3" fillId="0" borderId="0" xfId="2" applyAlignment="1">
      <alignment indent="1"/>
    </xf>
    <xf numFmtId="164" fontId="1" fillId="0" borderId="0" xfId="27"/>
    <xf numFmtId="164" fontId="4" fillId="0" borderId="0" xfId="27" applyFont="1"/>
    <xf numFmtId="10" fontId="0" fillId="0" borderId="0" xfId="6" applyNumberFormat="1" applyFont="1"/>
    <xf numFmtId="10" fontId="1" fillId="0" borderId="0" xfId="6" applyNumberFormat="1" applyFont="1"/>
    <xf numFmtId="164" fontId="1" fillId="0" borderId="0" xfId="31"/>
    <xf numFmtId="164" fontId="1" fillId="0" borderId="0" xfId="32"/>
    <xf numFmtId="164" fontId="1" fillId="0" borderId="0" xfId="30"/>
    <xf numFmtId="164" fontId="1" fillId="0" borderId="0" xfId="29"/>
    <xf numFmtId="164" fontId="1" fillId="0" borderId="0" xfId="28"/>
    <xf numFmtId="164" fontId="1" fillId="0" borderId="0" xfId="33"/>
    <xf numFmtId="164" fontId="1" fillId="0" borderId="0" xfId="34"/>
    <xf numFmtId="164" fontId="1" fillId="0" borderId="0" xfId="35"/>
    <xf numFmtId="164" fontId="1" fillId="0" borderId="0" xfId="36"/>
    <xf numFmtId="164" fontId="1" fillId="0" borderId="0" xfId="37"/>
    <xf numFmtId="164" fontId="1" fillId="0" borderId="0" xfId="38"/>
    <xf numFmtId="164" fontId="1" fillId="0" borderId="0" xfId="39"/>
    <xf numFmtId="164" fontId="1" fillId="0" borderId="0" xfId="40"/>
    <xf numFmtId="164" fontId="1" fillId="0" borderId="0" xfId="41"/>
    <xf numFmtId="164" fontId="1" fillId="0" borderId="0" xfId="42"/>
    <xf numFmtId="164" fontId="1" fillId="0" borderId="0" xfId="43"/>
    <xf numFmtId="164" fontId="1" fillId="0" borderId="0" xfId="44"/>
    <xf numFmtId="164" fontId="1" fillId="0" borderId="0" xfId="45"/>
    <xf numFmtId="164" fontId="1" fillId="0" borderId="0" xfId="46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11" fillId="0" borderId="0" xfId="2" applyFont="1"/>
    <xf numFmtId="164" fontId="1" fillId="0" borderId="0" xfId="27" applyFill="1"/>
    <xf numFmtId="10" fontId="0" fillId="0" borderId="0" xfId="6" applyNumberFormat="1" applyFont="1" applyFill="1"/>
    <xf numFmtId="10" fontId="0" fillId="0" borderId="0" xfId="0" applyNumberFormat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10" fontId="0" fillId="0" borderId="0" xfId="6" applyNumberFormat="1" applyFont="1" applyFill="1"/>
    <xf numFmtId="0" fontId="0" fillId="0" borderId="0" xfId="0"/>
    <xf numFmtId="10" fontId="0" fillId="0" borderId="0" xfId="6" applyNumberFormat="1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167" fontId="0" fillId="0" borderId="0" xfId="0" applyNumberFormat="1" applyFill="1"/>
    <xf numFmtId="168" fontId="0" fillId="0" borderId="0" xfId="132" applyNumberFormat="1" applyFont="1"/>
    <xf numFmtId="168" fontId="0" fillId="3" borderId="0" xfId="0" applyNumberFormat="1" applyFill="1"/>
    <xf numFmtId="164" fontId="0" fillId="3" borderId="0" xfId="0" applyNumberFormat="1" applyFill="1"/>
    <xf numFmtId="9" fontId="12" fillId="3" borderId="0" xfId="0" applyNumberFormat="1" applyFont="1" applyFill="1"/>
    <xf numFmtId="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0" fillId="3" borderId="0" xfId="0" applyFill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0" fillId="6" borderId="0" xfId="0" applyFont="1" applyFill="1"/>
    <xf numFmtId="0" fontId="0" fillId="6" borderId="0" xfId="0" applyFill="1"/>
    <xf numFmtId="10" fontId="1" fillId="6" borderId="0" xfId="6" applyNumberFormat="1" applyFont="1" applyFill="1" applyAlignment="1">
      <alignment horizontal="center"/>
    </xf>
    <xf numFmtId="10" fontId="0" fillId="6" borderId="0" xfId="6" applyNumberFormat="1" applyFont="1" applyFill="1" applyAlignment="1">
      <alignment horizontal="center"/>
    </xf>
    <xf numFmtId="10" fontId="0" fillId="5" borderId="0" xfId="6" applyNumberFormat="1" applyFont="1" applyFill="1"/>
    <xf numFmtId="10" fontId="1" fillId="7" borderId="0" xfId="6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4" fontId="0" fillId="3" borderId="0" xfId="0" applyNumberFormat="1" applyFill="1"/>
    <xf numFmtId="164" fontId="1" fillId="6" borderId="0" xfId="10" applyFill="1"/>
    <xf numFmtId="14" fontId="6" fillId="3" borderId="0" xfId="0" applyNumberFormat="1" applyFont="1" applyFill="1"/>
    <xf numFmtId="0" fontId="3" fillId="3" borderId="0" xfId="2" applyFill="1"/>
    <xf numFmtId="0" fontId="4" fillId="3" borderId="0" xfId="5" applyFill="1"/>
    <xf numFmtId="164" fontId="5" fillId="3" borderId="0" xfId="27" applyFont="1" applyFill="1"/>
    <xf numFmtId="164" fontId="1" fillId="3" borderId="0" xfId="27" applyFill="1"/>
    <xf numFmtId="165" fontId="3" fillId="3" borderId="0" xfId="2" applyNumberFormat="1" applyFill="1"/>
    <xf numFmtId="0" fontId="0" fillId="3" borderId="0" xfId="0" applyFill="1" applyAlignment="1">
      <alignment horizontal="center"/>
    </xf>
    <xf numFmtId="0" fontId="13" fillId="8" borderId="4" xfId="0" applyFont="1" applyFill="1" applyBorder="1"/>
    <xf numFmtId="164" fontId="1" fillId="10" borderId="0" xfId="10" applyFill="1"/>
    <xf numFmtId="164" fontId="1" fillId="11" borderId="0" xfId="10" applyFill="1"/>
    <xf numFmtId="0" fontId="3" fillId="0" borderId="0" xfId="5" applyFont="1" applyAlignment="1">
      <alignment indent="1"/>
    </xf>
    <xf numFmtId="0" fontId="6" fillId="0" borderId="0" xfId="5" applyFont="1" applyAlignment="1">
      <alignment indent="1"/>
    </xf>
    <xf numFmtId="0" fontId="13" fillId="8" borderId="5" xfId="0" applyFont="1" applyFill="1" applyBorder="1"/>
    <xf numFmtId="0" fontId="3" fillId="0" borderId="0" xfId="5" applyFont="1"/>
    <xf numFmtId="10" fontId="14" fillId="0" borderId="2" xfId="6" applyNumberFormat="1" applyFont="1" applyBorder="1"/>
    <xf numFmtId="10" fontId="0" fillId="0" borderId="6" xfId="6" applyNumberFormat="1" applyFont="1" applyBorder="1"/>
    <xf numFmtId="10" fontId="0" fillId="0" borderId="1" xfId="6" applyNumberFormat="1" applyFont="1" applyFill="1" applyBorder="1" applyAlignment="1">
      <alignment horizontal="right"/>
    </xf>
    <xf numFmtId="10" fontId="0" fillId="0" borderId="1" xfId="6" applyNumberFormat="1" applyFont="1" applyBorder="1" applyAlignment="1">
      <alignment horizontal="right"/>
    </xf>
    <xf numFmtId="10" fontId="0" fillId="0" borderId="6" xfId="6" applyNumberFormat="1" applyFont="1" applyFill="1" applyBorder="1" applyAlignment="1">
      <alignment horizontal="right"/>
    </xf>
    <xf numFmtId="10" fontId="0" fillId="0" borderId="6" xfId="6" applyNumberFormat="1" applyFont="1" applyBorder="1" applyAlignment="1">
      <alignment horizontal="right"/>
    </xf>
    <xf numFmtId="166" fontId="0" fillId="0" borderId="6" xfId="6" applyNumberFormat="1" applyFont="1" applyBorder="1" applyAlignment="1">
      <alignment horizontal="right"/>
    </xf>
    <xf numFmtId="166" fontId="0" fillId="0" borderId="6" xfId="6" applyNumberFormat="1" applyFont="1" applyBorder="1"/>
    <xf numFmtId="166" fontId="0" fillId="0" borderId="0" xfId="0" applyNumberFormat="1" applyBorder="1" applyAlignment="1">
      <alignment horizontal="right"/>
    </xf>
    <xf numFmtId="0" fontId="13" fillId="8" borderId="7" xfId="0" applyFont="1" applyFill="1" applyBorder="1"/>
    <xf numFmtId="0" fontId="13" fillId="12" borderId="8" xfId="0" applyFont="1" applyFill="1" applyBorder="1"/>
    <xf numFmtId="0" fontId="13" fillId="12" borderId="6" xfId="0" applyFont="1" applyFill="1" applyBorder="1"/>
    <xf numFmtId="0" fontId="13" fillId="11" borderId="4" xfId="0" applyFont="1" applyFill="1" applyBorder="1"/>
    <xf numFmtId="0" fontId="13" fillId="11" borderId="2" xfId="0" applyFont="1" applyFill="1" applyBorder="1"/>
    <xf numFmtId="0" fontId="13" fillId="13" borderId="2" xfId="0" applyFont="1" applyFill="1" applyBorder="1"/>
    <xf numFmtId="0" fontId="13" fillId="13" borderId="6" xfId="0" applyFont="1" applyFill="1" applyBorder="1"/>
    <xf numFmtId="10" fontId="14" fillId="0" borderId="6" xfId="6" applyNumberFormat="1" applyFont="1" applyBorder="1"/>
    <xf numFmtId="10" fontId="14" fillId="9" borderId="6" xfId="6" applyNumberFormat="1" applyFont="1" applyFill="1" applyBorder="1" applyAlignment="1">
      <alignment horizontal="center"/>
    </xf>
    <xf numFmtId="10" fontId="14" fillId="0" borderId="6" xfId="6" applyNumberFormat="1" applyFont="1" applyBorder="1" applyAlignment="1">
      <alignment horizontal="right"/>
    </xf>
    <xf numFmtId="10" fontId="16" fillId="0" borderId="6" xfId="6" applyNumberFormat="1" applyFont="1" applyBorder="1" applyAlignment="1">
      <alignment horizontal="right"/>
    </xf>
    <xf numFmtId="10" fontId="1" fillId="9" borderId="6" xfId="6" applyNumberFormat="1" applyFont="1" applyFill="1" applyBorder="1" applyAlignment="1">
      <alignment horizontal="center"/>
    </xf>
    <xf numFmtId="10" fontId="0" fillId="9" borderId="6" xfId="6" applyNumberFormat="1" applyFont="1" applyFill="1" applyBorder="1" applyAlignment="1">
      <alignment horizontal="center"/>
    </xf>
    <xf numFmtId="2" fontId="0" fillId="0" borderId="9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10" fontId="14" fillId="9" borderId="2" xfId="6" applyNumberFormat="1" applyFont="1" applyFill="1" applyBorder="1" applyAlignment="1">
      <alignment horizontal="center"/>
    </xf>
    <xf numFmtId="10" fontId="14" fillId="0" borderId="2" xfId="6" applyNumberFormat="1" applyFont="1" applyBorder="1" applyAlignment="1">
      <alignment horizontal="right"/>
    </xf>
    <xf numFmtId="0" fontId="13" fillId="11" borderId="2" xfId="0" applyFont="1" applyFill="1" applyBorder="1" applyAlignment="1">
      <alignment horizontal="right"/>
    </xf>
    <xf numFmtId="0" fontId="13" fillId="13" borderId="2" xfId="0" applyFont="1" applyFill="1" applyBorder="1" applyAlignment="1">
      <alignment horizontal="right"/>
    </xf>
    <xf numFmtId="0" fontId="17" fillId="11" borderId="2" xfId="0" applyFont="1" applyFill="1" applyBorder="1" applyAlignment="1">
      <alignment horizontal="right"/>
    </xf>
    <xf numFmtId="0" fontId="13" fillId="13" borderId="6" xfId="0" applyFont="1" applyFill="1" applyBorder="1" applyAlignment="1">
      <alignment horizontal="right"/>
    </xf>
    <xf numFmtId="166" fontId="0" fillId="9" borderId="6" xfId="6" applyNumberFormat="1" applyFont="1" applyFill="1" applyBorder="1" applyAlignment="1">
      <alignment horizontal="right"/>
    </xf>
    <xf numFmtId="166" fontId="0" fillId="0" borderId="6" xfId="0" applyNumberFormat="1" applyBorder="1"/>
    <xf numFmtId="166" fontId="0" fillId="0" borderId="3" xfId="0" applyNumberFormat="1" applyBorder="1"/>
    <xf numFmtId="166" fontId="0" fillId="9" borderId="3" xfId="6" applyNumberFormat="1" applyFont="1" applyFill="1" applyBorder="1" applyAlignment="1">
      <alignment horizontal="right"/>
    </xf>
    <xf numFmtId="10" fontId="0" fillId="9" borderId="6" xfId="6" applyNumberFormat="1" applyFont="1" applyFill="1" applyBorder="1" applyAlignment="1">
      <alignment horizontal="right"/>
    </xf>
    <xf numFmtId="10" fontId="13" fillId="11" borderId="2" xfId="6" applyNumberFormat="1" applyFont="1" applyFill="1" applyBorder="1"/>
    <xf numFmtId="10" fontId="13" fillId="11" borderId="2" xfId="6" applyNumberFormat="1" applyFont="1" applyFill="1" applyBorder="1" applyAlignment="1">
      <alignment horizontal="right"/>
    </xf>
    <xf numFmtId="10" fontId="13" fillId="13" borderId="2" xfId="6" applyNumberFormat="1" applyFont="1" applyFill="1" applyBorder="1" applyAlignment="1">
      <alignment horizontal="right"/>
    </xf>
    <xf numFmtId="10" fontId="13" fillId="13" borderId="6" xfId="6" applyNumberFormat="1" applyFont="1" applyFill="1" applyBorder="1" applyAlignment="1">
      <alignment horizontal="right"/>
    </xf>
    <xf numFmtId="0" fontId="18" fillId="0" borderId="0" xfId="0" applyFont="1"/>
    <xf numFmtId="10" fontId="0" fillId="0" borderId="0" xfId="0" applyNumberFormat="1" applyBorder="1"/>
    <xf numFmtId="0" fontId="0" fillId="0" borderId="0" xfId="0" applyBorder="1"/>
    <xf numFmtId="164" fontId="0" fillId="11" borderId="0" xfId="10" applyFont="1" applyFill="1"/>
    <xf numFmtId="164" fontId="0" fillId="6" borderId="0" xfId="0" applyNumberFormat="1" applyFont="1" applyFill="1"/>
    <xf numFmtId="164" fontId="0" fillId="6" borderId="0" xfId="0" applyNumberFormat="1" applyFill="1"/>
    <xf numFmtId="164" fontId="0" fillId="4" borderId="0" xfId="0" applyNumberFormat="1" applyFill="1"/>
    <xf numFmtId="164" fontId="0" fillId="4" borderId="0" xfId="0" applyNumberFormat="1" applyFont="1" applyFill="1"/>
    <xf numFmtId="164" fontId="4" fillId="5" borderId="0" xfId="27" applyFont="1" applyFill="1"/>
    <xf numFmtId="10" fontId="1" fillId="0" borderId="0" xfId="6" applyNumberFormat="1" applyFont="1" applyBorder="1"/>
    <xf numFmtId="0" fontId="13" fillId="8" borderId="0" xfId="0" applyFont="1" applyFill="1" applyBorder="1"/>
    <xf numFmtId="0" fontId="0" fillId="0" borderId="0" xfId="0" applyFont="1"/>
    <xf numFmtId="43" fontId="0" fillId="3" borderId="0" xfId="132" applyFont="1" applyFill="1"/>
    <xf numFmtId="0" fontId="20" fillId="0" borderId="0" xfId="0" applyFont="1"/>
    <xf numFmtId="0" fontId="20" fillId="0" borderId="0" xfId="0" applyFont="1" applyBorder="1"/>
    <xf numFmtId="14" fontId="0" fillId="0" borderId="0" xfId="132" applyNumberFormat="1" applyFont="1" applyFill="1"/>
    <xf numFmtId="0" fontId="21" fillId="8" borderId="4" xfId="0" applyFont="1" applyFill="1" applyBorder="1"/>
    <xf numFmtId="166" fontId="1" fillId="0" borderId="0" xfId="6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1" xfId="6" applyNumberFormat="1" applyFont="1" applyBorder="1" applyAlignment="1">
      <alignment horizontal="center"/>
    </xf>
    <xf numFmtId="10" fontId="2" fillId="0" borderId="2" xfId="6" applyNumberFormat="1" applyFont="1" applyBorder="1" applyAlignment="1">
      <alignment horizontal="center"/>
    </xf>
    <xf numFmtId="10" fontId="2" fillId="0" borderId="3" xfId="6" applyNumberFormat="1" applyFont="1" applyBorder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</cellXfs>
  <cellStyles count="133">
    <cellStyle name="blp_column_header" xfId="7"/>
    <cellStyle name="Comma" xfId="132" builtinId="3"/>
    <cellStyle name="Normal" xfId="0" builtinId="0"/>
    <cellStyle name="Normal 10" xfId="18"/>
    <cellStyle name="Normal 100" xfId="109"/>
    <cellStyle name="Normal 101" xfId="110"/>
    <cellStyle name="Normal 102" xfId="111"/>
    <cellStyle name="Normal 103" xfId="112"/>
    <cellStyle name="Normal 104" xfId="113"/>
    <cellStyle name="Normal 105" xfId="114"/>
    <cellStyle name="Normal 106" xfId="115"/>
    <cellStyle name="Normal 107" xfId="116"/>
    <cellStyle name="Normal 108" xfId="117"/>
    <cellStyle name="Normal 109" xfId="118"/>
    <cellStyle name="Normal 11" xfId="19"/>
    <cellStyle name="Normal 110" xfId="119"/>
    <cellStyle name="Normal 111" xfId="120"/>
    <cellStyle name="Normal 112" xfId="121"/>
    <cellStyle name="Normal 113" xfId="122"/>
    <cellStyle name="Normal 114" xfId="123"/>
    <cellStyle name="Normal 115" xfId="124"/>
    <cellStyle name="Normal 12" xfId="21"/>
    <cellStyle name="Normal 13" xfId="20"/>
    <cellStyle name="Normal 14" xfId="23"/>
    <cellStyle name="Normal 15" xfId="24"/>
    <cellStyle name="Normal 16" xfId="25"/>
    <cellStyle name="Normal 17" xfId="26"/>
    <cellStyle name="Normal 18" xfId="27"/>
    <cellStyle name="Normal 19" xfId="31"/>
    <cellStyle name="Normal 2" xfId="2"/>
    <cellStyle name="Normal 2 2" xfId="5"/>
    <cellStyle name="Normal 2 2 2" xfId="13"/>
    <cellStyle name="Normal 2 2 2 2" xfId="130"/>
    <cellStyle name="Normal 2 3" xfId="12"/>
    <cellStyle name="Normal 2 3 2" xfId="128"/>
    <cellStyle name="Normal 20" xfId="32"/>
    <cellStyle name="Normal 21" xfId="30"/>
    <cellStyle name="Normal 22" xfId="29"/>
    <cellStyle name="Normal 23" xfId="28"/>
    <cellStyle name="Normal 24" xfId="33"/>
    <cellStyle name="Normal 25" xfId="34"/>
    <cellStyle name="Normal 26" xfId="35"/>
    <cellStyle name="Normal 27" xfId="36"/>
    <cellStyle name="Normal 28" xfId="37"/>
    <cellStyle name="Normal 29" xfId="38"/>
    <cellStyle name="Normal 3" xfId="1"/>
    <cellStyle name="Normal 3 2" xfId="11"/>
    <cellStyle name="Normal 3 2 2" xfId="127"/>
    <cellStyle name="Normal 30" xfId="39"/>
    <cellStyle name="Normal 31" xfId="40"/>
    <cellStyle name="Normal 32" xfId="41"/>
    <cellStyle name="Normal 33" xfId="42"/>
    <cellStyle name="Normal 34" xfId="43"/>
    <cellStyle name="Normal 35" xfId="44"/>
    <cellStyle name="Normal 36" xfId="45"/>
    <cellStyle name="Normal 37" xfId="46"/>
    <cellStyle name="Normal 38" xfId="47"/>
    <cellStyle name="Normal 39" xfId="48"/>
    <cellStyle name="Normal 4" xfId="4"/>
    <cellStyle name="Normal 4 2" xfId="10"/>
    <cellStyle name="Normal 40" xfId="49"/>
    <cellStyle name="Normal 41" xfId="50"/>
    <cellStyle name="Normal 42" xfId="51"/>
    <cellStyle name="Normal 43" xfId="52"/>
    <cellStyle name="Normal 44" xfId="53"/>
    <cellStyle name="Normal 45" xfId="54"/>
    <cellStyle name="Normal 46" xfId="55"/>
    <cellStyle name="Normal 47" xfId="56"/>
    <cellStyle name="Normal 48" xfId="57"/>
    <cellStyle name="Normal 49" xfId="58"/>
    <cellStyle name="Normal 5" xfId="9"/>
    <cellStyle name="Normal 5 2" xfId="22"/>
    <cellStyle name="Normal 5 3" xfId="126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14"/>
    <cellStyle name="Normal 60" xfId="69"/>
    <cellStyle name="Normal 61" xfId="70"/>
    <cellStyle name="Normal 62" xfId="71"/>
    <cellStyle name="Normal 63" xfId="72"/>
    <cellStyle name="Normal 64" xfId="73"/>
    <cellStyle name="Normal 65" xfId="74"/>
    <cellStyle name="Normal 66" xfId="75"/>
    <cellStyle name="Normal 67" xfId="76"/>
    <cellStyle name="Normal 68" xfId="77"/>
    <cellStyle name="Normal 69" xfId="78"/>
    <cellStyle name="Normal 7" xfId="16"/>
    <cellStyle name="Normal 70" xfId="79"/>
    <cellStyle name="Normal 71" xfId="80"/>
    <cellStyle name="Normal 72" xfId="81"/>
    <cellStyle name="Normal 73" xfId="85"/>
    <cellStyle name="Normal 74" xfId="86"/>
    <cellStyle name="Normal 75" xfId="84"/>
    <cellStyle name="Normal 76" xfId="83"/>
    <cellStyle name="Normal 77" xfId="82"/>
    <cellStyle name="Normal 78" xfId="87"/>
    <cellStyle name="Normal 79" xfId="88"/>
    <cellStyle name="Normal 8" xfId="15"/>
    <cellStyle name="Normal 80" xfId="89"/>
    <cellStyle name="Normal 81" xfId="90"/>
    <cellStyle name="Normal 82" xfId="91"/>
    <cellStyle name="Normal 83" xfId="92"/>
    <cellStyle name="Normal 84" xfId="93"/>
    <cellStyle name="Normal 85" xfId="94"/>
    <cellStyle name="Normal 86" xfId="95"/>
    <cellStyle name="Normal 87" xfId="96"/>
    <cellStyle name="Normal 88" xfId="97"/>
    <cellStyle name="Normal 89" xfId="98"/>
    <cellStyle name="Normal 9" xfId="17"/>
    <cellStyle name="Normal 90" xfId="99"/>
    <cellStyle name="Normal 91" xfId="100"/>
    <cellStyle name="Normal 92" xfId="101"/>
    <cellStyle name="Normal 93" xfId="102"/>
    <cellStyle name="Normal 94" xfId="103"/>
    <cellStyle name="Normal 95" xfId="104"/>
    <cellStyle name="Normal 96" xfId="105"/>
    <cellStyle name="Normal 97" xfId="106"/>
    <cellStyle name="Normal 98" xfId="107"/>
    <cellStyle name="Normal 99" xfId="108"/>
    <cellStyle name="Percent" xfId="6" builtinId="5"/>
    <cellStyle name="Percent 2" xfId="3"/>
    <cellStyle name="Percent 2 2" xfId="129"/>
    <cellStyle name="Percent 3" xfId="8"/>
    <cellStyle name="Percent 3 2" xfId="125"/>
    <cellStyle name="Percent 3 3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5.xml"/><Relationship Id="rId18" Type="http://schemas.openxmlformats.org/officeDocument/2006/relationships/chartsheet" Target="chartsheets/sheet12.xml"/><Relationship Id="rId26" Type="http://schemas.openxmlformats.org/officeDocument/2006/relationships/worksheet" Target="worksheets/sheet12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7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6.xml"/><Relationship Id="rId25" Type="http://schemas.openxmlformats.org/officeDocument/2006/relationships/worksheet" Target="worksheets/sheet11.xml"/><Relationship Id="rId33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4.xml"/><Relationship Id="rId29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7.xml"/><Relationship Id="rId24" Type="http://schemas.openxmlformats.org/officeDocument/2006/relationships/worksheet" Target="worksheets/sheet10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5" Type="http://schemas.openxmlformats.org/officeDocument/2006/relationships/chartsheet" Target="chartsheets/sheet10.xml"/><Relationship Id="rId23" Type="http://schemas.openxmlformats.org/officeDocument/2006/relationships/worksheet" Target="worksheets/sheet9.xml"/><Relationship Id="rId28" Type="http://schemas.openxmlformats.org/officeDocument/2006/relationships/worksheet" Target="worksheets/sheet14.xml"/><Relationship Id="rId10" Type="http://schemas.openxmlformats.org/officeDocument/2006/relationships/worksheet" Target="worksheets/sheet4.xml"/><Relationship Id="rId19" Type="http://schemas.openxmlformats.org/officeDocument/2006/relationships/chartsheet" Target="chartsheets/sheet13.xml"/><Relationship Id="rId31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9.xml"/><Relationship Id="rId22" Type="http://schemas.openxmlformats.org/officeDocument/2006/relationships/worksheet" Target="worksheets/sheet8.xml"/><Relationship Id="rId27" Type="http://schemas.openxmlformats.org/officeDocument/2006/relationships/worksheet" Target="worksheets/sheet13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161784"/>
        <c:axId val="250157864"/>
      </c:barChart>
      <c:catAx>
        <c:axId val="250161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50157864"/>
        <c:crosses val="autoZero"/>
        <c:auto val="1"/>
        <c:lblAlgn val="ctr"/>
        <c:lblOffset val="100"/>
        <c:noMultiLvlLbl val="0"/>
      </c:catAx>
      <c:valAx>
        <c:axId val="25015786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0161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200" b="1"/>
              <a:t>AUM</a:t>
            </a:r>
            <a:r>
              <a:rPr lang="en-US" sz="1200" b="1" baseline="0"/>
              <a:t> Trend</a:t>
            </a:r>
            <a:endParaRPr lang="en-US" sz="1200" b="1"/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'Portstats --&gt;'!$C$2</c:f>
              <c:strCache>
                <c:ptCount val="1"/>
                <c:pt idx="0">
                  <c:v>Fund AUM</c:v>
                </c:pt>
              </c:strCache>
            </c:strRef>
          </c:tx>
          <c:cat>
            <c:numRef>
              <c:f>'Portstats --&gt;'!$B$3:$B$53</c:f>
              <c:numCache>
                <c:formatCode>[$-409]mmm\-yy;@</c:formatCode>
                <c:ptCount val="51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'Portstats --&gt;'!$C$3:$C$53</c:f>
              <c:numCache>
                <c:formatCode>_(* #,##0_);_(* \(#,##0\);_(* "-"??_);_(@_)</c:formatCode>
                <c:ptCount val="51"/>
                <c:pt idx="0">
                  <c:v>10550000</c:v>
                </c:pt>
                <c:pt idx="1">
                  <c:v>84360000</c:v>
                </c:pt>
                <c:pt idx="2">
                  <c:v>111810000</c:v>
                </c:pt>
                <c:pt idx="3">
                  <c:v>252806786.50999999</c:v>
                </c:pt>
                <c:pt idx="4">
                  <c:v>396187867.44999999</c:v>
                </c:pt>
                <c:pt idx="5">
                  <c:v>484183000</c:v>
                </c:pt>
                <c:pt idx="6">
                  <c:v>520800000</c:v>
                </c:pt>
                <c:pt idx="7">
                  <c:v>545900000</c:v>
                </c:pt>
                <c:pt idx="8">
                  <c:v>574000000</c:v>
                </c:pt>
                <c:pt idx="9">
                  <c:v>603934000</c:v>
                </c:pt>
                <c:pt idx="10">
                  <c:v>605766000</c:v>
                </c:pt>
                <c:pt idx="11">
                  <c:v>614284927</c:v>
                </c:pt>
                <c:pt idx="12">
                  <c:v>618016607.75999999</c:v>
                </c:pt>
                <c:pt idx="13">
                  <c:v>672417569.21392</c:v>
                </c:pt>
                <c:pt idx="14">
                  <c:v>664156794.52056491</c:v>
                </c:pt>
                <c:pt idx="15">
                  <c:v>662572771.99891996</c:v>
                </c:pt>
                <c:pt idx="16">
                  <c:v>664691313.14764905</c:v>
                </c:pt>
                <c:pt idx="17">
                  <c:v>654404074.54014897</c:v>
                </c:pt>
                <c:pt idx="18">
                  <c:v>642812635.24953198</c:v>
                </c:pt>
                <c:pt idx="1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155120"/>
        <c:axId val="250155904"/>
      </c:areaChart>
      <c:lineChart>
        <c:grouping val="standard"/>
        <c:varyColors val="0"/>
        <c:ser>
          <c:idx val="1"/>
          <c:order val="1"/>
          <c:tx>
            <c:strRef>
              <c:f>'Portstats --&gt;'!$K$2</c:f>
              <c:strCache>
                <c:ptCount val="1"/>
                <c:pt idx="0">
                  <c:v>12m Return</c:v>
                </c:pt>
              </c:strCache>
            </c:strRef>
          </c:tx>
          <c:marker>
            <c:symbol val="none"/>
          </c:marker>
          <c:val>
            <c:numRef>
              <c:f>'Portstats --&gt;'!$K$3:$K$53</c:f>
              <c:numCache>
                <c:formatCode>General</c:formatCode>
                <c:ptCount val="51"/>
                <c:pt idx="11" formatCode="0.00%">
                  <c:v>0.10260083840486933</c:v>
                </c:pt>
                <c:pt idx="12" formatCode="0.00%">
                  <c:v>6.3775237182613465E-2</c:v>
                </c:pt>
                <c:pt idx="13" formatCode="0.00%">
                  <c:v>4.5935890909446275E-2</c:v>
                </c:pt>
                <c:pt idx="14" formatCode="0.00%">
                  <c:v>1.1231354244635616E-2</c:v>
                </c:pt>
                <c:pt idx="15" formatCode="0.00%">
                  <c:v>-1.5730601143209011E-3</c:v>
                </c:pt>
                <c:pt idx="16" formatCode="0.00%">
                  <c:v>-8.6968690879962729E-4</c:v>
                </c:pt>
                <c:pt idx="17" formatCode="0.00%">
                  <c:v>-2.4205320880261949E-2</c:v>
                </c:pt>
                <c:pt idx="18" formatCode="0.00%">
                  <c:v>-3.4960837309105264E-2</c:v>
                </c:pt>
                <c:pt idx="19" formatCode="0.00%">
                  <c:v>-2.6088897362765651E-2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159432"/>
        <c:axId val="250159824"/>
      </c:lineChart>
      <c:dateAx>
        <c:axId val="25015512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0155904"/>
        <c:crosses val="autoZero"/>
        <c:auto val="1"/>
        <c:lblOffset val="100"/>
        <c:baseTimeUnit val="months"/>
      </c:dateAx>
      <c:valAx>
        <c:axId val="250155904"/>
        <c:scaling>
          <c:orientation val="minMax"/>
        </c:scaling>
        <c:delete val="0"/>
        <c:axPos val="l"/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0155120"/>
        <c:crosses val="autoZero"/>
        <c:crossBetween val="between"/>
      </c:valAx>
      <c:valAx>
        <c:axId val="25015982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0159432"/>
        <c:crosses val="max"/>
        <c:crossBetween val="between"/>
      </c:valAx>
      <c:catAx>
        <c:axId val="250159432"/>
        <c:scaling>
          <c:orientation val="minMax"/>
        </c:scaling>
        <c:delete val="1"/>
        <c:axPos val="b"/>
        <c:majorTickMark val="out"/>
        <c:minorTickMark val="none"/>
        <c:tickLblPos val="nextTo"/>
        <c:crossAx val="25015982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4961067366579184"/>
          <c:y val="7.8319845435987162E-2"/>
          <c:w val="0.21705599300087486"/>
          <c:h val="0.16743438320209975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Sources of Capital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'Portstats --&gt;'!$D$2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numRef>
              <c:f>'Portstats --&gt;'!$B$3:$B$53</c:f>
              <c:numCache>
                <c:formatCode>[$-409]mmm\-yy;@</c:formatCode>
                <c:ptCount val="51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'Portstats --&gt;'!$D$3:$D$53</c:f>
              <c:numCache>
                <c:formatCode>0.00</c:formatCode>
                <c:ptCount val="51"/>
                <c:pt idx="1">
                  <c:v>161456.15829824682</c:v>
                </c:pt>
                <c:pt idx="2">
                  <c:v>1878773.0665721847</c:v>
                </c:pt>
                <c:pt idx="3">
                  <c:v>784978.65107804886</c:v>
                </c:pt>
                <c:pt idx="4">
                  <c:v>-1132991.5399357502</c:v>
                </c:pt>
                <c:pt idx="5">
                  <c:v>5096366.1526632244</c:v>
                </c:pt>
                <c:pt idx="6">
                  <c:v>-3155021.1101037804</c:v>
                </c:pt>
                <c:pt idx="7">
                  <c:v>-2095193.3081200738</c:v>
                </c:pt>
                <c:pt idx="8">
                  <c:v>-2628571.8926019133</c:v>
                </c:pt>
                <c:pt idx="9">
                  <c:v>6303404.6518577235</c:v>
                </c:pt>
                <c:pt idx="10">
                  <c:v>828939.22001747973</c:v>
                </c:pt>
                <c:pt idx="11">
                  <c:v>3303791.8712402084</c:v>
                </c:pt>
                <c:pt idx="12">
                  <c:v>4306878.3975529652</c:v>
                </c:pt>
                <c:pt idx="13">
                  <c:v>-1064588.1175905787</c:v>
                </c:pt>
                <c:pt idx="14">
                  <c:v>-7832605.1131480755</c:v>
                </c:pt>
                <c:pt idx="15">
                  <c:v>-3805917.0157938553</c:v>
                </c:pt>
                <c:pt idx="16">
                  <c:v>-2504740.9857245632</c:v>
                </c:pt>
                <c:pt idx="17">
                  <c:v>-7173931.5002921568</c:v>
                </c:pt>
                <c:pt idx="18">
                  <c:v>-11430257.835301267</c:v>
                </c:pt>
                <c:pt idx="19">
                  <c:v>3299771.5276142643</c:v>
                </c:pt>
              </c:numCache>
            </c:numRef>
          </c:val>
        </c:ser>
        <c:ser>
          <c:idx val="1"/>
          <c:order val="1"/>
          <c:tx>
            <c:strRef>
              <c:f>'Portstats --&gt;'!$E$2</c:f>
              <c:strCache>
                <c:ptCount val="1"/>
                <c:pt idx="0">
                  <c:v>CF</c:v>
                </c:pt>
              </c:strCache>
            </c:strRef>
          </c:tx>
          <c:invertIfNegative val="0"/>
          <c:cat>
            <c:numRef>
              <c:f>'Portstats --&gt;'!$B$3:$B$53</c:f>
              <c:numCache>
                <c:formatCode>[$-409]mmm\-yy;@</c:formatCode>
                <c:ptCount val="51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'Portstats --&gt;'!$E$3:$E$53</c:f>
              <c:numCache>
                <c:formatCode>0.00</c:formatCode>
                <c:ptCount val="51"/>
                <c:pt idx="1">
                  <c:v>73648543.841701746</c:v>
                </c:pt>
                <c:pt idx="2">
                  <c:v>25571226.933427814</c:v>
                </c:pt>
                <c:pt idx="3">
                  <c:v>140211807.85892195</c:v>
                </c:pt>
                <c:pt idx="4">
                  <c:v>144514072.47993574</c:v>
                </c:pt>
                <c:pt idx="5">
                  <c:v>82898766.397336781</c:v>
                </c:pt>
                <c:pt idx="6">
                  <c:v>39772021.110103779</c:v>
                </c:pt>
                <c:pt idx="7">
                  <c:v>27195193.308120072</c:v>
                </c:pt>
                <c:pt idx="8">
                  <c:v>30728571.892601915</c:v>
                </c:pt>
                <c:pt idx="9">
                  <c:v>23630595.348142277</c:v>
                </c:pt>
                <c:pt idx="10">
                  <c:v>1003060.7799825203</c:v>
                </c:pt>
                <c:pt idx="11">
                  <c:v>5215135.1287597921</c:v>
                </c:pt>
                <c:pt idx="12">
                  <c:v>-575197.63755297475</c:v>
                </c:pt>
                <c:pt idx="13">
                  <c:v>55465549.571510583</c:v>
                </c:pt>
                <c:pt idx="14">
                  <c:v>-428169.58020700794</c:v>
                </c:pt>
                <c:pt idx="15">
                  <c:v>2221894.4941489054</c:v>
                </c:pt>
                <c:pt idx="16">
                  <c:v>4623282.1344536487</c:v>
                </c:pt>
                <c:pt idx="17">
                  <c:v>-3113307.1072079195</c:v>
                </c:pt>
                <c:pt idx="18">
                  <c:v>-161181.45531572215</c:v>
                </c:pt>
                <c:pt idx="1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0160608"/>
        <c:axId val="250160216"/>
      </c:barChart>
      <c:dateAx>
        <c:axId val="25016060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250160216"/>
        <c:crosses val="autoZero"/>
        <c:auto val="1"/>
        <c:lblOffset val="100"/>
        <c:baseTimeUnit val="months"/>
      </c:dateAx>
      <c:valAx>
        <c:axId val="250160216"/>
        <c:scaling>
          <c:orientation val="minMax"/>
        </c:scaling>
        <c:delete val="0"/>
        <c:axPos val="l"/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0160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933920337539063"/>
          <c:y val="0.16191403193459478"/>
          <c:w val="0.16840084906464545"/>
          <c:h val="0.12787912811467378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Fund</a:t>
            </a:r>
            <a:r>
              <a:rPr lang="en-US" sz="1200" baseline="0"/>
              <a:t> Revenue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'Portstats --&gt;'!$H$2</c:f>
              <c:strCache>
                <c:ptCount val="1"/>
                <c:pt idx="0">
                  <c:v>Mgt</c:v>
                </c:pt>
              </c:strCache>
            </c:strRef>
          </c:tx>
          <c:invertIfNegative val="0"/>
          <c:cat>
            <c:numRef>
              <c:f>'Portstats --&gt;'!$B$3:$B$53</c:f>
              <c:numCache>
                <c:formatCode>[$-409]mmm\-yy;@</c:formatCode>
                <c:ptCount val="51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'Portstats --&gt;'!$H$3:$H$53</c:f>
              <c:numCache>
                <c:formatCode>0.00</c:formatCode>
                <c:ptCount val="51"/>
                <c:pt idx="1">
                  <c:v>17583.333333333332</c:v>
                </c:pt>
                <c:pt idx="2">
                  <c:v>140600</c:v>
                </c:pt>
                <c:pt idx="3">
                  <c:v>186350</c:v>
                </c:pt>
                <c:pt idx="4">
                  <c:v>421344.64418333332</c:v>
                </c:pt>
                <c:pt idx="5">
                  <c:v>660313.11241666658</c:v>
                </c:pt>
                <c:pt idx="6">
                  <c:v>806971.66666666663</c:v>
                </c:pt>
                <c:pt idx="7">
                  <c:v>868000</c:v>
                </c:pt>
                <c:pt idx="8">
                  <c:v>909833.33333333337</c:v>
                </c:pt>
                <c:pt idx="9">
                  <c:v>956666.66666666663</c:v>
                </c:pt>
                <c:pt idx="10">
                  <c:v>1006556.6666666666</c:v>
                </c:pt>
                <c:pt idx="11">
                  <c:v>1009610</c:v>
                </c:pt>
                <c:pt idx="12">
                  <c:v>1023808.2116666668</c:v>
                </c:pt>
                <c:pt idx="13">
                  <c:v>1030027.6796</c:v>
                </c:pt>
                <c:pt idx="14">
                  <c:v>1120695.9486898666</c:v>
                </c:pt>
                <c:pt idx="15">
                  <c:v>1106927.9908676082</c:v>
                </c:pt>
                <c:pt idx="16">
                  <c:v>1104287.9533315334</c:v>
                </c:pt>
                <c:pt idx="17">
                  <c:v>1107818.8552460817</c:v>
                </c:pt>
                <c:pt idx="18">
                  <c:v>1090673.4575669148</c:v>
                </c:pt>
                <c:pt idx="19">
                  <c:v>1071354.3920825534</c:v>
                </c:pt>
              </c:numCache>
            </c:numRef>
          </c:val>
        </c:ser>
        <c:ser>
          <c:idx val="1"/>
          <c:order val="1"/>
          <c:tx>
            <c:strRef>
              <c:f>'Portstats --&gt;'!$I$2</c:f>
              <c:strCache>
                <c:ptCount val="1"/>
                <c:pt idx="0">
                  <c:v>Incent</c:v>
                </c:pt>
              </c:strCache>
            </c:strRef>
          </c:tx>
          <c:invertIfNegative val="0"/>
          <c:cat>
            <c:numRef>
              <c:f>'Portstats --&gt;'!$B$3:$B$53</c:f>
              <c:numCache>
                <c:formatCode>[$-409]mmm\-yy;@</c:formatCode>
                <c:ptCount val="51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'Portstats --&gt;'!$I$3:$I$53</c:f>
              <c:numCache>
                <c:formatCode>0.00</c:formatCode>
                <c:ptCount val="5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0162568"/>
        <c:axId val="250162176"/>
      </c:barChart>
      <c:lineChart>
        <c:grouping val="standard"/>
        <c:varyColors val="0"/>
        <c:ser>
          <c:idx val="2"/>
          <c:order val="2"/>
          <c:tx>
            <c:strRef>
              <c:f>'Portstats --&gt;'!$G$2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'Portstats --&gt;'!$B$3:$B$53</c:f>
              <c:numCache>
                <c:formatCode>[$-409]mmm\-yy;@</c:formatCode>
                <c:ptCount val="51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'Portstats --&gt;'!$G$3:$G$53</c:f>
              <c:numCache>
                <c:formatCode>0.00</c:formatCode>
                <c:ptCount val="51"/>
                <c:pt idx="1">
                  <c:v>17583.333333333336</c:v>
                </c:pt>
                <c:pt idx="2">
                  <c:v>140600.00000000003</c:v>
                </c:pt>
                <c:pt idx="3">
                  <c:v>186350.00000000003</c:v>
                </c:pt>
                <c:pt idx="4">
                  <c:v>421344.64418333338</c:v>
                </c:pt>
                <c:pt idx="5">
                  <c:v>660313.11241666682</c:v>
                </c:pt>
                <c:pt idx="6">
                  <c:v>806971.66666666686</c:v>
                </c:pt>
                <c:pt idx="7">
                  <c:v>868000</c:v>
                </c:pt>
                <c:pt idx="8">
                  <c:v>909833.33333333326</c:v>
                </c:pt>
                <c:pt idx="9">
                  <c:v>956666.66666666686</c:v>
                </c:pt>
                <c:pt idx="10">
                  <c:v>1006556.6666666667</c:v>
                </c:pt>
                <c:pt idx="11">
                  <c:v>1009610.0000000002</c:v>
                </c:pt>
                <c:pt idx="12">
                  <c:v>1023808.2116666669</c:v>
                </c:pt>
                <c:pt idx="13">
                  <c:v>1030027.6796</c:v>
                </c:pt>
                <c:pt idx="14">
                  <c:v>1120695.9486898668</c:v>
                </c:pt>
                <c:pt idx="15">
                  <c:v>1106927.9908676085</c:v>
                </c:pt>
                <c:pt idx="16">
                  <c:v>1104287.9533315336</c:v>
                </c:pt>
                <c:pt idx="17">
                  <c:v>1107818.8552460819</c:v>
                </c:pt>
                <c:pt idx="18">
                  <c:v>1090673.4575669151</c:v>
                </c:pt>
                <c:pt idx="19">
                  <c:v>1071354.3920825536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162568"/>
        <c:axId val="250162176"/>
      </c:lineChart>
      <c:dateAx>
        <c:axId val="25016256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250162176"/>
        <c:crosses val="autoZero"/>
        <c:auto val="1"/>
        <c:lblOffset val="100"/>
        <c:baseTimeUnit val="months"/>
      </c:dateAx>
      <c:valAx>
        <c:axId val="250162176"/>
        <c:scaling>
          <c:orientation val="minMax"/>
        </c:scaling>
        <c:delete val="0"/>
        <c:axPos val="l"/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0162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62285680360133"/>
          <c:y val="0.11877109132734753"/>
          <c:w val="0.18161176727909012"/>
          <c:h val="0.25115157480314959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</a:t>
            </a:r>
            <a:r>
              <a:rPr lang="en-US" sz="1400"/>
              <a:t>xposure Trend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'LongShort --&gt;'!$C$3</c:f>
              <c:strCache>
                <c:ptCount val="1"/>
                <c:pt idx="0">
                  <c:v>Long</c:v>
                </c:pt>
              </c:strCache>
            </c:strRef>
          </c:tx>
          <c:invertIfNegative val="0"/>
          <c:cat>
            <c:numRef>
              <c:f>'LongShort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--&gt;'!$C$4:$C$23</c:f>
              <c:numCache>
                <c:formatCode>0.00%</c:formatCode>
                <c:ptCount val="20"/>
                <c:pt idx="0">
                  <c:v>1.7</c:v>
                </c:pt>
                <c:pt idx="1">
                  <c:v>1.377</c:v>
                </c:pt>
                <c:pt idx="2">
                  <c:v>1.76</c:v>
                </c:pt>
                <c:pt idx="3">
                  <c:v>1.7230000000000001</c:v>
                </c:pt>
                <c:pt idx="4">
                  <c:v>1.583</c:v>
                </c:pt>
                <c:pt idx="5">
                  <c:v>1.5109999999999999</c:v>
                </c:pt>
                <c:pt idx="6">
                  <c:v>1.5489999999999999</c:v>
                </c:pt>
                <c:pt idx="7">
                  <c:v>1.5960000000000001</c:v>
                </c:pt>
                <c:pt idx="8">
                  <c:v>1.6639999999999999</c:v>
                </c:pt>
                <c:pt idx="9">
                  <c:v>1.5669999999999999</c:v>
                </c:pt>
                <c:pt idx="10">
                  <c:v>1.6990000000000001</c:v>
                </c:pt>
                <c:pt idx="11">
                  <c:v>1.7949999999999999</c:v>
                </c:pt>
                <c:pt idx="12">
                  <c:v>1.875</c:v>
                </c:pt>
                <c:pt idx="13">
                  <c:v>1.79</c:v>
                </c:pt>
                <c:pt idx="14">
                  <c:v>1.8220000000000001</c:v>
                </c:pt>
                <c:pt idx="15">
                  <c:v>1.847</c:v>
                </c:pt>
                <c:pt idx="16">
                  <c:v>1.831</c:v>
                </c:pt>
                <c:pt idx="17">
                  <c:v>1.7849999999999999</c:v>
                </c:pt>
                <c:pt idx="18">
                  <c:v>1.67</c:v>
                </c:pt>
                <c:pt idx="19">
                  <c:v>1.6739999999999999</c:v>
                </c:pt>
              </c:numCache>
            </c:numRef>
          </c:val>
        </c:ser>
        <c:ser>
          <c:idx val="1"/>
          <c:order val="1"/>
          <c:tx>
            <c:strRef>
              <c:f>'LongShort --&gt;'!$D$3</c:f>
              <c:strCache>
                <c:ptCount val="1"/>
                <c:pt idx="0">
                  <c:v>Short</c:v>
                </c:pt>
              </c:strCache>
            </c:strRef>
          </c:tx>
          <c:invertIfNegative val="0"/>
          <c:cat>
            <c:numRef>
              <c:f>'LongShort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--&gt;'!$D$4:$D$23</c:f>
              <c:numCache>
                <c:formatCode>0.00%</c:formatCode>
                <c:ptCount val="20"/>
                <c:pt idx="0">
                  <c:v>-0.76700000000000002</c:v>
                </c:pt>
                <c:pt idx="1">
                  <c:v>-0.27400000000000002</c:v>
                </c:pt>
                <c:pt idx="2">
                  <c:v>-0.34699999999999998</c:v>
                </c:pt>
                <c:pt idx="3">
                  <c:v>-0.32300000000000001</c:v>
                </c:pt>
                <c:pt idx="4">
                  <c:v>-0.35499999999999998</c:v>
                </c:pt>
                <c:pt idx="5">
                  <c:v>-0.31289947358516945</c:v>
                </c:pt>
                <c:pt idx="6">
                  <c:v>-0.46899999999999997</c:v>
                </c:pt>
                <c:pt idx="7">
                  <c:v>-0.503</c:v>
                </c:pt>
                <c:pt idx="8">
                  <c:v>-0.45200000000000001</c:v>
                </c:pt>
                <c:pt idx="9">
                  <c:v>-0.41</c:v>
                </c:pt>
                <c:pt idx="10">
                  <c:v>-0.46899999999999997</c:v>
                </c:pt>
                <c:pt idx="11">
                  <c:v>-0.41799999999999998</c:v>
                </c:pt>
                <c:pt idx="12">
                  <c:v>-0.4335</c:v>
                </c:pt>
                <c:pt idx="13">
                  <c:v>-0.34279999999999999</c:v>
                </c:pt>
                <c:pt idx="14">
                  <c:v>-0.38600000000000001</c:v>
                </c:pt>
                <c:pt idx="15">
                  <c:v>-0.39100000000000001</c:v>
                </c:pt>
                <c:pt idx="16">
                  <c:v>-0.43459999999999999</c:v>
                </c:pt>
                <c:pt idx="17">
                  <c:v>-0.44800000000000001</c:v>
                </c:pt>
                <c:pt idx="18">
                  <c:v>-0.52100000000000002</c:v>
                </c:pt>
                <c:pt idx="19">
                  <c:v>-0.48799999999999999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0157080"/>
        <c:axId val="251203040"/>
      </c:barChart>
      <c:lineChart>
        <c:grouping val="standard"/>
        <c:varyColors val="0"/>
        <c:ser>
          <c:idx val="2"/>
          <c:order val="2"/>
          <c:tx>
            <c:strRef>
              <c:f>'LongShort --&gt;'!$E$3</c:f>
              <c:strCache>
                <c:ptCount val="1"/>
                <c:pt idx="0">
                  <c:v>Net</c:v>
                </c:pt>
              </c:strCache>
            </c:strRef>
          </c:tx>
          <c:marker>
            <c:symbol val="none"/>
          </c:marker>
          <c:cat>
            <c:numRef>
              <c:f>'LongShort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--&gt;'!$E$4:$E$23</c:f>
              <c:numCache>
                <c:formatCode>0.00%</c:formatCode>
                <c:ptCount val="20"/>
                <c:pt idx="0">
                  <c:v>0.93299999999999994</c:v>
                </c:pt>
                <c:pt idx="1">
                  <c:v>1.103</c:v>
                </c:pt>
                <c:pt idx="2">
                  <c:v>1.413</c:v>
                </c:pt>
                <c:pt idx="3">
                  <c:v>1.4000000000000001</c:v>
                </c:pt>
                <c:pt idx="4">
                  <c:v>1.228</c:v>
                </c:pt>
                <c:pt idx="5">
                  <c:v>1.1981005264148306</c:v>
                </c:pt>
                <c:pt idx="6">
                  <c:v>1.08</c:v>
                </c:pt>
                <c:pt idx="7">
                  <c:v>1.093</c:v>
                </c:pt>
                <c:pt idx="8">
                  <c:v>1.212</c:v>
                </c:pt>
                <c:pt idx="9">
                  <c:v>1.157</c:v>
                </c:pt>
                <c:pt idx="10">
                  <c:v>1.23</c:v>
                </c:pt>
                <c:pt idx="11">
                  <c:v>1.377</c:v>
                </c:pt>
                <c:pt idx="12">
                  <c:v>1.4415</c:v>
                </c:pt>
                <c:pt idx="13">
                  <c:v>1.4472</c:v>
                </c:pt>
                <c:pt idx="14">
                  <c:v>1.4359999999999999</c:v>
                </c:pt>
                <c:pt idx="15">
                  <c:v>1.456</c:v>
                </c:pt>
                <c:pt idx="16">
                  <c:v>1.3963999999999999</c:v>
                </c:pt>
                <c:pt idx="17">
                  <c:v>1.337</c:v>
                </c:pt>
                <c:pt idx="18">
                  <c:v>1.149</c:v>
                </c:pt>
                <c:pt idx="19">
                  <c:v>1.1859999999999999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'LongShort --&gt;'!$F$3</c:f>
              <c:strCache>
                <c:ptCount val="1"/>
                <c:pt idx="0">
                  <c:v>Gross</c:v>
                </c:pt>
              </c:strCache>
            </c:strRef>
          </c:tx>
          <c:marker>
            <c:symbol val="none"/>
          </c:marker>
          <c:cat>
            <c:numRef>
              <c:f>'LongShort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--&gt;'!$F$4:$F$23</c:f>
              <c:numCache>
                <c:formatCode>0.00%</c:formatCode>
                <c:ptCount val="20"/>
                <c:pt idx="0">
                  <c:v>2.4670000000000001</c:v>
                </c:pt>
                <c:pt idx="1">
                  <c:v>1.651</c:v>
                </c:pt>
                <c:pt idx="2">
                  <c:v>2.1070000000000002</c:v>
                </c:pt>
                <c:pt idx="3">
                  <c:v>2.0460000000000003</c:v>
                </c:pt>
                <c:pt idx="4">
                  <c:v>1.9379999999999999</c:v>
                </c:pt>
                <c:pt idx="5">
                  <c:v>1.8238994735851692</c:v>
                </c:pt>
                <c:pt idx="6">
                  <c:v>2.0179999999999998</c:v>
                </c:pt>
                <c:pt idx="7">
                  <c:v>2.0990000000000002</c:v>
                </c:pt>
                <c:pt idx="8">
                  <c:v>2.1160000000000001</c:v>
                </c:pt>
                <c:pt idx="9">
                  <c:v>1.9769999999999999</c:v>
                </c:pt>
                <c:pt idx="10">
                  <c:v>2.1680000000000001</c:v>
                </c:pt>
                <c:pt idx="11">
                  <c:v>2.2130000000000001</c:v>
                </c:pt>
                <c:pt idx="12">
                  <c:v>2.3085</c:v>
                </c:pt>
                <c:pt idx="13">
                  <c:v>2.1328</c:v>
                </c:pt>
                <c:pt idx="14">
                  <c:v>2.2080000000000002</c:v>
                </c:pt>
                <c:pt idx="15">
                  <c:v>2.238</c:v>
                </c:pt>
                <c:pt idx="16">
                  <c:v>2.2656000000000001</c:v>
                </c:pt>
                <c:pt idx="17">
                  <c:v>2.2330000000000001</c:v>
                </c:pt>
                <c:pt idx="18">
                  <c:v>2.1909999999999998</c:v>
                </c:pt>
                <c:pt idx="19">
                  <c:v>2.1619999999999999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157080"/>
        <c:axId val="251203040"/>
      </c:lineChart>
      <c:catAx>
        <c:axId val="25015708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251203040"/>
        <c:crosses val="autoZero"/>
        <c:auto val="0"/>
        <c:lblAlgn val="ctr"/>
        <c:lblOffset val="100"/>
        <c:noMultiLvlLbl val="0"/>
      </c:catAx>
      <c:valAx>
        <c:axId val="25120304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01570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202256"/>
        <c:axId val="251201864"/>
      </c:barChart>
      <c:catAx>
        <c:axId val="25120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51201864"/>
        <c:crosses val="autoZero"/>
        <c:auto val="1"/>
        <c:lblAlgn val="ctr"/>
        <c:lblOffset val="100"/>
        <c:noMultiLvlLbl val="0"/>
      </c:catAx>
      <c:valAx>
        <c:axId val="25120186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120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Cumulative Long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Long Return</c:v>
          </c:tx>
          <c:marker>
            <c:symbol val="none"/>
          </c:marker>
          <c:cat>
            <c:numRef>
              <c:f>'LongShort --&gt;'!$V$4:$V$23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--&gt;'!$Z$4:$Z$23</c:f>
              <c:numCache>
                <c:formatCode>0.00%</c:formatCode>
                <c:ptCount val="20"/>
                <c:pt idx="0" formatCode="General">
                  <c:v>0</c:v>
                </c:pt>
                <c:pt idx="1">
                  <c:v>1.8135102227224476E-2</c:v>
                </c:pt>
                <c:pt idx="2">
                  <c:v>9.2680371223439861E-2</c:v>
                </c:pt>
                <c:pt idx="3">
                  <c:v>0.10216594219240194</c:v>
                </c:pt>
                <c:pt idx="4">
                  <c:v>0.10269212831771424</c:v>
                </c:pt>
                <c:pt idx="5">
                  <c:v>0.11724956365554773</c:v>
                </c:pt>
                <c:pt idx="6">
                  <c:v>0.11390110984303736</c:v>
                </c:pt>
                <c:pt idx="7">
                  <c:v>0.11493192053107104</c:v>
                </c:pt>
                <c:pt idx="8">
                  <c:v>0.11185543938406051</c:v>
                </c:pt>
                <c:pt idx="9">
                  <c:v>0.12721835279002969</c:v>
                </c:pt>
                <c:pt idx="10">
                  <c:v>0.13761974256210796</c:v>
                </c:pt>
                <c:pt idx="11">
                  <c:v>0.14737754349731258</c:v>
                </c:pt>
                <c:pt idx="12">
                  <c:v>0.15855269022986285</c:v>
                </c:pt>
                <c:pt idx="13">
                  <c:v>0.1601108307527046</c:v>
                </c:pt>
                <c:pt idx="14">
                  <c:v>0.14589504909935846</c:v>
                </c:pt>
                <c:pt idx="15">
                  <c:v>0.14963677319983693</c:v>
                </c:pt>
                <c:pt idx="16">
                  <c:v>0.14674599377667041</c:v>
                </c:pt>
                <c:pt idx="17">
                  <c:v>0.13505881906105732</c:v>
                </c:pt>
                <c:pt idx="18">
                  <c:v>0.12597834850856882</c:v>
                </c:pt>
                <c:pt idx="19">
                  <c:v>0.13442318612238324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'LongShort --&gt;'!$V$4:$V$23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--&gt;'!$AI$4:$AI$23</c:f>
              <c:numCache>
                <c:formatCode>0.00%</c:formatCode>
                <c:ptCount val="20"/>
                <c:pt idx="0" formatCode="General">
                  <c:v>0</c:v>
                </c:pt>
                <c:pt idx="1">
                  <c:v>1.6420348650614924E-2</c:v>
                </c:pt>
                <c:pt idx="2">
                  <c:v>2.6914421533823951E-2</c:v>
                </c:pt>
                <c:pt idx="3">
                  <c:v>3.5970781775684912E-2</c:v>
                </c:pt>
                <c:pt idx="4">
                  <c:v>3.8375288578765376E-2</c:v>
                </c:pt>
                <c:pt idx="5">
                  <c:v>4.6750761635701243E-2</c:v>
                </c:pt>
                <c:pt idx="6">
                  <c:v>4.5576091071116043E-2</c:v>
                </c:pt>
                <c:pt idx="7">
                  <c:v>4.9331172272075285E-2</c:v>
                </c:pt>
                <c:pt idx="8">
                  <c:v>5.2348942497689732E-2</c:v>
                </c:pt>
                <c:pt idx="9">
                  <c:v>4.8682736287990469E-2</c:v>
                </c:pt>
                <c:pt idx="10">
                  <c:v>6.1421671929354993E-2</c:v>
                </c:pt>
                <c:pt idx="11">
                  <c:v>6.6493235305818743E-2</c:v>
                </c:pt>
                <c:pt idx="12">
                  <c:v>7.4009223334183583E-2</c:v>
                </c:pt>
                <c:pt idx="13">
                  <c:v>7.8345417610784729E-2</c:v>
                </c:pt>
                <c:pt idx="14">
                  <c:v>8.0470814001245561E-2</c:v>
                </c:pt>
                <c:pt idx="15">
                  <c:v>8.2263944556556501E-2</c:v>
                </c:pt>
                <c:pt idx="16">
                  <c:v>8.1488753334129083E-2</c:v>
                </c:pt>
                <c:pt idx="17">
                  <c:v>7.6262004021241836E-2</c:v>
                </c:pt>
                <c:pt idx="18">
                  <c:v>7.4308012330034812E-2</c:v>
                </c:pt>
                <c:pt idx="19">
                  <c:v>7.8721621797514629E-2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156688"/>
        <c:axId val="648597384"/>
      </c:lineChart>
      <c:dateAx>
        <c:axId val="25015668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648597384"/>
        <c:crosses val="autoZero"/>
        <c:auto val="1"/>
        <c:lblOffset val="100"/>
        <c:baseTimeUnit val="months"/>
      </c:dateAx>
      <c:valAx>
        <c:axId val="64859738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2501566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Cumulative Short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Short Return</c:v>
          </c:tx>
          <c:marker>
            <c:symbol val="none"/>
          </c:marker>
          <c:cat>
            <c:numRef>
              <c:f>'LongShort --&gt;'!$V$4:$V$23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--&gt;'!$AA$4:$AA$23</c:f>
              <c:numCache>
                <c:formatCode>0.00%</c:formatCode>
                <c:ptCount val="2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'LongShort --&gt;'!$V$4:$V$23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'LongShort --&gt;'!$AJ$4:$AJ$23</c:f>
              <c:numCache>
                <c:formatCode>0.00%</c:formatCode>
                <c:ptCount val="2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601552"/>
        <c:axId val="543601944"/>
      </c:lineChart>
      <c:dateAx>
        <c:axId val="54360155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543601944"/>
        <c:crosses val="autoZero"/>
        <c:auto val="1"/>
        <c:lblOffset val="100"/>
        <c:baseTimeUnit val="months"/>
      </c:dateAx>
      <c:valAx>
        <c:axId val="54360194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436015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</a:t>
            </a:r>
            <a:r>
              <a:rPr lang="en-US" sz="1200"/>
              <a:t> Short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Return</c:v>
          </c:tx>
          <c:marker>
            <c:symbol val="none"/>
          </c:marker>
          <c:cat>
            <c:numRef>
              <c:f>'LongShort --&gt;'!$V$16:$V$23</c:f>
              <c:numCache>
                <c:formatCode>[$-409]mmm\-yy;@</c:formatCode>
                <c:ptCount val="8"/>
                <c:pt idx="0">
                  <c:v>42124</c:v>
                </c:pt>
                <c:pt idx="1">
                  <c:v>42155</c:v>
                </c:pt>
                <c:pt idx="2">
                  <c:v>42185</c:v>
                </c:pt>
                <c:pt idx="3">
                  <c:v>42216</c:v>
                </c:pt>
                <c:pt idx="4">
                  <c:v>42247</c:v>
                </c:pt>
                <c:pt idx="5">
                  <c:v>42277</c:v>
                </c:pt>
                <c:pt idx="6">
                  <c:v>42308</c:v>
                </c:pt>
                <c:pt idx="7">
                  <c:v>42338</c:v>
                </c:pt>
              </c:numCache>
            </c:numRef>
          </c:cat>
          <c:val>
            <c:numRef>
              <c:f>'LongShort --&gt;'!$AC$16:$AC$23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'LongShort --&gt;'!$V$16:$V$23</c:f>
              <c:numCache>
                <c:formatCode>[$-409]mmm\-yy;@</c:formatCode>
                <c:ptCount val="8"/>
                <c:pt idx="0">
                  <c:v>42124</c:v>
                </c:pt>
                <c:pt idx="1">
                  <c:v>42155</c:v>
                </c:pt>
                <c:pt idx="2">
                  <c:v>42185</c:v>
                </c:pt>
                <c:pt idx="3">
                  <c:v>42216</c:v>
                </c:pt>
                <c:pt idx="4">
                  <c:v>42247</c:v>
                </c:pt>
                <c:pt idx="5">
                  <c:v>42277</c:v>
                </c:pt>
                <c:pt idx="6">
                  <c:v>42308</c:v>
                </c:pt>
                <c:pt idx="7">
                  <c:v>42338</c:v>
                </c:pt>
              </c:numCache>
            </c:numRef>
          </c:cat>
          <c:val>
            <c:numRef>
              <c:f>'LongShort --&gt;'!$AL$16:$AL$23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602728"/>
        <c:axId val="543603120"/>
      </c:lineChart>
      <c:dateAx>
        <c:axId val="5436027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543603120"/>
        <c:crosses val="autoZero"/>
        <c:auto val="1"/>
        <c:lblOffset val="100"/>
        <c:baseTimeUnit val="months"/>
      </c:dateAx>
      <c:valAx>
        <c:axId val="5436031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436027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</a:t>
            </a:r>
            <a:r>
              <a:rPr lang="en-US" sz="1200"/>
              <a:t> Long</a:t>
            </a:r>
            <a:r>
              <a:rPr lang="en-US" sz="1200" baseline="0"/>
              <a:t> </a:t>
            </a:r>
            <a:r>
              <a:rPr lang="en-US" sz="1200"/>
              <a:t>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Return</c:v>
          </c:tx>
          <c:marker>
            <c:symbol val="none"/>
          </c:marker>
          <c:cat>
            <c:numRef>
              <c:f>'LongShort --&gt;'!$V$16:$V$23</c:f>
              <c:numCache>
                <c:formatCode>[$-409]mmm\-yy;@</c:formatCode>
                <c:ptCount val="8"/>
                <c:pt idx="0">
                  <c:v>42124</c:v>
                </c:pt>
                <c:pt idx="1">
                  <c:v>42155</c:v>
                </c:pt>
                <c:pt idx="2">
                  <c:v>42185</c:v>
                </c:pt>
                <c:pt idx="3">
                  <c:v>42216</c:v>
                </c:pt>
                <c:pt idx="4">
                  <c:v>42247</c:v>
                </c:pt>
                <c:pt idx="5">
                  <c:v>42277</c:v>
                </c:pt>
                <c:pt idx="6">
                  <c:v>42308</c:v>
                </c:pt>
                <c:pt idx="7">
                  <c:v>42338</c:v>
                </c:pt>
              </c:numCache>
            </c:numRef>
          </c:cat>
          <c:val>
            <c:numRef>
              <c:f>'LongShort --&gt;'!$AB$16:$AB$23</c:f>
              <c:numCache>
                <c:formatCode>0.00%</c:formatCode>
                <c:ptCount val="8"/>
                <c:pt idx="0">
                  <c:v>0.10639992501316731</c:v>
                </c:pt>
                <c:pt idx="1">
                  <c:v>8.8154138604022769E-2</c:v>
                </c:pt>
                <c:pt idx="2">
                  <c:v>4.8701046781260748E-2</c:v>
                </c:pt>
                <c:pt idx="3">
                  <c:v>4.3070493462179504E-2</c:v>
                </c:pt>
                <c:pt idx="4">
                  <c:v>3.9951192474879438E-2</c:v>
                </c:pt>
                <c:pt idx="5">
                  <c:v>1.5940266154357507E-2</c:v>
                </c:pt>
                <c:pt idx="6">
                  <c:v>1.0842289821610063E-2</c:v>
                </c:pt>
                <c:pt idx="7">
                  <c:v>1.7482023101489164E-2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'LongShort --&gt;'!$V$16:$V$23</c:f>
              <c:numCache>
                <c:formatCode>[$-409]mmm\-yy;@</c:formatCode>
                <c:ptCount val="8"/>
                <c:pt idx="0">
                  <c:v>42124</c:v>
                </c:pt>
                <c:pt idx="1">
                  <c:v>42155</c:v>
                </c:pt>
                <c:pt idx="2">
                  <c:v>42185</c:v>
                </c:pt>
                <c:pt idx="3">
                  <c:v>42216</c:v>
                </c:pt>
                <c:pt idx="4">
                  <c:v>42247</c:v>
                </c:pt>
                <c:pt idx="5">
                  <c:v>42277</c:v>
                </c:pt>
                <c:pt idx="6">
                  <c:v>42308</c:v>
                </c:pt>
                <c:pt idx="7">
                  <c:v>42338</c:v>
                </c:pt>
              </c:numCache>
            </c:numRef>
          </c:cat>
          <c:val>
            <c:numRef>
              <c:f>'LongShort --&gt;'!$AK$16:$AK$23</c:f>
              <c:numCache>
                <c:formatCode>0.00%</c:formatCode>
                <c:ptCount val="8"/>
                <c:pt idx="0">
                  <c:v>6.5126765648969576E-2</c:v>
                </c:pt>
                <c:pt idx="1">
                  <c:v>6.0924664723979616E-2</c:v>
                </c:pt>
                <c:pt idx="2">
                  <c:v>5.2152731858053025E-2</c:v>
                </c:pt>
                <c:pt idx="3">
                  <c:v>4.4685780328209024E-2</c:v>
                </c:pt>
                <c:pt idx="4">
                  <c:v>4.1520118236223702E-2</c:v>
                </c:pt>
                <c:pt idx="5">
                  <c:v>2.819318931225312E-2</c:v>
                </c:pt>
                <c:pt idx="6">
                  <c:v>2.7479512494862579E-2</c:v>
                </c:pt>
                <c:pt idx="7">
                  <c:v>2.8008745286581593E-2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413760"/>
        <c:axId val="681414152"/>
      </c:lineChart>
      <c:dateAx>
        <c:axId val="68141376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681414152"/>
        <c:crosses val="autoZero"/>
        <c:auto val="1"/>
        <c:lblOffset val="100"/>
        <c:baseTimeUnit val="months"/>
      </c:dateAx>
      <c:valAx>
        <c:axId val="68141415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6814137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414936"/>
        <c:axId val="677829544"/>
      </c:barChart>
      <c:catAx>
        <c:axId val="6814149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crossAx val="677829544"/>
        <c:crosses val="autoZero"/>
        <c:auto val="1"/>
        <c:lblAlgn val="ctr"/>
        <c:lblOffset val="100"/>
        <c:noMultiLvlLbl val="0"/>
      </c:catAx>
      <c:valAx>
        <c:axId val="6778295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81414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L</a:t>
            </a:r>
            <a:r>
              <a:rPr lang="en-US"/>
              <a:t>ong Exposure by Sector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'Sector --&gt;'!$C$3</c:f>
              <c:strCache>
                <c:ptCount val="1"/>
                <c:pt idx="0">
                  <c:v>CLOs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--&gt;'!$C$4:$C$23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0.13780799999999999</c:v>
                </c:pt>
                <c:pt idx="3">
                  <c:v>0.16092819999999999</c:v>
                </c:pt>
                <c:pt idx="4">
                  <c:v>0.14072870000000001</c:v>
                </c:pt>
                <c:pt idx="5">
                  <c:v>0.13191030000000001</c:v>
                </c:pt>
                <c:pt idx="6">
                  <c:v>0.14978829999999999</c:v>
                </c:pt>
                <c:pt idx="7">
                  <c:v>0.15640800000000002</c:v>
                </c:pt>
                <c:pt idx="8">
                  <c:v>0.17305599999999999</c:v>
                </c:pt>
                <c:pt idx="9">
                  <c:v>0.15905050000000001</c:v>
                </c:pt>
                <c:pt idx="10">
                  <c:v>0.15800700000000001</c:v>
                </c:pt>
                <c:pt idx="11">
                  <c:v>0.1567035</c:v>
                </c:pt>
                <c:pt idx="12">
                  <c:v>0.20831250000000001</c:v>
                </c:pt>
                <c:pt idx="13">
                  <c:v>0.21981200000000001</c:v>
                </c:pt>
                <c:pt idx="14">
                  <c:v>0.2374066</c:v>
                </c:pt>
                <c:pt idx="15">
                  <c:v>0.23900179999999999</c:v>
                </c:pt>
                <c:pt idx="16">
                  <c:v>0.24041029999999999</c:v>
                </c:pt>
                <c:pt idx="17">
                  <c:v>0.23276399999999997</c:v>
                </c:pt>
                <c:pt idx="18">
                  <c:v>0.23196299999999997</c:v>
                </c:pt>
                <c:pt idx="19">
                  <c:v>0.22933800000000001</c:v>
                </c:pt>
              </c:numCache>
            </c:numRef>
          </c:val>
        </c:ser>
        <c:ser>
          <c:idx val="1"/>
          <c:order val="1"/>
          <c:tx>
            <c:strRef>
              <c:f>'Sector --&gt;'!$D$3</c:f>
              <c:strCache>
                <c:ptCount val="1"/>
                <c:pt idx="0">
                  <c:v>European CMBS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--&gt;'!$D$4:$D$23</c:f>
              <c:numCache>
                <c:formatCode>0.00%</c:formatCode>
                <c:ptCount val="20"/>
                <c:pt idx="0">
                  <c:v>0.21759999999999999</c:v>
                </c:pt>
                <c:pt idx="1">
                  <c:v>0.4202497492800728</c:v>
                </c:pt>
                <c:pt idx="2">
                  <c:v>0.49473600000000001</c:v>
                </c:pt>
                <c:pt idx="3">
                  <c:v>0.39921909999999999</c:v>
                </c:pt>
                <c:pt idx="4">
                  <c:v>0.38451069999999998</c:v>
                </c:pt>
                <c:pt idx="5">
                  <c:v>0.37155489999999997</c:v>
                </c:pt>
                <c:pt idx="6">
                  <c:v>0.36633849999999996</c:v>
                </c:pt>
                <c:pt idx="7">
                  <c:v>0.35271600000000003</c:v>
                </c:pt>
                <c:pt idx="8">
                  <c:v>0.387712</c:v>
                </c:pt>
                <c:pt idx="9">
                  <c:v>0.35273169999999998</c:v>
                </c:pt>
                <c:pt idx="10">
                  <c:v>0.37717800000000001</c:v>
                </c:pt>
                <c:pt idx="11">
                  <c:v>0.42792799999999998</c:v>
                </c:pt>
                <c:pt idx="12">
                  <c:v>0.47081249999999997</c:v>
                </c:pt>
                <c:pt idx="13">
                  <c:v>0.42798900000000001</c:v>
                </c:pt>
                <c:pt idx="14">
                  <c:v>0.43126740000000002</c:v>
                </c:pt>
                <c:pt idx="15">
                  <c:v>0.43293680000000001</c:v>
                </c:pt>
                <c:pt idx="16">
                  <c:v>0.43889069999999997</c:v>
                </c:pt>
                <c:pt idx="17">
                  <c:v>0.44035949999999996</c:v>
                </c:pt>
                <c:pt idx="18">
                  <c:v>0.37274400000000002</c:v>
                </c:pt>
                <c:pt idx="19">
                  <c:v>0.36158399999999996</c:v>
                </c:pt>
              </c:numCache>
            </c:numRef>
          </c:val>
        </c:ser>
        <c:ser>
          <c:idx val="2"/>
          <c:order val="2"/>
          <c:tx>
            <c:strRef>
              <c:f>'Sector --&gt;'!$E$3</c:f>
              <c:strCache>
                <c:ptCount val="1"/>
                <c:pt idx="0">
                  <c:v>European RMBS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--&gt;'!$E$4:$E$23</c:f>
              <c:numCache>
                <c:formatCode>0.00%</c:formatCode>
                <c:ptCount val="20"/>
                <c:pt idx="0">
                  <c:v>1.2392999999999998</c:v>
                </c:pt>
                <c:pt idx="1">
                  <c:v>0.55337398001606575</c:v>
                </c:pt>
                <c:pt idx="2">
                  <c:v>0.68745599999999996</c:v>
                </c:pt>
                <c:pt idx="3">
                  <c:v>0.65405080000000004</c:v>
                </c:pt>
                <c:pt idx="4">
                  <c:v>0.60312299999999996</c:v>
                </c:pt>
                <c:pt idx="5">
                  <c:v>0.57659759999999993</c:v>
                </c:pt>
                <c:pt idx="6">
                  <c:v>0.59497089999999997</c:v>
                </c:pt>
                <c:pt idx="7">
                  <c:v>0.62084400000000006</c:v>
                </c:pt>
                <c:pt idx="8">
                  <c:v>0.628992</c:v>
                </c:pt>
                <c:pt idx="9">
                  <c:v>0.57336529999999997</c:v>
                </c:pt>
                <c:pt idx="10">
                  <c:v>0.621834</c:v>
                </c:pt>
                <c:pt idx="11">
                  <c:v>0.62896799999999997</c:v>
                </c:pt>
                <c:pt idx="12">
                  <c:v>0.65287499999999998</c:v>
                </c:pt>
                <c:pt idx="13">
                  <c:v>0.62256200000000006</c:v>
                </c:pt>
                <c:pt idx="14">
                  <c:v>0.63405599999999995</c:v>
                </c:pt>
                <c:pt idx="15">
                  <c:v>0.63850790000000002</c:v>
                </c:pt>
                <c:pt idx="16">
                  <c:v>0.63865280000000002</c:v>
                </c:pt>
                <c:pt idx="17">
                  <c:v>0.61671749999999992</c:v>
                </c:pt>
                <c:pt idx="18">
                  <c:v>0.63459999999999994</c:v>
                </c:pt>
                <c:pt idx="19">
                  <c:v>0.63109799999999994</c:v>
                </c:pt>
              </c:numCache>
            </c:numRef>
          </c:val>
        </c:ser>
        <c:ser>
          <c:idx val="3"/>
          <c:order val="3"/>
          <c:tx>
            <c:strRef>
              <c:f>'Sector --&gt;'!$F$3</c:f>
              <c:strCache>
                <c:ptCount val="1"/>
                <c:pt idx="0">
                  <c:v>Other Structured Finance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--&gt;'!$F$4:$F$23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strRef>
              <c:f>'Sector --&gt;'!$G$3</c:f>
              <c:strCache>
                <c:ptCount val="1"/>
                <c:pt idx="0">
                  <c:v>US Non-Agency</c:v>
                </c:pt>
              </c:strCache>
            </c:strRef>
          </c:tx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--&gt;'!$G$4:$G$23</c:f>
              <c:numCache>
                <c:formatCode>0.00%</c:formatCode>
                <c:ptCount val="20"/>
                <c:pt idx="0">
                  <c:v>0.24309999999999998</c:v>
                </c:pt>
                <c:pt idx="1">
                  <c:v>0.40337627070386139</c:v>
                </c:pt>
                <c:pt idx="2">
                  <c:v>0.44</c:v>
                </c:pt>
                <c:pt idx="3">
                  <c:v>0.50880190000000003</c:v>
                </c:pt>
                <c:pt idx="4">
                  <c:v>0.45479589999999998</c:v>
                </c:pt>
                <c:pt idx="5">
                  <c:v>0.42549759999999998</c:v>
                </c:pt>
                <c:pt idx="6">
                  <c:v>0.43279059999999997</c:v>
                </c:pt>
                <c:pt idx="7">
                  <c:v>0.44847600000000004</c:v>
                </c:pt>
                <c:pt idx="8">
                  <c:v>0.45527040000000002</c:v>
                </c:pt>
                <c:pt idx="9">
                  <c:v>0.45333309999999999</c:v>
                </c:pt>
                <c:pt idx="10">
                  <c:v>0.49270999999999998</c:v>
                </c:pt>
                <c:pt idx="11">
                  <c:v>0.5347305</c:v>
                </c:pt>
                <c:pt idx="12">
                  <c:v>0.49743749999999998</c:v>
                </c:pt>
                <c:pt idx="13">
                  <c:v>0.47685600000000006</c:v>
                </c:pt>
                <c:pt idx="14">
                  <c:v>0.48119020000000001</c:v>
                </c:pt>
                <c:pt idx="15">
                  <c:v>0.48760800000000004</c:v>
                </c:pt>
                <c:pt idx="16">
                  <c:v>0.47569379999999994</c:v>
                </c:pt>
                <c:pt idx="17">
                  <c:v>0.4674915</c:v>
                </c:pt>
                <c:pt idx="18">
                  <c:v>0.41666500000000001</c:v>
                </c:pt>
                <c:pt idx="19">
                  <c:v>0.43858799999999998</c:v>
                </c:pt>
              </c:numCache>
            </c:numRef>
          </c:val>
        </c:ser>
        <c:ser>
          <c:idx val="5"/>
          <c:order val="5"/>
          <c:tx>
            <c:strRef>
              <c:f>'Sector --&gt;'!$H$3</c:f>
              <c:strCache>
                <c:ptCount val="1"/>
                <c:pt idx="0">
                  <c:v>Whole Business Securitisation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--&gt;'!$H$4:$H$23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5.4395999999999993E-3</c:v>
                </c:pt>
                <c:pt idx="6">
                  <c:v>5.2665999999999998E-3</c:v>
                </c:pt>
                <c:pt idx="7">
                  <c:v>1.7555999999999999E-2</c:v>
                </c:pt>
                <c:pt idx="8">
                  <c:v>1.9968E-2</c:v>
                </c:pt>
                <c:pt idx="9">
                  <c:v>1.9587500000000001E-2</c:v>
                </c:pt>
                <c:pt idx="10">
                  <c:v>3.2280999999999997E-2</c:v>
                </c:pt>
                <c:pt idx="11">
                  <c:v>3.0515E-2</c:v>
                </c:pt>
                <c:pt idx="12">
                  <c:v>2.9812500000000002E-2</c:v>
                </c:pt>
                <c:pt idx="13">
                  <c:v>2.8282000000000005E-2</c:v>
                </c:pt>
                <c:pt idx="14">
                  <c:v>2.9334200000000001E-2</c:v>
                </c:pt>
                <c:pt idx="15">
                  <c:v>2.9182600000000003E-2</c:v>
                </c:pt>
                <c:pt idx="16">
                  <c:v>2.8746699999999997E-2</c:v>
                </c:pt>
                <c:pt idx="17">
                  <c:v>2.7667499999999998E-2</c:v>
                </c:pt>
                <c:pt idx="18">
                  <c:v>1.4027999999999999E-2</c:v>
                </c:pt>
                <c:pt idx="19">
                  <c:v>1.3391999999999999E-2</c:v>
                </c:pt>
              </c:numCache>
            </c:numRef>
          </c:val>
        </c:ser>
        <c:ser>
          <c:idx val="6"/>
          <c:order val="6"/>
          <c:tx>
            <c:strRef>
              <c:f>'Sector --&gt;'!$I$3</c:f>
              <c:strCache>
                <c:ptCount val="1"/>
                <c:pt idx="0">
                  <c:v>US Agency CRT</c:v>
                </c:pt>
              </c:strCache>
            </c:strRef>
          </c:tx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--&gt;'!$I$4:$I$23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3.3280000000000001E-4</c:v>
                </c:pt>
                <c:pt idx="9">
                  <c:v>8.7752000000000004E-3</c:v>
                </c:pt>
                <c:pt idx="10">
                  <c:v>1.6990000000000002E-2</c:v>
                </c:pt>
                <c:pt idx="11">
                  <c:v>1.6154999999999999E-2</c:v>
                </c:pt>
                <c:pt idx="12">
                  <c:v>1.55625E-2</c:v>
                </c:pt>
                <c:pt idx="13">
                  <c:v>1.4499E-2</c:v>
                </c:pt>
                <c:pt idx="14">
                  <c:v>8.3812000000000001E-3</c:v>
                </c:pt>
                <c:pt idx="15">
                  <c:v>1.97629E-2</c:v>
                </c:pt>
                <c:pt idx="16">
                  <c:v>8.4225999999999988E-3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830328"/>
        <c:axId val="677830720"/>
        <c:extLst>
          <c:ext xmlns:c15="http://schemas.microsoft.com/office/drawing/2012/chart" uri="{02D57815-91ED-43cb-92C2-25804820EDAC}">
            <c15:filteredArea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'Sector --&gt;'!$J$3</c15:sqref>
                        </c15:formulaRef>
                      </c:ext>
                    </c:extLst>
                    <c:strCache>
                      <c:ptCount val="1"/>
                      <c:pt idx="0">
                        <c:v>Indices</c:v>
                      </c:pt>
                    </c:strCache>
                  </c:strRef>
                </c:tx>
                <c:spPr>
                  <a:solidFill>
                    <a:srgbClr val="00B0F0"/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--&gt;'!$J$4:$J$23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--&gt;'!$K$3</c15:sqref>
                        </c15:formulaRef>
                      </c:ext>
                    </c:extLst>
                    <c:strCache>
                      <c:ptCount val="1"/>
                      <c:pt idx="0">
                        <c:v>Financials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--&gt;'!$K$4:$K$23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--&gt;'!$L$3</c15:sqref>
                        </c15:formulaRef>
                      </c:ext>
                    </c:extLst>
                    <c:strCache>
                      <c:ptCount val="1"/>
                      <c:pt idx="0">
                        <c:v>Sovereign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--&gt;'!$L$4:$L$23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6778303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77830720"/>
        <c:crosses val="autoZero"/>
        <c:auto val="1"/>
        <c:lblOffset val="100"/>
        <c:baseTimeUnit val="months"/>
      </c:dateAx>
      <c:valAx>
        <c:axId val="6778307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778303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L</a:t>
            </a:r>
            <a:r>
              <a:rPr lang="en-US"/>
              <a:t>ong Exposure by Sector (% of Total)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'Sector --&gt;'!$C$3</c:f>
              <c:strCache>
                <c:ptCount val="1"/>
                <c:pt idx="0">
                  <c:v>CLOs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--&gt;'!$C$4:$C$23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0.13780799999999999</c:v>
                </c:pt>
                <c:pt idx="3">
                  <c:v>0.16092819999999999</c:v>
                </c:pt>
                <c:pt idx="4">
                  <c:v>0.14072870000000001</c:v>
                </c:pt>
                <c:pt idx="5">
                  <c:v>0.13191030000000001</c:v>
                </c:pt>
                <c:pt idx="6">
                  <c:v>0.14978829999999999</c:v>
                </c:pt>
                <c:pt idx="7">
                  <c:v>0.15640800000000002</c:v>
                </c:pt>
                <c:pt idx="8">
                  <c:v>0.17305599999999999</c:v>
                </c:pt>
                <c:pt idx="9">
                  <c:v>0.15905050000000001</c:v>
                </c:pt>
                <c:pt idx="10">
                  <c:v>0.15800700000000001</c:v>
                </c:pt>
                <c:pt idx="11">
                  <c:v>0.1567035</c:v>
                </c:pt>
                <c:pt idx="12">
                  <c:v>0.20831250000000001</c:v>
                </c:pt>
                <c:pt idx="13">
                  <c:v>0.21981200000000001</c:v>
                </c:pt>
                <c:pt idx="14">
                  <c:v>0.2374066</c:v>
                </c:pt>
                <c:pt idx="15">
                  <c:v>0.23900179999999999</c:v>
                </c:pt>
                <c:pt idx="16">
                  <c:v>0.24041029999999999</c:v>
                </c:pt>
                <c:pt idx="17">
                  <c:v>0.23276399999999997</c:v>
                </c:pt>
                <c:pt idx="18">
                  <c:v>0.23196299999999997</c:v>
                </c:pt>
                <c:pt idx="19">
                  <c:v>0.22933800000000001</c:v>
                </c:pt>
              </c:numCache>
            </c:numRef>
          </c:val>
        </c:ser>
        <c:ser>
          <c:idx val="1"/>
          <c:order val="1"/>
          <c:tx>
            <c:strRef>
              <c:f>'Sector --&gt;'!$D$3</c:f>
              <c:strCache>
                <c:ptCount val="1"/>
                <c:pt idx="0">
                  <c:v>European CMBS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--&gt;'!$D$4:$D$23</c:f>
              <c:numCache>
                <c:formatCode>0.00%</c:formatCode>
                <c:ptCount val="20"/>
                <c:pt idx="0">
                  <c:v>0.21759999999999999</c:v>
                </c:pt>
                <c:pt idx="1">
                  <c:v>0.4202497492800728</c:v>
                </c:pt>
                <c:pt idx="2">
                  <c:v>0.49473600000000001</c:v>
                </c:pt>
                <c:pt idx="3">
                  <c:v>0.39921909999999999</c:v>
                </c:pt>
                <c:pt idx="4">
                  <c:v>0.38451069999999998</c:v>
                </c:pt>
                <c:pt idx="5">
                  <c:v>0.37155489999999997</c:v>
                </c:pt>
                <c:pt idx="6">
                  <c:v>0.36633849999999996</c:v>
                </c:pt>
                <c:pt idx="7">
                  <c:v>0.35271600000000003</c:v>
                </c:pt>
                <c:pt idx="8">
                  <c:v>0.387712</c:v>
                </c:pt>
                <c:pt idx="9">
                  <c:v>0.35273169999999998</c:v>
                </c:pt>
                <c:pt idx="10">
                  <c:v>0.37717800000000001</c:v>
                </c:pt>
                <c:pt idx="11">
                  <c:v>0.42792799999999998</c:v>
                </c:pt>
                <c:pt idx="12">
                  <c:v>0.47081249999999997</c:v>
                </c:pt>
                <c:pt idx="13">
                  <c:v>0.42798900000000001</c:v>
                </c:pt>
                <c:pt idx="14">
                  <c:v>0.43126740000000002</c:v>
                </c:pt>
                <c:pt idx="15">
                  <c:v>0.43293680000000001</c:v>
                </c:pt>
                <c:pt idx="16">
                  <c:v>0.43889069999999997</c:v>
                </c:pt>
                <c:pt idx="17">
                  <c:v>0.44035949999999996</c:v>
                </c:pt>
                <c:pt idx="18">
                  <c:v>0.37274400000000002</c:v>
                </c:pt>
                <c:pt idx="19">
                  <c:v>0.36158399999999996</c:v>
                </c:pt>
              </c:numCache>
            </c:numRef>
          </c:val>
        </c:ser>
        <c:ser>
          <c:idx val="2"/>
          <c:order val="2"/>
          <c:tx>
            <c:strRef>
              <c:f>'Sector --&gt;'!$E$3</c:f>
              <c:strCache>
                <c:ptCount val="1"/>
                <c:pt idx="0">
                  <c:v>European RMBS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--&gt;'!$E$4:$E$23</c:f>
              <c:numCache>
                <c:formatCode>0.00%</c:formatCode>
                <c:ptCount val="20"/>
                <c:pt idx="0">
                  <c:v>1.2392999999999998</c:v>
                </c:pt>
                <c:pt idx="1">
                  <c:v>0.55337398001606575</c:v>
                </c:pt>
                <c:pt idx="2">
                  <c:v>0.68745599999999996</c:v>
                </c:pt>
                <c:pt idx="3">
                  <c:v>0.65405080000000004</c:v>
                </c:pt>
                <c:pt idx="4">
                  <c:v>0.60312299999999996</c:v>
                </c:pt>
                <c:pt idx="5">
                  <c:v>0.57659759999999993</c:v>
                </c:pt>
                <c:pt idx="6">
                  <c:v>0.59497089999999997</c:v>
                </c:pt>
                <c:pt idx="7">
                  <c:v>0.62084400000000006</c:v>
                </c:pt>
                <c:pt idx="8">
                  <c:v>0.628992</c:v>
                </c:pt>
                <c:pt idx="9">
                  <c:v>0.57336529999999997</c:v>
                </c:pt>
                <c:pt idx="10">
                  <c:v>0.621834</c:v>
                </c:pt>
                <c:pt idx="11">
                  <c:v>0.62896799999999997</c:v>
                </c:pt>
                <c:pt idx="12">
                  <c:v>0.65287499999999998</c:v>
                </c:pt>
                <c:pt idx="13">
                  <c:v>0.62256200000000006</c:v>
                </c:pt>
                <c:pt idx="14">
                  <c:v>0.63405599999999995</c:v>
                </c:pt>
                <c:pt idx="15">
                  <c:v>0.63850790000000002</c:v>
                </c:pt>
                <c:pt idx="16">
                  <c:v>0.63865280000000002</c:v>
                </c:pt>
                <c:pt idx="17">
                  <c:v>0.61671749999999992</c:v>
                </c:pt>
                <c:pt idx="18">
                  <c:v>0.63459999999999994</c:v>
                </c:pt>
                <c:pt idx="19">
                  <c:v>0.63109799999999994</c:v>
                </c:pt>
              </c:numCache>
            </c:numRef>
          </c:val>
        </c:ser>
        <c:ser>
          <c:idx val="3"/>
          <c:order val="3"/>
          <c:tx>
            <c:strRef>
              <c:f>'Sector --&gt;'!$F$3</c:f>
              <c:strCache>
                <c:ptCount val="1"/>
                <c:pt idx="0">
                  <c:v>Other Structured Finance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--&gt;'!$F$4:$F$23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strRef>
              <c:f>'Sector --&gt;'!$G$3</c:f>
              <c:strCache>
                <c:ptCount val="1"/>
                <c:pt idx="0">
                  <c:v>US Non-Agency</c:v>
                </c:pt>
              </c:strCache>
            </c:strRef>
          </c:tx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--&gt;'!$G$4:$G$23</c:f>
              <c:numCache>
                <c:formatCode>0.00%</c:formatCode>
                <c:ptCount val="20"/>
                <c:pt idx="0">
                  <c:v>0.24309999999999998</c:v>
                </c:pt>
                <c:pt idx="1">
                  <c:v>0.40337627070386139</c:v>
                </c:pt>
                <c:pt idx="2">
                  <c:v>0.44</c:v>
                </c:pt>
                <c:pt idx="3">
                  <c:v>0.50880190000000003</c:v>
                </c:pt>
                <c:pt idx="4">
                  <c:v>0.45479589999999998</c:v>
                </c:pt>
                <c:pt idx="5">
                  <c:v>0.42549759999999998</c:v>
                </c:pt>
                <c:pt idx="6">
                  <c:v>0.43279059999999997</c:v>
                </c:pt>
                <c:pt idx="7">
                  <c:v>0.44847600000000004</c:v>
                </c:pt>
                <c:pt idx="8">
                  <c:v>0.45527040000000002</c:v>
                </c:pt>
                <c:pt idx="9">
                  <c:v>0.45333309999999999</c:v>
                </c:pt>
                <c:pt idx="10">
                  <c:v>0.49270999999999998</c:v>
                </c:pt>
                <c:pt idx="11">
                  <c:v>0.5347305</c:v>
                </c:pt>
                <c:pt idx="12">
                  <c:v>0.49743749999999998</c:v>
                </c:pt>
                <c:pt idx="13">
                  <c:v>0.47685600000000006</c:v>
                </c:pt>
                <c:pt idx="14">
                  <c:v>0.48119020000000001</c:v>
                </c:pt>
                <c:pt idx="15">
                  <c:v>0.48760800000000004</c:v>
                </c:pt>
                <c:pt idx="16">
                  <c:v>0.47569379999999994</c:v>
                </c:pt>
                <c:pt idx="17">
                  <c:v>0.4674915</c:v>
                </c:pt>
                <c:pt idx="18">
                  <c:v>0.41666500000000001</c:v>
                </c:pt>
                <c:pt idx="19">
                  <c:v>0.43858799999999998</c:v>
                </c:pt>
              </c:numCache>
            </c:numRef>
          </c:val>
        </c:ser>
        <c:ser>
          <c:idx val="5"/>
          <c:order val="5"/>
          <c:tx>
            <c:strRef>
              <c:f>'Sector --&gt;'!$H$3</c:f>
              <c:strCache>
                <c:ptCount val="1"/>
                <c:pt idx="0">
                  <c:v>Whole Business Securitisation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--&gt;'!$H$4:$H$23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5.4395999999999993E-3</c:v>
                </c:pt>
                <c:pt idx="6">
                  <c:v>5.2665999999999998E-3</c:v>
                </c:pt>
                <c:pt idx="7">
                  <c:v>1.7555999999999999E-2</c:v>
                </c:pt>
                <c:pt idx="8">
                  <c:v>1.9968E-2</c:v>
                </c:pt>
                <c:pt idx="9">
                  <c:v>1.9587500000000001E-2</c:v>
                </c:pt>
                <c:pt idx="10">
                  <c:v>3.2280999999999997E-2</c:v>
                </c:pt>
                <c:pt idx="11">
                  <c:v>3.0515E-2</c:v>
                </c:pt>
                <c:pt idx="12">
                  <c:v>2.9812500000000002E-2</c:v>
                </c:pt>
                <c:pt idx="13">
                  <c:v>2.8282000000000005E-2</c:v>
                </c:pt>
                <c:pt idx="14">
                  <c:v>2.9334200000000001E-2</c:v>
                </c:pt>
                <c:pt idx="15">
                  <c:v>2.9182600000000003E-2</c:v>
                </c:pt>
                <c:pt idx="16">
                  <c:v>2.8746699999999997E-2</c:v>
                </c:pt>
                <c:pt idx="17">
                  <c:v>2.7667499999999998E-2</c:v>
                </c:pt>
                <c:pt idx="18">
                  <c:v>1.4027999999999999E-2</c:v>
                </c:pt>
                <c:pt idx="19">
                  <c:v>1.3391999999999999E-2</c:v>
                </c:pt>
              </c:numCache>
            </c:numRef>
          </c:val>
        </c:ser>
        <c:ser>
          <c:idx val="6"/>
          <c:order val="6"/>
          <c:tx>
            <c:strRef>
              <c:f>'Sector --&gt;'!$I$3</c:f>
              <c:strCache>
                <c:ptCount val="1"/>
                <c:pt idx="0">
                  <c:v>US Agency CRT</c:v>
                </c:pt>
              </c:strCache>
            </c:strRef>
          </c:tx>
          <c:cat>
            <c:numRef>
              <c:f>'Sector --&gt;'!$B$4:$B$23</c:f>
              <c:numCache>
                <c:formatCode>[$-409]mmm\-yy;@</c:formatCode>
                <c:ptCount val="20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  <c:pt idx="19">
                  <c:v>42338</c:v>
                </c:pt>
              </c:numCache>
            </c:numRef>
          </c:cat>
          <c:val>
            <c:numRef>
              <c:f>'Sector --&gt;'!$I$4:$I$23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3.3280000000000001E-4</c:v>
                </c:pt>
                <c:pt idx="9">
                  <c:v>8.7752000000000004E-3</c:v>
                </c:pt>
                <c:pt idx="10">
                  <c:v>1.6990000000000002E-2</c:v>
                </c:pt>
                <c:pt idx="11">
                  <c:v>1.6154999999999999E-2</c:v>
                </c:pt>
                <c:pt idx="12">
                  <c:v>1.55625E-2</c:v>
                </c:pt>
                <c:pt idx="13">
                  <c:v>1.4499E-2</c:v>
                </c:pt>
                <c:pt idx="14">
                  <c:v>8.3812000000000001E-3</c:v>
                </c:pt>
                <c:pt idx="15">
                  <c:v>1.97629E-2</c:v>
                </c:pt>
                <c:pt idx="16">
                  <c:v>8.4225999999999988E-3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80128"/>
        <c:axId val="542680520"/>
        <c:extLst>
          <c:ext xmlns:c15="http://schemas.microsoft.com/office/drawing/2012/chart" uri="{02D57815-91ED-43cb-92C2-25804820EDAC}">
            <c15:filteredArea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'Sector --&gt;'!$J$3</c15:sqref>
                        </c15:formulaRef>
                      </c:ext>
                    </c:extLst>
                    <c:strCache>
                      <c:ptCount val="1"/>
                      <c:pt idx="0">
                        <c:v>Indices</c:v>
                      </c:pt>
                    </c:strCache>
                  </c:strRef>
                </c:tx>
                <c:spPr>
                  <a:solidFill>
                    <a:srgbClr val="00B0F0"/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--&gt;'!$J$4:$J$23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--&gt;'!$K$3</c15:sqref>
                        </c15:formulaRef>
                      </c:ext>
                    </c:extLst>
                    <c:strCache>
                      <c:ptCount val="1"/>
                      <c:pt idx="0">
                        <c:v>Financials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--&gt;'!$K$4:$K$23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--&gt;'!$L$3</c15:sqref>
                        </c15:formulaRef>
                      </c:ext>
                    </c:extLst>
                    <c:strCache>
                      <c:ptCount val="1"/>
                      <c:pt idx="0">
                        <c:v>Sovereign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--&gt;'!$L$4:$L$23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--&gt;'!$B$4:$B$23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  <c:pt idx="19">
                        <c:v>42338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5426801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42680520"/>
        <c:crosses val="autoZero"/>
        <c:auto val="1"/>
        <c:lblOffset val="100"/>
        <c:baseTimeUnit val="months"/>
      </c:dateAx>
      <c:valAx>
        <c:axId val="5426805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426801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Short</a:t>
            </a:r>
            <a:r>
              <a:rPr lang="en-US"/>
              <a:t> Exposure by Sector (% of Total)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7"/>
          <c:order val="7"/>
          <c:tx>
            <c:strRef>
              <c:f>'Sector --&gt;'!$J$26</c:f>
              <c:strCache>
                <c:ptCount val="1"/>
                <c:pt idx="0">
                  <c:v>Indices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'Sector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--&gt;'!$J$27:$J$45</c:f>
              <c:numCache>
                <c:formatCode>0.00%</c:formatCode>
                <c:ptCount val="19"/>
                <c:pt idx="0">
                  <c:v>0.76700000000000002</c:v>
                </c:pt>
                <c:pt idx="1">
                  <c:v>0.15481</c:v>
                </c:pt>
                <c:pt idx="2">
                  <c:v>0.22902</c:v>
                </c:pt>
                <c:pt idx="3">
                  <c:v>0.12920000000000001</c:v>
                </c:pt>
                <c:pt idx="4">
                  <c:v>8.165E-2</c:v>
                </c:pt>
                <c:pt idx="5">
                  <c:v>1.2515978943406779E-2</c:v>
                </c:pt>
                <c:pt idx="6">
                  <c:v>9.8489999999999994E-2</c:v>
                </c:pt>
                <c:pt idx="7">
                  <c:v>0.12575</c:v>
                </c:pt>
                <c:pt idx="8">
                  <c:v>8.8592000000000004E-2</c:v>
                </c:pt>
                <c:pt idx="9">
                  <c:v>7.5439999999999993E-2</c:v>
                </c:pt>
                <c:pt idx="10">
                  <c:v>0.13835499999999998</c:v>
                </c:pt>
                <c:pt idx="11">
                  <c:v>0.104918</c:v>
                </c:pt>
                <c:pt idx="12">
                  <c:v>0.12788249999999998</c:v>
                </c:pt>
                <c:pt idx="13">
                  <c:v>7.9632439999999999E-2</c:v>
                </c:pt>
                <c:pt idx="14">
                  <c:v>0.1156188245683077</c:v>
                </c:pt>
                <c:pt idx="15">
                  <c:v>0.13481680000000001</c:v>
                </c:pt>
                <c:pt idx="16">
                  <c:v>0.17040665999999999</c:v>
                </c:pt>
                <c:pt idx="17">
                  <c:v>0.12530560000000002</c:v>
                </c:pt>
                <c:pt idx="18">
                  <c:v>0.16828300000000002</c:v>
                </c:pt>
              </c:numCache>
              <c:extLst/>
            </c:numRef>
          </c:val>
        </c:ser>
        <c:ser>
          <c:idx val="8"/>
          <c:order val="8"/>
          <c:tx>
            <c:strRef>
              <c:f>'Sector --&gt;'!$K$26</c:f>
              <c:strCache>
                <c:ptCount val="1"/>
                <c:pt idx="0">
                  <c:v>Financials 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'Sector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--&gt;'!$K$27:$K$45</c:f>
              <c:numCache>
                <c:formatCode>0.00%</c:formatCode>
                <c:ptCount val="19"/>
                <c:pt idx="0">
                  <c:v>0</c:v>
                </c:pt>
                <c:pt idx="1">
                  <c:v>0.11919</c:v>
                </c:pt>
                <c:pt idx="2">
                  <c:v>0.11798</c:v>
                </c:pt>
                <c:pt idx="3">
                  <c:v>0.17442000000000002</c:v>
                </c:pt>
                <c:pt idx="4">
                  <c:v>0.17394999999999999</c:v>
                </c:pt>
                <c:pt idx="5">
                  <c:v>0.12515978943406778</c:v>
                </c:pt>
                <c:pt idx="6">
                  <c:v>0.19697999999999999</c:v>
                </c:pt>
                <c:pt idx="7">
                  <c:v>0.21126</c:v>
                </c:pt>
                <c:pt idx="8">
                  <c:v>0.19526399999999999</c:v>
                </c:pt>
                <c:pt idx="9">
                  <c:v>0.17670999999999998</c:v>
                </c:pt>
                <c:pt idx="10">
                  <c:v>0.17352999999999999</c:v>
                </c:pt>
                <c:pt idx="11">
                  <c:v>0.16565339999999998</c:v>
                </c:pt>
                <c:pt idx="12">
                  <c:v>0.16039500000000001</c:v>
                </c:pt>
                <c:pt idx="13">
                  <c:v>0.12224247999999999</c:v>
                </c:pt>
                <c:pt idx="14">
                  <c:v>0.10736033709914286</c:v>
                </c:pt>
                <c:pt idx="15">
                  <c:v>9.8923000000000011E-2</c:v>
                </c:pt>
                <c:pt idx="16">
                  <c:v>8.4138560000000001E-2</c:v>
                </c:pt>
                <c:pt idx="17">
                  <c:v>8.3552000000000001E-2</c:v>
                </c:pt>
                <c:pt idx="18">
                  <c:v>0.10107400000000001</c:v>
                </c:pt>
              </c:numCache>
              <c:extLst/>
            </c:numRef>
          </c:val>
        </c:ser>
        <c:ser>
          <c:idx val="9"/>
          <c:order val="9"/>
          <c:tx>
            <c:strRef>
              <c:f>'Sector --&gt;'!$L$26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'Sector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--&gt;'!$L$27:$L$45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1.9380000000000001E-2</c:v>
                </c:pt>
                <c:pt idx="4">
                  <c:v>9.9400000000000002E-2</c:v>
                </c:pt>
                <c:pt idx="5">
                  <c:v>0.1752237052076949</c:v>
                </c:pt>
                <c:pt idx="6">
                  <c:v>0.17352999999999999</c:v>
                </c:pt>
                <c:pt idx="7">
                  <c:v>0.16599</c:v>
                </c:pt>
                <c:pt idx="8">
                  <c:v>0.16769200000000001</c:v>
                </c:pt>
                <c:pt idx="9">
                  <c:v>0.15825999999999998</c:v>
                </c:pt>
                <c:pt idx="10">
                  <c:v>0.157115</c:v>
                </c:pt>
                <c:pt idx="11">
                  <c:v>0.1473032</c:v>
                </c:pt>
                <c:pt idx="12">
                  <c:v>0.1452225</c:v>
                </c:pt>
                <c:pt idx="13">
                  <c:v>0.14089079999999998</c:v>
                </c:pt>
                <c:pt idx="14">
                  <c:v>0.16302083833254946</c:v>
                </c:pt>
                <c:pt idx="15">
                  <c:v>0.16508020000000001</c:v>
                </c:pt>
                <c:pt idx="16">
                  <c:v>0.18009823999999999</c:v>
                </c:pt>
                <c:pt idx="17">
                  <c:v>0.23914240000000003</c:v>
                </c:pt>
                <c:pt idx="18">
                  <c:v>0.252164</c:v>
                </c:pt>
              </c:numCache>
              <c:extLst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81304"/>
        <c:axId val="542681696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'Sector --&gt;'!$C$26</c15:sqref>
                        </c15:formulaRef>
                      </c:ext>
                    </c:extLst>
                    <c:strCache>
                      <c:ptCount val="1"/>
                      <c:pt idx="0">
                        <c:v>CLOs</c:v>
                      </c:pt>
                    </c:strCache>
                  </c:strRef>
                </c:tx>
                <c:spPr>
                  <a:solidFill>
                    <a:srgbClr val="C00000"/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--&gt;'!$C$27:$C$45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--&gt;'!$D$26</c15:sqref>
                        </c15:formulaRef>
                      </c:ext>
                    </c:extLst>
                    <c:strCache>
                      <c:ptCount val="1"/>
                      <c:pt idx="0">
                        <c:v>European CMBS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--&gt;'!$D$27:$D$45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--&gt;'!$E$26</c15:sqref>
                        </c15:formulaRef>
                      </c:ext>
                    </c:extLst>
                    <c:strCache>
                      <c:ptCount val="1"/>
                      <c:pt idx="0">
                        <c:v>European RMBS</c:v>
                      </c:pt>
                    </c:strCache>
                  </c:strRef>
                </c:tx>
                <c:spPr>
                  <a:solidFill>
                    <a:srgbClr val="FFC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--&gt;'!$E$27:$E$45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--&gt;'!$F$26</c15:sqref>
                        </c15:formulaRef>
                      </c:ext>
                    </c:extLst>
                    <c:strCache>
                      <c:ptCount val="1"/>
                      <c:pt idx="0">
                        <c:v>Other Structured Finance</c:v>
                      </c:pt>
                    </c:strCache>
                  </c:strRef>
                </c:tx>
                <c:spPr>
                  <a:solidFill>
                    <a:srgbClr val="92D05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--&gt;'!$F$27:$F$45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--&gt;'!$G$26</c15:sqref>
                        </c15:formulaRef>
                      </c:ext>
                    </c:extLst>
                    <c:strCache>
                      <c:ptCount val="1"/>
                      <c:pt idx="0">
                        <c:v>US Non-Agency</c:v>
                      </c:pt>
                    </c:strCache>
                  </c:strRef>
                </c:tx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--&gt;'!$G$27:$G$45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--&gt;'!$H$26</c15:sqref>
                        </c15:formulaRef>
                      </c:ext>
                    </c:extLst>
                    <c:strCache>
                      <c:ptCount val="1"/>
                      <c:pt idx="0">
                        <c:v>Whole Business Securitisation</c:v>
                      </c:pt>
                    </c:strCache>
                  </c:strRef>
                </c:tx>
                <c:spPr>
                  <a:solidFill>
                    <a:srgbClr val="00B05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--&gt;'!$H$27:$H$45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--&gt;'!$I$26</c15:sqref>
                        </c15:formulaRef>
                      </c:ext>
                    </c:extLst>
                    <c:strCache>
                      <c:ptCount val="1"/>
                      <c:pt idx="0">
                        <c:v>US Agency CRT</c:v>
                      </c:pt>
                    </c:strCache>
                  </c:strRef>
                </c:tx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--&gt;'!$I$27:$I$45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54268130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42681696"/>
        <c:crosses val="autoZero"/>
        <c:auto val="1"/>
        <c:lblOffset val="100"/>
        <c:baseTimeUnit val="months"/>
      </c:dateAx>
      <c:valAx>
        <c:axId val="5426816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4268130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Short</a:t>
            </a:r>
            <a:r>
              <a:rPr lang="en-US"/>
              <a:t> Exposure by Sector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7"/>
          <c:order val="7"/>
          <c:tx>
            <c:strRef>
              <c:f>'Sector --&gt;'!$J$26</c:f>
              <c:strCache>
                <c:ptCount val="1"/>
                <c:pt idx="0">
                  <c:v>Indices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'Sector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--&gt;'!$J$27:$J$45</c:f>
              <c:numCache>
                <c:formatCode>0.00%</c:formatCode>
                <c:ptCount val="19"/>
                <c:pt idx="0">
                  <c:v>0.76700000000000002</c:v>
                </c:pt>
                <c:pt idx="1">
                  <c:v>0.15481</c:v>
                </c:pt>
                <c:pt idx="2">
                  <c:v>0.22902</c:v>
                </c:pt>
                <c:pt idx="3">
                  <c:v>0.12920000000000001</c:v>
                </c:pt>
                <c:pt idx="4">
                  <c:v>8.165E-2</c:v>
                </c:pt>
                <c:pt idx="5">
                  <c:v>1.2515978943406779E-2</c:v>
                </c:pt>
                <c:pt idx="6">
                  <c:v>9.8489999999999994E-2</c:v>
                </c:pt>
                <c:pt idx="7">
                  <c:v>0.12575</c:v>
                </c:pt>
                <c:pt idx="8">
                  <c:v>8.8592000000000004E-2</c:v>
                </c:pt>
                <c:pt idx="9">
                  <c:v>7.5439999999999993E-2</c:v>
                </c:pt>
                <c:pt idx="10">
                  <c:v>0.13835499999999998</c:v>
                </c:pt>
                <c:pt idx="11">
                  <c:v>0.104918</c:v>
                </c:pt>
                <c:pt idx="12">
                  <c:v>0.12788249999999998</c:v>
                </c:pt>
                <c:pt idx="13">
                  <c:v>7.9632439999999999E-2</c:v>
                </c:pt>
                <c:pt idx="14">
                  <c:v>0.1156188245683077</c:v>
                </c:pt>
                <c:pt idx="15">
                  <c:v>0.13481680000000001</c:v>
                </c:pt>
                <c:pt idx="16">
                  <c:v>0.17040665999999999</c:v>
                </c:pt>
                <c:pt idx="17">
                  <c:v>0.12530560000000002</c:v>
                </c:pt>
                <c:pt idx="18">
                  <c:v>0.16828300000000002</c:v>
                </c:pt>
              </c:numCache>
              <c:extLst/>
            </c:numRef>
          </c:val>
        </c:ser>
        <c:ser>
          <c:idx val="8"/>
          <c:order val="8"/>
          <c:tx>
            <c:strRef>
              <c:f>'Sector --&gt;'!$K$26</c:f>
              <c:strCache>
                <c:ptCount val="1"/>
                <c:pt idx="0">
                  <c:v>Financials 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'Sector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--&gt;'!$K$27:$K$45</c:f>
              <c:numCache>
                <c:formatCode>0.00%</c:formatCode>
                <c:ptCount val="19"/>
                <c:pt idx="0">
                  <c:v>0</c:v>
                </c:pt>
                <c:pt idx="1">
                  <c:v>0.11919</c:v>
                </c:pt>
                <c:pt idx="2">
                  <c:v>0.11798</c:v>
                </c:pt>
                <c:pt idx="3">
                  <c:v>0.17442000000000002</c:v>
                </c:pt>
                <c:pt idx="4">
                  <c:v>0.17394999999999999</c:v>
                </c:pt>
                <c:pt idx="5">
                  <c:v>0.12515978943406778</c:v>
                </c:pt>
                <c:pt idx="6">
                  <c:v>0.19697999999999999</c:v>
                </c:pt>
                <c:pt idx="7">
                  <c:v>0.21126</c:v>
                </c:pt>
                <c:pt idx="8">
                  <c:v>0.19526399999999999</c:v>
                </c:pt>
                <c:pt idx="9">
                  <c:v>0.17670999999999998</c:v>
                </c:pt>
                <c:pt idx="10">
                  <c:v>0.17352999999999999</c:v>
                </c:pt>
                <c:pt idx="11">
                  <c:v>0.16565339999999998</c:v>
                </c:pt>
                <c:pt idx="12">
                  <c:v>0.16039500000000001</c:v>
                </c:pt>
                <c:pt idx="13">
                  <c:v>0.12224247999999999</c:v>
                </c:pt>
                <c:pt idx="14">
                  <c:v>0.10736033709914286</c:v>
                </c:pt>
                <c:pt idx="15">
                  <c:v>9.8923000000000011E-2</c:v>
                </c:pt>
                <c:pt idx="16">
                  <c:v>8.4138560000000001E-2</c:v>
                </c:pt>
                <c:pt idx="17">
                  <c:v>8.3552000000000001E-2</c:v>
                </c:pt>
                <c:pt idx="18">
                  <c:v>0.10107400000000001</c:v>
                </c:pt>
              </c:numCache>
              <c:extLst/>
            </c:numRef>
          </c:val>
        </c:ser>
        <c:ser>
          <c:idx val="9"/>
          <c:order val="9"/>
          <c:tx>
            <c:strRef>
              <c:f>'Sector --&gt;'!$L$26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'Sector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--&gt;'!$L$27:$L$45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1.9380000000000001E-2</c:v>
                </c:pt>
                <c:pt idx="4">
                  <c:v>9.9400000000000002E-2</c:v>
                </c:pt>
                <c:pt idx="5">
                  <c:v>0.1752237052076949</c:v>
                </c:pt>
                <c:pt idx="6">
                  <c:v>0.17352999999999999</c:v>
                </c:pt>
                <c:pt idx="7">
                  <c:v>0.16599</c:v>
                </c:pt>
                <c:pt idx="8">
                  <c:v>0.16769200000000001</c:v>
                </c:pt>
                <c:pt idx="9">
                  <c:v>0.15825999999999998</c:v>
                </c:pt>
                <c:pt idx="10">
                  <c:v>0.157115</c:v>
                </c:pt>
                <c:pt idx="11">
                  <c:v>0.1473032</c:v>
                </c:pt>
                <c:pt idx="12">
                  <c:v>0.1452225</c:v>
                </c:pt>
                <c:pt idx="13">
                  <c:v>0.14089079999999998</c:v>
                </c:pt>
                <c:pt idx="14">
                  <c:v>0.16302083833254946</c:v>
                </c:pt>
                <c:pt idx="15">
                  <c:v>0.16508020000000001</c:v>
                </c:pt>
                <c:pt idx="16">
                  <c:v>0.18009823999999999</c:v>
                </c:pt>
                <c:pt idx="17">
                  <c:v>0.23914240000000003</c:v>
                </c:pt>
                <c:pt idx="18">
                  <c:v>0.252164</c:v>
                </c:pt>
              </c:numCache>
              <c:extLst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05512"/>
        <c:axId val="650805904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'Sector --&gt;'!$C$26</c15:sqref>
                        </c15:formulaRef>
                      </c:ext>
                    </c:extLst>
                    <c:strCache>
                      <c:ptCount val="1"/>
                      <c:pt idx="0">
                        <c:v>CLOs</c:v>
                      </c:pt>
                    </c:strCache>
                  </c:strRef>
                </c:tx>
                <c:spPr>
                  <a:solidFill>
                    <a:srgbClr val="C00000"/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--&gt;'!$C$27:$C$45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--&gt;'!$D$26</c15:sqref>
                        </c15:formulaRef>
                      </c:ext>
                    </c:extLst>
                    <c:strCache>
                      <c:ptCount val="1"/>
                      <c:pt idx="0">
                        <c:v>European CMBS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--&gt;'!$D$27:$D$45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--&gt;'!$E$26</c15:sqref>
                        </c15:formulaRef>
                      </c:ext>
                    </c:extLst>
                    <c:strCache>
                      <c:ptCount val="1"/>
                      <c:pt idx="0">
                        <c:v>European RMBS</c:v>
                      </c:pt>
                    </c:strCache>
                  </c:strRef>
                </c:tx>
                <c:spPr>
                  <a:solidFill>
                    <a:srgbClr val="FFC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--&gt;'!$E$27:$E$45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--&gt;'!$F$26</c15:sqref>
                        </c15:formulaRef>
                      </c:ext>
                    </c:extLst>
                    <c:strCache>
                      <c:ptCount val="1"/>
                      <c:pt idx="0">
                        <c:v>Other Structured Finance</c:v>
                      </c:pt>
                    </c:strCache>
                  </c:strRef>
                </c:tx>
                <c:spPr>
                  <a:solidFill>
                    <a:srgbClr val="92D05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--&gt;'!$F$27:$F$45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--&gt;'!$G$26</c15:sqref>
                        </c15:formulaRef>
                      </c:ext>
                    </c:extLst>
                    <c:strCache>
                      <c:ptCount val="1"/>
                      <c:pt idx="0">
                        <c:v>US Non-Agency</c:v>
                      </c:pt>
                    </c:strCache>
                  </c:strRef>
                </c:tx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--&gt;'!$G$27:$G$45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--&gt;'!$H$26</c15:sqref>
                        </c15:formulaRef>
                      </c:ext>
                    </c:extLst>
                    <c:strCache>
                      <c:ptCount val="1"/>
                      <c:pt idx="0">
                        <c:v>Whole Business Securitisation</c:v>
                      </c:pt>
                    </c:strCache>
                  </c:strRef>
                </c:tx>
                <c:spPr>
                  <a:solidFill>
                    <a:srgbClr val="00B05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--&gt;'!$H$27:$H$45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--&gt;'!$I$26</c15:sqref>
                        </c15:formulaRef>
                      </c:ext>
                    </c:extLst>
                    <c:strCache>
                      <c:ptCount val="1"/>
                      <c:pt idx="0">
                        <c:v>US Agency CRT</c:v>
                      </c:pt>
                    </c:strCache>
                  </c:strRef>
                </c:tx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--&gt;'!$I$27:$I$45</c15:sqref>
                        </c15:formulaRef>
                      </c:ext>
                    </c:extLst>
                    <c:numCache>
                      <c:formatCode>0.00%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--&gt;'!$B$27:$B$45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65080551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0805904"/>
        <c:crosses val="autoZero"/>
        <c:auto val="1"/>
        <c:lblOffset val="100"/>
        <c:baseTimeUnit val="months"/>
      </c:dateAx>
      <c:valAx>
        <c:axId val="65080590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080551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806688"/>
        <c:axId val="325287352"/>
      </c:lineChart>
      <c:catAx>
        <c:axId val="65080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25287352"/>
        <c:crosses val="autoZero"/>
        <c:auto val="1"/>
        <c:lblAlgn val="ctr"/>
        <c:lblOffset val="100"/>
        <c:noMultiLvlLbl val="0"/>
      </c:catAx>
      <c:valAx>
        <c:axId val="3252873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5080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Gross </a:t>
            </a:r>
            <a:r>
              <a:rPr lang="en-US"/>
              <a:t>Exposure by Sector (% of Total)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'Sector --&gt;'!$C$49</c:f>
              <c:strCache>
                <c:ptCount val="1"/>
                <c:pt idx="0">
                  <c:v>CLOs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--&gt;'!$C$50:$C$68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0.13780799999999999</c:v>
                </c:pt>
                <c:pt idx="3">
                  <c:v>0.16092819999999999</c:v>
                </c:pt>
                <c:pt idx="4">
                  <c:v>0.14072870000000001</c:v>
                </c:pt>
                <c:pt idx="5">
                  <c:v>0.13191030000000001</c:v>
                </c:pt>
                <c:pt idx="6">
                  <c:v>0.14978829999999999</c:v>
                </c:pt>
                <c:pt idx="7">
                  <c:v>0.15640800000000002</c:v>
                </c:pt>
                <c:pt idx="8">
                  <c:v>0.17305599999999999</c:v>
                </c:pt>
                <c:pt idx="9">
                  <c:v>0.15905050000000001</c:v>
                </c:pt>
                <c:pt idx="10">
                  <c:v>0.15800700000000001</c:v>
                </c:pt>
                <c:pt idx="11">
                  <c:v>0.1567035</c:v>
                </c:pt>
                <c:pt idx="12">
                  <c:v>0.20831250000000001</c:v>
                </c:pt>
                <c:pt idx="13">
                  <c:v>0.21981200000000001</c:v>
                </c:pt>
                <c:pt idx="14">
                  <c:v>0.2374066</c:v>
                </c:pt>
                <c:pt idx="15">
                  <c:v>0.23900179999999999</c:v>
                </c:pt>
                <c:pt idx="16">
                  <c:v>0.24041029999999999</c:v>
                </c:pt>
                <c:pt idx="17">
                  <c:v>0.23276399999999997</c:v>
                </c:pt>
                <c:pt idx="18">
                  <c:v>0.23196299999999997</c:v>
                </c:pt>
              </c:numCache>
              <c:extLst/>
            </c:numRef>
          </c:val>
        </c:ser>
        <c:ser>
          <c:idx val="1"/>
          <c:order val="1"/>
          <c:tx>
            <c:strRef>
              <c:f>'Sector --&gt;'!$D$49</c:f>
              <c:strCache>
                <c:ptCount val="1"/>
                <c:pt idx="0">
                  <c:v>European CMBS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--&gt;'!$D$50:$D$68</c:f>
              <c:numCache>
                <c:formatCode>0.00%</c:formatCode>
                <c:ptCount val="19"/>
                <c:pt idx="0">
                  <c:v>0.21759999999999999</c:v>
                </c:pt>
                <c:pt idx="1">
                  <c:v>0.4202497492800728</c:v>
                </c:pt>
                <c:pt idx="2">
                  <c:v>0.49473600000000001</c:v>
                </c:pt>
                <c:pt idx="3">
                  <c:v>0.39921909999999999</c:v>
                </c:pt>
                <c:pt idx="4">
                  <c:v>0.38451069999999998</c:v>
                </c:pt>
                <c:pt idx="5">
                  <c:v>0.37155489999999997</c:v>
                </c:pt>
                <c:pt idx="6">
                  <c:v>0.36633849999999996</c:v>
                </c:pt>
                <c:pt idx="7">
                  <c:v>0.35271600000000003</c:v>
                </c:pt>
                <c:pt idx="8">
                  <c:v>0.387712</c:v>
                </c:pt>
                <c:pt idx="9">
                  <c:v>0.35273169999999998</c:v>
                </c:pt>
                <c:pt idx="10">
                  <c:v>0.37717800000000001</c:v>
                </c:pt>
                <c:pt idx="11">
                  <c:v>0.42792799999999998</c:v>
                </c:pt>
                <c:pt idx="12">
                  <c:v>0.47081249999999997</c:v>
                </c:pt>
                <c:pt idx="13">
                  <c:v>0.42798900000000001</c:v>
                </c:pt>
                <c:pt idx="14">
                  <c:v>0.43126740000000002</c:v>
                </c:pt>
                <c:pt idx="15">
                  <c:v>0.43293680000000001</c:v>
                </c:pt>
                <c:pt idx="16">
                  <c:v>0.43889069999999997</c:v>
                </c:pt>
                <c:pt idx="17">
                  <c:v>0.44035949999999996</c:v>
                </c:pt>
                <c:pt idx="18">
                  <c:v>0.37274400000000002</c:v>
                </c:pt>
              </c:numCache>
              <c:extLst/>
            </c:numRef>
          </c:val>
        </c:ser>
        <c:ser>
          <c:idx val="2"/>
          <c:order val="2"/>
          <c:tx>
            <c:strRef>
              <c:f>'Sector --&gt;'!$E$49</c:f>
              <c:strCache>
                <c:ptCount val="1"/>
                <c:pt idx="0">
                  <c:v>European RMBS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--&gt;'!$E$50:$E$68</c:f>
              <c:numCache>
                <c:formatCode>0.00%</c:formatCode>
                <c:ptCount val="19"/>
                <c:pt idx="0">
                  <c:v>1.2392999999999998</c:v>
                </c:pt>
                <c:pt idx="1">
                  <c:v>0.55337398001606575</c:v>
                </c:pt>
                <c:pt idx="2">
                  <c:v>0.68745599999999996</c:v>
                </c:pt>
                <c:pt idx="3">
                  <c:v>0.65405080000000004</c:v>
                </c:pt>
                <c:pt idx="4">
                  <c:v>0.60312299999999996</c:v>
                </c:pt>
                <c:pt idx="5">
                  <c:v>0.57659759999999993</c:v>
                </c:pt>
                <c:pt idx="6">
                  <c:v>0.59497089999999997</c:v>
                </c:pt>
                <c:pt idx="7">
                  <c:v>0.62084400000000006</c:v>
                </c:pt>
                <c:pt idx="8">
                  <c:v>0.628992</c:v>
                </c:pt>
                <c:pt idx="9">
                  <c:v>0.57336529999999997</c:v>
                </c:pt>
                <c:pt idx="10">
                  <c:v>0.621834</c:v>
                </c:pt>
                <c:pt idx="11">
                  <c:v>0.62896799999999997</c:v>
                </c:pt>
                <c:pt idx="12">
                  <c:v>0.65287499999999998</c:v>
                </c:pt>
                <c:pt idx="13">
                  <c:v>0.62256200000000006</c:v>
                </c:pt>
                <c:pt idx="14">
                  <c:v>0.63405599999999995</c:v>
                </c:pt>
                <c:pt idx="15">
                  <c:v>0.63850790000000002</c:v>
                </c:pt>
                <c:pt idx="16">
                  <c:v>0.63865280000000002</c:v>
                </c:pt>
                <c:pt idx="17">
                  <c:v>0.61671749999999992</c:v>
                </c:pt>
                <c:pt idx="18">
                  <c:v>0.63459999999999994</c:v>
                </c:pt>
              </c:numCache>
              <c:extLst/>
            </c:numRef>
          </c:val>
        </c:ser>
        <c:ser>
          <c:idx val="3"/>
          <c:order val="3"/>
          <c:tx>
            <c:strRef>
              <c:f>'Sector --&gt;'!$F$49</c:f>
              <c:strCache>
                <c:ptCount val="1"/>
                <c:pt idx="0">
                  <c:v>Other Structured Finance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--&gt;'!$F$50:$F$68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</c:ser>
        <c:ser>
          <c:idx val="4"/>
          <c:order val="4"/>
          <c:tx>
            <c:strRef>
              <c:f>'Sector --&gt;'!$G$49</c:f>
              <c:strCache>
                <c:ptCount val="1"/>
                <c:pt idx="0">
                  <c:v>US Non-Agency</c:v>
                </c:pt>
              </c:strCache>
            </c:strRef>
          </c:tx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--&gt;'!$G$50:$G$68</c:f>
              <c:numCache>
                <c:formatCode>0.00%</c:formatCode>
                <c:ptCount val="19"/>
                <c:pt idx="0">
                  <c:v>0.24309999999999998</c:v>
                </c:pt>
                <c:pt idx="1">
                  <c:v>0.40337627070386139</c:v>
                </c:pt>
                <c:pt idx="2">
                  <c:v>0.44</c:v>
                </c:pt>
                <c:pt idx="3">
                  <c:v>0.50880190000000003</c:v>
                </c:pt>
                <c:pt idx="4">
                  <c:v>0.45479589999999998</c:v>
                </c:pt>
                <c:pt idx="5">
                  <c:v>0.42549759999999998</c:v>
                </c:pt>
                <c:pt idx="6">
                  <c:v>0.43279059999999997</c:v>
                </c:pt>
                <c:pt idx="7">
                  <c:v>0.44847600000000004</c:v>
                </c:pt>
                <c:pt idx="8">
                  <c:v>0.45527040000000002</c:v>
                </c:pt>
                <c:pt idx="9">
                  <c:v>0.45333309999999999</c:v>
                </c:pt>
                <c:pt idx="10">
                  <c:v>0.49270999999999998</c:v>
                </c:pt>
                <c:pt idx="11">
                  <c:v>0.5347305</c:v>
                </c:pt>
                <c:pt idx="12">
                  <c:v>0.49743749999999998</c:v>
                </c:pt>
                <c:pt idx="13">
                  <c:v>0.47685600000000006</c:v>
                </c:pt>
                <c:pt idx="14">
                  <c:v>0.48119020000000001</c:v>
                </c:pt>
                <c:pt idx="15">
                  <c:v>0.48760800000000004</c:v>
                </c:pt>
                <c:pt idx="16">
                  <c:v>0.47569379999999994</c:v>
                </c:pt>
                <c:pt idx="17">
                  <c:v>0.4674915</c:v>
                </c:pt>
                <c:pt idx="18">
                  <c:v>0.41666500000000001</c:v>
                </c:pt>
              </c:numCache>
              <c:extLst/>
            </c:numRef>
          </c:val>
        </c:ser>
        <c:ser>
          <c:idx val="5"/>
          <c:order val="5"/>
          <c:tx>
            <c:strRef>
              <c:f>'Sector --&gt;'!$H$49</c:f>
              <c:strCache>
                <c:ptCount val="1"/>
                <c:pt idx="0">
                  <c:v>Whole Business Securitisation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--&gt;'!$H$50:$H$68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5.4395999999999993E-3</c:v>
                </c:pt>
                <c:pt idx="6">
                  <c:v>5.2665999999999998E-3</c:v>
                </c:pt>
                <c:pt idx="7">
                  <c:v>1.7555999999999999E-2</c:v>
                </c:pt>
                <c:pt idx="8">
                  <c:v>1.9968E-2</c:v>
                </c:pt>
                <c:pt idx="9">
                  <c:v>1.9587500000000001E-2</c:v>
                </c:pt>
                <c:pt idx="10">
                  <c:v>3.2280999999999997E-2</c:v>
                </c:pt>
                <c:pt idx="11">
                  <c:v>3.0515E-2</c:v>
                </c:pt>
                <c:pt idx="12">
                  <c:v>2.9812500000000002E-2</c:v>
                </c:pt>
                <c:pt idx="13">
                  <c:v>2.8282000000000005E-2</c:v>
                </c:pt>
                <c:pt idx="14">
                  <c:v>2.9334200000000001E-2</c:v>
                </c:pt>
                <c:pt idx="15">
                  <c:v>2.9182600000000003E-2</c:v>
                </c:pt>
                <c:pt idx="16">
                  <c:v>2.8746699999999997E-2</c:v>
                </c:pt>
                <c:pt idx="17">
                  <c:v>2.7667499999999998E-2</c:v>
                </c:pt>
                <c:pt idx="18">
                  <c:v>1.4027999999999999E-2</c:v>
                </c:pt>
              </c:numCache>
              <c:extLst/>
            </c:numRef>
          </c:val>
        </c:ser>
        <c:ser>
          <c:idx val="6"/>
          <c:order val="6"/>
          <c:tx>
            <c:strRef>
              <c:f>'Sector --&gt;'!$I$49</c:f>
              <c:strCache>
                <c:ptCount val="1"/>
                <c:pt idx="0">
                  <c:v>US Agency CRT</c:v>
                </c:pt>
              </c:strCache>
            </c:strRef>
          </c:tx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--&gt;'!$I$50:$I$68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3.3280000000000001E-4</c:v>
                </c:pt>
                <c:pt idx="9">
                  <c:v>8.7752000000000004E-3</c:v>
                </c:pt>
                <c:pt idx="10">
                  <c:v>1.6990000000000002E-2</c:v>
                </c:pt>
                <c:pt idx="11">
                  <c:v>1.6154999999999999E-2</c:v>
                </c:pt>
                <c:pt idx="12">
                  <c:v>1.55625E-2</c:v>
                </c:pt>
                <c:pt idx="13">
                  <c:v>1.4499E-2</c:v>
                </c:pt>
                <c:pt idx="14">
                  <c:v>8.3812000000000001E-3</c:v>
                </c:pt>
                <c:pt idx="15">
                  <c:v>1.97629E-2</c:v>
                </c:pt>
                <c:pt idx="16">
                  <c:v>8.4225999999999988E-3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</c:ser>
        <c:ser>
          <c:idx val="7"/>
          <c:order val="7"/>
          <c:tx>
            <c:strRef>
              <c:f>'Sector --&gt;'!$J$49</c:f>
              <c:strCache>
                <c:ptCount val="1"/>
                <c:pt idx="0">
                  <c:v>Indices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--&gt;'!$J$50:$J$68</c:f>
              <c:numCache>
                <c:formatCode>0.00%</c:formatCode>
                <c:ptCount val="19"/>
                <c:pt idx="0">
                  <c:v>0.76700000000000002</c:v>
                </c:pt>
                <c:pt idx="1">
                  <c:v>0.15481</c:v>
                </c:pt>
                <c:pt idx="2">
                  <c:v>0.22902</c:v>
                </c:pt>
                <c:pt idx="3">
                  <c:v>0.12920000000000001</c:v>
                </c:pt>
                <c:pt idx="4">
                  <c:v>8.165E-2</c:v>
                </c:pt>
                <c:pt idx="5">
                  <c:v>1.2515978943406779E-2</c:v>
                </c:pt>
                <c:pt idx="6">
                  <c:v>9.8489999999999994E-2</c:v>
                </c:pt>
                <c:pt idx="7">
                  <c:v>0.12575</c:v>
                </c:pt>
                <c:pt idx="8">
                  <c:v>8.8592000000000004E-2</c:v>
                </c:pt>
                <c:pt idx="9">
                  <c:v>7.5439999999999993E-2</c:v>
                </c:pt>
                <c:pt idx="10">
                  <c:v>0.13835499999999998</c:v>
                </c:pt>
                <c:pt idx="11">
                  <c:v>0.104918</c:v>
                </c:pt>
                <c:pt idx="12">
                  <c:v>0.12788249999999998</c:v>
                </c:pt>
                <c:pt idx="13">
                  <c:v>7.9632439999999999E-2</c:v>
                </c:pt>
                <c:pt idx="14">
                  <c:v>0.1156188245683077</c:v>
                </c:pt>
                <c:pt idx="15">
                  <c:v>0.13481680000000001</c:v>
                </c:pt>
                <c:pt idx="16">
                  <c:v>0.17040665999999999</c:v>
                </c:pt>
                <c:pt idx="17">
                  <c:v>0.12530560000000002</c:v>
                </c:pt>
                <c:pt idx="18">
                  <c:v>0.16828300000000002</c:v>
                </c:pt>
              </c:numCache>
              <c:extLst/>
            </c:numRef>
          </c:val>
        </c:ser>
        <c:ser>
          <c:idx val="8"/>
          <c:order val="8"/>
          <c:tx>
            <c:strRef>
              <c:f>'Sector --&gt;'!$K$49</c:f>
              <c:strCache>
                <c:ptCount val="1"/>
                <c:pt idx="0">
                  <c:v>Financials 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--&gt;'!$K$50:$K$68</c:f>
              <c:numCache>
                <c:formatCode>0.00%</c:formatCode>
                <c:ptCount val="19"/>
                <c:pt idx="0">
                  <c:v>0</c:v>
                </c:pt>
                <c:pt idx="1">
                  <c:v>0.11919</c:v>
                </c:pt>
                <c:pt idx="2">
                  <c:v>0.11798</c:v>
                </c:pt>
                <c:pt idx="3">
                  <c:v>0.17442000000000002</c:v>
                </c:pt>
                <c:pt idx="4">
                  <c:v>0.17394999999999999</c:v>
                </c:pt>
                <c:pt idx="5">
                  <c:v>0.12515978943406778</c:v>
                </c:pt>
                <c:pt idx="6">
                  <c:v>0.19697999999999999</c:v>
                </c:pt>
                <c:pt idx="7">
                  <c:v>0.21126</c:v>
                </c:pt>
                <c:pt idx="8">
                  <c:v>0.19526399999999999</c:v>
                </c:pt>
                <c:pt idx="9">
                  <c:v>0.17670999999999998</c:v>
                </c:pt>
                <c:pt idx="10">
                  <c:v>0.17352999999999999</c:v>
                </c:pt>
                <c:pt idx="11">
                  <c:v>0.16565339999999998</c:v>
                </c:pt>
                <c:pt idx="12">
                  <c:v>0.16039500000000001</c:v>
                </c:pt>
                <c:pt idx="13">
                  <c:v>0.12224247999999999</c:v>
                </c:pt>
                <c:pt idx="14">
                  <c:v>0.10736033709914286</c:v>
                </c:pt>
                <c:pt idx="15">
                  <c:v>9.8923000000000011E-2</c:v>
                </c:pt>
                <c:pt idx="16">
                  <c:v>8.4138560000000001E-2</c:v>
                </c:pt>
                <c:pt idx="17">
                  <c:v>8.3552000000000001E-2</c:v>
                </c:pt>
                <c:pt idx="18">
                  <c:v>0.10107400000000001</c:v>
                </c:pt>
              </c:numCache>
              <c:extLst/>
            </c:numRef>
          </c:val>
        </c:ser>
        <c:ser>
          <c:idx val="9"/>
          <c:order val="9"/>
          <c:tx>
            <c:strRef>
              <c:f>'Sector --&gt;'!$L$49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--&gt;'!$L$50:$L$68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1.9380000000000001E-2</c:v>
                </c:pt>
                <c:pt idx="4">
                  <c:v>9.9400000000000002E-2</c:v>
                </c:pt>
                <c:pt idx="5">
                  <c:v>0.1752237052076949</c:v>
                </c:pt>
                <c:pt idx="6">
                  <c:v>0.17352999999999999</c:v>
                </c:pt>
                <c:pt idx="7">
                  <c:v>0.16599</c:v>
                </c:pt>
                <c:pt idx="8">
                  <c:v>0.16769200000000001</c:v>
                </c:pt>
                <c:pt idx="9">
                  <c:v>0.15825999999999998</c:v>
                </c:pt>
                <c:pt idx="10">
                  <c:v>0.157115</c:v>
                </c:pt>
                <c:pt idx="11">
                  <c:v>0.1473032</c:v>
                </c:pt>
                <c:pt idx="12">
                  <c:v>0.1452225</c:v>
                </c:pt>
                <c:pt idx="13">
                  <c:v>0.14089079999999998</c:v>
                </c:pt>
                <c:pt idx="14">
                  <c:v>0.16302083833254946</c:v>
                </c:pt>
                <c:pt idx="15">
                  <c:v>0.16508020000000001</c:v>
                </c:pt>
                <c:pt idx="16">
                  <c:v>0.18009823999999999</c:v>
                </c:pt>
                <c:pt idx="17">
                  <c:v>0.23914240000000003</c:v>
                </c:pt>
                <c:pt idx="18">
                  <c:v>0.252164</c:v>
                </c:pt>
              </c:numCache>
              <c:extLst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288136"/>
        <c:axId val="325288528"/>
        <c:extLst>
          <c:ext xmlns:c15="http://schemas.microsoft.com/office/drawing/2012/chart" uri="{02D57815-91ED-43cb-92C2-25804820EDAC}">
            <c15:filteredArea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--&gt;'!$B$50:$B$68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--&gt;'!$B$50:$B$68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3252881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5288528"/>
        <c:crosses val="autoZero"/>
        <c:auto val="1"/>
        <c:lblOffset val="100"/>
        <c:baseTimeUnit val="months"/>
      </c:dateAx>
      <c:valAx>
        <c:axId val="32528852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52881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Gross </a:t>
            </a:r>
            <a:r>
              <a:rPr lang="en-US"/>
              <a:t>Exposure by Sector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'Sector --&gt;'!$C$49</c:f>
              <c:strCache>
                <c:ptCount val="1"/>
                <c:pt idx="0">
                  <c:v>CLOs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--&gt;'!$C$50:$C$68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0.13780799999999999</c:v>
                </c:pt>
                <c:pt idx="3">
                  <c:v>0.16092819999999999</c:v>
                </c:pt>
                <c:pt idx="4">
                  <c:v>0.14072870000000001</c:v>
                </c:pt>
                <c:pt idx="5">
                  <c:v>0.13191030000000001</c:v>
                </c:pt>
                <c:pt idx="6">
                  <c:v>0.14978829999999999</c:v>
                </c:pt>
                <c:pt idx="7">
                  <c:v>0.15640800000000002</c:v>
                </c:pt>
                <c:pt idx="8">
                  <c:v>0.17305599999999999</c:v>
                </c:pt>
                <c:pt idx="9">
                  <c:v>0.15905050000000001</c:v>
                </c:pt>
                <c:pt idx="10">
                  <c:v>0.15800700000000001</c:v>
                </c:pt>
                <c:pt idx="11">
                  <c:v>0.1567035</c:v>
                </c:pt>
                <c:pt idx="12">
                  <c:v>0.20831250000000001</c:v>
                </c:pt>
                <c:pt idx="13">
                  <c:v>0.21981200000000001</c:v>
                </c:pt>
                <c:pt idx="14">
                  <c:v>0.2374066</c:v>
                </c:pt>
                <c:pt idx="15">
                  <c:v>0.23900179999999999</c:v>
                </c:pt>
                <c:pt idx="16">
                  <c:v>0.24041029999999999</c:v>
                </c:pt>
                <c:pt idx="17">
                  <c:v>0.23276399999999997</c:v>
                </c:pt>
                <c:pt idx="18">
                  <c:v>0.23196299999999997</c:v>
                </c:pt>
              </c:numCache>
              <c:extLst/>
            </c:numRef>
          </c:val>
        </c:ser>
        <c:ser>
          <c:idx val="1"/>
          <c:order val="1"/>
          <c:tx>
            <c:strRef>
              <c:f>'Sector --&gt;'!$D$49</c:f>
              <c:strCache>
                <c:ptCount val="1"/>
                <c:pt idx="0">
                  <c:v>European CMBS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--&gt;'!$D$50:$D$68</c:f>
              <c:numCache>
                <c:formatCode>0.00%</c:formatCode>
                <c:ptCount val="19"/>
                <c:pt idx="0">
                  <c:v>0.21759999999999999</c:v>
                </c:pt>
                <c:pt idx="1">
                  <c:v>0.4202497492800728</c:v>
                </c:pt>
                <c:pt idx="2">
                  <c:v>0.49473600000000001</c:v>
                </c:pt>
                <c:pt idx="3">
                  <c:v>0.39921909999999999</c:v>
                </c:pt>
                <c:pt idx="4">
                  <c:v>0.38451069999999998</c:v>
                </c:pt>
                <c:pt idx="5">
                  <c:v>0.37155489999999997</c:v>
                </c:pt>
                <c:pt idx="6">
                  <c:v>0.36633849999999996</c:v>
                </c:pt>
                <c:pt idx="7">
                  <c:v>0.35271600000000003</c:v>
                </c:pt>
                <c:pt idx="8">
                  <c:v>0.387712</c:v>
                </c:pt>
                <c:pt idx="9">
                  <c:v>0.35273169999999998</c:v>
                </c:pt>
                <c:pt idx="10">
                  <c:v>0.37717800000000001</c:v>
                </c:pt>
                <c:pt idx="11">
                  <c:v>0.42792799999999998</c:v>
                </c:pt>
                <c:pt idx="12">
                  <c:v>0.47081249999999997</c:v>
                </c:pt>
                <c:pt idx="13">
                  <c:v>0.42798900000000001</c:v>
                </c:pt>
                <c:pt idx="14">
                  <c:v>0.43126740000000002</c:v>
                </c:pt>
                <c:pt idx="15">
                  <c:v>0.43293680000000001</c:v>
                </c:pt>
                <c:pt idx="16">
                  <c:v>0.43889069999999997</c:v>
                </c:pt>
                <c:pt idx="17">
                  <c:v>0.44035949999999996</c:v>
                </c:pt>
                <c:pt idx="18">
                  <c:v>0.37274400000000002</c:v>
                </c:pt>
              </c:numCache>
              <c:extLst/>
            </c:numRef>
          </c:val>
        </c:ser>
        <c:ser>
          <c:idx val="2"/>
          <c:order val="2"/>
          <c:tx>
            <c:strRef>
              <c:f>'Sector --&gt;'!$E$49</c:f>
              <c:strCache>
                <c:ptCount val="1"/>
                <c:pt idx="0">
                  <c:v>European RMBS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--&gt;'!$E$50:$E$68</c:f>
              <c:numCache>
                <c:formatCode>0.00%</c:formatCode>
                <c:ptCount val="19"/>
                <c:pt idx="0">
                  <c:v>1.2392999999999998</c:v>
                </c:pt>
                <c:pt idx="1">
                  <c:v>0.55337398001606575</c:v>
                </c:pt>
                <c:pt idx="2">
                  <c:v>0.68745599999999996</c:v>
                </c:pt>
                <c:pt idx="3">
                  <c:v>0.65405080000000004</c:v>
                </c:pt>
                <c:pt idx="4">
                  <c:v>0.60312299999999996</c:v>
                </c:pt>
                <c:pt idx="5">
                  <c:v>0.57659759999999993</c:v>
                </c:pt>
                <c:pt idx="6">
                  <c:v>0.59497089999999997</c:v>
                </c:pt>
                <c:pt idx="7">
                  <c:v>0.62084400000000006</c:v>
                </c:pt>
                <c:pt idx="8">
                  <c:v>0.628992</c:v>
                </c:pt>
                <c:pt idx="9">
                  <c:v>0.57336529999999997</c:v>
                </c:pt>
                <c:pt idx="10">
                  <c:v>0.621834</c:v>
                </c:pt>
                <c:pt idx="11">
                  <c:v>0.62896799999999997</c:v>
                </c:pt>
                <c:pt idx="12">
                  <c:v>0.65287499999999998</c:v>
                </c:pt>
                <c:pt idx="13">
                  <c:v>0.62256200000000006</c:v>
                </c:pt>
                <c:pt idx="14">
                  <c:v>0.63405599999999995</c:v>
                </c:pt>
                <c:pt idx="15">
                  <c:v>0.63850790000000002</c:v>
                </c:pt>
                <c:pt idx="16">
                  <c:v>0.63865280000000002</c:v>
                </c:pt>
                <c:pt idx="17">
                  <c:v>0.61671749999999992</c:v>
                </c:pt>
                <c:pt idx="18">
                  <c:v>0.63459999999999994</c:v>
                </c:pt>
              </c:numCache>
              <c:extLst/>
            </c:numRef>
          </c:val>
        </c:ser>
        <c:ser>
          <c:idx val="3"/>
          <c:order val="3"/>
          <c:tx>
            <c:strRef>
              <c:f>'Sector --&gt;'!$F$49</c:f>
              <c:strCache>
                <c:ptCount val="1"/>
                <c:pt idx="0">
                  <c:v>Other Structured Finance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--&gt;'!$F$50:$F$68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</c:ser>
        <c:ser>
          <c:idx val="4"/>
          <c:order val="4"/>
          <c:tx>
            <c:strRef>
              <c:f>'Sector --&gt;'!$G$49</c:f>
              <c:strCache>
                <c:ptCount val="1"/>
                <c:pt idx="0">
                  <c:v>US Non-Agency</c:v>
                </c:pt>
              </c:strCache>
            </c:strRef>
          </c:tx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--&gt;'!$G$50:$G$68</c:f>
              <c:numCache>
                <c:formatCode>0.00%</c:formatCode>
                <c:ptCount val="19"/>
                <c:pt idx="0">
                  <c:v>0.24309999999999998</c:v>
                </c:pt>
                <c:pt idx="1">
                  <c:v>0.40337627070386139</c:v>
                </c:pt>
                <c:pt idx="2">
                  <c:v>0.44</c:v>
                </c:pt>
                <c:pt idx="3">
                  <c:v>0.50880190000000003</c:v>
                </c:pt>
                <c:pt idx="4">
                  <c:v>0.45479589999999998</c:v>
                </c:pt>
                <c:pt idx="5">
                  <c:v>0.42549759999999998</c:v>
                </c:pt>
                <c:pt idx="6">
                  <c:v>0.43279059999999997</c:v>
                </c:pt>
                <c:pt idx="7">
                  <c:v>0.44847600000000004</c:v>
                </c:pt>
                <c:pt idx="8">
                  <c:v>0.45527040000000002</c:v>
                </c:pt>
                <c:pt idx="9">
                  <c:v>0.45333309999999999</c:v>
                </c:pt>
                <c:pt idx="10">
                  <c:v>0.49270999999999998</c:v>
                </c:pt>
                <c:pt idx="11">
                  <c:v>0.5347305</c:v>
                </c:pt>
                <c:pt idx="12">
                  <c:v>0.49743749999999998</c:v>
                </c:pt>
                <c:pt idx="13">
                  <c:v>0.47685600000000006</c:v>
                </c:pt>
                <c:pt idx="14">
                  <c:v>0.48119020000000001</c:v>
                </c:pt>
                <c:pt idx="15">
                  <c:v>0.48760800000000004</c:v>
                </c:pt>
                <c:pt idx="16">
                  <c:v>0.47569379999999994</c:v>
                </c:pt>
                <c:pt idx="17">
                  <c:v>0.4674915</c:v>
                </c:pt>
                <c:pt idx="18">
                  <c:v>0.41666500000000001</c:v>
                </c:pt>
              </c:numCache>
              <c:extLst/>
            </c:numRef>
          </c:val>
        </c:ser>
        <c:ser>
          <c:idx val="5"/>
          <c:order val="5"/>
          <c:tx>
            <c:strRef>
              <c:f>'Sector --&gt;'!$H$49</c:f>
              <c:strCache>
                <c:ptCount val="1"/>
                <c:pt idx="0">
                  <c:v>Whole Business Securitisation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--&gt;'!$H$50:$H$68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5.4395999999999993E-3</c:v>
                </c:pt>
                <c:pt idx="6">
                  <c:v>5.2665999999999998E-3</c:v>
                </c:pt>
                <c:pt idx="7">
                  <c:v>1.7555999999999999E-2</c:v>
                </c:pt>
                <c:pt idx="8">
                  <c:v>1.9968E-2</c:v>
                </c:pt>
                <c:pt idx="9">
                  <c:v>1.9587500000000001E-2</c:v>
                </c:pt>
                <c:pt idx="10">
                  <c:v>3.2280999999999997E-2</c:v>
                </c:pt>
                <c:pt idx="11">
                  <c:v>3.0515E-2</c:v>
                </c:pt>
                <c:pt idx="12">
                  <c:v>2.9812500000000002E-2</c:v>
                </c:pt>
                <c:pt idx="13">
                  <c:v>2.8282000000000005E-2</c:v>
                </c:pt>
                <c:pt idx="14">
                  <c:v>2.9334200000000001E-2</c:v>
                </c:pt>
                <c:pt idx="15">
                  <c:v>2.9182600000000003E-2</c:v>
                </c:pt>
                <c:pt idx="16">
                  <c:v>2.8746699999999997E-2</c:v>
                </c:pt>
                <c:pt idx="17">
                  <c:v>2.7667499999999998E-2</c:v>
                </c:pt>
                <c:pt idx="18">
                  <c:v>1.4027999999999999E-2</c:v>
                </c:pt>
              </c:numCache>
              <c:extLst/>
            </c:numRef>
          </c:val>
        </c:ser>
        <c:ser>
          <c:idx val="6"/>
          <c:order val="6"/>
          <c:tx>
            <c:strRef>
              <c:f>'Sector --&gt;'!$I$49</c:f>
              <c:strCache>
                <c:ptCount val="1"/>
                <c:pt idx="0">
                  <c:v>US Agency CRT</c:v>
                </c:pt>
              </c:strCache>
            </c:strRef>
          </c:tx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--&gt;'!$I$50:$I$68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3.3280000000000001E-4</c:v>
                </c:pt>
                <c:pt idx="9">
                  <c:v>8.7752000000000004E-3</c:v>
                </c:pt>
                <c:pt idx="10">
                  <c:v>1.6990000000000002E-2</c:v>
                </c:pt>
                <c:pt idx="11">
                  <c:v>1.6154999999999999E-2</c:v>
                </c:pt>
                <c:pt idx="12">
                  <c:v>1.55625E-2</c:v>
                </c:pt>
                <c:pt idx="13">
                  <c:v>1.4499E-2</c:v>
                </c:pt>
                <c:pt idx="14">
                  <c:v>8.3812000000000001E-3</c:v>
                </c:pt>
                <c:pt idx="15">
                  <c:v>1.97629E-2</c:v>
                </c:pt>
                <c:pt idx="16">
                  <c:v>8.4225999999999988E-3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</c:ser>
        <c:ser>
          <c:idx val="7"/>
          <c:order val="7"/>
          <c:tx>
            <c:strRef>
              <c:f>'Sector --&gt;'!$J$49</c:f>
              <c:strCache>
                <c:ptCount val="1"/>
                <c:pt idx="0">
                  <c:v>Indices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--&gt;'!$J$50:$J$68</c:f>
              <c:numCache>
                <c:formatCode>0.00%</c:formatCode>
                <c:ptCount val="19"/>
                <c:pt idx="0">
                  <c:v>0.76700000000000002</c:v>
                </c:pt>
                <c:pt idx="1">
                  <c:v>0.15481</c:v>
                </c:pt>
                <c:pt idx="2">
                  <c:v>0.22902</c:v>
                </c:pt>
                <c:pt idx="3">
                  <c:v>0.12920000000000001</c:v>
                </c:pt>
                <c:pt idx="4">
                  <c:v>8.165E-2</c:v>
                </c:pt>
                <c:pt idx="5">
                  <c:v>1.2515978943406779E-2</c:v>
                </c:pt>
                <c:pt idx="6">
                  <c:v>9.8489999999999994E-2</c:v>
                </c:pt>
                <c:pt idx="7">
                  <c:v>0.12575</c:v>
                </c:pt>
                <c:pt idx="8">
                  <c:v>8.8592000000000004E-2</c:v>
                </c:pt>
                <c:pt idx="9">
                  <c:v>7.5439999999999993E-2</c:v>
                </c:pt>
                <c:pt idx="10">
                  <c:v>0.13835499999999998</c:v>
                </c:pt>
                <c:pt idx="11">
                  <c:v>0.104918</c:v>
                </c:pt>
                <c:pt idx="12">
                  <c:v>0.12788249999999998</c:v>
                </c:pt>
                <c:pt idx="13">
                  <c:v>7.9632439999999999E-2</c:v>
                </c:pt>
                <c:pt idx="14">
                  <c:v>0.1156188245683077</c:v>
                </c:pt>
                <c:pt idx="15">
                  <c:v>0.13481680000000001</c:v>
                </c:pt>
                <c:pt idx="16">
                  <c:v>0.17040665999999999</c:v>
                </c:pt>
                <c:pt idx="17">
                  <c:v>0.12530560000000002</c:v>
                </c:pt>
                <c:pt idx="18">
                  <c:v>0.16828300000000002</c:v>
                </c:pt>
              </c:numCache>
              <c:extLst/>
            </c:numRef>
          </c:val>
        </c:ser>
        <c:ser>
          <c:idx val="8"/>
          <c:order val="8"/>
          <c:tx>
            <c:strRef>
              <c:f>'Sector --&gt;'!$K$49</c:f>
              <c:strCache>
                <c:ptCount val="1"/>
                <c:pt idx="0">
                  <c:v>Financials 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--&gt;'!$K$50:$K$68</c:f>
              <c:numCache>
                <c:formatCode>0.00%</c:formatCode>
                <c:ptCount val="19"/>
                <c:pt idx="0">
                  <c:v>0</c:v>
                </c:pt>
                <c:pt idx="1">
                  <c:v>0.11919</c:v>
                </c:pt>
                <c:pt idx="2">
                  <c:v>0.11798</c:v>
                </c:pt>
                <c:pt idx="3">
                  <c:v>0.17442000000000002</c:v>
                </c:pt>
                <c:pt idx="4">
                  <c:v>0.17394999999999999</c:v>
                </c:pt>
                <c:pt idx="5">
                  <c:v>0.12515978943406778</c:v>
                </c:pt>
                <c:pt idx="6">
                  <c:v>0.19697999999999999</c:v>
                </c:pt>
                <c:pt idx="7">
                  <c:v>0.21126</c:v>
                </c:pt>
                <c:pt idx="8">
                  <c:v>0.19526399999999999</c:v>
                </c:pt>
                <c:pt idx="9">
                  <c:v>0.17670999999999998</c:v>
                </c:pt>
                <c:pt idx="10">
                  <c:v>0.17352999999999999</c:v>
                </c:pt>
                <c:pt idx="11">
                  <c:v>0.16565339999999998</c:v>
                </c:pt>
                <c:pt idx="12">
                  <c:v>0.16039500000000001</c:v>
                </c:pt>
                <c:pt idx="13">
                  <c:v>0.12224247999999999</c:v>
                </c:pt>
                <c:pt idx="14">
                  <c:v>0.10736033709914286</c:v>
                </c:pt>
                <c:pt idx="15">
                  <c:v>9.8923000000000011E-2</c:v>
                </c:pt>
                <c:pt idx="16">
                  <c:v>8.4138560000000001E-2</c:v>
                </c:pt>
                <c:pt idx="17">
                  <c:v>8.3552000000000001E-2</c:v>
                </c:pt>
                <c:pt idx="18">
                  <c:v>0.10107400000000001</c:v>
                </c:pt>
              </c:numCache>
              <c:extLst/>
            </c:numRef>
          </c:val>
        </c:ser>
        <c:ser>
          <c:idx val="9"/>
          <c:order val="9"/>
          <c:tx>
            <c:strRef>
              <c:f>'Sector --&gt;'!$L$49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'Sector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--&gt;'!$L$50:$L$68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1.9380000000000001E-2</c:v>
                </c:pt>
                <c:pt idx="4">
                  <c:v>9.9400000000000002E-2</c:v>
                </c:pt>
                <c:pt idx="5">
                  <c:v>0.1752237052076949</c:v>
                </c:pt>
                <c:pt idx="6">
                  <c:v>0.17352999999999999</c:v>
                </c:pt>
                <c:pt idx="7">
                  <c:v>0.16599</c:v>
                </c:pt>
                <c:pt idx="8">
                  <c:v>0.16769200000000001</c:v>
                </c:pt>
                <c:pt idx="9">
                  <c:v>0.15825999999999998</c:v>
                </c:pt>
                <c:pt idx="10">
                  <c:v>0.157115</c:v>
                </c:pt>
                <c:pt idx="11">
                  <c:v>0.1473032</c:v>
                </c:pt>
                <c:pt idx="12">
                  <c:v>0.1452225</c:v>
                </c:pt>
                <c:pt idx="13">
                  <c:v>0.14089079999999998</c:v>
                </c:pt>
                <c:pt idx="14">
                  <c:v>0.16302083833254946</c:v>
                </c:pt>
                <c:pt idx="15">
                  <c:v>0.16508020000000001</c:v>
                </c:pt>
                <c:pt idx="16">
                  <c:v>0.18009823999999999</c:v>
                </c:pt>
                <c:pt idx="17">
                  <c:v>0.23914240000000003</c:v>
                </c:pt>
                <c:pt idx="18">
                  <c:v>0.252164</c:v>
                </c:pt>
              </c:numCache>
              <c:extLst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65688"/>
        <c:axId val="253666080"/>
        <c:extLst>
          <c:ext xmlns:c15="http://schemas.microsoft.com/office/drawing/2012/chart" uri="{02D57815-91ED-43cb-92C2-25804820EDAC}">
            <c15:filteredArea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--&gt;'!$B$50:$B$68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--&gt;'!$B$50:$B$68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25366568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3666080"/>
        <c:crosses val="autoZero"/>
        <c:auto val="1"/>
        <c:lblOffset val="100"/>
        <c:baseTimeUnit val="months"/>
      </c:dateAx>
      <c:valAx>
        <c:axId val="2536660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366568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Net</a:t>
            </a:r>
            <a:r>
              <a:rPr lang="en-US" sz="1400" baseline="0"/>
              <a:t> </a:t>
            </a:r>
            <a:r>
              <a:rPr lang="en-US"/>
              <a:t>Exposure by Sector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'Sector --&gt;'!$C$72</c:f>
              <c:strCache>
                <c:ptCount val="1"/>
                <c:pt idx="0">
                  <c:v>CLOs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--&gt;'!$C$73:$C$91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0.13780799999999999</c:v>
                </c:pt>
                <c:pt idx="3">
                  <c:v>0.16092819999999999</c:v>
                </c:pt>
                <c:pt idx="4">
                  <c:v>0.14072870000000001</c:v>
                </c:pt>
                <c:pt idx="5">
                  <c:v>0.13191030000000001</c:v>
                </c:pt>
                <c:pt idx="6">
                  <c:v>0.14978829999999999</c:v>
                </c:pt>
                <c:pt idx="7">
                  <c:v>0.15640800000000002</c:v>
                </c:pt>
                <c:pt idx="8">
                  <c:v>0.17305599999999999</c:v>
                </c:pt>
                <c:pt idx="9">
                  <c:v>0.15905050000000001</c:v>
                </c:pt>
                <c:pt idx="10">
                  <c:v>0.15800700000000001</c:v>
                </c:pt>
                <c:pt idx="11">
                  <c:v>0.1567035</c:v>
                </c:pt>
                <c:pt idx="12">
                  <c:v>0.20831250000000001</c:v>
                </c:pt>
                <c:pt idx="13">
                  <c:v>0.21981200000000001</c:v>
                </c:pt>
                <c:pt idx="14">
                  <c:v>0.2374066</c:v>
                </c:pt>
                <c:pt idx="15">
                  <c:v>0.23900179999999999</c:v>
                </c:pt>
                <c:pt idx="16">
                  <c:v>0.24041029999999999</c:v>
                </c:pt>
                <c:pt idx="17">
                  <c:v>0.23276399999999997</c:v>
                </c:pt>
                <c:pt idx="18">
                  <c:v>0.23196299999999997</c:v>
                </c:pt>
              </c:numCache>
              <c:extLst/>
            </c:numRef>
          </c:val>
        </c:ser>
        <c:ser>
          <c:idx val="1"/>
          <c:order val="1"/>
          <c:tx>
            <c:strRef>
              <c:f>'Sector --&gt;'!$D$72</c:f>
              <c:strCache>
                <c:ptCount val="1"/>
                <c:pt idx="0">
                  <c:v>European CMBS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--&gt;'!$D$73:$D$91</c:f>
              <c:numCache>
                <c:formatCode>0.00%</c:formatCode>
                <c:ptCount val="19"/>
                <c:pt idx="0">
                  <c:v>0.21759999999999999</c:v>
                </c:pt>
                <c:pt idx="1">
                  <c:v>0.4202497492800728</c:v>
                </c:pt>
                <c:pt idx="2">
                  <c:v>0.49473600000000001</c:v>
                </c:pt>
                <c:pt idx="3">
                  <c:v>0.39921909999999999</c:v>
                </c:pt>
                <c:pt idx="4">
                  <c:v>0.38451069999999998</c:v>
                </c:pt>
                <c:pt idx="5">
                  <c:v>0.37155489999999997</c:v>
                </c:pt>
                <c:pt idx="6">
                  <c:v>0.36633849999999996</c:v>
                </c:pt>
                <c:pt idx="7">
                  <c:v>0.35271600000000003</c:v>
                </c:pt>
                <c:pt idx="8">
                  <c:v>0.387712</c:v>
                </c:pt>
                <c:pt idx="9">
                  <c:v>0.35273169999999998</c:v>
                </c:pt>
                <c:pt idx="10">
                  <c:v>0.37717800000000001</c:v>
                </c:pt>
                <c:pt idx="11">
                  <c:v>0.42792799999999998</c:v>
                </c:pt>
                <c:pt idx="12">
                  <c:v>0.47081249999999997</c:v>
                </c:pt>
                <c:pt idx="13">
                  <c:v>0.42798900000000001</c:v>
                </c:pt>
                <c:pt idx="14">
                  <c:v>0.43126740000000002</c:v>
                </c:pt>
                <c:pt idx="15">
                  <c:v>0.43293680000000001</c:v>
                </c:pt>
                <c:pt idx="16">
                  <c:v>0.43889069999999997</c:v>
                </c:pt>
                <c:pt idx="17">
                  <c:v>0.44035949999999996</c:v>
                </c:pt>
                <c:pt idx="18">
                  <c:v>0.37274400000000002</c:v>
                </c:pt>
              </c:numCache>
              <c:extLst/>
            </c:numRef>
          </c:val>
        </c:ser>
        <c:ser>
          <c:idx val="2"/>
          <c:order val="2"/>
          <c:tx>
            <c:strRef>
              <c:f>'Sector --&gt;'!$E$72</c:f>
              <c:strCache>
                <c:ptCount val="1"/>
                <c:pt idx="0">
                  <c:v>European RMBS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--&gt;'!$E$73:$E$91</c:f>
              <c:numCache>
                <c:formatCode>0.00%</c:formatCode>
                <c:ptCount val="19"/>
                <c:pt idx="0">
                  <c:v>1.2392999999999998</c:v>
                </c:pt>
                <c:pt idx="1">
                  <c:v>0.55337398001606575</c:v>
                </c:pt>
                <c:pt idx="2">
                  <c:v>0.68745599999999996</c:v>
                </c:pt>
                <c:pt idx="3">
                  <c:v>0.65405080000000004</c:v>
                </c:pt>
                <c:pt idx="4">
                  <c:v>0.60312299999999996</c:v>
                </c:pt>
                <c:pt idx="5">
                  <c:v>0.57659759999999993</c:v>
                </c:pt>
                <c:pt idx="6">
                  <c:v>0.59497089999999997</c:v>
                </c:pt>
                <c:pt idx="7">
                  <c:v>0.62084400000000006</c:v>
                </c:pt>
                <c:pt idx="8">
                  <c:v>0.628992</c:v>
                </c:pt>
                <c:pt idx="9">
                  <c:v>0.57336529999999997</c:v>
                </c:pt>
                <c:pt idx="10">
                  <c:v>0.621834</c:v>
                </c:pt>
                <c:pt idx="11">
                  <c:v>0.62896799999999997</c:v>
                </c:pt>
                <c:pt idx="12">
                  <c:v>0.65287499999999998</c:v>
                </c:pt>
                <c:pt idx="13">
                  <c:v>0.62256200000000006</c:v>
                </c:pt>
                <c:pt idx="14">
                  <c:v>0.63405599999999995</c:v>
                </c:pt>
                <c:pt idx="15">
                  <c:v>0.63850790000000002</c:v>
                </c:pt>
                <c:pt idx="16">
                  <c:v>0.63865280000000002</c:v>
                </c:pt>
                <c:pt idx="17">
                  <c:v>0.61671749999999992</c:v>
                </c:pt>
                <c:pt idx="18">
                  <c:v>0.63459999999999994</c:v>
                </c:pt>
              </c:numCache>
              <c:extLst/>
            </c:numRef>
          </c:val>
        </c:ser>
        <c:ser>
          <c:idx val="3"/>
          <c:order val="3"/>
          <c:tx>
            <c:strRef>
              <c:f>'Sector --&gt;'!$F$72</c:f>
              <c:strCache>
                <c:ptCount val="1"/>
                <c:pt idx="0">
                  <c:v>Other Structured Finance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--&gt;'!$F$73:$F$91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</c:ser>
        <c:ser>
          <c:idx val="4"/>
          <c:order val="4"/>
          <c:tx>
            <c:strRef>
              <c:f>'Sector --&gt;'!$G$72</c:f>
              <c:strCache>
                <c:ptCount val="1"/>
                <c:pt idx="0">
                  <c:v>US Non-Agency</c:v>
                </c:pt>
              </c:strCache>
            </c:strRef>
          </c:tx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--&gt;'!$G$73:$G$91</c:f>
              <c:numCache>
                <c:formatCode>0.00%</c:formatCode>
                <c:ptCount val="19"/>
                <c:pt idx="0">
                  <c:v>0.24309999999999998</c:v>
                </c:pt>
                <c:pt idx="1">
                  <c:v>0.40337627070386139</c:v>
                </c:pt>
                <c:pt idx="2">
                  <c:v>0.44</c:v>
                </c:pt>
                <c:pt idx="3">
                  <c:v>0.50880190000000003</c:v>
                </c:pt>
                <c:pt idx="4">
                  <c:v>0.45479589999999998</c:v>
                </c:pt>
                <c:pt idx="5">
                  <c:v>0.42549759999999998</c:v>
                </c:pt>
                <c:pt idx="6">
                  <c:v>0.43279059999999997</c:v>
                </c:pt>
                <c:pt idx="7">
                  <c:v>0.44847600000000004</c:v>
                </c:pt>
                <c:pt idx="8">
                  <c:v>0.45527040000000002</c:v>
                </c:pt>
                <c:pt idx="9">
                  <c:v>0.45333309999999999</c:v>
                </c:pt>
                <c:pt idx="10">
                  <c:v>0.49270999999999998</c:v>
                </c:pt>
                <c:pt idx="11">
                  <c:v>0.5347305</c:v>
                </c:pt>
                <c:pt idx="12">
                  <c:v>0.49743749999999998</c:v>
                </c:pt>
                <c:pt idx="13">
                  <c:v>0.47685600000000006</c:v>
                </c:pt>
                <c:pt idx="14">
                  <c:v>0.48119020000000001</c:v>
                </c:pt>
                <c:pt idx="15">
                  <c:v>0.48760800000000004</c:v>
                </c:pt>
                <c:pt idx="16">
                  <c:v>0.47569379999999994</c:v>
                </c:pt>
                <c:pt idx="17">
                  <c:v>0.4674915</c:v>
                </c:pt>
                <c:pt idx="18">
                  <c:v>0.41666500000000001</c:v>
                </c:pt>
              </c:numCache>
              <c:extLst/>
            </c:numRef>
          </c:val>
        </c:ser>
        <c:ser>
          <c:idx val="5"/>
          <c:order val="5"/>
          <c:tx>
            <c:strRef>
              <c:f>'Sector --&gt;'!$H$72</c:f>
              <c:strCache>
                <c:ptCount val="1"/>
                <c:pt idx="0">
                  <c:v>Whole Business Securitisation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--&gt;'!$H$73:$H$91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5.4395999999999993E-3</c:v>
                </c:pt>
                <c:pt idx="6">
                  <c:v>5.2665999999999998E-3</c:v>
                </c:pt>
                <c:pt idx="7">
                  <c:v>1.7555999999999999E-2</c:v>
                </c:pt>
                <c:pt idx="8">
                  <c:v>1.9968E-2</c:v>
                </c:pt>
                <c:pt idx="9">
                  <c:v>1.9587500000000001E-2</c:v>
                </c:pt>
                <c:pt idx="10">
                  <c:v>3.2280999999999997E-2</c:v>
                </c:pt>
                <c:pt idx="11">
                  <c:v>3.0515E-2</c:v>
                </c:pt>
                <c:pt idx="12">
                  <c:v>2.9812500000000002E-2</c:v>
                </c:pt>
                <c:pt idx="13">
                  <c:v>2.8282000000000005E-2</c:v>
                </c:pt>
                <c:pt idx="14">
                  <c:v>2.9334200000000001E-2</c:v>
                </c:pt>
                <c:pt idx="15">
                  <c:v>2.9182600000000003E-2</c:v>
                </c:pt>
                <c:pt idx="16">
                  <c:v>2.8746699999999997E-2</c:v>
                </c:pt>
                <c:pt idx="17">
                  <c:v>2.7667499999999998E-2</c:v>
                </c:pt>
                <c:pt idx="18">
                  <c:v>1.4027999999999999E-2</c:v>
                </c:pt>
              </c:numCache>
              <c:extLst/>
            </c:numRef>
          </c:val>
        </c:ser>
        <c:ser>
          <c:idx val="6"/>
          <c:order val="6"/>
          <c:tx>
            <c:strRef>
              <c:f>'Sector --&gt;'!$I$72</c:f>
              <c:strCache>
                <c:ptCount val="1"/>
                <c:pt idx="0">
                  <c:v>US Agency CRT</c:v>
                </c:pt>
              </c:strCache>
            </c:strRef>
          </c:tx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--&gt;'!$I$73:$I$91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3.3280000000000001E-4</c:v>
                </c:pt>
                <c:pt idx="9">
                  <c:v>8.7752000000000004E-3</c:v>
                </c:pt>
                <c:pt idx="10">
                  <c:v>1.6990000000000002E-2</c:v>
                </c:pt>
                <c:pt idx="11">
                  <c:v>1.6154999999999999E-2</c:v>
                </c:pt>
                <c:pt idx="12">
                  <c:v>1.55625E-2</c:v>
                </c:pt>
                <c:pt idx="13">
                  <c:v>1.4499E-2</c:v>
                </c:pt>
                <c:pt idx="14">
                  <c:v>8.3812000000000001E-3</c:v>
                </c:pt>
                <c:pt idx="15">
                  <c:v>1.97629E-2</c:v>
                </c:pt>
                <c:pt idx="16">
                  <c:v>8.4225999999999988E-3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</c:ser>
        <c:ser>
          <c:idx val="7"/>
          <c:order val="7"/>
          <c:tx>
            <c:strRef>
              <c:f>'Sector --&gt;'!$J$72</c:f>
              <c:strCache>
                <c:ptCount val="1"/>
                <c:pt idx="0">
                  <c:v>Indices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--&gt;'!$J$73:$J$91</c:f>
              <c:numCache>
                <c:formatCode>0.00%</c:formatCode>
                <c:ptCount val="19"/>
                <c:pt idx="0">
                  <c:v>-0.76700000000000002</c:v>
                </c:pt>
                <c:pt idx="1">
                  <c:v>-0.15481</c:v>
                </c:pt>
                <c:pt idx="2">
                  <c:v>-0.22902</c:v>
                </c:pt>
                <c:pt idx="3">
                  <c:v>-0.12920000000000001</c:v>
                </c:pt>
                <c:pt idx="4">
                  <c:v>-8.165E-2</c:v>
                </c:pt>
                <c:pt idx="5">
                  <c:v>-1.2515978943406779E-2</c:v>
                </c:pt>
                <c:pt idx="6">
                  <c:v>-9.8489999999999994E-2</c:v>
                </c:pt>
                <c:pt idx="7">
                  <c:v>-0.12575</c:v>
                </c:pt>
                <c:pt idx="8">
                  <c:v>-8.8592000000000004E-2</c:v>
                </c:pt>
                <c:pt idx="9">
                  <c:v>-7.5439999999999993E-2</c:v>
                </c:pt>
                <c:pt idx="10">
                  <c:v>-0.13835499999999998</c:v>
                </c:pt>
                <c:pt idx="11">
                  <c:v>-0.104918</c:v>
                </c:pt>
                <c:pt idx="12">
                  <c:v>-0.12788249999999998</c:v>
                </c:pt>
                <c:pt idx="13">
                  <c:v>-7.9632439999999999E-2</c:v>
                </c:pt>
                <c:pt idx="14">
                  <c:v>-0.1156188245683077</c:v>
                </c:pt>
                <c:pt idx="15">
                  <c:v>-0.13481680000000001</c:v>
                </c:pt>
                <c:pt idx="16">
                  <c:v>-0.17040665999999999</c:v>
                </c:pt>
                <c:pt idx="17">
                  <c:v>-0.12530560000000002</c:v>
                </c:pt>
                <c:pt idx="18">
                  <c:v>-0.16828300000000002</c:v>
                </c:pt>
              </c:numCache>
              <c:extLst/>
            </c:numRef>
          </c:val>
        </c:ser>
        <c:ser>
          <c:idx val="8"/>
          <c:order val="8"/>
          <c:tx>
            <c:strRef>
              <c:f>'Sector --&gt;'!$K$72</c:f>
              <c:strCache>
                <c:ptCount val="1"/>
                <c:pt idx="0">
                  <c:v>Financials 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--&gt;'!$K$73:$K$91</c:f>
              <c:numCache>
                <c:formatCode>0.00%</c:formatCode>
                <c:ptCount val="19"/>
                <c:pt idx="0">
                  <c:v>0</c:v>
                </c:pt>
                <c:pt idx="1">
                  <c:v>-0.11919</c:v>
                </c:pt>
                <c:pt idx="2">
                  <c:v>-0.11798</c:v>
                </c:pt>
                <c:pt idx="3">
                  <c:v>-0.17442000000000002</c:v>
                </c:pt>
                <c:pt idx="4">
                  <c:v>-0.17394999999999999</c:v>
                </c:pt>
                <c:pt idx="5">
                  <c:v>-0.12515978943406778</c:v>
                </c:pt>
                <c:pt idx="6">
                  <c:v>-0.19697999999999999</c:v>
                </c:pt>
                <c:pt idx="7">
                  <c:v>-0.21126</c:v>
                </c:pt>
                <c:pt idx="8">
                  <c:v>-0.19526399999999999</c:v>
                </c:pt>
                <c:pt idx="9">
                  <c:v>-0.17670999999999998</c:v>
                </c:pt>
                <c:pt idx="10">
                  <c:v>-0.17352999999999999</c:v>
                </c:pt>
                <c:pt idx="11">
                  <c:v>-0.16565339999999998</c:v>
                </c:pt>
                <c:pt idx="12">
                  <c:v>-0.16039500000000001</c:v>
                </c:pt>
                <c:pt idx="13">
                  <c:v>-0.12224247999999999</c:v>
                </c:pt>
                <c:pt idx="14">
                  <c:v>-0.10736033709914286</c:v>
                </c:pt>
                <c:pt idx="15">
                  <c:v>-9.8923000000000011E-2</c:v>
                </c:pt>
                <c:pt idx="16">
                  <c:v>-8.4138560000000001E-2</c:v>
                </c:pt>
                <c:pt idx="17">
                  <c:v>-8.3552000000000001E-2</c:v>
                </c:pt>
                <c:pt idx="18">
                  <c:v>-0.10107400000000001</c:v>
                </c:pt>
              </c:numCache>
              <c:extLst/>
            </c:numRef>
          </c:val>
        </c:ser>
        <c:ser>
          <c:idx val="9"/>
          <c:order val="9"/>
          <c:tx>
            <c:strRef>
              <c:f>'Sector --&gt;'!$L$72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--&gt;'!$L$73:$L$91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-1.9380000000000001E-2</c:v>
                </c:pt>
                <c:pt idx="4">
                  <c:v>-9.9400000000000002E-2</c:v>
                </c:pt>
                <c:pt idx="5">
                  <c:v>-0.1752237052076949</c:v>
                </c:pt>
                <c:pt idx="6">
                  <c:v>-0.17352999999999999</c:v>
                </c:pt>
                <c:pt idx="7">
                  <c:v>-0.16599</c:v>
                </c:pt>
                <c:pt idx="8">
                  <c:v>-0.16769200000000001</c:v>
                </c:pt>
                <c:pt idx="9">
                  <c:v>-0.15825999999999998</c:v>
                </c:pt>
                <c:pt idx="10">
                  <c:v>-0.157115</c:v>
                </c:pt>
                <c:pt idx="11">
                  <c:v>-0.1473032</c:v>
                </c:pt>
                <c:pt idx="12">
                  <c:v>-0.1452225</c:v>
                </c:pt>
                <c:pt idx="13">
                  <c:v>-0.14089079999999998</c:v>
                </c:pt>
                <c:pt idx="14">
                  <c:v>-0.16302083833254946</c:v>
                </c:pt>
                <c:pt idx="15">
                  <c:v>-0.16508020000000001</c:v>
                </c:pt>
                <c:pt idx="16">
                  <c:v>-0.18009823999999999</c:v>
                </c:pt>
                <c:pt idx="17">
                  <c:v>-0.23914240000000003</c:v>
                </c:pt>
                <c:pt idx="18">
                  <c:v>-0.252164</c:v>
                </c:pt>
              </c:numCache>
              <c:extLst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66864"/>
        <c:axId val="253667256"/>
        <c:extLst>
          <c:ext xmlns:c15="http://schemas.microsoft.com/office/drawing/2012/chart" uri="{02D57815-91ED-43cb-92C2-25804820EDAC}">
            <c15:filteredArea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bg2">
                      <a:lumMod val="25000"/>
                    </a:schemeClr>
                  </a:solidFill>
                </c:spPr>
                <c:cat>
                  <c:numRef>
                    <c:extLst>
                      <c:ext uri="{02D57815-91ED-43cb-92C2-25804820EDAC}">
                        <c15:formulaRef>
                          <c15:sqref>'Sector --&gt;'!$B$73:$B$91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--&gt;'!$B$73:$B$91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25366686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253667256"/>
        <c:crosses val="autoZero"/>
        <c:auto val="1"/>
        <c:lblOffset val="100"/>
        <c:baseTimeUnit val="months"/>
      </c:dateAx>
      <c:valAx>
        <c:axId val="2536672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3666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342338016756431"/>
          <c:y val="0.14229875959251204"/>
          <c:w val="0.31205809968804615"/>
          <c:h val="0.7506389292054094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Net</a:t>
            </a:r>
            <a:r>
              <a:rPr lang="en-US" sz="1400" baseline="0"/>
              <a:t> </a:t>
            </a:r>
            <a:r>
              <a:rPr lang="en-US"/>
              <a:t>Exposure by Sector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'Sector --&gt;'!$C$72</c:f>
              <c:strCache>
                <c:ptCount val="1"/>
                <c:pt idx="0">
                  <c:v>CLOs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--&gt;'!$C$73:$C$91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0.13780799999999999</c:v>
                </c:pt>
                <c:pt idx="3">
                  <c:v>0.16092819999999999</c:v>
                </c:pt>
                <c:pt idx="4">
                  <c:v>0.14072870000000001</c:v>
                </c:pt>
                <c:pt idx="5">
                  <c:v>0.13191030000000001</c:v>
                </c:pt>
                <c:pt idx="6">
                  <c:v>0.14978829999999999</c:v>
                </c:pt>
                <c:pt idx="7">
                  <c:v>0.15640800000000002</c:v>
                </c:pt>
                <c:pt idx="8">
                  <c:v>0.17305599999999999</c:v>
                </c:pt>
                <c:pt idx="9">
                  <c:v>0.15905050000000001</c:v>
                </c:pt>
                <c:pt idx="10">
                  <c:v>0.15800700000000001</c:v>
                </c:pt>
                <c:pt idx="11">
                  <c:v>0.1567035</c:v>
                </c:pt>
                <c:pt idx="12">
                  <c:v>0.20831250000000001</c:v>
                </c:pt>
                <c:pt idx="13">
                  <c:v>0.21981200000000001</c:v>
                </c:pt>
                <c:pt idx="14">
                  <c:v>0.2374066</c:v>
                </c:pt>
                <c:pt idx="15">
                  <c:v>0.23900179999999999</c:v>
                </c:pt>
                <c:pt idx="16">
                  <c:v>0.24041029999999999</c:v>
                </c:pt>
                <c:pt idx="17">
                  <c:v>0.23276399999999997</c:v>
                </c:pt>
                <c:pt idx="18">
                  <c:v>0.23196299999999997</c:v>
                </c:pt>
              </c:numCache>
              <c:extLst/>
            </c:numRef>
          </c:val>
          <c:smooth val="0"/>
        </c:ser>
        <c:ser>
          <c:idx val="1"/>
          <c:order val="1"/>
          <c:tx>
            <c:strRef>
              <c:f>'Sector --&gt;'!$D$72</c:f>
              <c:strCache>
                <c:ptCount val="1"/>
                <c:pt idx="0">
                  <c:v>European CMBS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--&gt;'!$D$73:$D$91</c:f>
              <c:numCache>
                <c:formatCode>0.00%</c:formatCode>
                <c:ptCount val="19"/>
                <c:pt idx="0">
                  <c:v>0.21759999999999999</c:v>
                </c:pt>
                <c:pt idx="1">
                  <c:v>0.4202497492800728</c:v>
                </c:pt>
                <c:pt idx="2">
                  <c:v>0.49473600000000001</c:v>
                </c:pt>
                <c:pt idx="3">
                  <c:v>0.39921909999999999</c:v>
                </c:pt>
                <c:pt idx="4">
                  <c:v>0.38451069999999998</c:v>
                </c:pt>
                <c:pt idx="5">
                  <c:v>0.37155489999999997</c:v>
                </c:pt>
                <c:pt idx="6">
                  <c:v>0.36633849999999996</c:v>
                </c:pt>
                <c:pt idx="7">
                  <c:v>0.35271600000000003</c:v>
                </c:pt>
                <c:pt idx="8">
                  <c:v>0.387712</c:v>
                </c:pt>
                <c:pt idx="9">
                  <c:v>0.35273169999999998</c:v>
                </c:pt>
                <c:pt idx="10">
                  <c:v>0.37717800000000001</c:v>
                </c:pt>
                <c:pt idx="11">
                  <c:v>0.42792799999999998</c:v>
                </c:pt>
                <c:pt idx="12">
                  <c:v>0.47081249999999997</c:v>
                </c:pt>
                <c:pt idx="13">
                  <c:v>0.42798900000000001</c:v>
                </c:pt>
                <c:pt idx="14">
                  <c:v>0.43126740000000002</c:v>
                </c:pt>
                <c:pt idx="15">
                  <c:v>0.43293680000000001</c:v>
                </c:pt>
                <c:pt idx="16">
                  <c:v>0.43889069999999997</c:v>
                </c:pt>
                <c:pt idx="17">
                  <c:v>0.44035949999999996</c:v>
                </c:pt>
                <c:pt idx="18">
                  <c:v>0.37274400000000002</c:v>
                </c:pt>
              </c:numCache>
              <c:extLst/>
            </c:numRef>
          </c:val>
          <c:smooth val="0"/>
        </c:ser>
        <c:ser>
          <c:idx val="2"/>
          <c:order val="2"/>
          <c:tx>
            <c:strRef>
              <c:f>'Sector --&gt;'!$E$72</c:f>
              <c:strCache>
                <c:ptCount val="1"/>
                <c:pt idx="0">
                  <c:v>European RMBS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--&gt;'!$E$73:$E$91</c:f>
              <c:numCache>
                <c:formatCode>0.00%</c:formatCode>
                <c:ptCount val="19"/>
                <c:pt idx="0">
                  <c:v>1.2392999999999998</c:v>
                </c:pt>
                <c:pt idx="1">
                  <c:v>0.55337398001606575</c:v>
                </c:pt>
                <c:pt idx="2">
                  <c:v>0.68745599999999996</c:v>
                </c:pt>
                <c:pt idx="3">
                  <c:v>0.65405080000000004</c:v>
                </c:pt>
                <c:pt idx="4">
                  <c:v>0.60312299999999996</c:v>
                </c:pt>
                <c:pt idx="5">
                  <c:v>0.57659759999999993</c:v>
                </c:pt>
                <c:pt idx="6">
                  <c:v>0.59497089999999997</c:v>
                </c:pt>
                <c:pt idx="7">
                  <c:v>0.62084400000000006</c:v>
                </c:pt>
                <c:pt idx="8">
                  <c:v>0.628992</c:v>
                </c:pt>
                <c:pt idx="9">
                  <c:v>0.57336529999999997</c:v>
                </c:pt>
                <c:pt idx="10">
                  <c:v>0.621834</c:v>
                </c:pt>
                <c:pt idx="11">
                  <c:v>0.62896799999999997</c:v>
                </c:pt>
                <c:pt idx="12">
                  <c:v>0.65287499999999998</c:v>
                </c:pt>
                <c:pt idx="13">
                  <c:v>0.62256200000000006</c:v>
                </c:pt>
                <c:pt idx="14">
                  <c:v>0.63405599999999995</c:v>
                </c:pt>
                <c:pt idx="15">
                  <c:v>0.63850790000000002</c:v>
                </c:pt>
                <c:pt idx="16">
                  <c:v>0.63865280000000002</c:v>
                </c:pt>
                <c:pt idx="17">
                  <c:v>0.61671749999999992</c:v>
                </c:pt>
                <c:pt idx="18">
                  <c:v>0.63459999999999994</c:v>
                </c:pt>
              </c:numCache>
              <c:extLst/>
            </c:numRef>
          </c:val>
          <c:smooth val="0"/>
        </c:ser>
        <c:ser>
          <c:idx val="3"/>
          <c:order val="3"/>
          <c:tx>
            <c:strRef>
              <c:f>'Sector --&gt;'!$F$72</c:f>
              <c:strCache>
                <c:ptCount val="1"/>
                <c:pt idx="0">
                  <c:v>Other Structured Finance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--&gt;'!$F$73:$F$91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  <c:smooth val="0"/>
        </c:ser>
        <c:ser>
          <c:idx val="4"/>
          <c:order val="4"/>
          <c:tx>
            <c:strRef>
              <c:f>'Sector --&gt;'!$G$72</c:f>
              <c:strCache>
                <c:ptCount val="1"/>
                <c:pt idx="0">
                  <c:v>US Non-Agency</c:v>
                </c:pt>
              </c:strCache>
            </c:strRef>
          </c:tx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--&gt;'!$G$73:$G$91</c:f>
              <c:numCache>
                <c:formatCode>0.00%</c:formatCode>
                <c:ptCount val="19"/>
                <c:pt idx="0">
                  <c:v>0.24309999999999998</c:v>
                </c:pt>
                <c:pt idx="1">
                  <c:v>0.40337627070386139</c:v>
                </c:pt>
                <c:pt idx="2">
                  <c:v>0.44</c:v>
                </c:pt>
                <c:pt idx="3">
                  <c:v>0.50880190000000003</c:v>
                </c:pt>
                <c:pt idx="4">
                  <c:v>0.45479589999999998</c:v>
                </c:pt>
                <c:pt idx="5">
                  <c:v>0.42549759999999998</c:v>
                </c:pt>
                <c:pt idx="6">
                  <c:v>0.43279059999999997</c:v>
                </c:pt>
                <c:pt idx="7">
                  <c:v>0.44847600000000004</c:v>
                </c:pt>
                <c:pt idx="8">
                  <c:v>0.45527040000000002</c:v>
                </c:pt>
                <c:pt idx="9">
                  <c:v>0.45333309999999999</c:v>
                </c:pt>
                <c:pt idx="10">
                  <c:v>0.49270999999999998</c:v>
                </c:pt>
                <c:pt idx="11">
                  <c:v>0.5347305</c:v>
                </c:pt>
                <c:pt idx="12">
                  <c:v>0.49743749999999998</c:v>
                </c:pt>
                <c:pt idx="13">
                  <c:v>0.47685600000000006</c:v>
                </c:pt>
                <c:pt idx="14">
                  <c:v>0.48119020000000001</c:v>
                </c:pt>
                <c:pt idx="15">
                  <c:v>0.48760800000000004</c:v>
                </c:pt>
                <c:pt idx="16">
                  <c:v>0.47569379999999994</c:v>
                </c:pt>
                <c:pt idx="17">
                  <c:v>0.4674915</c:v>
                </c:pt>
                <c:pt idx="18">
                  <c:v>0.41666500000000001</c:v>
                </c:pt>
              </c:numCache>
              <c:extLst/>
            </c:numRef>
          </c:val>
          <c:smooth val="0"/>
        </c:ser>
        <c:ser>
          <c:idx val="5"/>
          <c:order val="5"/>
          <c:tx>
            <c:strRef>
              <c:f>'Sector --&gt;'!$H$72</c:f>
              <c:strCache>
                <c:ptCount val="1"/>
                <c:pt idx="0">
                  <c:v>Whole Business Securitisation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--&gt;'!$H$73:$H$91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5.4395999999999993E-3</c:v>
                </c:pt>
                <c:pt idx="6">
                  <c:v>5.2665999999999998E-3</c:v>
                </c:pt>
                <c:pt idx="7">
                  <c:v>1.7555999999999999E-2</c:v>
                </c:pt>
                <c:pt idx="8">
                  <c:v>1.9968E-2</c:v>
                </c:pt>
                <c:pt idx="9">
                  <c:v>1.9587500000000001E-2</c:v>
                </c:pt>
                <c:pt idx="10">
                  <c:v>3.2280999999999997E-2</c:v>
                </c:pt>
                <c:pt idx="11">
                  <c:v>3.0515E-2</c:v>
                </c:pt>
                <c:pt idx="12">
                  <c:v>2.9812500000000002E-2</c:v>
                </c:pt>
                <c:pt idx="13">
                  <c:v>2.8282000000000005E-2</c:v>
                </c:pt>
                <c:pt idx="14">
                  <c:v>2.9334200000000001E-2</c:v>
                </c:pt>
                <c:pt idx="15">
                  <c:v>2.9182600000000003E-2</c:v>
                </c:pt>
                <c:pt idx="16">
                  <c:v>2.8746699999999997E-2</c:v>
                </c:pt>
                <c:pt idx="17">
                  <c:v>2.7667499999999998E-2</c:v>
                </c:pt>
                <c:pt idx="18">
                  <c:v>1.4027999999999999E-2</c:v>
                </c:pt>
              </c:numCache>
              <c:extLst/>
            </c:numRef>
          </c:val>
          <c:smooth val="0"/>
        </c:ser>
        <c:ser>
          <c:idx val="6"/>
          <c:order val="6"/>
          <c:tx>
            <c:strRef>
              <c:f>'Sector --&gt;'!$I$72</c:f>
              <c:strCache>
                <c:ptCount val="1"/>
                <c:pt idx="0">
                  <c:v>US Agency CRT</c:v>
                </c:pt>
              </c:strCache>
            </c:strRef>
          </c:tx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--&gt;'!$I$73:$I$91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3.3280000000000001E-4</c:v>
                </c:pt>
                <c:pt idx="9">
                  <c:v>8.7752000000000004E-3</c:v>
                </c:pt>
                <c:pt idx="10">
                  <c:v>1.6990000000000002E-2</c:v>
                </c:pt>
                <c:pt idx="11">
                  <c:v>1.6154999999999999E-2</c:v>
                </c:pt>
                <c:pt idx="12">
                  <c:v>1.55625E-2</c:v>
                </c:pt>
                <c:pt idx="13">
                  <c:v>1.4499E-2</c:v>
                </c:pt>
                <c:pt idx="14">
                  <c:v>8.3812000000000001E-3</c:v>
                </c:pt>
                <c:pt idx="15">
                  <c:v>1.97629E-2</c:v>
                </c:pt>
                <c:pt idx="16">
                  <c:v>8.4225999999999988E-3</c:v>
                </c:pt>
                <c:pt idx="17">
                  <c:v>0</c:v>
                </c:pt>
                <c:pt idx="18">
                  <c:v>0</c:v>
                </c:pt>
              </c:numCache>
              <c:extLst/>
            </c:numRef>
          </c:val>
          <c:smooth val="0"/>
        </c:ser>
        <c:ser>
          <c:idx val="7"/>
          <c:order val="7"/>
          <c:tx>
            <c:strRef>
              <c:f>'Sector --&gt;'!$J$72</c:f>
              <c:strCache>
                <c:ptCount val="1"/>
                <c:pt idx="0">
                  <c:v>Indices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--&gt;'!$J$73:$J$91</c:f>
              <c:numCache>
                <c:formatCode>0.00%</c:formatCode>
                <c:ptCount val="19"/>
                <c:pt idx="0">
                  <c:v>-0.76700000000000002</c:v>
                </c:pt>
                <c:pt idx="1">
                  <c:v>-0.15481</c:v>
                </c:pt>
                <c:pt idx="2">
                  <c:v>-0.22902</c:v>
                </c:pt>
                <c:pt idx="3">
                  <c:v>-0.12920000000000001</c:v>
                </c:pt>
                <c:pt idx="4">
                  <c:v>-8.165E-2</c:v>
                </c:pt>
                <c:pt idx="5">
                  <c:v>-1.2515978943406779E-2</c:v>
                </c:pt>
                <c:pt idx="6">
                  <c:v>-9.8489999999999994E-2</c:v>
                </c:pt>
                <c:pt idx="7">
                  <c:v>-0.12575</c:v>
                </c:pt>
                <c:pt idx="8">
                  <c:v>-8.8592000000000004E-2</c:v>
                </c:pt>
                <c:pt idx="9">
                  <c:v>-7.5439999999999993E-2</c:v>
                </c:pt>
                <c:pt idx="10">
                  <c:v>-0.13835499999999998</c:v>
                </c:pt>
                <c:pt idx="11">
                  <c:v>-0.104918</c:v>
                </c:pt>
                <c:pt idx="12">
                  <c:v>-0.12788249999999998</c:v>
                </c:pt>
                <c:pt idx="13">
                  <c:v>-7.9632439999999999E-2</c:v>
                </c:pt>
                <c:pt idx="14">
                  <c:v>-0.1156188245683077</c:v>
                </c:pt>
                <c:pt idx="15">
                  <c:v>-0.13481680000000001</c:v>
                </c:pt>
                <c:pt idx="16">
                  <c:v>-0.17040665999999999</c:v>
                </c:pt>
                <c:pt idx="17">
                  <c:v>-0.12530560000000002</c:v>
                </c:pt>
                <c:pt idx="18">
                  <c:v>-0.16828300000000002</c:v>
                </c:pt>
              </c:numCache>
              <c:extLst/>
            </c:numRef>
          </c:val>
          <c:smooth val="0"/>
        </c:ser>
        <c:ser>
          <c:idx val="8"/>
          <c:order val="8"/>
          <c:tx>
            <c:strRef>
              <c:f>'Sector --&gt;'!$K$72</c:f>
              <c:strCache>
                <c:ptCount val="1"/>
                <c:pt idx="0">
                  <c:v>Financials 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--&gt;'!$K$73:$K$91</c:f>
              <c:numCache>
                <c:formatCode>0.00%</c:formatCode>
                <c:ptCount val="19"/>
                <c:pt idx="0">
                  <c:v>0</c:v>
                </c:pt>
                <c:pt idx="1">
                  <c:v>-0.11919</c:v>
                </c:pt>
                <c:pt idx="2">
                  <c:v>-0.11798</c:v>
                </c:pt>
                <c:pt idx="3">
                  <c:v>-0.17442000000000002</c:v>
                </c:pt>
                <c:pt idx="4">
                  <c:v>-0.17394999999999999</c:v>
                </c:pt>
                <c:pt idx="5">
                  <c:v>-0.12515978943406778</c:v>
                </c:pt>
                <c:pt idx="6">
                  <c:v>-0.19697999999999999</c:v>
                </c:pt>
                <c:pt idx="7">
                  <c:v>-0.21126</c:v>
                </c:pt>
                <c:pt idx="8">
                  <c:v>-0.19526399999999999</c:v>
                </c:pt>
                <c:pt idx="9">
                  <c:v>-0.17670999999999998</c:v>
                </c:pt>
                <c:pt idx="10">
                  <c:v>-0.17352999999999999</c:v>
                </c:pt>
                <c:pt idx="11">
                  <c:v>-0.16565339999999998</c:v>
                </c:pt>
                <c:pt idx="12">
                  <c:v>-0.16039500000000001</c:v>
                </c:pt>
                <c:pt idx="13">
                  <c:v>-0.12224247999999999</c:v>
                </c:pt>
                <c:pt idx="14">
                  <c:v>-0.10736033709914286</c:v>
                </c:pt>
                <c:pt idx="15">
                  <c:v>-9.8923000000000011E-2</c:v>
                </c:pt>
                <c:pt idx="16">
                  <c:v>-8.4138560000000001E-2</c:v>
                </c:pt>
                <c:pt idx="17">
                  <c:v>-8.3552000000000001E-2</c:v>
                </c:pt>
                <c:pt idx="18">
                  <c:v>-0.10107400000000001</c:v>
                </c:pt>
              </c:numCache>
              <c:extLst/>
            </c:numRef>
          </c:val>
          <c:smooth val="0"/>
        </c:ser>
        <c:ser>
          <c:idx val="9"/>
          <c:order val="9"/>
          <c:tx>
            <c:strRef>
              <c:f>'Sector --&gt;'!$L$72</c:f>
              <c:strCache>
                <c:ptCount val="1"/>
                <c:pt idx="0">
                  <c:v>Sovereign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'Sector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  <c:extLst/>
            </c:numRef>
          </c:cat>
          <c:val>
            <c:numRef>
              <c:f>'Sector --&gt;'!$L$73:$L$91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-1.9380000000000001E-2</c:v>
                </c:pt>
                <c:pt idx="4">
                  <c:v>-9.9400000000000002E-2</c:v>
                </c:pt>
                <c:pt idx="5">
                  <c:v>-0.1752237052076949</c:v>
                </c:pt>
                <c:pt idx="6">
                  <c:v>-0.17352999999999999</c:v>
                </c:pt>
                <c:pt idx="7">
                  <c:v>-0.16599</c:v>
                </c:pt>
                <c:pt idx="8">
                  <c:v>-0.16769200000000001</c:v>
                </c:pt>
                <c:pt idx="9">
                  <c:v>-0.15825999999999998</c:v>
                </c:pt>
                <c:pt idx="10">
                  <c:v>-0.157115</c:v>
                </c:pt>
                <c:pt idx="11">
                  <c:v>-0.1473032</c:v>
                </c:pt>
                <c:pt idx="12">
                  <c:v>-0.1452225</c:v>
                </c:pt>
                <c:pt idx="13">
                  <c:v>-0.14089079999999998</c:v>
                </c:pt>
                <c:pt idx="14">
                  <c:v>-0.16302083833254946</c:v>
                </c:pt>
                <c:pt idx="15">
                  <c:v>-0.16508020000000001</c:v>
                </c:pt>
                <c:pt idx="16">
                  <c:v>-0.18009823999999999</c:v>
                </c:pt>
                <c:pt idx="17">
                  <c:v>-0.23914240000000003</c:v>
                </c:pt>
                <c:pt idx="18">
                  <c:v>-0.252164</c:v>
                </c:pt>
              </c:numCache>
              <c:extLst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183432"/>
        <c:axId val="251183824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>
                    <a:solidFill>
                      <a:schemeClr val="bg2">
                        <a:lumMod val="25000"/>
                      </a:schemeClr>
                    </a:solidFill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'Sector --&gt;'!$B$73:$B$91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--&gt;'!$B$73:$B$91</c15:sqref>
                        </c15:formulaRef>
                      </c:ext>
                    </c:extLst>
                    <c:numCache>
                      <c:formatCode>[$-409]mmm\-yy;@</c:formatCode>
                      <c:ptCount val="19"/>
                      <c:pt idx="0">
                        <c:v>41759</c:v>
                      </c:pt>
                      <c:pt idx="1">
                        <c:v>41790</c:v>
                      </c:pt>
                      <c:pt idx="2">
                        <c:v>41820</c:v>
                      </c:pt>
                      <c:pt idx="3">
                        <c:v>41851</c:v>
                      </c:pt>
                      <c:pt idx="4">
                        <c:v>41882</c:v>
                      </c:pt>
                      <c:pt idx="5">
                        <c:v>41912</c:v>
                      </c:pt>
                      <c:pt idx="6">
                        <c:v>41943</c:v>
                      </c:pt>
                      <c:pt idx="7">
                        <c:v>41973</c:v>
                      </c:pt>
                      <c:pt idx="8">
                        <c:v>42004</c:v>
                      </c:pt>
                      <c:pt idx="9">
                        <c:v>42035</c:v>
                      </c:pt>
                      <c:pt idx="10">
                        <c:v>42063</c:v>
                      </c:pt>
                      <c:pt idx="11">
                        <c:v>42094</c:v>
                      </c:pt>
                      <c:pt idx="12">
                        <c:v>42124</c:v>
                      </c:pt>
                      <c:pt idx="13">
                        <c:v>42155</c:v>
                      </c:pt>
                      <c:pt idx="14">
                        <c:v>42185</c:v>
                      </c:pt>
                      <c:pt idx="15">
                        <c:v>42216</c:v>
                      </c:pt>
                      <c:pt idx="16">
                        <c:v>42247</c:v>
                      </c:pt>
                      <c:pt idx="17">
                        <c:v>42277</c:v>
                      </c:pt>
                      <c:pt idx="18">
                        <c:v>42308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 --&gt;'!#REF!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25118343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251183824"/>
        <c:crosses val="autoZero"/>
        <c:auto val="1"/>
        <c:lblOffset val="100"/>
        <c:baseTimeUnit val="months"/>
      </c:dateAx>
      <c:valAx>
        <c:axId val="25118382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183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65056867891512"/>
          <c:y val="7.2609283430210211E-2"/>
          <c:w val="0.35438646835812188"/>
          <c:h val="0.92462951220887801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184608"/>
        <c:axId val="253326720"/>
      </c:barChart>
      <c:catAx>
        <c:axId val="25118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53326720"/>
        <c:crosses val="autoZero"/>
        <c:auto val="1"/>
        <c:lblAlgn val="ctr"/>
        <c:lblOffset val="100"/>
        <c:noMultiLvlLbl val="0"/>
      </c:catAx>
      <c:valAx>
        <c:axId val="2533267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5118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Long</a:t>
            </a:r>
            <a:r>
              <a:rPr lang="en-US" sz="1200" baseline="0"/>
              <a:t> </a:t>
            </a:r>
            <a:r>
              <a:rPr lang="en-US" sz="1200"/>
              <a:t>Exposure</a:t>
            </a:r>
            <a:r>
              <a:rPr lang="en-US" sz="1200" baseline="0"/>
              <a:t> &amp; Attribution by Sector 2014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'Sector --&gt;'!$C$97:$I$97</c:f>
              <c:strCache>
                <c:ptCount val="7"/>
                <c:pt idx="0">
                  <c:v>CLOs</c:v>
                </c:pt>
                <c:pt idx="1">
                  <c:v>European CMBS</c:v>
                </c:pt>
                <c:pt idx="2">
                  <c:v>European RMBS</c:v>
                </c:pt>
                <c:pt idx="3">
                  <c:v>Other Structured Finance</c:v>
                </c:pt>
                <c:pt idx="4">
                  <c:v>US Non-Agency</c:v>
                </c:pt>
                <c:pt idx="5">
                  <c:v>Whole Business Securitisation</c:v>
                </c:pt>
                <c:pt idx="6">
                  <c:v>US Agency CRT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0"/>
              <c:layout>
                <c:manualLayout>
                  <c:x val="3.3708667789827319E-2"/>
                  <c:y val="2.6272334467982043E-2"/>
                </c:manualLayout>
              </c:layout>
              <c:tx>
                <c:rich>
                  <a:bodyPr/>
                  <a:lstStyle/>
                  <a:p>
                    <a:fld id="{7B27CC7B-C4E4-46A1-9A12-9755B7F223D2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1A4C08C-F849-4C74-93EB-972792C3158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ABCCB7-B2FC-4707-A5DE-E9475A1FAA5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8EAF270-C806-4CC3-AF2D-074001E2714C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2B91FC4-58BF-41B8-956D-27FA5B94FF1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0FB6430-DF59-47BC-BFF6-8AB77DC06FF0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F20A86C-D0D6-4921-AC32-65145856295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05D3089-6257-4A9F-8E33-A15DF515ED8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8CFB451-B412-4EF3-9C46-4AFCD1ADF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5"/>
              <c:layout>
                <c:manualLayout>
                  <c:x val="1.758713102077946E-2"/>
                  <c:y val="-4.6481822520275926E-2"/>
                </c:manualLayout>
              </c:layout>
              <c:tx>
                <c:rich>
                  <a:bodyPr/>
                  <a:lstStyle/>
                  <a:p>
                    <a:fld id="{E3864F58-EFD6-4C77-BDAB-3BE6127FC4AE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B2CD80C-91A6-4221-B40E-EB9ED6BDDC7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6"/>
              <c:layout>
                <c:manualLayout>
                  <c:x val="-4.3967827551948677E-3"/>
                  <c:y val="3.031423207844082E-2"/>
                </c:manualLayout>
              </c:layout>
              <c:tx>
                <c:rich>
                  <a:bodyPr/>
                  <a:lstStyle/>
                  <a:p>
                    <a:fld id="{859E78C9-03CE-4CB3-B4ED-084AA4851B25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0FFA194-156E-471F-A32F-20E3085450C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'Sector --&gt;'!$C$98:$I$98</c:f>
              <c:numCache>
                <c:formatCode>0.00%</c:formatCode>
                <c:ptCount val="7"/>
                <c:pt idx="0">
                  <c:v>0.11673638888888889</c:v>
                </c:pt>
                <c:pt idx="1">
                  <c:v>0.37718188325334145</c:v>
                </c:pt>
                <c:pt idx="2">
                  <c:v>0.68430092000178511</c:v>
                </c:pt>
                <c:pt idx="3">
                  <c:v>0</c:v>
                </c:pt>
                <c:pt idx="4">
                  <c:v>0.4235676300782068</c:v>
                </c:pt>
                <c:pt idx="5">
                  <c:v>5.3589111111111108E-3</c:v>
                </c:pt>
                <c:pt idx="6">
                  <c:v>3.6977777777777779E-5</c:v>
                </c:pt>
              </c:numCache>
            </c:numRef>
          </c:xVal>
          <c:yVal>
            <c:numRef>
              <c:f>'Sector --&gt;'!$C$103:$I$103</c:f>
              <c:numCache>
                <c:formatCode>0.00%</c:formatCode>
                <c:ptCount val="7"/>
                <c:pt idx="0">
                  <c:v>-1.9687482532957837E-4</c:v>
                </c:pt>
                <c:pt idx="1">
                  <c:v>2.363954986072041E-3</c:v>
                </c:pt>
                <c:pt idx="2">
                  <c:v>4.7237313561576139E-3</c:v>
                </c:pt>
                <c:pt idx="3">
                  <c:v>3.0820207097946289E-3</c:v>
                </c:pt>
                <c:pt idx="4">
                  <c:v>1.9911068094403276E-3</c:v>
                </c:pt>
                <c:pt idx="5">
                  <c:v>3.5846219961430326E-6</c:v>
                </c:pt>
                <c:pt idx="6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'Sector --&gt;'!$C$97:$I$97</c15:f>
                <c15:dlblRangeCache>
                  <c:ptCount val="7"/>
                  <c:pt idx="0">
                    <c:v>CLOs</c:v>
                  </c:pt>
                  <c:pt idx="1">
                    <c:v>European CMBS</c:v>
                  </c:pt>
                  <c:pt idx="2">
                    <c:v>European RMBS</c:v>
                  </c:pt>
                  <c:pt idx="3">
                    <c:v>Other Structured Finance</c:v>
                  </c:pt>
                  <c:pt idx="4">
                    <c:v>US Non-Agency</c:v>
                  </c:pt>
                  <c:pt idx="5">
                    <c:v>Whole Business Securitisation</c:v>
                  </c:pt>
                  <c:pt idx="6">
                    <c:v>US Agency CRT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27504"/>
        <c:axId val="253327896"/>
      </c:scatterChart>
      <c:valAx>
        <c:axId val="25332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Gross</a:t>
                </a:r>
                <a:r>
                  <a:rPr lang="en-US" baseline="0"/>
                  <a:t> Exposure</a:t>
                </a:r>
                <a:endParaRPr lang="en-US"/>
              </a:p>
            </c:rich>
          </c:tx>
          <c:overlay val="0"/>
        </c:title>
        <c:numFmt formatCode="0%" sourceLinked="0"/>
        <c:majorTickMark val="out"/>
        <c:minorTickMark val="none"/>
        <c:tickLblPos val="low"/>
        <c:crossAx val="253327896"/>
        <c:crosses val="autoZero"/>
        <c:crossBetween val="midCat"/>
      </c:valAx>
      <c:valAx>
        <c:axId val="253327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Attribution</a:t>
                </a:r>
                <a:endParaRPr lang="en-US"/>
              </a:p>
            </c:rich>
          </c:tx>
          <c:overlay val="0"/>
        </c:title>
        <c:numFmt formatCode="0.0%" sourceLinked="0"/>
        <c:majorTickMark val="out"/>
        <c:minorTickMark val="none"/>
        <c:tickLblPos val="nextTo"/>
        <c:crossAx val="253327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Long </a:t>
            </a:r>
            <a:r>
              <a:rPr lang="en-US" sz="1200"/>
              <a:t>Exposure</a:t>
            </a:r>
            <a:r>
              <a:rPr lang="en-US" sz="1200" baseline="0"/>
              <a:t> &amp; Attribution by Sector 2015YTD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1281674F-BDD3-4B17-91E0-964E510AF82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C1E90FD-6519-4669-8534-943CB912DE91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E1BF2A-D6DC-4CC1-9989-648CCA70D59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41C3AA2-35ED-49B0-97B8-8F22EC88204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BF35593-8830-45B4-A7B6-E39F9D55860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D4E8F37-6152-448D-85EC-C80CBC6C1984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1EAE4BE-639C-4FDB-BF01-27D5F89BB33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2A60712-8461-4A14-A16D-E40A7682430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57FD990-1A2A-479A-B71B-4E649ABC2DE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E6373AD-5AD4-4522-9F8D-728D6F406F3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>
                <c:manualLayout>
                  <c:x val="5.1295798810606794E-2"/>
                  <c:y val="7.4775105793487354E-2"/>
                </c:manualLayout>
              </c:layout>
              <c:tx>
                <c:rich>
                  <a:bodyPr/>
                  <a:lstStyle/>
                  <a:p>
                    <a:fld id="{2D36F5F9-F72D-4778-BAF1-D1525485A063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26B19DA-7ADF-445B-A3BD-B69E4529E10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6"/>
              <c:layout>
                <c:manualLayout>
                  <c:x val="1.4655942517316093E-3"/>
                  <c:y val="-4.4460873715046534E-2"/>
                </c:manualLayout>
              </c:layout>
              <c:tx>
                <c:rich>
                  <a:bodyPr/>
                  <a:lstStyle/>
                  <a:p>
                    <a:fld id="{0E102699-F30E-4511-A4E4-237B54E35087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AD6B9C6-15FD-4FA7-909D-54E525823F3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'Sector --&gt;'!$C$99:$I$99</c:f>
              <c:numCache>
                <c:formatCode>0.00%</c:formatCode>
                <c:ptCount val="7"/>
                <c:pt idx="0">
                  <c:v>0.21025174545454545</c:v>
                </c:pt>
                <c:pt idx="1">
                  <c:v>0.41222014545454544</c:v>
                </c:pt>
                <c:pt idx="2">
                  <c:v>0.62665786363636367</c:v>
                </c:pt>
                <c:pt idx="3">
                  <c:v>0</c:v>
                </c:pt>
                <c:pt idx="4">
                  <c:v>0.47475487272727279</c:v>
                </c:pt>
                <c:pt idx="5">
                  <c:v>2.5711727272727272E-2</c:v>
                </c:pt>
                <c:pt idx="6">
                  <c:v>9.868036363636366E-3</c:v>
                </c:pt>
              </c:numCache>
            </c:numRef>
          </c:xVal>
          <c:yVal>
            <c:numRef>
              <c:f>'Sector --&gt;'!$C$104:$I$104</c:f>
              <c:numCache>
                <c:formatCode>0.00%</c:formatCode>
                <c:ptCount val="7"/>
                <c:pt idx="0">
                  <c:v>7.0036162202980336E-4</c:v>
                </c:pt>
                <c:pt idx="1">
                  <c:v>2.0648152123467645E-3</c:v>
                </c:pt>
                <c:pt idx="2">
                  <c:v>-8.1447909752464635E-4</c:v>
                </c:pt>
                <c:pt idx="3">
                  <c:v>0</c:v>
                </c:pt>
                <c:pt idx="4">
                  <c:v>-3.1391029771540239E-5</c:v>
                </c:pt>
                <c:pt idx="5">
                  <c:v>-8.9053237075690245E-5</c:v>
                </c:pt>
                <c:pt idx="6">
                  <c:v>3.4498103403153648E-5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'Sector --&gt;'!$C$97:$I$97</c15:f>
                <c15:dlblRangeCache>
                  <c:ptCount val="7"/>
                  <c:pt idx="0">
                    <c:v>CLOs</c:v>
                  </c:pt>
                  <c:pt idx="1">
                    <c:v>European CMBS</c:v>
                  </c:pt>
                  <c:pt idx="2">
                    <c:v>European RMBS</c:v>
                  </c:pt>
                  <c:pt idx="3">
                    <c:v>Other Structured Finance</c:v>
                  </c:pt>
                  <c:pt idx="4">
                    <c:v>US Non-Agency</c:v>
                  </c:pt>
                  <c:pt idx="5">
                    <c:v>Whole Business Securitisation</c:v>
                  </c:pt>
                  <c:pt idx="6">
                    <c:v>US Agency CRT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06432"/>
        <c:axId val="488806824"/>
      </c:scatterChart>
      <c:valAx>
        <c:axId val="48880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Gross</a:t>
                </a:r>
                <a:r>
                  <a:rPr lang="en-US" baseline="0"/>
                  <a:t> Exposure</a:t>
                </a:r>
                <a:endParaRPr lang="en-US"/>
              </a:p>
            </c:rich>
          </c:tx>
          <c:overlay val="0"/>
        </c:title>
        <c:numFmt formatCode="0%" sourceLinked="0"/>
        <c:majorTickMark val="out"/>
        <c:minorTickMark val="none"/>
        <c:tickLblPos val="low"/>
        <c:crossAx val="488806824"/>
        <c:crosses val="autoZero"/>
        <c:crossBetween val="midCat"/>
      </c:valAx>
      <c:valAx>
        <c:axId val="488806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Attribution</a:t>
                </a:r>
                <a:endParaRPr lang="en-US"/>
              </a:p>
            </c:rich>
          </c:tx>
          <c:overlay val="0"/>
        </c:title>
        <c:numFmt formatCode="0.0%" sourceLinked="0"/>
        <c:majorTickMark val="out"/>
        <c:minorTickMark val="none"/>
        <c:tickLblPos val="nextTo"/>
        <c:crossAx val="488806432"/>
        <c:crosses val="autoZero"/>
        <c:crossBetween val="midCat"/>
      </c:valAx>
    </c:plotArea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8807216"/>
        <c:axId val="488808000"/>
      </c:barChart>
      <c:catAx>
        <c:axId val="488807216"/>
        <c:scaling>
          <c:orientation val="minMax"/>
        </c:scaling>
        <c:delete val="0"/>
        <c:axPos val="b"/>
        <c:majorTickMark val="out"/>
        <c:minorTickMark val="none"/>
        <c:tickLblPos val="nextTo"/>
        <c:crossAx val="488808000"/>
        <c:crosses val="autoZero"/>
        <c:auto val="1"/>
        <c:lblAlgn val="ctr"/>
        <c:lblOffset val="100"/>
        <c:noMultiLvlLbl val="0"/>
      </c:catAx>
      <c:valAx>
        <c:axId val="48880800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48880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CLOs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Sector2!$C$2</c:f>
              <c:strCache>
                <c:ptCount val="1"/>
                <c:pt idx="0">
                  <c:v>CLOs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Sector2!$E$4:$E$22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-2.0241937410293565E-3</c:v>
                </c:pt>
                <c:pt idx="3">
                  <c:v>-3.4642693388844403E-3</c:v>
                </c:pt>
                <c:pt idx="4">
                  <c:v>7.7854220066138069E-3</c:v>
                </c:pt>
                <c:pt idx="5">
                  <c:v>-4.8256612874273408E-3</c:v>
                </c:pt>
                <c:pt idx="6">
                  <c:v>-1.2677718376314151E-2</c:v>
                </c:pt>
                <c:pt idx="7">
                  <c:v>-1.2783986850868567E-2</c:v>
                </c:pt>
                <c:pt idx="8">
                  <c:v>8.6217313570631227E-3</c:v>
                </c:pt>
                <c:pt idx="9">
                  <c:v>2.2088687797454432E-2</c:v>
                </c:pt>
                <c:pt idx="10">
                  <c:v>4.1764402904718168E-2</c:v>
                </c:pt>
                <c:pt idx="11">
                  <c:v>7.7401984679215552E-2</c:v>
                </c:pt>
                <c:pt idx="12">
                  <c:v>8.8791155049356973E-2</c:v>
                </c:pt>
                <c:pt idx="13">
                  <c:v>6.7843366663632221E-2</c:v>
                </c:pt>
                <c:pt idx="14">
                  <c:v>7.2002951713308061E-2</c:v>
                </c:pt>
                <c:pt idx="15">
                  <c:v>6.54048155300333E-2</c:v>
                </c:pt>
                <c:pt idx="16">
                  <c:v>5.5207335162742899E-2</c:v>
                </c:pt>
                <c:pt idx="17">
                  <c:v>3.9340510082104929E-2</c:v>
                </c:pt>
                <c:pt idx="18">
                  <c:v>4.7405645117208683E-2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Sector2!$H$2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Sector2!$J$4:$J$22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1.9203515867582954E-3</c:v>
                </c:pt>
                <c:pt idx="2">
                  <c:v>2.6836090720425698E-3</c:v>
                </c:pt>
                <c:pt idx="3">
                  <c:v>4.8024712982277507E-3</c:v>
                </c:pt>
                <c:pt idx="4">
                  <c:v>7.6389441781714584E-3</c:v>
                </c:pt>
                <c:pt idx="5">
                  <c:v>7.2472306704249867E-3</c:v>
                </c:pt>
                <c:pt idx="6">
                  <c:v>1.2950961502777858E-4</c:v>
                </c:pt>
                <c:pt idx="7">
                  <c:v>6.3311093772395743E-3</c:v>
                </c:pt>
                <c:pt idx="8">
                  <c:v>5.9224110019484577E-3</c:v>
                </c:pt>
                <c:pt idx="9">
                  <c:v>1.1174981290107411E-2</c:v>
                </c:pt>
                <c:pt idx="10">
                  <c:v>2.7073878866048506E-2</c:v>
                </c:pt>
                <c:pt idx="11">
                  <c:v>3.6139551917963919E-2</c:v>
                </c:pt>
                <c:pt idx="12">
                  <c:v>4.6999251604274761E-2</c:v>
                </c:pt>
                <c:pt idx="13">
                  <c:v>6.1554221535751408E-2</c:v>
                </c:pt>
                <c:pt idx="14">
                  <c:v>6.0280356469908369E-2</c:v>
                </c:pt>
                <c:pt idx="15">
                  <c:v>5.8758087716226148E-2</c:v>
                </c:pt>
                <c:pt idx="16">
                  <c:v>5.2566041942008201E-2</c:v>
                </c:pt>
                <c:pt idx="17">
                  <c:v>4.7547013582587061E-2</c:v>
                </c:pt>
                <c:pt idx="18">
                  <c:v>3.3403926689066443E-2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40216"/>
        <c:axId val="493840608"/>
      </c:lineChart>
      <c:dateAx>
        <c:axId val="49384021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493840608"/>
        <c:crosses val="autoZero"/>
        <c:auto val="1"/>
        <c:lblOffset val="100"/>
        <c:baseTimeUnit val="months"/>
      </c:dateAx>
      <c:valAx>
        <c:axId val="49384060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93840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653909798661669"/>
          <c:y val="0.14725990647512852"/>
          <c:w val="0.41913833868361428"/>
          <c:h val="0.11971211334972813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European CMBS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Sector2!$N$2</c:f>
              <c:strCache>
                <c:ptCount val="1"/>
                <c:pt idx="0">
                  <c:v>European CMBS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Sector2!$P$4:$P$22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3.0489092713358534E-2</c:v>
                </c:pt>
                <c:pt idx="2">
                  <c:v>3.6968214269318622E-2</c:v>
                </c:pt>
                <c:pt idx="3">
                  <c:v>4.3029829597386104E-2</c:v>
                </c:pt>
                <c:pt idx="4">
                  <c:v>5.1287611453544546E-2</c:v>
                </c:pt>
                <c:pt idx="5">
                  <c:v>5.5934842372715288E-2</c:v>
                </c:pt>
                <c:pt idx="6">
                  <c:v>5.7937576819815151E-2</c:v>
                </c:pt>
                <c:pt idx="7">
                  <c:v>5.8453916511803872E-2</c:v>
                </c:pt>
                <c:pt idx="8">
                  <c:v>6.8584910680540734E-2</c:v>
                </c:pt>
                <c:pt idx="9">
                  <c:v>7.231976877753743E-2</c:v>
                </c:pt>
                <c:pt idx="10">
                  <c:v>7.9186740343202944E-2</c:v>
                </c:pt>
                <c:pt idx="11">
                  <c:v>8.2158923531425954E-2</c:v>
                </c:pt>
                <c:pt idx="12">
                  <c:v>8.7851376403377035E-2</c:v>
                </c:pt>
                <c:pt idx="13">
                  <c:v>8.4744032187188845E-2</c:v>
                </c:pt>
                <c:pt idx="14">
                  <c:v>9.8555693908466413E-2</c:v>
                </c:pt>
                <c:pt idx="15">
                  <c:v>0.10284524929320793</c:v>
                </c:pt>
                <c:pt idx="16">
                  <c:v>0.10646223123623955</c:v>
                </c:pt>
                <c:pt idx="17">
                  <c:v>0.10972865537516951</c:v>
                </c:pt>
                <c:pt idx="18">
                  <c:v>0.1186602168922577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Sector2!$AO$2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Sector2!$U$4:$U$22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41392"/>
        <c:axId val="635006600"/>
      </c:lineChart>
      <c:dateAx>
        <c:axId val="49384139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35006600"/>
        <c:crosses val="autoZero"/>
        <c:auto val="1"/>
        <c:lblOffset val="100"/>
        <c:baseTimeUnit val="months"/>
      </c:dateAx>
      <c:valAx>
        <c:axId val="6350066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93841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261759533579431"/>
          <c:y val="0.16315291534116974"/>
          <c:w val="0.41470259879486893"/>
          <c:h val="0.11971211334972813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European RMBS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Sector2!$Y$2</c:f>
              <c:strCache>
                <c:ptCount val="1"/>
                <c:pt idx="0">
                  <c:v>European RMBS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Sector2!$AA$4:$AA$22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4.452979342680119E-2</c:v>
                </c:pt>
                <c:pt idx="2">
                  <c:v>4.6609545602443569E-2</c:v>
                </c:pt>
                <c:pt idx="3">
                  <c:v>4.4581413899103861E-2</c:v>
                </c:pt>
                <c:pt idx="4">
                  <c:v>6.1232151743002561E-2</c:v>
                </c:pt>
                <c:pt idx="5">
                  <c:v>5.5696806478871652E-2</c:v>
                </c:pt>
                <c:pt idx="6">
                  <c:v>5.2967492215096446E-2</c:v>
                </c:pt>
                <c:pt idx="7">
                  <c:v>4.9607139890824881E-2</c:v>
                </c:pt>
                <c:pt idx="8">
                  <c:v>5.6372578941419782E-2</c:v>
                </c:pt>
                <c:pt idx="9">
                  <c:v>6.2353362191029937E-2</c:v>
                </c:pt>
                <c:pt idx="10">
                  <c:v>6.8535827651423409E-2</c:v>
                </c:pt>
                <c:pt idx="11">
                  <c:v>6.9335571105202831E-2</c:v>
                </c:pt>
                <c:pt idx="12">
                  <c:v>6.2511038403749497E-2</c:v>
                </c:pt>
                <c:pt idx="13">
                  <c:v>5.2148657120310027E-2</c:v>
                </c:pt>
                <c:pt idx="14">
                  <c:v>4.6034614925213768E-2</c:v>
                </c:pt>
                <c:pt idx="15">
                  <c:v>4.1698449601201393E-2</c:v>
                </c:pt>
                <c:pt idx="16">
                  <c:v>3.1129615009522826E-2</c:v>
                </c:pt>
                <c:pt idx="17">
                  <c:v>2.7618490075464575E-2</c:v>
                </c:pt>
                <c:pt idx="18">
                  <c:v>3.5391211084544683E-2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Sector2!$AD$2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Sector2!$AF$4:$AF$22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007384"/>
        <c:axId val="635007776"/>
      </c:lineChart>
      <c:dateAx>
        <c:axId val="63500738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35007776"/>
        <c:crosses val="autoZero"/>
        <c:auto val="1"/>
        <c:lblOffset val="100"/>
        <c:baseTimeUnit val="months"/>
      </c:dateAx>
      <c:valAx>
        <c:axId val="6350077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35007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261759533579431"/>
          <c:y val="0.16315291534116974"/>
          <c:w val="0.24065290740278458"/>
          <c:h val="0.12665144960930438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Other Structured Finance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Sector2!$AJ$2</c:f>
              <c:strCache>
                <c:ptCount val="1"/>
                <c:pt idx="0">
                  <c:v>Other Structured Finance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Sector2!$AL$4:$AL$22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Sector2!$AO$2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Sector2!$AQ$4:$AQ$22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763936"/>
        <c:axId val="654764328"/>
      </c:lineChart>
      <c:dateAx>
        <c:axId val="6547639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4764328"/>
        <c:crosses val="autoZero"/>
        <c:auto val="1"/>
        <c:lblOffset val="100"/>
        <c:baseTimeUnit val="months"/>
      </c:dateAx>
      <c:valAx>
        <c:axId val="65476432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4763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261759533579431"/>
          <c:y val="0.16315291534116974"/>
          <c:w val="0.33086216485681474"/>
          <c:h val="0.12665144960930438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764720"/>
        <c:axId val="654765112"/>
      </c:barChart>
      <c:catAx>
        <c:axId val="65476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654765112"/>
        <c:crosses val="autoZero"/>
        <c:auto val="1"/>
        <c:lblAlgn val="ctr"/>
        <c:lblOffset val="100"/>
        <c:noMultiLvlLbl val="0"/>
      </c:catAx>
      <c:valAx>
        <c:axId val="6547651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54764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US Non-Agency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Sector2!$AU$2</c:f>
              <c:strCache>
                <c:ptCount val="1"/>
                <c:pt idx="0">
                  <c:v>US Non-Agency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Sector2!$AW$4:$AW$22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1.3320757880179723E-2</c:v>
                </c:pt>
                <c:pt idx="2">
                  <c:v>2.3639496399316062E-2</c:v>
                </c:pt>
                <c:pt idx="3">
                  <c:v>2.2922095869472692E-2</c:v>
                </c:pt>
                <c:pt idx="4">
                  <c:v>2.0571708077035789E-2</c:v>
                </c:pt>
                <c:pt idx="5">
                  <c:v>2.0616504824091164E-2</c:v>
                </c:pt>
                <c:pt idx="6">
                  <c:v>2.7769423339212507E-2</c:v>
                </c:pt>
                <c:pt idx="7">
                  <c:v>2.5367361678748868E-2</c:v>
                </c:pt>
                <c:pt idx="8">
                  <c:v>2.987309237797775E-2</c:v>
                </c:pt>
                <c:pt idx="9">
                  <c:v>3.2226060953635116E-2</c:v>
                </c:pt>
                <c:pt idx="10">
                  <c:v>3.2403981178344754E-2</c:v>
                </c:pt>
                <c:pt idx="11">
                  <c:v>3.7138277814785514E-2</c:v>
                </c:pt>
                <c:pt idx="12">
                  <c:v>3.845268700583282E-2</c:v>
                </c:pt>
                <c:pt idx="13">
                  <c:v>3.7345813503147252E-2</c:v>
                </c:pt>
                <c:pt idx="14">
                  <c:v>3.9173451497684031E-2</c:v>
                </c:pt>
                <c:pt idx="15">
                  <c:v>3.9093933057285257E-2</c:v>
                </c:pt>
                <c:pt idx="16">
                  <c:v>3.3739430995335384E-2</c:v>
                </c:pt>
                <c:pt idx="17">
                  <c:v>2.7990187382161968E-2</c:v>
                </c:pt>
                <c:pt idx="18">
                  <c:v>2.3549252008929544E-2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Sector2!$AZ$2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Sector2!$BB$4:$BB$22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38256"/>
        <c:axId val="652838648"/>
      </c:lineChart>
      <c:dateAx>
        <c:axId val="65283825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2838648"/>
        <c:crosses val="autoZero"/>
        <c:auto val="1"/>
        <c:lblOffset val="100"/>
        <c:baseTimeUnit val="months"/>
      </c:dateAx>
      <c:valAx>
        <c:axId val="65283864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283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261759533579431"/>
          <c:y val="0.16315291534116974"/>
          <c:w val="0.23447308752865872"/>
          <c:h val="0.12665140930126423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US Agency CRT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Sector2!$BQ$2</c:f>
              <c:strCache>
                <c:ptCount val="1"/>
                <c:pt idx="0">
                  <c:v>US Agency CRT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Sector2!$BS$4:$BS$22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0.27936867893288531</c:v>
                </c:pt>
                <c:pt idx="9">
                  <c:v>0.32953295042204989</c:v>
                </c:pt>
                <c:pt idx="10">
                  <c:v>0.33357967470644279</c:v>
                </c:pt>
                <c:pt idx="11">
                  <c:v>0.35179564404466634</c:v>
                </c:pt>
                <c:pt idx="12">
                  <c:v>0.34550106072485587</c:v>
                </c:pt>
                <c:pt idx="13">
                  <c:v>0.33046165721079968</c:v>
                </c:pt>
                <c:pt idx="14">
                  <c:v>0.32491438687290697</c:v>
                </c:pt>
                <c:pt idx="15">
                  <c:v>0.31988039424888548</c:v>
                </c:pt>
                <c:pt idx="16">
                  <c:v>0.32216988286270998</c:v>
                </c:pt>
                <c:pt idx="17">
                  <c:v>0.32216988286270998</c:v>
                </c:pt>
                <c:pt idx="18">
                  <c:v>0.32216988286270998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Sector2!$BV$2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Sector2!$BX$4:$BX$22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39432"/>
        <c:axId val="652839824"/>
      </c:lineChart>
      <c:dateAx>
        <c:axId val="65283943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2839824"/>
        <c:crosses val="autoZero"/>
        <c:auto val="1"/>
        <c:lblOffset val="100"/>
        <c:baseTimeUnit val="months"/>
      </c:dateAx>
      <c:valAx>
        <c:axId val="65283982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2839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261759533579431"/>
          <c:y val="0.16315291534116974"/>
          <c:w val="0.22944732485812988"/>
          <c:h val="0.12665144960930438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Long Whole Business Securitisation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Sector2!$BF$2</c:f>
              <c:strCache>
                <c:ptCount val="1"/>
                <c:pt idx="0">
                  <c:v>Whole Business Securitisation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Sector2!$BH$4:$BH$22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-1.5674436318730667E-2</c:v>
                </c:pt>
                <c:pt idx="7">
                  <c:v>-9.2371521001954893E-3</c:v>
                </c:pt>
                <c:pt idx="8">
                  <c:v>9.9326745152494844E-4</c:v>
                </c:pt>
                <c:pt idx="9">
                  <c:v>6.4618688972275518E-2</c:v>
                </c:pt>
                <c:pt idx="10">
                  <c:v>4.3670612059899749E-2</c:v>
                </c:pt>
                <c:pt idx="11">
                  <c:v>4.5619864643135388E-2</c:v>
                </c:pt>
                <c:pt idx="12">
                  <c:v>5.5263177431862154E-2</c:v>
                </c:pt>
                <c:pt idx="13">
                  <c:v>5.3016373714439791E-2</c:v>
                </c:pt>
                <c:pt idx="14">
                  <c:v>4.3002774991214299E-2</c:v>
                </c:pt>
                <c:pt idx="15">
                  <c:v>4.3905730211806437E-2</c:v>
                </c:pt>
                <c:pt idx="16">
                  <c:v>2.8884335461376587E-2</c:v>
                </c:pt>
                <c:pt idx="17">
                  <c:v>-1.2021881905841747E-2</c:v>
                </c:pt>
                <c:pt idx="18">
                  <c:v>-3.3150584174750253E-2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Sector2!$BK$2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Sector2!$B$4:$B$22</c:f>
              <c:numCache>
                <c:formatCode>[$-409]mmm\-yy;@</c:formatCode>
                <c:ptCount val="19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</c:numCache>
            </c:numRef>
          </c:cat>
          <c:val>
            <c:numRef>
              <c:f>Sector2!$BM$4:$BM$22</c:f>
              <c:numCache>
                <c:formatCode>0.00%</c:formatCode>
                <c:ptCount val="1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40608"/>
        <c:axId val="652841000"/>
      </c:lineChart>
      <c:dateAx>
        <c:axId val="65284060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2841000"/>
        <c:crosses val="autoZero"/>
        <c:auto val="1"/>
        <c:lblOffset val="100"/>
        <c:baseTimeUnit val="months"/>
      </c:dateAx>
      <c:valAx>
        <c:axId val="6528410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2840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261759533579431"/>
          <c:y val="0.16315291534116974"/>
          <c:w val="0.23705890270234822"/>
          <c:h val="0.20480005499525952"/>
        </c:manualLayout>
      </c:layout>
      <c:overlay val="1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378808"/>
        <c:axId val="326379200"/>
      </c:barChart>
      <c:catAx>
        <c:axId val="326378808"/>
        <c:scaling>
          <c:orientation val="minMax"/>
        </c:scaling>
        <c:delete val="0"/>
        <c:axPos val="b"/>
        <c:majorTickMark val="out"/>
        <c:minorTickMark val="none"/>
        <c:tickLblPos val="nextTo"/>
        <c:crossAx val="326379200"/>
        <c:crosses val="autoZero"/>
        <c:auto val="1"/>
        <c:lblAlgn val="ctr"/>
        <c:lblOffset val="100"/>
        <c:noMultiLvlLbl val="0"/>
      </c:catAx>
      <c:valAx>
        <c:axId val="32637920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26378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Long </a:t>
            </a:r>
            <a:r>
              <a:rPr lang="en-US"/>
              <a:t>Exposure by Region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'Region --&gt;'!$C$3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--&gt;'!$C$4:$C$22</c:f>
              <c:numCache>
                <c:formatCode>0.00%</c:formatCode>
                <c:ptCount val="19"/>
                <c:pt idx="0">
                  <c:v>0.39410310957968808</c:v>
                </c:pt>
                <c:pt idx="1">
                  <c:v>9.2999999999999999E-2</c:v>
                </c:pt>
                <c:pt idx="2">
                  <c:v>5.0200000000000002E-2</c:v>
                </c:pt>
                <c:pt idx="3">
                  <c:v>5.6000000000000001E-2</c:v>
                </c:pt>
                <c:pt idx="4">
                  <c:v>4.1700000000000001E-2</c:v>
                </c:pt>
                <c:pt idx="5">
                  <c:v>3.9800000000000002E-2</c:v>
                </c:pt>
                <c:pt idx="6">
                  <c:v>3.73E-2</c:v>
                </c:pt>
                <c:pt idx="7">
                  <c:v>3.3300000000000003E-2</c:v>
                </c:pt>
                <c:pt idx="8">
                  <c:v>3.1E-2</c:v>
                </c:pt>
                <c:pt idx="9">
                  <c:v>2.9399999999999999E-2</c:v>
                </c:pt>
                <c:pt idx="10">
                  <c:v>2.7E-2</c:v>
                </c:pt>
                <c:pt idx="11">
                  <c:v>2.4E-2</c:v>
                </c:pt>
                <c:pt idx="12">
                  <c:v>2.2749999999999999E-2</c:v>
                </c:pt>
                <c:pt idx="13">
                  <c:v>2.18E-2</c:v>
                </c:pt>
                <c:pt idx="14">
                  <c:v>1.6748247009867399E-2</c:v>
                </c:pt>
                <c:pt idx="15">
                  <c:v>1.84E-2</c:v>
                </c:pt>
                <c:pt idx="16">
                  <c:v>1.8700000000000001E-2</c:v>
                </c:pt>
                <c:pt idx="17">
                  <c:v>1.89E-2</c:v>
                </c:pt>
                <c:pt idx="18">
                  <c:v>2.0299999999999999E-2</c:v>
                </c:pt>
              </c:numCache>
            </c:numRef>
          </c:val>
        </c:ser>
        <c:ser>
          <c:idx val="1"/>
          <c:order val="1"/>
          <c:tx>
            <c:strRef>
              <c:f>'Region --&gt;'!$D$3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--&gt;'!$D$4:$D$22</c:f>
              <c:numCache>
                <c:formatCode>0.00%</c:formatCode>
                <c:ptCount val="19"/>
                <c:pt idx="0">
                  <c:v>0</c:v>
                </c:pt>
                <c:pt idx="1">
                  <c:v>0.28100000000000003</c:v>
                </c:pt>
                <c:pt idx="2">
                  <c:v>0.1177</c:v>
                </c:pt>
                <c:pt idx="3">
                  <c:v>9.7900000000000001E-2</c:v>
                </c:pt>
                <c:pt idx="4">
                  <c:v>0.14710000000000001</c:v>
                </c:pt>
                <c:pt idx="5">
                  <c:v>0.14879999999999999</c:v>
                </c:pt>
                <c:pt idx="6">
                  <c:v>0.1381</c:v>
                </c:pt>
                <c:pt idx="7">
                  <c:v>0.1366</c:v>
                </c:pt>
                <c:pt idx="8">
                  <c:v>0.155</c:v>
                </c:pt>
                <c:pt idx="9">
                  <c:v>0.14760000000000001</c:v>
                </c:pt>
                <c:pt idx="10">
                  <c:v>0.14199999999999999</c:v>
                </c:pt>
                <c:pt idx="11">
                  <c:v>0.15670000000000001</c:v>
                </c:pt>
                <c:pt idx="12">
                  <c:v>0.1734</c:v>
                </c:pt>
                <c:pt idx="13">
                  <c:v>0.16889999999999999</c:v>
                </c:pt>
                <c:pt idx="14">
                  <c:v>0.17561520146888299</c:v>
                </c:pt>
                <c:pt idx="15">
                  <c:v>0.17530000000000001</c:v>
                </c:pt>
                <c:pt idx="16">
                  <c:v>0.1804</c:v>
                </c:pt>
                <c:pt idx="17">
                  <c:v>0.18770000000000001</c:v>
                </c:pt>
                <c:pt idx="18">
                  <c:v>0.15640000000000001</c:v>
                </c:pt>
              </c:numCache>
            </c:numRef>
          </c:val>
        </c:ser>
        <c:ser>
          <c:idx val="2"/>
          <c:order val="2"/>
          <c:tx>
            <c:strRef>
              <c:f>'Region --&gt;'!$E$3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--&gt;'!$E$4:$E$22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3.7900000000000003E-2</c:v>
                </c:pt>
                <c:pt idx="3">
                  <c:v>8.3599999999999994E-2</c:v>
                </c:pt>
                <c:pt idx="4">
                  <c:v>7.0800000000000002E-2</c:v>
                </c:pt>
                <c:pt idx="5">
                  <c:v>5.4399999999999997E-2</c:v>
                </c:pt>
                <c:pt idx="6">
                  <c:v>5.67E-2</c:v>
                </c:pt>
                <c:pt idx="7">
                  <c:v>5.0599999999999999E-2</c:v>
                </c:pt>
                <c:pt idx="8">
                  <c:v>4.5999999999999999E-2</c:v>
                </c:pt>
                <c:pt idx="9">
                  <c:v>4.4200000000000003E-2</c:v>
                </c:pt>
                <c:pt idx="10">
                  <c:v>4.4999999999999998E-2</c:v>
                </c:pt>
                <c:pt idx="11">
                  <c:v>4.0500000000000001E-2</c:v>
                </c:pt>
                <c:pt idx="12">
                  <c:v>3.9100000000000003E-2</c:v>
                </c:pt>
                <c:pt idx="13">
                  <c:v>3.5000000000000003E-2</c:v>
                </c:pt>
                <c:pt idx="14">
                  <c:v>2.8902052656856601E-2</c:v>
                </c:pt>
                <c:pt idx="15">
                  <c:v>2.7699999999999999E-2</c:v>
                </c:pt>
                <c:pt idx="16">
                  <c:v>2.8400000000000002E-2</c:v>
                </c:pt>
                <c:pt idx="17">
                  <c:v>2.9100000000000001E-2</c:v>
                </c:pt>
                <c:pt idx="18">
                  <c:v>3.2399999999999998E-2</c:v>
                </c:pt>
              </c:numCache>
            </c:numRef>
          </c:val>
        </c:ser>
        <c:ser>
          <c:idx val="3"/>
          <c:order val="3"/>
          <c:tx>
            <c:strRef>
              <c:f>'Region --&gt;'!$F$3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--&gt;'!$F$4:$F$22</c:f>
              <c:numCache>
                <c:formatCode>0.00%</c:formatCode>
                <c:ptCount val="19"/>
                <c:pt idx="0">
                  <c:v>0.12813514695103809</c:v>
                </c:pt>
                <c:pt idx="1">
                  <c:v>8.9999999999999993E-3</c:v>
                </c:pt>
                <c:pt idx="2">
                  <c:v>4.8999999999999998E-3</c:v>
                </c:pt>
                <c:pt idx="3">
                  <c:v>2.3E-3</c:v>
                </c:pt>
                <c:pt idx="4">
                  <c:v>1.5E-3</c:v>
                </c:pt>
                <c:pt idx="5">
                  <c:v>1.1000000000000001E-3</c:v>
                </c:pt>
                <c:pt idx="6">
                  <c:v>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'Region --&gt;'!$G$3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--&gt;'!$G$4:$G$22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7.8299999999999995E-2</c:v>
                </c:pt>
                <c:pt idx="3">
                  <c:v>0.10780000000000001</c:v>
                </c:pt>
                <c:pt idx="4">
                  <c:v>7.5300000000000006E-2</c:v>
                </c:pt>
                <c:pt idx="5">
                  <c:v>7.6499999999999999E-2</c:v>
                </c:pt>
                <c:pt idx="6">
                  <c:v>8.1100000000000005E-2</c:v>
                </c:pt>
                <c:pt idx="7">
                  <c:v>8.3299999999999999E-2</c:v>
                </c:pt>
                <c:pt idx="8">
                  <c:v>8.4000000000000005E-2</c:v>
                </c:pt>
                <c:pt idx="9">
                  <c:v>8.1500000000000003E-2</c:v>
                </c:pt>
                <c:pt idx="10">
                  <c:v>7.4999999999999997E-2</c:v>
                </c:pt>
                <c:pt idx="11">
                  <c:v>6.6199999999999995E-2</c:v>
                </c:pt>
                <c:pt idx="12">
                  <c:v>8.2500000000000004E-2</c:v>
                </c:pt>
                <c:pt idx="13">
                  <c:v>9.4100000000000003E-2</c:v>
                </c:pt>
                <c:pt idx="14">
                  <c:v>9.6738659817766998E-2</c:v>
                </c:pt>
                <c:pt idx="15">
                  <c:v>9.5799999999999996E-2</c:v>
                </c:pt>
                <c:pt idx="16">
                  <c:v>9.8100000000000007E-2</c:v>
                </c:pt>
                <c:pt idx="17">
                  <c:v>9.6199999999999994E-2</c:v>
                </c:pt>
                <c:pt idx="18">
                  <c:v>0.10299999999999999</c:v>
                </c:pt>
              </c:numCache>
            </c:numRef>
          </c:val>
        </c:ser>
        <c:ser>
          <c:idx val="5"/>
          <c:order val="5"/>
          <c:tx>
            <c:strRef>
              <c:f>'Region --&gt;'!$Q$3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--&gt;'!$Q$4:$Q$22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'Region --&gt;'!$R$3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--&gt;'!$R$4:$R$22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'Region --&gt;'!$S$3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--&gt;'!$S$4:$S$22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79984"/>
        <c:axId val="326380376"/>
      </c:areaChart>
      <c:dateAx>
        <c:axId val="32637998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6380376"/>
        <c:crosses val="autoZero"/>
        <c:auto val="1"/>
        <c:lblOffset val="100"/>
        <c:baseTimeUnit val="months"/>
      </c:dateAx>
      <c:valAx>
        <c:axId val="3263803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637998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Long </a:t>
            </a:r>
            <a:r>
              <a:rPr lang="en-US"/>
              <a:t>Exposure by Region (% of Total)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'Region --&gt;'!$C$3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--&gt;'!$C$4:$C$22</c:f>
              <c:numCache>
                <c:formatCode>0.00%</c:formatCode>
                <c:ptCount val="19"/>
                <c:pt idx="0">
                  <c:v>0.39410310957968808</c:v>
                </c:pt>
                <c:pt idx="1">
                  <c:v>9.2999999999999999E-2</c:v>
                </c:pt>
                <c:pt idx="2">
                  <c:v>5.0200000000000002E-2</c:v>
                </c:pt>
                <c:pt idx="3">
                  <c:v>5.6000000000000001E-2</c:v>
                </c:pt>
                <c:pt idx="4">
                  <c:v>4.1700000000000001E-2</c:v>
                </c:pt>
                <c:pt idx="5">
                  <c:v>3.9800000000000002E-2</c:v>
                </c:pt>
                <c:pt idx="6">
                  <c:v>3.73E-2</c:v>
                </c:pt>
                <c:pt idx="7">
                  <c:v>3.3300000000000003E-2</c:v>
                </c:pt>
                <c:pt idx="8">
                  <c:v>3.1E-2</c:v>
                </c:pt>
                <c:pt idx="9">
                  <c:v>2.9399999999999999E-2</c:v>
                </c:pt>
                <c:pt idx="10">
                  <c:v>2.7E-2</c:v>
                </c:pt>
                <c:pt idx="11">
                  <c:v>2.4E-2</c:v>
                </c:pt>
                <c:pt idx="12">
                  <c:v>2.2749999999999999E-2</c:v>
                </c:pt>
                <c:pt idx="13">
                  <c:v>2.18E-2</c:v>
                </c:pt>
                <c:pt idx="14">
                  <c:v>1.6748247009867399E-2</c:v>
                </c:pt>
                <c:pt idx="15">
                  <c:v>1.84E-2</c:v>
                </c:pt>
                <c:pt idx="16">
                  <c:v>1.8700000000000001E-2</c:v>
                </c:pt>
                <c:pt idx="17">
                  <c:v>1.89E-2</c:v>
                </c:pt>
                <c:pt idx="18">
                  <c:v>2.0299999999999999E-2</c:v>
                </c:pt>
              </c:numCache>
            </c:numRef>
          </c:val>
        </c:ser>
        <c:ser>
          <c:idx val="1"/>
          <c:order val="1"/>
          <c:tx>
            <c:strRef>
              <c:f>'Region --&gt;'!$D$3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--&gt;'!$D$4:$D$22</c:f>
              <c:numCache>
                <c:formatCode>0.00%</c:formatCode>
                <c:ptCount val="19"/>
                <c:pt idx="0">
                  <c:v>0</c:v>
                </c:pt>
                <c:pt idx="1">
                  <c:v>0.28100000000000003</c:v>
                </c:pt>
                <c:pt idx="2">
                  <c:v>0.1177</c:v>
                </c:pt>
                <c:pt idx="3">
                  <c:v>9.7900000000000001E-2</c:v>
                </c:pt>
                <c:pt idx="4">
                  <c:v>0.14710000000000001</c:v>
                </c:pt>
                <c:pt idx="5">
                  <c:v>0.14879999999999999</c:v>
                </c:pt>
                <c:pt idx="6">
                  <c:v>0.1381</c:v>
                </c:pt>
                <c:pt idx="7">
                  <c:v>0.1366</c:v>
                </c:pt>
                <c:pt idx="8">
                  <c:v>0.155</c:v>
                </c:pt>
                <c:pt idx="9">
                  <c:v>0.14760000000000001</c:v>
                </c:pt>
                <c:pt idx="10">
                  <c:v>0.14199999999999999</c:v>
                </c:pt>
                <c:pt idx="11">
                  <c:v>0.15670000000000001</c:v>
                </c:pt>
                <c:pt idx="12">
                  <c:v>0.1734</c:v>
                </c:pt>
                <c:pt idx="13">
                  <c:v>0.16889999999999999</c:v>
                </c:pt>
                <c:pt idx="14">
                  <c:v>0.17561520146888299</c:v>
                </c:pt>
                <c:pt idx="15">
                  <c:v>0.17530000000000001</c:v>
                </c:pt>
                <c:pt idx="16">
                  <c:v>0.1804</c:v>
                </c:pt>
                <c:pt idx="17">
                  <c:v>0.18770000000000001</c:v>
                </c:pt>
                <c:pt idx="18">
                  <c:v>0.15640000000000001</c:v>
                </c:pt>
              </c:numCache>
            </c:numRef>
          </c:val>
        </c:ser>
        <c:ser>
          <c:idx val="2"/>
          <c:order val="2"/>
          <c:tx>
            <c:strRef>
              <c:f>'Region --&gt;'!$E$3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--&gt;'!$E$4:$E$22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3.7900000000000003E-2</c:v>
                </c:pt>
                <c:pt idx="3">
                  <c:v>8.3599999999999994E-2</c:v>
                </c:pt>
                <c:pt idx="4">
                  <c:v>7.0800000000000002E-2</c:v>
                </c:pt>
                <c:pt idx="5">
                  <c:v>5.4399999999999997E-2</c:v>
                </c:pt>
                <c:pt idx="6">
                  <c:v>5.67E-2</c:v>
                </c:pt>
                <c:pt idx="7">
                  <c:v>5.0599999999999999E-2</c:v>
                </c:pt>
                <c:pt idx="8">
                  <c:v>4.5999999999999999E-2</c:v>
                </c:pt>
                <c:pt idx="9">
                  <c:v>4.4200000000000003E-2</c:v>
                </c:pt>
                <c:pt idx="10">
                  <c:v>4.4999999999999998E-2</c:v>
                </c:pt>
                <c:pt idx="11">
                  <c:v>4.0500000000000001E-2</c:v>
                </c:pt>
                <c:pt idx="12">
                  <c:v>3.9100000000000003E-2</c:v>
                </c:pt>
                <c:pt idx="13">
                  <c:v>3.5000000000000003E-2</c:v>
                </c:pt>
                <c:pt idx="14">
                  <c:v>2.8902052656856601E-2</c:v>
                </c:pt>
                <c:pt idx="15">
                  <c:v>2.7699999999999999E-2</c:v>
                </c:pt>
                <c:pt idx="16">
                  <c:v>2.8400000000000002E-2</c:v>
                </c:pt>
                <c:pt idx="17">
                  <c:v>2.9100000000000001E-2</c:v>
                </c:pt>
                <c:pt idx="18">
                  <c:v>3.2399999999999998E-2</c:v>
                </c:pt>
              </c:numCache>
            </c:numRef>
          </c:val>
        </c:ser>
        <c:ser>
          <c:idx val="3"/>
          <c:order val="3"/>
          <c:tx>
            <c:strRef>
              <c:f>'Region --&gt;'!$F$3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--&gt;'!$F$4:$F$22</c:f>
              <c:numCache>
                <c:formatCode>0.00%</c:formatCode>
                <c:ptCount val="19"/>
                <c:pt idx="0">
                  <c:v>0.12813514695103809</c:v>
                </c:pt>
                <c:pt idx="1">
                  <c:v>8.9999999999999993E-3</c:v>
                </c:pt>
                <c:pt idx="2">
                  <c:v>4.8999999999999998E-3</c:v>
                </c:pt>
                <c:pt idx="3">
                  <c:v>2.3E-3</c:v>
                </c:pt>
                <c:pt idx="4">
                  <c:v>1.5E-3</c:v>
                </c:pt>
                <c:pt idx="5">
                  <c:v>1.1000000000000001E-3</c:v>
                </c:pt>
                <c:pt idx="6">
                  <c:v>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'Region --&gt;'!$G$3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--&gt;'!$G$4:$G$22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7.8299999999999995E-2</c:v>
                </c:pt>
                <c:pt idx="3">
                  <c:v>0.10780000000000001</c:v>
                </c:pt>
                <c:pt idx="4">
                  <c:v>7.5300000000000006E-2</c:v>
                </c:pt>
                <c:pt idx="5">
                  <c:v>7.6499999999999999E-2</c:v>
                </c:pt>
                <c:pt idx="6">
                  <c:v>8.1100000000000005E-2</c:v>
                </c:pt>
                <c:pt idx="7">
                  <c:v>8.3299999999999999E-2</c:v>
                </c:pt>
                <c:pt idx="8">
                  <c:v>8.4000000000000005E-2</c:v>
                </c:pt>
                <c:pt idx="9">
                  <c:v>8.1500000000000003E-2</c:v>
                </c:pt>
                <c:pt idx="10">
                  <c:v>7.4999999999999997E-2</c:v>
                </c:pt>
                <c:pt idx="11">
                  <c:v>6.6199999999999995E-2</c:v>
                </c:pt>
                <c:pt idx="12">
                  <c:v>8.2500000000000004E-2</c:v>
                </c:pt>
                <c:pt idx="13">
                  <c:v>9.4100000000000003E-2</c:v>
                </c:pt>
                <c:pt idx="14">
                  <c:v>9.6738659817766998E-2</c:v>
                </c:pt>
                <c:pt idx="15">
                  <c:v>9.5799999999999996E-2</c:v>
                </c:pt>
                <c:pt idx="16">
                  <c:v>9.8100000000000007E-2</c:v>
                </c:pt>
                <c:pt idx="17">
                  <c:v>9.6199999999999994E-2</c:v>
                </c:pt>
                <c:pt idx="18">
                  <c:v>0.10299999999999999</c:v>
                </c:pt>
              </c:numCache>
            </c:numRef>
          </c:val>
        </c:ser>
        <c:ser>
          <c:idx val="5"/>
          <c:order val="5"/>
          <c:tx>
            <c:strRef>
              <c:f>'Region --&gt;'!$Q$3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--&gt;'!$Q$4:$Q$22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'Region --&gt;'!$R$3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--&gt;'!$R$4:$R$22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'Region --&gt;'!$S$3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--&gt;'!$B$4:$B$22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--&gt;'!$S$4:$S$22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81160"/>
        <c:axId val="326381552"/>
      </c:areaChart>
      <c:dateAx>
        <c:axId val="32638116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6381552"/>
        <c:crosses val="autoZero"/>
        <c:auto val="1"/>
        <c:lblOffset val="100"/>
        <c:baseTimeUnit val="months"/>
      </c:dateAx>
      <c:valAx>
        <c:axId val="32638155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638116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Short </a:t>
            </a:r>
            <a:r>
              <a:rPr lang="en-US"/>
              <a:t>Exposure by Region (% of Total)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'Region --&gt;'!$C$26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--&gt;'!$C$27:$C$45</c:f>
              <c:numCache>
                <c:formatCode>0.00%</c:formatCode>
                <c:ptCount val="19"/>
                <c:pt idx="0">
                  <c:v>0.2</c:v>
                </c:pt>
                <c:pt idx="1">
                  <c:v>0.52500000000000002</c:v>
                </c:pt>
                <c:pt idx="2">
                  <c:v>0.44400000000000001</c:v>
                </c:pt>
                <c:pt idx="3">
                  <c:v>0.14399999999999999</c:v>
                </c:pt>
                <c:pt idx="4">
                  <c:v>0.17249999999999999</c:v>
                </c:pt>
                <c:pt idx="5">
                  <c:v>0.13100000000000001</c:v>
                </c:pt>
                <c:pt idx="6">
                  <c:v>0.127</c:v>
                </c:pt>
                <c:pt idx="7">
                  <c:v>0.121</c:v>
                </c:pt>
                <c:pt idx="8">
                  <c:v>0.115</c:v>
                </c:pt>
                <c:pt idx="9">
                  <c:v>0.1139</c:v>
                </c:pt>
                <c:pt idx="10">
                  <c:v>0.115</c:v>
                </c:pt>
                <c:pt idx="11">
                  <c:v>7.0999999999999994E-2</c:v>
                </c:pt>
                <c:pt idx="12">
                  <c:v>9.5355957891592694E-2</c:v>
                </c:pt>
                <c:pt idx="13">
                  <c:v>9.7060148669140575E-2</c:v>
                </c:pt>
                <c:pt idx="14">
                  <c:v>7.6999999999999999E-2</c:v>
                </c:pt>
                <c:pt idx="15">
                  <c:v>7.9000000000000001E-2</c:v>
                </c:pt>
                <c:pt idx="16">
                  <c:v>8.5999999999999993E-2</c:v>
                </c:pt>
                <c:pt idx="17">
                  <c:v>7.5999999999999998E-2</c:v>
                </c:pt>
                <c:pt idx="18">
                  <c:v>7.9000000000000001E-2</c:v>
                </c:pt>
              </c:numCache>
            </c:numRef>
          </c:val>
        </c:ser>
        <c:ser>
          <c:idx val="1"/>
          <c:order val="1"/>
          <c:tx>
            <c:strRef>
              <c:f>'Region --&gt;'!$D$26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--&gt;'!$D$27:$D$45</c:f>
              <c:numCache>
                <c:formatCode>0.00%</c:formatCode>
                <c:ptCount val="19"/>
                <c:pt idx="0">
                  <c:v>0.7</c:v>
                </c:pt>
                <c:pt idx="1">
                  <c:v>0.113</c:v>
                </c:pt>
                <c:pt idx="2">
                  <c:v>0.13200000000000001</c:v>
                </c:pt>
                <c:pt idx="3">
                  <c:v>0.23599999999999999</c:v>
                </c:pt>
                <c:pt idx="4">
                  <c:v>0.128</c:v>
                </c:pt>
                <c:pt idx="5">
                  <c:v>9.1999999999999998E-2</c:v>
                </c:pt>
                <c:pt idx="6">
                  <c:v>0.13600000000000001</c:v>
                </c:pt>
                <c:pt idx="7">
                  <c:v>0.127</c:v>
                </c:pt>
                <c:pt idx="8">
                  <c:v>0.11799999999999999</c:v>
                </c:pt>
                <c:pt idx="9">
                  <c:v>0.1162</c:v>
                </c:pt>
                <c:pt idx="10">
                  <c:v>0.113</c:v>
                </c:pt>
                <c:pt idx="11">
                  <c:v>0.15</c:v>
                </c:pt>
                <c:pt idx="12">
                  <c:v>0.16099274940980821</c:v>
                </c:pt>
                <c:pt idx="13">
                  <c:v>0.17052029282379788</c:v>
                </c:pt>
                <c:pt idx="14">
                  <c:v>0.20699999999999999</c:v>
                </c:pt>
                <c:pt idx="15">
                  <c:v>0.187</c:v>
                </c:pt>
                <c:pt idx="16">
                  <c:v>0.191</c:v>
                </c:pt>
                <c:pt idx="17">
                  <c:v>0.17299999999999999</c:v>
                </c:pt>
                <c:pt idx="18">
                  <c:v>0.161</c:v>
                </c:pt>
              </c:numCache>
            </c:numRef>
          </c:val>
        </c:ser>
        <c:ser>
          <c:idx val="2"/>
          <c:order val="2"/>
          <c:tx>
            <c:strRef>
              <c:f>'Region --&gt;'!$E$26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--&gt;'!$E$27:$E$45</c:f>
              <c:numCache>
                <c:formatCode>0.00%</c:formatCode>
                <c:ptCount val="19"/>
                <c:pt idx="0">
                  <c:v>0</c:v>
                </c:pt>
                <c:pt idx="1">
                  <c:v>6.8000000000000005E-2</c:v>
                </c:pt>
                <c:pt idx="2">
                  <c:v>7.9000000000000001E-2</c:v>
                </c:pt>
                <c:pt idx="3">
                  <c:v>4.7E-2</c:v>
                </c:pt>
                <c:pt idx="4">
                  <c:v>2.7E-2</c:v>
                </c:pt>
                <c:pt idx="5">
                  <c:v>5.0000000000000001E-3</c:v>
                </c:pt>
                <c:pt idx="6">
                  <c:v>2.3E-2</c:v>
                </c:pt>
                <c:pt idx="7">
                  <c:v>2.7E-2</c:v>
                </c:pt>
                <c:pt idx="8">
                  <c:v>0.02</c:v>
                </c:pt>
                <c:pt idx="9">
                  <c:v>1.9E-2</c:v>
                </c:pt>
                <c:pt idx="10">
                  <c:v>2.9000000000000001E-2</c:v>
                </c:pt>
                <c:pt idx="11">
                  <c:v>2.3E-2</c:v>
                </c:pt>
                <c:pt idx="12">
                  <c:v>2.6696190164468815E-2</c:v>
                </c:pt>
                <c:pt idx="13">
                  <c:v>2.1680844155400333E-2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4.3999999999999997E-2</c:v>
                </c:pt>
                <c:pt idx="17">
                  <c:v>3.1E-2</c:v>
                </c:pt>
                <c:pt idx="18">
                  <c:v>3.4000000000000002E-2</c:v>
                </c:pt>
              </c:numCache>
            </c:numRef>
          </c:val>
        </c:ser>
        <c:ser>
          <c:idx val="3"/>
          <c:order val="3"/>
          <c:tx>
            <c:strRef>
              <c:f>'Region --&gt;'!$F$26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--&gt;'!$F$27:$F$45</c:f>
              <c:numCache>
                <c:formatCode>0.00%</c:formatCode>
                <c:ptCount val="19"/>
                <c:pt idx="0">
                  <c:v>0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2.1000000000000001E-2</c:v>
                </c:pt>
                <c:pt idx="4">
                  <c:v>1.46E-2</c:v>
                </c:pt>
                <c:pt idx="5">
                  <c:v>2E-3</c:v>
                </c:pt>
                <c:pt idx="6">
                  <c:v>1.9E-2</c:v>
                </c:pt>
                <c:pt idx="7">
                  <c:v>6.9000000000000006E-2</c:v>
                </c:pt>
                <c:pt idx="8">
                  <c:v>6.5000000000000002E-2</c:v>
                </c:pt>
                <c:pt idx="9">
                  <c:v>6.3600000000000004E-2</c:v>
                </c:pt>
                <c:pt idx="10">
                  <c:v>6.9000000000000006E-2</c:v>
                </c:pt>
                <c:pt idx="11">
                  <c:v>6.9000000000000006E-2</c:v>
                </c:pt>
                <c:pt idx="12">
                  <c:v>1.9068707260334869E-2</c:v>
                </c:pt>
                <c:pt idx="13">
                  <c:v>1.5486317253857379E-2</c:v>
                </c:pt>
                <c:pt idx="14">
                  <c:v>0.02</c:v>
                </c:pt>
                <c:pt idx="15">
                  <c:v>2.1999999999999999E-2</c:v>
                </c:pt>
                <c:pt idx="16">
                  <c:v>3.2000000000000001E-2</c:v>
                </c:pt>
                <c:pt idx="17">
                  <c:v>2.4E-2</c:v>
                </c:pt>
                <c:pt idx="18">
                  <c:v>2.5999999999999999E-2</c:v>
                </c:pt>
              </c:numCache>
            </c:numRef>
          </c:val>
        </c:ser>
        <c:ser>
          <c:idx val="4"/>
          <c:order val="4"/>
          <c:tx>
            <c:strRef>
              <c:f>'Region --&gt;'!$G$26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--&gt;'!$G$27:$G$45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'Region --&gt;'!$Q$26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--&gt;'!$Q$27:$Q$45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2.0999999999999999E-3</c:v>
                </c:pt>
                <c:pt idx="5">
                  <c:v>0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3.0999999999999999E-3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7.6274829041339471E-3</c:v>
                </c:pt>
                <c:pt idx="13">
                  <c:v>6.1945269015429528E-3</c:v>
                </c:pt>
                <c:pt idx="14">
                  <c:v>8.0000000000000002E-3</c:v>
                </c:pt>
                <c:pt idx="15">
                  <c:v>8.9999999999999993E-3</c:v>
                </c:pt>
                <c:pt idx="16">
                  <c:v>6.0000000000000001E-3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6"/>
          <c:order val="6"/>
          <c:tx>
            <c:strRef>
              <c:f>'Region --&gt;'!$R$26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--&gt;'!$R$27:$R$45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6.0000000000000001E-3</c:v>
                </c:pt>
                <c:pt idx="4">
                  <c:v>6.3E-3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4.5999999999999999E-3</c:v>
                </c:pt>
                <c:pt idx="10">
                  <c:v>8.9999999999999993E-3</c:v>
                </c:pt>
                <c:pt idx="11">
                  <c:v>0.01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7"/>
          <c:order val="7"/>
          <c:tx>
            <c:strRef>
              <c:f>'Region --&gt;'!$S$26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--&gt;'!$S$27:$S$45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4.0000000000000001E-3</c:v>
                </c:pt>
                <c:pt idx="18">
                  <c:v>7.0000000000000001E-3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82336"/>
        <c:axId val="647730400"/>
      </c:areaChart>
      <c:dateAx>
        <c:axId val="3263823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47730400"/>
        <c:crosses val="autoZero"/>
        <c:auto val="1"/>
        <c:lblOffset val="100"/>
        <c:baseTimeUnit val="months"/>
      </c:dateAx>
      <c:valAx>
        <c:axId val="6477304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63823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Short </a:t>
            </a:r>
            <a:r>
              <a:rPr lang="en-US"/>
              <a:t>Exposure by Region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'Region --&gt;'!$C$26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--&gt;'!$C$27:$C$45</c:f>
              <c:numCache>
                <c:formatCode>0.00%</c:formatCode>
                <c:ptCount val="19"/>
                <c:pt idx="0">
                  <c:v>0.2</c:v>
                </c:pt>
                <c:pt idx="1">
                  <c:v>0.52500000000000002</c:v>
                </c:pt>
                <c:pt idx="2">
                  <c:v>0.44400000000000001</c:v>
                </c:pt>
                <c:pt idx="3">
                  <c:v>0.14399999999999999</c:v>
                </c:pt>
                <c:pt idx="4">
                  <c:v>0.17249999999999999</c:v>
                </c:pt>
                <c:pt idx="5">
                  <c:v>0.13100000000000001</c:v>
                </c:pt>
                <c:pt idx="6">
                  <c:v>0.127</c:v>
                </c:pt>
                <c:pt idx="7">
                  <c:v>0.121</c:v>
                </c:pt>
                <c:pt idx="8">
                  <c:v>0.115</c:v>
                </c:pt>
                <c:pt idx="9">
                  <c:v>0.1139</c:v>
                </c:pt>
                <c:pt idx="10">
                  <c:v>0.115</c:v>
                </c:pt>
                <c:pt idx="11">
                  <c:v>7.0999999999999994E-2</c:v>
                </c:pt>
                <c:pt idx="12">
                  <c:v>9.5355957891592694E-2</c:v>
                </c:pt>
                <c:pt idx="13">
                  <c:v>9.7060148669140575E-2</c:v>
                </c:pt>
                <c:pt idx="14">
                  <c:v>7.6999999999999999E-2</c:v>
                </c:pt>
                <c:pt idx="15">
                  <c:v>7.9000000000000001E-2</c:v>
                </c:pt>
                <c:pt idx="16">
                  <c:v>8.5999999999999993E-2</c:v>
                </c:pt>
                <c:pt idx="17">
                  <c:v>7.5999999999999998E-2</c:v>
                </c:pt>
                <c:pt idx="18">
                  <c:v>7.9000000000000001E-2</c:v>
                </c:pt>
              </c:numCache>
            </c:numRef>
          </c:val>
        </c:ser>
        <c:ser>
          <c:idx val="1"/>
          <c:order val="1"/>
          <c:tx>
            <c:strRef>
              <c:f>'Region --&gt;'!$D$26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--&gt;'!$D$27:$D$45</c:f>
              <c:numCache>
                <c:formatCode>0.00%</c:formatCode>
                <c:ptCount val="19"/>
                <c:pt idx="0">
                  <c:v>0.7</c:v>
                </c:pt>
                <c:pt idx="1">
                  <c:v>0.113</c:v>
                </c:pt>
                <c:pt idx="2">
                  <c:v>0.13200000000000001</c:v>
                </c:pt>
                <c:pt idx="3">
                  <c:v>0.23599999999999999</c:v>
                </c:pt>
                <c:pt idx="4">
                  <c:v>0.128</c:v>
                </c:pt>
                <c:pt idx="5">
                  <c:v>9.1999999999999998E-2</c:v>
                </c:pt>
                <c:pt idx="6">
                  <c:v>0.13600000000000001</c:v>
                </c:pt>
                <c:pt idx="7">
                  <c:v>0.127</c:v>
                </c:pt>
                <c:pt idx="8">
                  <c:v>0.11799999999999999</c:v>
                </c:pt>
                <c:pt idx="9">
                  <c:v>0.1162</c:v>
                </c:pt>
                <c:pt idx="10">
                  <c:v>0.113</c:v>
                </c:pt>
                <c:pt idx="11">
                  <c:v>0.15</c:v>
                </c:pt>
                <c:pt idx="12">
                  <c:v>0.16099274940980821</c:v>
                </c:pt>
                <c:pt idx="13">
                  <c:v>0.17052029282379788</c:v>
                </c:pt>
                <c:pt idx="14">
                  <c:v>0.20699999999999999</c:v>
                </c:pt>
                <c:pt idx="15">
                  <c:v>0.187</c:v>
                </c:pt>
                <c:pt idx="16">
                  <c:v>0.191</c:v>
                </c:pt>
                <c:pt idx="17">
                  <c:v>0.17299999999999999</c:v>
                </c:pt>
                <c:pt idx="18">
                  <c:v>0.161</c:v>
                </c:pt>
              </c:numCache>
            </c:numRef>
          </c:val>
        </c:ser>
        <c:ser>
          <c:idx val="2"/>
          <c:order val="2"/>
          <c:tx>
            <c:strRef>
              <c:f>'Region --&gt;'!$E$26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--&gt;'!$E$27:$E$45</c:f>
              <c:numCache>
                <c:formatCode>0.00%</c:formatCode>
                <c:ptCount val="19"/>
                <c:pt idx="0">
                  <c:v>0</c:v>
                </c:pt>
                <c:pt idx="1">
                  <c:v>6.8000000000000005E-2</c:v>
                </c:pt>
                <c:pt idx="2">
                  <c:v>7.9000000000000001E-2</c:v>
                </c:pt>
                <c:pt idx="3">
                  <c:v>4.7E-2</c:v>
                </c:pt>
                <c:pt idx="4">
                  <c:v>2.7E-2</c:v>
                </c:pt>
                <c:pt idx="5">
                  <c:v>5.0000000000000001E-3</c:v>
                </c:pt>
                <c:pt idx="6">
                  <c:v>2.3E-2</c:v>
                </c:pt>
                <c:pt idx="7">
                  <c:v>2.7E-2</c:v>
                </c:pt>
                <c:pt idx="8">
                  <c:v>0.02</c:v>
                </c:pt>
                <c:pt idx="9">
                  <c:v>1.9E-2</c:v>
                </c:pt>
                <c:pt idx="10">
                  <c:v>2.9000000000000001E-2</c:v>
                </c:pt>
                <c:pt idx="11">
                  <c:v>2.3E-2</c:v>
                </c:pt>
                <c:pt idx="12">
                  <c:v>2.6696190164468815E-2</c:v>
                </c:pt>
                <c:pt idx="13">
                  <c:v>2.1680844155400333E-2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4.3999999999999997E-2</c:v>
                </c:pt>
                <c:pt idx="17">
                  <c:v>3.1E-2</c:v>
                </c:pt>
                <c:pt idx="18">
                  <c:v>3.4000000000000002E-2</c:v>
                </c:pt>
              </c:numCache>
            </c:numRef>
          </c:val>
        </c:ser>
        <c:ser>
          <c:idx val="3"/>
          <c:order val="3"/>
          <c:tx>
            <c:strRef>
              <c:f>'Region --&gt;'!$F$26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--&gt;'!$F$27:$F$45</c:f>
              <c:numCache>
                <c:formatCode>0.00%</c:formatCode>
                <c:ptCount val="19"/>
                <c:pt idx="0">
                  <c:v>0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2.1000000000000001E-2</c:v>
                </c:pt>
                <c:pt idx="4">
                  <c:v>1.46E-2</c:v>
                </c:pt>
                <c:pt idx="5">
                  <c:v>2E-3</c:v>
                </c:pt>
                <c:pt idx="6">
                  <c:v>1.9E-2</c:v>
                </c:pt>
                <c:pt idx="7">
                  <c:v>6.9000000000000006E-2</c:v>
                </c:pt>
                <c:pt idx="8">
                  <c:v>6.5000000000000002E-2</c:v>
                </c:pt>
                <c:pt idx="9">
                  <c:v>6.3600000000000004E-2</c:v>
                </c:pt>
                <c:pt idx="10">
                  <c:v>6.9000000000000006E-2</c:v>
                </c:pt>
                <c:pt idx="11">
                  <c:v>6.9000000000000006E-2</c:v>
                </c:pt>
                <c:pt idx="12">
                  <c:v>1.9068707260334869E-2</c:v>
                </c:pt>
                <c:pt idx="13">
                  <c:v>1.5486317253857379E-2</c:v>
                </c:pt>
                <c:pt idx="14">
                  <c:v>0.02</c:v>
                </c:pt>
                <c:pt idx="15">
                  <c:v>2.1999999999999999E-2</c:v>
                </c:pt>
                <c:pt idx="16">
                  <c:v>3.2000000000000001E-2</c:v>
                </c:pt>
                <c:pt idx="17">
                  <c:v>2.4E-2</c:v>
                </c:pt>
                <c:pt idx="18">
                  <c:v>2.5999999999999999E-2</c:v>
                </c:pt>
              </c:numCache>
            </c:numRef>
          </c:val>
        </c:ser>
        <c:ser>
          <c:idx val="4"/>
          <c:order val="4"/>
          <c:tx>
            <c:strRef>
              <c:f>'Region --&gt;'!$G$26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--&gt;'!$G$27:$G$45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'Region --&gt;'!$Q$26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--&gt;'!$Q$27:$Q$45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2.0999999999999999E-3</c:v>
                </c:pt>
                <c:pt idx="5">
                  <c:v>0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3.0999999999999999E-3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7.6274829041339471E-3</c:v>
                </c:pt>
                <c:pt idx="13">
                  <c:v>6.1945269015429528E-3</c:v>
                </c:pt>
                <c:pt idx="14">
                  <c:v>8.0000000000000002E-3</c:v>
                </c:pt>
                <c:pt idx="15">
                  <c:v>8.9999999999999993E-3</c:v>
                </c:pt>
                <c:pt idx="16">
                  <c:v>6.0000000000000001E-3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6"/>
          <c:order val="6"/>
          <c:tx>
            <c:strRef>
              <c:f>'Region --&gt;'!$R$26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--&gt;'!$R$27:$R$45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6.0000000000000001E-3</c:v>
                </c:pt>
                <c:pt idx="4">
                  <c:v>6.3E-3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4.5999999999999999E-3</c:v>
                </c:pt>
                <c:pt idx="10">
                  <c:v>8.9999999999999993E-3</c:v>
                </c:pt>
                <c:pt idx="11">
                  <c:v>0.01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7"/>
          <c:order val="7"/>
          <c:tx>
            <c:strRef>
              <c:f>'Region --&gt;'!$S$26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--&gt;'!$B$27:$B$45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--&gt;'!$S$27:$S$45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4.0000000000000001E-3</c:v>
                </c:pt>
                <c:pt idx="18">
                  <c:v>7.0000000000000001E-3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31184"/>
        <c:axId val="647731576"/>
      </c:areaChart>
      <c:dateAx>
        <c:axId val="64773118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47731576"/>
        <c:crosses val="autoZero"/>
        <c:auto val="1"/>
        <c:lblOffset val="100"/>
        <c:baseTimeUnit val="months"/>
      </c:dateAx>
      <c:valAx>
        <c:axId val="6477315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4773118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7732360"/>
        <c:axId val="647732752"/>
      </c:barChart>
      <c:catAx>
        <c:axId val="64773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647732752"/>
        <c:crosses val="autoZero"/>
        <c:auto val="1"/>
        <c:lblAlgn val="ctr"/>
        <c:lblOffset val="100"/>
        <c:noMultiLvlLbl val="0"/>
      </c:catAx>
      <c:valAx>
        <c:axId val="6477327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47732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Gross </a:t>
            </a:r>
            <a:r>
              <a:rPr lang="en-US"/>
              <a:t>Exposure by Region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'Region --&gt;'!$C$49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--&gt;'!$C$50:$C$68</c:f>
              <c:numCache>
                <c:formatCode>0.00%</c:formatCode>
                <c:ptCount val="19"/>
                <c:pt idx="0">
                  <c:v>0.59410310957968804</c:v>
                </c:pt>
                <c:pt idx="1">
                  <c:v>0.61799999999999999</c:v>
                </c:pt>
                <c:pt idx="2">
                  <c:v>0.49420000000000003</c:v>
                </c:pt>
                <c:pt idx="3">
                  <c:v>0.19999999999999998</c:v>
                </c:pt>
                <c:pt idx="4">
                  <c:v>0.2142</c:v>
                </c:pt>
                <c:pt idx="5">
                  <c:v>0.17080000000000001</c:v>
                </c:pt>
                <c:pt idx="6">
                  <c:v>0.1643</c:v>
                </c:pt>
                <c:pt idx="7">
                  <c:v>0.15429999999999999</c:v>
                </c:pt>
                <c:pt idx="8">
                  <c:v>0.14600000000000002</c:v>
                </c:pt>
                <c:pt idx="9">
                  <c:v>0.14330000000000001</c:v>
                </c:pt>
                <c:pt idx="10">
                  <c:v>0.14200000000000002</c:v>
                </c:pt>
                <c:pt idx="11">
                  <c:v>9.5000000000000001E-2</c:v>
                </c:pt>
                <c:pt idx="12">
                  <c:v>0.1181059578915927</c:v>
                </c:pt>
                <c:pt idx="13">
                  <c:v>0.11886014866914058</c:v>
                </c:pt>
                <c:pt idx="14">
                  <c:v>9.3748247009867391E-2</c:v>
                </c:pt>
                <c:pt idx="15">
                  <c:v>9.74E-2</c:v>
                </c:pt>
                <c:pt idx="16">
                  <c:v>0.10469999999999999</c:v>
                </c:pt>
                <c:pt idx="17">
                  <c:v>9.4899999999999998E-2</c:v>
                </c:pt>
                <c:pt idx="18">
                  <c:v>9.9299999999999999E-2</c:v>
                </c:pt>
              </c:numCache>
            </c:numRef>
          </c:val>
        </c:ser>
        <c:ser>
          <c:idx val="1"/>
          <c:order val="1"/>
          <c:tx>
            <c:strRef>
              <c:f>'Region --&gt;'!$D$49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--&gt;'!$D$50:$D$68</c:f>
              <c:numCache>
                <c:formatCode>0.00%</c:formatCode>
                <c:ptCount val="19"/>
                <c:pt idx="0">
                  <c:v>0.7</c:v>
                </c:pt>
                <c:pt idx="1">
                  <c:v>0.39400000000000002</c:v>
                </c:pt>
                <c:pt idx="2">
                  <c:v>0.24970000000000001</c:v>
                </c:pt>
                <c:pt idx="3">
                  <c:v>0.33389999999999997</c:v>
                </c:pt>
                <c:pt idx="4">
                  <c:v>0.27510000000000001</c:v>
                </c:pt>
                <c:pt idx="5">
                  <c:v>0.24079999999999999</c:v>
                </c:pt>
                <c:pt idx="6">
                  <c:v>0.27410000000000001</c:v>
                </c:pt>
                <c:pt idx="7">
                  <c:v>0.2636</c:v>
                </c:pt>
                <c:pt idx="8">
                  <c:v>0.27300000000000002</c:v>
                </c:pt>
                <c:pt idx="9">
                  <c:v>0.26380000000000003</c:v>
                </c:pt>
                <c:pt idx="10">
                  <c:v>0.255</c:v>
                </c:pt>
                <c:pt idx="11">
                  <c:v>0.30669999999999997</c:v>
                </c:pt>
                <c:pt idx="12">
                  <c:v>0.33439274940980823</c:v>
                </c:pt>
                <c:pt idx="13">
                  <c:v>0.33942029282379788</c:v>
                </c:pt>
                <c:pt idx="14">
                  <c:v>0.38261520146888295</c:v>
                </c:pt>
                <c:pt idx="15">
                  <c:v>0.36230000000000001</c:v>
                </c:pt>
                <c:pt idx="16">
                  <c:v>0.37140000000000001</c:v>
                </c:pt>
                <c:pt idx="17">
                  <c:v>0.36070000000000002</c:v>
                </c:pt>
                <c:pt idx="18">
                  <c:v>0.31740000000000002</c:v>
                </c:pt>
              </c:numCache>
            </c:numRef>
          </c:val>
        </c:ser>
        <c:ser>
          <c:idx val="2"/>
          <c:order val="2"/>
          <c:tx>
            <c:strRef>
              <c:f>'Region --&gt;'!$E$49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--&gt;'!$E$50:$E$68</c:f>
              <c:numCache>
                <c:formatCode>0.00%</c:formatCode>
                <c:ptCount val="19"/>
                <c:pt idx="0">
                  <c:v>0</c:v>
                </c:pt>
                <c:pt idx="1">
                  <c:v>6.8000000000000005E-2</c:v>
                </c:pt>
                <c:pt idx="2">
                  <c:v>0.1169</c:v>
                </c:pt>
                <c:pt idx="3">
                  <c:v>0.13059999999999999</c:v>
                </c:pt>
                <c:pt idx="4">
                  <c:v>9.7799999999999998E-2</c:v>
                </c:pt>
                <c:pt idx="5">
                  <c:v>5.9399999999999994E-2</c:v>
                </c:pt>
                <c:pt idx="6">
                  <c:v>7.9699999999999993E-2</c:v>
                </c:pt>
                <c:pt idx="7">
                  <c:v>7.7600000000000002E-2</c:v>
                </c:pt>
                <c:pt idx="8">
                  <c:v>6.6000000000000003E-2</c:v>
                </c:pt>
                <c:pt idx="9">
                  <c:v>6.3200000000000006E-2</c:v>
                </c:pt>
                <c:pt idx="10">
                  <c:v>7.3999999999999996E-2</c:v>
                </c:pt>
                <c:pt idx="11">
                  <c:v>6.3500000000000001E-2</c:v>
                </c:pt>
                <c:pt idx="12">
                  <c:v>6.5796190164468818E-2</c:v>
                </c:pt>
                <c:pt idx="13">
                  <c:v>5.6680844155400339E-2</c:v>
                </c:pt>
                <c:pt idx="14">
                  <c:v>5.6902052656856605E-2</c:v>
                </c:pt>
                <c:pt idx="15">
                  <c:v>5.7700000000000001E-2</c:v>
                </c:pt>
                <c:pt idx="16">
                  <c:v>7.2399999999999992E-2</c:v>
                </c:pt>
                <c:pt idx="17">
                  <c:v>6.0100000000000001E-2</c:v>
                </c:pt>
                <c:pt idx="18">
                  <c:v>6.6400000000000001E-2</c:v>
                </c:pt>
              </c:numCache>
            </c:numRef>
          </c:val>
        </c:ser>
        <c:ser>
          <c:idx val="3"/>
          <c:order val="3"/>
          <c:tx>
            <c:strRef>
              <c:f>'Region --&gt;'!$F$49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--&gt;'!$F$50:$F$68</c:f>
              <c:numCache>
                <c:formatCode>0.00%</c:formatCode>
                <c:ptCount val="19"/>
                <c:pt idx="0">
                  <c:v>0.12813514695103809</c:v>
                </c:pt>
                <c:pt idx="1">
                  <c:v>3.2000000000000001E-2</c:v>
                </c:pt>
                <c:pt idx="2">
                  <c:v>3.0899999999999997E-2</c:v>
                </c:pt>
                <c:pt idx="3">
                  <c:v>2.3300000000000001E-2</c:v>
                </c:pt>
                <c:pt idx="4">
                  <c:v>1.61E-2</c:v>
                </c:pt>
                <c:pt idx="5">
                  <c:v>3.1000000000000003E-3</c:v>
                </c:pt>
                <c:pt idx="6">
                  <c:v>0.02</c:v>
                </c:pt>
                <c:pt idx="7">
                  <c:v>6.9000000000000006E-2</c:v>
                </c:pt>
                <c:pt idx="8">
                  <c:v>6.5000000000000002E-2</c:v>
                </c:pt>
                <c:pt idx="9">
                  <c:v>6.3600000000000004E-2</c:v>
                </c:pt>
                <c:pt idx="10">
                  <c:v>6.9000000000000006E-2</c:v>
                </c:pt>
                <c:pt idx="11">
                  <c:v>6.9000000000000006E-2</c:v>
                </c:pt>
                <c:pt idx="12">
                  <c:v>1.9068707260334869E-2</c:v>
                </c:pt>
                <c:pt idx="13">
                  <c:v>1.5486317253857379E-2</c:v>
                </c:pt>
                <c:pt idx="14">
                  <c:v>0.02</c:v>
                </c:pt>
                <c:pt idx="15">
                  <c:v>2.1999999999999999E-2</c:v>
                </c:pt>
                <c:pt idx="16">
                  <c:v>3.2000000000000001E-2</c:v>
                </c:pt>
                <c:pt idx="17">
                  <c:v>2.4E-2</c:v>
                </c:pt>
                <c:pt idx="18">
                  <c:v>2.5999999999999999E-2</c:v>
                </c:pt>
              </c:numCache>
            </c:numRef>
          </c:val>
        </c:ser>
        <c:ser>
          <c:idx val="4"/>
          <c:order val="4"/>
          <c:tx>
            <c:strRef>
              <c:f>'Region --&gt;'!$G$49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--&gt;'!$G$50:$G$68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7.8299999999999995E-2</c:v>
                </c:pt>
                <c:pt idx="3">
                  <c:v>0.10780000000000001</c:v>
                </c:pt>
                <c:pt idx="4">
                  <c:v>7.5300000000000006E-2</c:v>
                </c:pt>
                <c:pt idx="5">
                  <c:v>7.6499999999999999E-2</c:v>
                </c:pt>
                <c:pt idx="6">
                  <c:v>8.1100000000000005E-2</c:v>
                </c:pt>
                <c:pt idx="7">
                  <c:v>8.3299999999999999E-2</c:v>
                </c:pt>
                <c:pt idx="8">
                  <c:v>8.4000000000000005E-2</c:v>
                </c:pt>
                <c:pt idx="9">
                  <c:v>8.1500000000000003E-2</c:v>
                </c:pt>
                <c:pt idx="10">
                  <c:v>7.4999999999999997E-2</c:v>
                </c:pt>
                <c:pt idx="11">
                  <c:v>6.6199999999999995E-2</c:v>
                </c:pt>
                <c:pt idx="12">
                  <c:v>8.2500000000000004E-2</c:v>
                </c:pt>
                <c:pt idx="13">
                  <c:v>9.4100000000000003E-2</c:v>
                </c:pt>
                <c:pt idx="14">
                  <c:v>9.6738659817766998E-2</c:v>
                </c:pt>
                <c:pt idx="15">
                  <c:v>9.5799999999999996E-2</c:v>
                </c:pt>
                <c:pt idx="16">
                  <c:v>9.8100000000000007E-2</c:v>
                </c:pt>
                <c:pt idx="17">
                  <c:v>9.6199999999999994E-2</c:v>
                </c:pt>
                <c:pt idx="18">
                  <c:v>0.10299999999999999</c:v>
                </c:pt>
              </c:numCache>
            </c:numRef>
          </c:val>
        </c:ser>
        <c:ser>
          <c:idx val="5"/>
          <c:order val="5"/>
          <c:tx>
            <c:strRef>
              <c:f>'Region --&gt;'!$Q$49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--&gt;'!$Q$50:$Q$68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2.0999999999999999E-3</c:v>
                </c:pt>
                <c:pt idx="5">
                  <c:v>0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3.0999999999999999E-3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7.6274829041339471E-3</c:v>
                </c:pt>
                <c:pt idx="13">
                  <c:v>6.1945269015429528E-3</c:v>
                </c:pt>
                <c:pt idx="14">
                  <c:v>8.0000000000000002E-3</c:v>
                </c:pt>
                <c:pt idx="15">
                  <c:v>8.9999999999999993E-3</c:v>
                </c:pt>
                <c:pt idx="16">
                  <c:v>6.0000000000000001E-3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6"/>
          <c:order val="6"/>
          <c:tx>
            <c:strRef>
              <c:f>'Region --&gt;'!$R$49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--&gt;'!$R$50:$R$68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6.0000000000000001E-3</c:v>
                </c:pt>
                <c:pt idx="4">
                  <c:v>6.3E-3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4.5999999999999999E-3</c:v>
                </c:pt>
                <c:pt idx="10">
                  <c:v>8.9999999999999993E-3</c:v>
                </c:pt>
                <c:pt idx="11">
                  <c:v>0.01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7"/>
          <c:order val="7"/>
          <c:tx>
            <c:strRef>
              <c:f>'Region --&gt;'!$S$49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--&gt;'!$S$50:$S$68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4.0000000000000001E-3</c:v>
                </c:pt>
                <c:pt idx="18">
                  <c:v>7.0000000000000001E-3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33536"/>
        <c:axId val="647733928"/>
      </c:areaChart>
      <c:dateAx>
        <c:axId val="6477335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47733928"/>
        <c:crosses val="autoZero"/>
        <c:auto val="1"/>
        <c:lblOffset val="100"/>
        <c:baseTimeUnit val="months"/>
      </c:dateAx>
      <c:valAx>
        <c:axId val="64773392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477335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Gross </a:t>
            </a:r>
            <a:r>
              <a:rPr lang="en-US"/>
              <a:t>Exposure by Region (% of</a:t>
            </a:r>
            <a:r>
              <a:rPr lang="en-US" baseline="0"/>
              <a:t> Total)</a:t>
            </a:r>
            <a:endParaRPr lang="en-US"/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'Region --&gt;'!$C$49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--&gt;'!$C$50:$C$68</c:f>
              <c:numCache>
                <c:formatCode>0.00%</c:formatCode>
                <c:ptCount val="19"/>
                <c:pt idx="0">
                  <c:v>0.59410310957968804</c:v>
                </c:pt>
                <c:pt idx="1">
                  <c:v>0.61799999999999999</c:v>
                </c:pt>
                <c:pt idx="2">
                  <c:v>0.49420000000000003</c:v>
                </c:pt>
                <c:pt idx="3">
                  <c:v>0.19999999999999998</c:v>
                </c:pt>
                <c:pt idx="4">
                  <c:v>0.2142</c:v>
                </c:pt>
                <c:pt idx="5">
                  <c:v>0.17080000000000001</c:v>
                </c:pt>
                <c:pt idx="6">
                  <c:v>0.1643</c:v>
                </c:pt>
                <c:pt idx="7">
                  <c:v>0.15429999999999999</c:v>
                </c:pt>
                <c:pt idx="8">
                  <c:v>0.14600000000000002</c:v>
                </c:pt>
                <c:pt idx="9">
                  <c:v>0.14330000000000001</c:v>
                </c:pt>
                <c:pt idx="10">
                  <c:v>0.14200000000000002</c:v>
                </c:pt>
                <c:pt idx="11">
                  <c:v>9.5000000000000001E-2</c:v>
                </c:pt>
                <c:pt idx="12">
                  <c:v>0.1181059578915927</c:v>
                </c:pt>
                <c:pt idx="13">
                  <c:v>0.11886014866914058</c:v>
                </c:pt>
                <c:pt idx="14">
                  <c:v>9.3748247009867391E-2</c:v>
                </c:pt>
                <c:pt idx="15">
                  <c:v>9.74E-2</c:v>
                </c:pt>
                <c:pt idx="16">
                  <c:v>0.10469999999999999</c:v>
                </c:pt>
                <c:pt idx="17">
                  <c:v>9.4899999999999998E-2</c:v>
                </c:pt>
                <c:pt idx="18">
                  <c:v>9.9299999999999999E-2</c:v>
                </c:pt>
              </c:numCache>
            </c:numRef>
          </c:val>
        </c:ser>
        <c:ser>
          <c:idx val="1"/>
          <c:order val="1"/>
          <c:tx>
            <c:strRef>
              <c:f>'Region --&gt;'!$D$49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--&gt;'!$D$50:$D$68</c:f>
              <c:numCache>
                <c:formatCode>0.00%</c:formatCode>
                <c:ptCount val="19"/>
                <c:pt idx="0">
                  <c:v>0.7</c:v>
                </c:pt>
                <c:pt idx="1">
                  <c:v>0.39400000000000002</c:v>
                </c:pt>
                <c:pt idx="2">
                  <c:v>0.24970000000000001</c:v>
                </c:pt>
                <c:pt idx="3">
                  <c:v>0.33389999999999997</c:v>
                </c:pt>
                <c:pt idx="4">
                  <c:v>0.27510000000000001</c:v>
                </c:pt>
                <c:pt idx="5">
                  <c:v>0.24079999999999999</c:v>
                </c:pt>
                <c:pt idx="6">
                  <c:v>0.27410000000000001</c:v>
                </c:pt>
                <c:pt idx="7">
                  <c:v>0.2636</c:v>
                </c:pt>
                <c:pt idx="8">
                  <c:v>0.27300000000000002</c:v>
                </c:pt>
                <c:pt idx="9">
                  <c:v>0.26380000000000003</c:v>
                </c:pt>
                <c:pt idx="10">
                  <c:v>0.255</c:v>
                </c:pt>
                <c:pt idx="11">
                  <c:v>0.30669999999999997</c:v>
                </c:pt>
                <c:pt idx="12">
                  <c:v>0.33439274940980823</c:v>
                </c:pt>
                <c:pt idx="13">
                  <c:v>0.33942029282379788</c:v>
                </c:pt>
                <c:pt idx="14">
                  <c:v>0.38261520146888295</c:v>
                </c:pt>
                <c:pt idx="15">
                  <c:v>0.36230000000000001</c:v>
                </c:pt>
                <c:pt idx="16">
                  <c:v>0.37140000000000001</c:v>
                </c:pt>
                <c:pt idx="17">
                  <c:v>0.36070000000000002</c:v>
                </c:pt>
                <c:pt idx="18">
                  <c:v>0.31740000000000002</c:v>
                </c:pt>
              </c:numCache>
            </c:numRef>
          </c:val>
        </c:ser>
        <c:ser>
          <c:idx val="2"/>
          <c:order val="2"/>
          <c:tx>
            <c:strRef>
              <c:f>'Region --&gt;'!$E$49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--&gt;'!$E$50:$E$68</c:f>
              <c:numCache>
                <c:formatCode>0.00%</c:formatCode>
                <c:ptCount val="19"/>
                <c:pt idx="0">
                  <c:v>0</c:v>
                </c:pt>
                <c:pt idx="1">
                  <c:v>6.8000000000000005E-2</c:v>
                </c:pt>
                <c:pt idx="2">
                  <c:v>0.1169</c:v>
                </c:pt>
                <c:pt idx="3">
                  <c:v>0.13059999999999999</c:v>
                </c:pt>
                <c:pt idx="4">
                  <c:v>9.7799999999999998E-2</c:v>
                </c:pt>
                <c:pt idx="5">
                  <c:v>5.9399999999999994E-2</c:v>
                </c:pt>
                <c:pt idx="6">
                  <c:v>7.9699999999999993E-2</c:v>
                </c:pt>
                <c:pt idx="7">
                  <c:v>7.7600000000000002E-2</c:v>
                </c:pt>
                <c:pt idx="8">
                  <c:v>6.6000000000000003E-2</c:v>
                </c:pt>
                <c:pt idx="9">
                  <c:v>6.3200000000000006E-2</c:v>
                </c:pt>
                <c:pt idx="10">
                  <c:v>7.3999999999999996E-2</c:v>
                </c:pt>
                <c:pt idx="11">
                  <c:v>6.3500000000000001E-2</c:v>
                </c:pt>
                <c:pt idx="12">
                  <c:v>6.5796190164468818E-2</c:v>
                </c:pt>
                <c:pt idx="13">
                  <c:v>5.6680844155400339E-2</c:v>
                </c:pt>
                <c:pt idx="14">
                  <c:v>5.6902052656856605E-2</c:v>
                </c:pt>
                <c:pt idx="15">
                  <c:v>5.7700000000000001E-2</c:v>
                </c:pt>
                <c:pt idx="16">
                  <c:v>7.2399999999999992E-2</c:v>
                </c:pt>
                <c:pt idx="17">
                  <c:v>6.0100000000000001E-2</c:v>
                </c:pt>
                <c:pt idx="18">
                  <c:v>6.6400000000000001E-2</c:v>
                </c:pt>
              </c:numCache>
            </c:numRef>
          </c:val>
        </c:ser>
        <c:ser>
          <c:idx val="3"/>
          <c:order val="3"/>
          <c:tx>
            <c:strRef>
              <c:f>'Region --&gt;'!$F$49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--&gt;'!$F$50:$F$68</c:f>
              <c:numCache>
                <c:formatCode>0.00%</c:formatCode>
                <c:ptCount val="19"/>
                <c:pt idx="0">
                  <c:v>0.12813514695103809</c:v>
                </c:pt>
                <c:pt idx="1">
                  <c:v>3.2000000000000001E-2</c:v>
                </c:pt>
                <c:pt idx="2">
                  <c:v>3.0899999999999997E-2</c:v>
                </c:pt>
                <c:pt idx="3">
                  <c:v>2.3300000000000001E-2</c:v>
                </c:pt>
                <c:pt idx="4">
                  <c:v>1.61E-2</c:v>
                </c:pt>
                <c:pt idx="5">
                  <c:v>3.1000000000000003E-3</c:v>
                </c:pt>
                <c:pt idx="6">
                  <c:v>0.02</c:v>
                </c:pt>
                <c:pt idx="7">
                  <c:v>6.9000000000000006E-2</c:v>
                </c:pt>
                <c:pt idx="8">
                  <c:v>6.5000000000000002E-2</c:v>
                </c:pt>
                <c:pt idx="9">
                  <c:v>6.3600000000000004E-2</c:v>
                </c:pt>
                <c:pt idx="10">
                  <c:v>6.9000000000000006E-2</c:v>
                </c:pt>
                <c:pt idx="11">
                  <c:v>6.9000000000000006E-2</c:v>
                </c:pt>
                <c:pt idx="12">
                  <c:v>1.9068707260334869E-2</c:v>
                </c:pt>
                <c:pt idx="13">
                  <c:v>1.5486317253857379E-2</c:v>
                </c:pt>
                <c:pt idx="14">
                  <c:v>0.02</c:v>
                </c:pt>
                <c:pt idx="15">
                  <c:v>2.1999999999999999E-2</c:v>
                </c:pt>
                <c:pt idx="16">
                  <c:v>3.2000000000000001E-2</c:v>
                </c:pt>
                <c:pt idx="17">
                  <c:v>2.4E-2</c:v>
                </c:pt>
                <c:pt idx="18">
                  <c:v>2.5999999999999999E-2</c:v>
                </c:pt>
              </c:numCache>
            </c:numRef>
          </c:val>
        </c:ser>
        <c:ser>
          <c:idx val="4"/>
          <c:order val="4"/>
          <c:tx>
            <c:strRef>
              <c:f>'Region --&gt;'!$G$49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--&gt;'!$G$50:$G$68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7.8299999999999995E-2</c:v>
                </c:pt>
                <c:pt idx="3">
                  <c:v>0.10780000000000001</c:v>
                </c:pt>
                <c:pt idx="4">
                  <c:v>7.5300000000000006E-2</c:v>
                </c:pt>
                <c:pt idx="5">
                  <c:v>7.6499999999999999E-2</c:v>
                </c:pt>
                <c:pt idx="6">
                  <c:v>8.1100000000000005E-2</c:v>
                </c:pt>
                <c:pt idx="7">
                  <c:v>8.3299999999999999E-2</c:v>
                </c:pt>
                <c:pt idx="8">
                  <c:v>8.4000000000000005E-2</c:v>
                </c:pt>
                <c:pt idx="9">
                  <c:v>8.1500000000000003E-2</c:v>
                </c:pt>
                <c:pt idx="10">
                  <c:v>7.4999999999999997E-2</c:v>
                </c:pt>
                <c:pt idx="11">
                  <c:v>6.6199999999999995E-2</c:v>
                </c:pt>
                <c:pt idx="12">
                  <c:v>8.2500000000000004E-2</c:v>
                </c:pt>
                <c:pt idx="13">
                  <c:v>9.4100000000000003E-2</c:v>
                </c:pt>
                <c:pt idx="14">
                  <c:v>9.6738659817766998E-2</c:v>
                </c:pt>
                <c:pt idx="15">
                  <c:v>9.5799999999999996E-2</c:v>
                </c:pt>
                <c:pt idx="16">
                  <c:v>9.8100000000000007E-2</c:v>
                </c:pt>
                <c:pt idx="17">
                  <c:v>9.6199999999999994E-2</c:v>
                </c:pt>
                <c:pt idx="18">
                  <c:v>0.10299999999999999</c:v>
                </c:pt>
              </c:numCache>
            </c:numRef>
          </c:val>
        </c:ser>
        <c:ser>
          <c:idx val="5"/>
          <c:order val="5"/>
          <c:tx>
            <c:strRef>
              <c:f>'Region --&gt;'!$Q$49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--&gt;'!$Q$50:$Q$68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2.0999999999999999E-3</c:v>
                </c:pt>
                <c:pt idx="5">
                  <c:v>0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3.0999999999999999E-3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7.6274829041339471E-3</c:v>
                </c:pt>
                <c:pt idx="13">
                  <c:v>6.1945269015429528E-3</c:v>
                </c:pt>
                <c:pt idx="14">
                  <c:v>8.0000000000000002E-3</c:v>
                </c:pt>
                <c:pt idx="15">
                  <c:v>8.9999999999999993E-3</c:v>
                </c:pt>
                <c:pt idx="16">
                  <c:v>6.0000000000000001E-3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6"/>
          <c:order val="6"/>
          <c:tx>
            <c:strRef>
              <c:f>'Region --&gt;'!$R$49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--&gt;'!$R$50:$R$68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6.0000000000000001E-3</c:v>
                </c:pt>
                <c:pt idx="4">
                  <c:v>6.3E-3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4.5999999999999999E-3</c:v>
                </c:pt>
                <c:pt idx="10">
                  <c:v>8.9999999999999993E-3</c:v>
                </c:pt>
                <c:pt idx="11">
                  <c:v>0.01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1E-3</c:v>
                </c:pt>
                <c:pt idx="18">
                  <c:v>2E-3</c:v>
                </c:pt>
              </c:numCache>
            </c:numRef>
          </c:val>
        </c:ser>
        <c:ser>
          <c:idx val="7"/>
          <c:order val="7"/>
          <c:tx>
            <c:strRef>
              <c:f>'Region --&gt;'!$S$49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--&gt;'!$B$50:$B$68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--&gt;'!$S$50:$S$68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1.1441224356200921E-2</c:v>
                </c:pt>
                <c:pt idx="13">
                  <c:v>9.2917903523144288E-3</c:v>
                </c:pt>
                <c:pt idx="14">
                  <c:v>1.2E-2</c:v>
                </c:pt>
                <c:pt idx="15">
                  <c:v>1.2999999999999999E-2</c:v>
                </c:pt>
                <c:pt idx="16">
                  <c:v>8.9999999999999993E-3</c:v>
                </c:pt>
                <c:pt idx="17">
                  <c:v>4.0000000000000001E-3</c:v>
                </c:pt>
                <c:pt idx="18">
                  <c:v>7.0000000000000001E-3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21920"/>
        <c:axId val="658022312"/>
      </c:areaChart>
      <c:dateAx>
        <c:axId val="65802192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8022312"/>
        <c:crosses val="autoZero"/>
        <c:auto val="1"/>
        <c:lblOffset val="100"/>
        <c:baseTimeUnit val="months"/>
      </c:dateAx>
      <c:valAx>
        <c:axId val="65802231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802192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Net </a:t>
            </a:r>
            <a:r>
              <a:rPr lang="en-US"/>
              <a:t>Exposure by Region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'Region --&gt;'!$C$72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--&gt;'!$C$73:$C$91</c:f>
              <c:numCache>
                <c:formatCode>0.00%</c:formatCode>
                <c:ptCount val="19"/>
                <c:pt idx="0">
                  <c:v>0.19410310957968807</c:v>
                </c:pt>
                <c:pt idx="1">
                  <c:v>-0.43200000000000005</c:v>
                </c:pt>
                <c:pt idx="2">
                  <c:v>-0.39379999999999998</c:v>
                </c:pt>
                <c:pt idx="3">
                  <c:v>-8.7999999999999995E-2</c:v>
                </c:pt>
                <c:pt idx="4">
                  <c:v>-0.13079999999999997</c:v>
                </c:pt>
                <c:pt idx="5">
                  <c:v>-9.1200000000000003E-2</c:v>
                </c:pt>
                <c:pt idx="6">
                  <c:v>-8.9700000000000002E-2</c:v>
                </c:pt>
                <c:pt idx="7">
                  <c:v>-8.77E-2</c:v>
                </c:pt>
                <c:pt idx="8">
                  <c:v>-8.4000000000000005E-2</c:v>
                </c:pt>
                <c:pt idx="9">
                  <c:v>-8.4500000000000006E-2</c:v>
                </c:pt>
                <c:pt idx="10">
                  <c:v>-8.8000000000000009E-2</c:v>
                </c:pt>
                <c:pt idx="11">
                  <c:v>-4.6999999999999993E-2</c:v>
                </c:pt>
                <c:pt idx="12">
                  <c:v>-7.2605957891592687E-2</c:v>
                </c:pt>
                <c:pt idx="13">
                  <c:v>-7.5260148669140575E-2</c:v>
                </c:pt>
                <c:pt idx="14">
                  <c:v>-6.02517529901326E-2</c:v>
                </c:pt>
                <c:pt idx="15">
                  <c:v>-6.0600000000000001E-2</c:v>
                </c:pt>
                <c:pt idx="16">
                  <c:v>-6.7299999999999999E-2</c:v>
                </c:pt>
                <c:pt idx="17">
                  <c:v>-5.7099999999999998E-2</c:v>
                </c:pt>
                <c:pt idx="18">
                  <c:v>-5.8700000000000002E-2</c:v>
                </c:pt>
              </c:numCache>
            </c:numRef>
          </c:val>
        </c:ser>
        <c:ser>
          <c:idx val="1"/>
          <c:order val="1"/>
          <c:tx>
            <c:strRef>
              <c:f>'Region --&gt;'!$D$72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--&gt;'!$D$73:$D$91</c:f>
              <c:numCache>
                <c:formatCode>0.00%</c:formatCode>
                <c:ptCount val="19"/>
                <c:pt idx="0">
                  <c:v>-0.7</c:v>
                </c:pt>
                <c:pt idx="1">
                  <c:v>0.16800000000000004</c:v>
                </c:pt>
                <c:pt idx="2">
                  <c:v>-1.4300000000000007E-2</c:v>
                </c:pt>
                <c:pt idx="3">
                  <c:v>-0.1381</c:v>
                </c:pt>
                <c:pt idx="4">
                  <c:v>1.9100000000000006E-2</c:v>
                </c:pt>
                <c:pt idx="5">
                  <c:v>5.6799999999999989E-2</c:v>
                </c:pt>
                <c:pt idx="6">
                  <c:v>2.0999999999999908E-3</c:v>
                </c:pt>
                <c:pt idx="7">
                  <c:v>9.5999999999999974E-3</c:v>
                </c:pt>
                <c:pt idx="8">
                  <c:v>3.7000000000000005E-2</c:v>
                </c:pt>
                <c:pt idx="9">
                  <c:v>3.1400000000000011E-2</c:v>
                </c:pt>
                <c:pt idx="10">
                  <c:v>2.8999999999999984E-2</c:v>
                </c:pt>
                <c:pt idx="11">
                  <c:v>6.7000000000000115E-3</c:v>
                </c:pt>
                <c:pt idx="12">
                  <c:v>1.2407250590191793E-2</c:v>
                </c:pt>
                <c:pt idx="13">
                  <c:v>-1.6202928237978864E-3</c:v>
                </c:pt>
                <c:pt idx="14">
                  <c:v>-3.1384798531117003E-2</c:v>
                </c:pt>
                <c:pt idx="15">
                  <c:v>-1.1699999999999988E-2</c:v>
                </c:pt>
                <c:pt idx="16">
                  <c:v>-1.0599999999999998E-2</c:v>
                </c:pt>
                <c:pt idx="17">
                  <c:v>1.4700000000000019E-2</c:v>
                </c:pt>
                <c:pt idx="18">
                  <c:v>-4.599999999999993E-3</c:v>
                </c:pt>
              </c:numCache>
            </c:numRef>
          </c:val>
        </c:ser>
        <c:ser>
          <c:idx val="2"/>
          <c:order val="2"/>
          <c:tx>
            <c:strRef>
              <c:f>'Region --&gt;'!$E$72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--&gt;'!$E$73:$E$91</c:f>
              <c:numCache>
                <c:formatCode>0.00%</c:formatCode>
                <c:ptCount val="19"/>
                <c:pt idx="0">
                  <c:v>0</c:v>
                </c:pt>
                <c:pt idx="1">
                  <c:v>-6.8000000000000005E-2</c:v>
                </c:pt>
                <c:pt idx="2">
                  <c:v>-4.1099999999999998E-2</c:v>
                </c:pt>
                <c:pt idx="3">
                  <c:v>3.6599999999999994E-2</c:v>
                </c:pt>
                <c:pt idx="4">
                  <c:v>4.3800000000000006E-2</c:v>
                </c:pt>
                <c:pt idx="5">
                  <c:v>4.9399999999999999E-2</c:v>
                </c:pt>
                <c:pt idx="6">
                  <c:v>3.3700000000000001E-2</c:v>
                </c:pt>
                <c:pt idx="7">
                  <c:v>2.3599999999999999E-2</c:v>
                </c:pt>
                <c:pt idx="8">
                  <c:v>2.5999999999999999E-2</c:v>
                </c:pt>
                <c:pt idx="9">
                  <c:v>2.5200000000000004E-2</c:v>
                </c:pt>
                <c:pt idx="10">
                  <c:v>1.5999999999999997E-2</c:v>
                </c:pt>
                <c:pt idx="11">
                  <c:v>1.7500000000000002E-2</c:v>
                </c:pt>
                <c:pt idx="12">
                  <c:v>1.2403809835531188E-2</c:v>
                </c:pt>
                <c:pt idx="13">
                  <c:v>1.3319155844599671E-2</c:v>
                </c:pt>
                <c:pt idx="14">
                  <c:v>9.0205265685660077E-4</c:v>
                </c:pt>
                <c:pt idx="15">
                  <c:v>-2.3E-3</c:v>
                </c:pt>
                <c:pt idx="16">
                  <c:v>-1.5599999999999996E-2</c:v>
                </c:pt>
                <c:pt idx="17">
                  <c:v>-1.8999999999999989E-3</c:v>
                </c:pt>
                <c:pt idx="18">
                  <c:v>-1.6000000000000042E-3</c:v>
                </c:pt>
              </c:numCache>
            </c:numRef>
          </c:val>
        </c:ser>
        <c:ser>
          <c:idx val="3"/>
          <c:order val="3"/>
          <c:tx>
            <c:strRef>
              <c:f>'Region --&gt;'!$F$72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rgbClr val="92D050"/>
            </a:solidFill>
          </c:spP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--&gt;'!$F$73:$F$91</c:f>
              <c:numCache>
                <c:formatCode>0.00%</c:formatCode>
                <c:ptCount val="19"/>
                <c:pt idx="0">
                  <c:v>0.12813514695103809</c:v>
                </c:pt>
                <c:pt idx="1">
                  <c:v>-1.4E-2</c:v>
                </c:pt>
                <c:pt idx="2">
                  <c:v>-2.1100000000000001E-2</c:v>
                </c:pt>
                <c:pt idx="3">
                  <c:v>-1.8700000000000001E-2</c:v>
                </c:pt>
                <c:pt idx="4">
                  <c:v>-1.3100000000000001E-2</c:v>
                </c:pt>
                <c:pt idx="5">
                  <c:v>-8.9999999999999998E-4</c:v>
                </c:pt>
                <c:pt idx="6">
                  <c:v>-1.7999999999999999E-2</c:v>
                </c:pt>
                <c:pt idx="7">
                  <c:v>-6.9000000000000006E-2</c:v>
                </c:pt>
                <c:pt idx="8">
                  <c:v>-6.5000000000000002E-2</c:v>
                </c:pt>
                <c:pt idx="9">
                  <c:v>-6.3600000000000004E-2</c:v>
                </c:pt>
                <c:pt idx="10">
                  <c:v>-6.9000000000000006E-2</c:v>
                </c:pt>
                <c:pt idx="11">
                  <c:v>-6.9000000000000006E-2</c:v>
                </c:pt>
                <c:pt idx="12">
                  <c:v>-1.9068707260334869E-2</c:v>
                </c:pt>
                <c:pt idx="13">
                  <c:v>-1.5486317253857379E-2</c:v>
                </c:pt>
                <c:pt idx="14">
                  <c:v>-0.02</c:v>
                </c:pt>
                <c:pt idx="15">
                  <c:v>-2.1999999999999999E-2</c:v>
                </c:pt>
                <c:pt idx="16">
                  <c:v>-3.2000000000000001E-2</c:v>
                </c:pt>
                <c:pt idx="17">
                  <c:v>-2.4E-2</c:v>
                </c:pt>
                <c:pt idx="18">
                  <c:v>-2.5999999999999999E-2</c:v>
                </c:pt>
              </c:numCache>
            </c:numRef>
          </c:val>
        </c:ser>
        <c:ser>
          <c:idx val="4"/>
          <c:order val="4"/>
          <c:tx>
            <c:strRef>
              <c:f>'Region --&gt;'!$G$72</c:f>
              <c:strCache>
                <c:ptCount val="1"/>
                <c:pt idx="0">
                  <c:v>Pan-European</c:v>
                </c:pt>
              </c:strCache>
            </c:strRef>
          </c:tx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--&gt;'!$G$73:$G$91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7.8299999999999995E-2</c:v>
                </c:pt>
                <c:pt idx="3">
                  <c:v>0.10780000000000001</c:v>
                </c:pt>
                <c:pt idx="4">
                  <c:v>7.5300000000000006E-2</c:v>
                </c:pt>
                <c:pt idx="5">
                  <c:v>7.6499999999999999E-2</c:v>
                </c:pt>
                <c:pt idx="6">
                  <c:v>8.1100000000000005E-2</c:v>
                </c:pt>
                <c:pt idx="7">
                  <c:v>8.3299999999999999E-2</c:v>
                </c:pt>
                <c:pt idx="8">
                  <c:v>8.4000000000000005E-2</c:v>
                </c:pt>
                <c:pt idx="9">
                  <c:v>8.1500000000000003E-2</c:v>
                </c:pt>
                <c:pt idx="10">
                  <c:v>7.4999999999999997E-2</c:v>
                </c:pt>
                <c:pt idx="11">
                  <c:v>6.6199999999999995E-2</c:v>
                </c:pt>
                <c:pt idx="12">
                  <c:v>8.2500000000000004E-2</c:v>
                </c:pt>
                <c:pt idx="13">
                  <c:v>9.4100000000000003E-2</c:v>
                </c:pt>
                <c:pt idx="14">
                  <c:v>9.6738659817766998E-2</c:v>
                </c:pt>
                <c:pt idx="15">
                  <c:v>9.5799999999999996E-2</c:v>
                </c:pt>
                <c:pt idx="16">
                  <c:v>9.8100000000000007E-2</c:v>
                </c:pt>
                <c:pt idx="17">
                  <c:v>9.6199999999999994E-2</c:v>
                </c:pt>
                <c:pt idx="18">
                  <c:v>0.10299999999999999</c:v>
                </c:pt>
              </c:numCache>
            </c:numRef>
          </c:val>
        </c:ser>
        <c:ser>
          <c:idx val="5"/>
          <c:order val="5"/>
          <c:tx>
            <c:strRef>
              <c:f>'Region --&gt;'!$Q$72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--&gt;'!$Q$73:$Q$91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-2E-3</c:v>
                </c:pt>
                <c:pt idx="4">
                  <c:v>-2.0999999999999999E-3</c:v>
                </c:pt>
                <c:pt idx="5">
                  <c:v>0</c:v>
                </c:pt>
                <c:pt idx="6">
                  <c:v>-2E-3</c:v>
                </c:pt>
                <c:pt idx="7">
                  <c:v>-3.0000000000000001E-3</c:v>
                </c:pt>
                <c:pt idx="8">
                  <c:v>-3.0000000000000001E-3</c:v>
                </c:pt>
                <c:pt idx="9">
                  <c:v>-3.0999999999999999E-3</c:v>
                </c:pt>
                <c:pt idx="10">
                  <c:v>-6.0000000000000001E-3</c:v>
                </c:pt>
                <c:pt idx="11">
                  <c:v>-7.0000000000000001E-3</c:v>
                </c:pt>
                <c:pt idx="12">
                  <c:v>-7.6274829041339471E-3</c:v>
                </c:pt>
                <c:pt idx="13">
                  <c:v>-6.1945269015429528E-3</c:v>
                </c:pt>
                <c:pt idx="14">
                  <c:v>-8.0000000000000002E-3</c:v>
                </c:pt>
                <c:pt idx="15">
                  <c:v>-8.9999999999999993E-3</c:v>
                </c:pt>
                <c:pt idx="16">
                  <c:v>-6.0000000000000001E-3</c:v>
                </c:pt>
                <c:pt idx="17">
                  <c:v>-1E-3</c:v>
                </c:pt>
                <c:pt idx="18">
                  <c:v>-2E-3</c:v>
                </c:pt>
              </c:numCache>
            </c:numRef>
          </c:val>
        </c:ser>
        <c:ser>
          <c:idx val="6"/>
          <c:order val="6"/>
          <c:tx>
            <c:strRef>
              <c:f>'Region --&gt;'!$R$72</c:f>
              <c:strCache>
                <c:ptCount val="1"/>
                <c:pt idx="0">
                  <c:v>Poland</c:v>
                </c:pt>
              </c:strCache>
            </c:strRef>
          </c:tx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--&gt;'!$R$73:$R$91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-6.0000000000000001E-3</c:v>
                </c:pt>
                <c:pt idx="4">
                  <c:v>-6.3E-3</c:v>
                </c:pt>
                <c:pt idx="5">
                  <c:v>0</c:v>
                </c:pt>
                <c:pt idx="6">
                  <c:v>-3.0000000000000001E-3</c:v>
                </c:pt>
                <c:pt idx="7">
                  <c:v>-5.0000000000000001E-3</c:v>
                </c:pt>
                <c:pt idx="8">
                  <c:v>-5.0000000000000001E-3</c:v>
                </c:pt>
                <c:pt idx="9">
                  <c:v>-4.5999999999999999E-3</c:v>
                </c:pt>
                <c:pt idx="10">
                  <c:v>-8.9999999999999993E-3</c:v>
                </c:pt>
                <c:pt idx="11">
                  <c:v>-0.01</c:v>
                </c:pt>
                <c:pt idx="12">
                  <c:v>-1.1441224356200921E-2</c:v>
                </c:pt>
                <c:pt idx="13">
                  <c:v>-9.2917903523144288E-3</c:v>
                </c:pt>
                <c:pt idx="14">
                  <c:v>-1.2E-2</c:v>
                </c:pt>
                <c:pt idx="15">
                  <c:v>-1.2999999999999999E-2</c:v>
                </c:pt>
                <c:pt idx="16">
                  <c:v>-8.9999999999999993E-3</c:v>
                </c:pt>
                <c:pt idx="17">
                  <c:v>-1E-3</c:v>
                </c:pt>
                <c:pt idx="18">
                  <c:v>-2E-3</c:v>
                </c:pt>
              </c:numCache>
            </c:numRef>
          </c:val>
        </c:ser>
        <c:ser>
          <c:idx val="7"/>
          <c:order val="7"/>
          <c:tx>
            <c:strRef>
              <c:f>'Region --&gt;'!$S$72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00B0F0"/>
            </a:solidFill>
          </c:spP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--&gt;'!$S$73:$S$91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-1.1441224356200921E-2</c:v>
                </c:pt>
                <c:pt idx="13">
                  <c:v>-9.2917903523144288E-3</c:v>
                </c:pt>
                <c:pt idx="14">
                  <c:v>-1.2E-2</c:v>
                </c:pt>
                <c:pt idx="15">
                  <c:v>-1.2999999999999999E-2</c:v>
                </c:pt>
                <c:pt idx="16">
                  <c:v>-8.9999999999999993E-3</c:v>
                </c:pt>
                <c:pt idx="17">
                  <c:v>-4.0000000000000001E-3</c:v>
                </c:pt>
                <c:pt idx="18">
                  <c:v>-7.0000000000000001E-3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23096"/>
        <c:axId val="658023488"/>
      </c:areaChart>
      <c:dateAx>
        <c:axId val="65802309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8023488"/>
        <c:crosses val="autoZero"/>
        <c:auto val="1"/>
        <c:lblOffset val="100"/>
        <c:baseTimeUnit val="months"/>
      </c:dateAx>
      <c:valAx>
        <c:axId val="65802348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802309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Net </a:t>
            </a:r>
            <a:r>
              <a:rPr lang="en-US"/>
              <a:t>Exposure by Region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 --&gt;'!$C$72</c:f>
              <c:strCache>
                <c:ptCount val="1"/>
                <c:pt idx="0">
                  <c:v>France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--&gt;'!$C$73:$C$91</c:f>
              <c:numCache>
                <c:formatCode>0.00%</c:formatCode>
                <c:ptCount val="19"/>
                <c:pt idx="0">
                  <c:v>0.19410310957968807</c:v>
                </c:pt>
                <c:pt idx="1">
                  <c:v>-0.43200000000000005</c:v>
                </c:pt>
                <c:pt idx="2">
                  <c:v>-0.39379999999999998</c:v>
                </c:pt>
                <c:pt idx="3">
                  <c:v>-8.7999999999999995E-2</c:v>
                </c:pt>
                <c:pt idx="4">
                  <c:v>-0.13079999999999997</c:v>
                </c:pt>
                <c:pt idx="5">
                  <c:v>-9.1200000000000003E-2</c:v>
                </c:pt>
                <c:pt idx="6">
                  <c:v>-8.9700000000000002E-2</c:v>
                </c:pt>
                <c:pt idx="7">
                  <c:v>-8.77E-2</c:v>
                </c:pt>
                <c:pt idx="8">
                  <c:v>-8.4000000000000005E-2</c:v>
                </c:pt>
                <c:pt idx="9">
                  <c:v>-8.4500000000000006E-2</c:v>
                </c:pt>
                <c:pt idx="10">
                  <c:v>-8.8000000000000009E-2</c:v>
                </c:pt>
                <c:pt idx="11">
                  <c:v>-4.6999999999999993E-2</c:v>
                </c:pt>
                <c:pt idx="12">
                  <c:v>-7.2605957891592687E-2</c:v>
                </c:pt>
                <c:pt idx="13">
                  <c:v>-7.5260148669140575E-2</c:v>
                </c:pt>
                <c:pt idx="14">
                  <c:v>-6.02517529901326E-2</c:v>
                </c:pt>
                <c:pt idx="15">
                  <c:v>-6.0600000000000001E-2</c:v>
                </c:pt>
                <c:pt idx="16">
                  <c:v>-6.7299999999999999E-2</c:v>
                </c:pt>
                <c:pt idx="17">
                  <c:v>-5.7099999999999998E-2</c:v>
                </c:pt>
                <c:pt idx="18">
                  <c:v>-5.8700000000000002E-2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'Region --&gt;'!$D$72</c:f>
              <c:strCache>
                <c:ptCount val="1"/>
                <c:pt idx="0">
                  <c:v>Germany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--&gt;'!$D$73:$D$91</c:f>
              <c:numCache>
                <c:formatCode>0.00%</c:formatCode>
                <c:ptCount val="19"/>
                <c:pt idx="0">
                  <c:v>-0.7</c:v>
                </c:pt>
                <c:pt idx="1">
                  <c:v>0.16800000000000004</c:v>
                </c:pt>
                <c:pt idx="2">
                  <c:v>-1.4300000000000007E-2</c:v>
                </c:pt>
                <c:pt idx="3">
                  <c:v>-0.1381</c:v>
                </c:pt>
                <c:pt idx="4">
                  <c:v>1.9100000000000006E-2</c:v>
                </c:pt>
                <c:pt idx="5">
                  <c:v>5.6799999999999989E-2</c:v>
                </c:pt>
                <c:pt idx="6">
                  <c:v>2.0999999999999908E-3</c:v>
                </c:pt>
                <c:pt idx="7">
                  <c:v>9.5999999999999974E-3</c:v>
                </c:pt>
                <c:pt idx="8">
                  <c:v>3.7000000000000005E-2</c:v>
                </c:pt>
                <c:pt idx="9">
                  <c:v>3.1400000000000011E-2</c:v>
                </c:pt>
                <c:pt idx="10">
                  <c:v>2.8999999999999984E-2</c:v>
                </c:pt>
                <c:pt idx="11">
                  <c:v>6.7000000000000115E-3</c:v>
                </c:pt>
                <c:pt idx="12">
                  <c:v>1.2407250590191793E-2</c:v>
                </c:pt>
                <c:pt idx="13">
                  <c:v>-1.6202928237978864E-3</c:v>
                </c:pt>
                <c:pt idx="14">
                  <c:v>-3.1384798531117003E-2</c:v>
                </c:pt>
                <c:pt idx="15">
                  <c:v>-1.1699999999999988E-2</c:v>
                </c:pt>
                <c:pt idx="16">
                  <c:v>-1.0599999999999998E-2</c:v>
                </c:pt>
                <c:pt idx="17">
                  <c:v>1.4700000000000019E-2</c:v>
                </c:pt>
                <c:pt idx="18">
                  <c:v>-4.599999999999993E-3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'Region --&gt;'!$E$72</c:f>
              <c:strCache>
                <c:ptCount val="1"/>
                <c:pt idx="0">
                  <c:v>Italy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--&gt;'!$E$73:$E$91</c:f>
              <c:numCache>
                <c:formatCode>0.00%</c:formatCode>
                <c:ptCount val="19"/>
                <c:pt idx="0">
                  <c:v>0</c:v>
                </c:pt>
                <c:pt idx="1">
                  <c:v>-6.8000000000000005E-2</c:v>
                </c:pt>
                <c:pt idx="2">
                  <c:v>-4.1099999999999998E-2</c:v>
                </c:pt>
                <c:pt idx="3">
                  <c:v>3.6599999999999994E-2</c:v>
                </c:pt>
                <c:pt idx="4">
                  <c:v>4.3800000000000006E-2</c:v>
                </c:pt>
                <c:pt idx="5">
                  <c:v>4.9399999999999999E-2</c:v>
                </c:pt>
                <c:pt idx="6">
                  <c:v>3.3700000000000001E-2</c:v>
                </c:pt>
                <c:pt idx="7">
                  <c:v>2.3599999999999999E-2</c:v>
                </c:pt>
                <c:pt idx="8">
                  <c:v>2.5999999999999999E-2</c:v>
                </c:pt>
                <c:pt idx="9">
                  <c:v>2.5200000000000004E-2</c:v>
                </c:pt>
                <c:pt idx="10">
                  <c:v>1.5999999999999997E-2</c:v>
                </c:pt>
                <c:pt idx="11">
                  <c:v>1.7500000000000002E-2</c:v>
                </c:pt>
                <c:pt idx="12">
                  <c:v>1.2403809835531188E-2</c:v>
                </c:pt>
                <c:pt idx="13">
                  <c:v>1.3319155844599671E-2</c:v>
                </c:pt>
                <c:pt idx="14">
                  <c:v>9.0205265685660077E-4</c:v>
                </c:pt>
                <c:pt idx="15">
                  <c:v>-2.3E-3</c:v>
                </c:pt>
                <c:pt idx="16">
                  <c:v>-1.5599999999999996E-2</c:v>
                </c:pt>
                <c:pt idx="17">
                  <c:v>-1.8999999999999989E-3</c:v>
                </c:pt>
                <c:pt idx="18">
                  <c:v>-1.6000000000000042E-3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'Region --&gt;'!$F$72</c:f>
              <c:strCache>
                <c:ptCount val="1"/>
                <c:pt idx="0">
                  <c:v>Netherlands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--&gt;'!$F$73:$F$91</c:f>
              <c:numCache>
                <c:formatCode>0.00%</c:formatCode>
                <c:ptCount val="19"/>
                <c:pt idx="0">
                  <c:v>0.12813514695103809</c:v>
                </c:pt>
                <c:pt idx="1">
                  <c:v>-1.4E-2</c:v>
                </c:pt>
                <c:pt idx="2">
                  <c:v>-2.1100000000000001E-2</c:v>
                </c:pt>
                <c:pt idx="3">
                  <c:v>-1.8700000000000001E-2</c:v>
                </c:pt>
                <c:pt idx="4">
                  <c:v>-1.3100000000000001E-2</c:v>
                </c:pt>
                <c:pt idx="5">
                  <c:v>-8.9999999999999998E-4</c:v>
                </c:pt>
                <c:pt idx="6">
                  <c:v>-1.7999999999999999E-2</c:v>
                </c:pt>
                <c:pt idx="7">
                  <c:v>-6.9000000000000006E-2</c:v>
                </c:pt>
                <c:pt idx="8">
                  <c:v>-6.5000000000000002E-2</c:v>
                </c:pt>
                <c:pt idx="9">
                  <c:v>-6.3600000000000004E-2</c:v>
                </c:pt>
                <c:pt idx="10">
                  <c:v>-6.9000000000000006E-2</c:v>
                </c:pt>
                <c:pt idx="11">
                  <c:v>-6.9000000000000006E-2</c:v>
                </c:pt>
                <c:pt idx="12">
                  <c:v>-1.9068707260334869E-2</c:v>
                </c:pt>
                <c:pt idx="13">
                  <c:v>-1.5486317253857379E-2</c:v>
                </c:pt>
                <c:pt idx="14">
                  <c:v>-0.02</c:v>
                </c:pt>
                <c:pt idx="15">
                  <c:v>-2.1999999999999999E-2</c:v>
                </c:pt>
                <c:pt idx="16">
                  <c:v>-3.2000000000000001E-2</c:v>
                </c:pt>
                <c:pt idx="17">
                  <c:v>-2.4E-2</c:v>
                </c:pt>
                <c:pt idx="18">
                  <c:v>-2.5999999999999999E-2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'Region --&gt;'!$G$72</c:f>
              <c:strCache>
                <c:ptCount val="1"/>
                <c:pt idx="0">
                  <c:v>Pan-European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--&gt;'!$G$73:$G$91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7.8299999999999995E-2</c:v>
                </c:pt>
                <c:pt idx="3">
                  <c:v>0.10780000000000001</c:v>
                </c:pt>
                <c:pt idx="4">
                  <c:v>7.5300000000000006E-2</c:v>
                </c:pt>
                <c:pt idx="5">
                  <c:v>7.6499999999999999E-2</c:v>
                </c:pt>
                <c:pt idx="6">
                  <c:v>8.1100000000000005E-2</c:v>
                </c:pt>
                <c:pt idx="7">
                  <c:v>8.3299999999999999E-2</c:v>
                </c:pt>
                <c:pt idx="8">
                  <c:v>8.4000000000000005E-2</c:v>
                </c:pt>
                <c:pt idx="9">
                  <c:v>8.1500000000000003E-2</c:v>
                </c:pt>
                <c:pt idx="10">
                  <c:v>7.4999999999999997E-2</c:v>
                </c:pt>
                <c:pt idx="11">
                  <c:v>6.6199999999999995E-2</c:v>
                </c:pt>
                <c:pt idx="12">
                  <c:v>8.2500000000000004E-2</c:v>
                </c:pt>
                <c:pt idx="13">
                  <c:v>9.4100000000000003E-2</c:v>
                </c:pt>
                <c:pt idx="14">
                  <c:v>9.6738659817766998E-2</c:v>
                </c:pt>
                <c:pt idx="15">
                  <c:v>9.5799999999999996E-2</c:v>
                </c:pt>
                <c:pt idx="16">
                  <c:v>9.8100000000000007E-2</c:v>
                </c:pt>
                <c:pt idx="17">
                  <c:v>9.6199999999999994E-2</c:v>
                </c:pt>
                <c:pt idx="18">
                  <c:v>0.10299999999999999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'Region --&gt;'!$Q$72</c:f>
              <c:strCache>
                <c:ptCount val="1"/>
                <c:pt idx="0">
                  <c:v>Norway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--&gt;'!$Q$73:$Q$91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-2E-3</c:v>
                </c:pt>
                <c:pt idx="4">
                  <c:v>-2.0999999999999999E-3</c:v>
                </c:pt>
                <c:pt idx="5">
                  <c:v>0</c:v>
                </c:pt>
                <c:pt idx="6">
                  <c:v>-2E-3</c:v>
                </c:pt>
                <c:pt idx="7">
                  <c:v>-3.0000000000000001E-3</c:v>
                </c:pt>
                <c:pt idx="8">
                  <c:v>-3.0000000000000001E-3</c:v>
                </c:pt>
                <c:pt idx="9">
                  <c:v>-3.0999999999999999E-3</c:v>
                </c:pt>
                <c:pt idx="10">
                  <c:v>-6.0000000000000001E-3</c:v>
                </c:pt>
                <c:pt idx="11">
                  <c:v>-7.0000000000000001E-3</c:v>
                </c:pt>
                <c:pt idx="12">
                  <c:v>-7.6274829041339471E-3</c:v>
                </c:pt>
                <c:pt idx="13">
                  <c:v>-6.1945269015429528E-3</c:v>
                </c:pt>
                <c:pt idx="14">
                  <c:v>-8.0000000000000002E-3</c:v>
                </c:pt>
                <c:pt idx="15">
                  <c:v>-8.9999999999999993E-3</c:v>
                </c:pt>
                <c:pt idx="16">
                  <c:v>-6.0000000000000001E-3</c:v>
                </c:pt>
                <c:pt idx="17">
                  <c:v>-1E-3</c:v>
                </c:pt>
                <c:pt idx="18">
                  <c:v>-2E-3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'Region --&gt;'!$R$72</c:f>
              <c:strCache>
                <c:ptCount val="1"/>
                <c:pt idx="0">
                  <c:v>Poland</c:v>
                </c:pt>
              </c:strCache>
            </c:strRef>
          </c:tx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--&gt;'!$R$73:$R$91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-6.0000000000000001E-3</c:v>
                </c:pt>
                <c:pt idx="4">
                  <c:v>-6.3E-3</c:v>
                </c:pt>
                <c:pt idx="5">
                  <c:v>0</c:v>
                </c:pt>
                <c:pt idx="6">
                  <c:v>-3.0000000000000001E-3</c:v>
                </c:pt>
                <c:pt idx="7">
                  <c:v>-5.0000000000000001E-3</c:v>
                </c:pt>
                <c:pt idx="8">
                  <c:v>-5.0000000000000001E-3</c:v>
                </c:pt>
                <c:pt idx="9">
                  <c:v>-4.5999999999999999E-3</c:v>
                </c:pt>
                <c:pt idx="10">
                  <c:v>-8.9999999999999993E-3</c:v>
                </c:pt>
                <c:pt idx="11">
                  <c:v>-0.01</c:v>
                </c:pt>
                <c:pt idx="12">
                  <c:v>-1.1441224356200921E-2</c:v>
                </c:pt>
                <c:pt idx="13">
                  <c:v>-9.2917903523144288E-3</c:v>
                </c:pt>
                <c:pt idx="14">
                  <c:v>-1.2E-2</c:v>
                </c:pt>
                <c:pt idx="15">
                  <c:v>-1.2999999999999999E-2</c:v>
                </c:pt>
                <c:pt idx="16">
                  <c:v>-8.9999999999999993E-3</c:v>
                </c:pt>
                <c:pt idx="17">
                  <c:v>-1E-3</c:v>
                </c:pt>
                <c:pt idx="18">
                  <c:v>-2E-3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'Region --&gt;'!$S$72</c:f>
              <c:strCache>
                <c:ptCount val="1"/>
                <c:pt idx="0">
                  <c:v>Portugal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'Region --&gt;'!$B$73:$B$91</c:f>
              <c:numCache>
                <c:formatCode>[$-409]mmm\-yy;@</c:formatCode>
                <c:ptCount val="19"/>
                <c:pt idx="0">
                  <c:v>41759</c:v>
                </c:pt>
                <c:pt idx="1">
                  <c:v>41790</c:v>
                </c:pt>
                <c:pt idx="2">
                  <c:v>41820</c:v>
                </c:pt>
                <c:pt idx="3">
                  <c:v>41851</c:v>
                </c:pt>
                <c:pt idx="4">
                  <c:v>41882</c:v>
                </c:pt>
                <c:pt idx="5">
                  <c:v>41912</c:v>
                </c:pt>
                <c:pt idx="6">
                  <c:v>41943</c:v>
                </c:pt>
                <c:pt idx="7">
                  <c:v>41973</c:v>
                </c:pt>
                <c:pt idx="8">
                  <c:v>42004</c:v>
                </c:pt>
                <c:pt idx="9">
                  <c:v>42035</c:v>
                </c:pt>
                <c:pt idx="10">
                  <c:v>42063</c:v>
                </c:pt>
                <c:pt idx="11">
                  <c:v>42094</c:v>
                </c:pt>
                <c:pt idx="12">
                  <c:v>42124</c:v>
                </c:pt>
                <c:pt idx="13">
                  <c:v>42155</c:v>
                </c:pt>
                <c:pt idx="14">
                  <c:v>42185</c:v>
                </c:pt>
                <c:pt idx="15">
                  <c:v>42216</c:v>
                </c:pt>
                <c:pt idx="16">
                  <c:v>42247</c:v>
                </c:pt>
                <c:pt idx="17">
                  <c:v>42277</c:v>
                </c:pt>
                <c:pt idx="18">
                  <c:v>42308</c:v>
                </c:pt>
              </c:numCache>
            </c:numRef>
          </c:cat>
          <c:val>
            <c:numRef>
              <c:f>'Region --&gt;'!$S$73:$S$91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-1.1441224356200921E-2</c:v>
                </c:pt>
                <c:pt idx="13">
                  <c:v>-9.2917903523144288E-3</c:v>
                </c:pt>
                <c:pt idx="14">
                  <c:v>-1.2E-2</c:v>
                </c:pt>
                <c:pt idx="15">
                  <c:v>-1.2999999999999999E-2</c:v>
                </c:pt>
                <c:pt idx="16">
                  <c:v>-8.9999999999999993E-3</c:v>
                </c:pt>
                <c:pt idx="17">
                  <c:v>-4.0000000000000001E-3</c:v>
                </c:pt>
                <c:pt idx="18">
                  <c:v>-7.0000000000000001E-3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24272"/>
        <c:axId val="658024664"/>
      </c:lineChart>
      <c:dateAx>
        <c:axId val="65802427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658024664"/>
        <c:crosses val="autoZero"/>
        <c:auto val="1"/>
        <c:lblOffset val="100"/>
        <c:baseTimeUnit val="months"/>
      </c:dateAx>
      <c:valAx>
        <c:axId val="65802466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580242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572744"/>
        <c:axId val="543573136"/>
      </c:barChart>
      <c:catAx>
        <c:axId val="54357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543573136"/>
        <c:crosses val="autoZero"/>
        <c:auto val="1"/>
        <c:lblAlgn val="ctr"/>
        <c:lblOffset val="100"/>
        <c:noMultiLvlLbl val="0"/>
      </c:catAx>
      <c:valAx>
        <c:axId val="54357313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43572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Exposure</a:t>
            </a:r>
            <a:r>
              <a:rPr lang="en-US" sz="1200" baseline="0"/>
              <a:t> &amp; Attribution by Region 2014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2006</c:v>
          </c:tx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 sz="800" b="0"/>
                      <a:t>Asia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800" b="0"/>
                      <a:t>Eastern</a:t>
                    </a:r>
                    <a:r>
                      <a:rPr lang="en-US" sz="800" b="0" baseline="0"/>
                      <a:t> Europe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800" b="0"/>
                      <a:t>Emerging</a:t>
                    </a:r>
                    <a:r>
                      <a:rPr lang="en-US" sz="800" b="0" baseline="0"/>
                      <a:t> Markets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Latin</a:t>
                    </a:r>
                    <a:r>
                      <a:rPr lang="en-US" baseline="0"/>
                      <a:t> America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800" b="0" baseline="0"/>
                      <a:t>Middle East &amp; Africa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sz="800" b="0"/>
                      <a:t>North</a:t>
                    </a:r>
                    <a:r>
                      <a:rPr lang="en-US" sz="800" b="0" baseline="0"/>
                      <a:t> America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sz="800" b="0"/>
                      <a:t>Western</a:t>
                    </a:r>
                    <a:r>
                      <a:rPr lang="en-US" sz="800" b="0" baseline="0"/>
                      <a:t> Europe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sz="800" b="0"/>
                      <a:t>Information</a:t>
                    </a:r>
                    <a:r>
                      <a:rPr lang="en-US" sz="800" b="0" baseline="0"/>
                      <a:t> Technology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 sz="800" b="0"/>
                      <a:t>Materials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sz="800" b="0"/>
                      <a:t>Telecommunication</a:t>
                    </a:r>
                    <a:r>
                      <a:rPr lang="en-US" sz="800" b="0" baseline="0"/>
                      <a:t> Services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 sz="800" b="0"/>
                      <a:t>Utilities</a:t>
                    </a:r>
                    <a:endParaRPr lang="en-US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</c:spPr>
            <c:txPr>
              <a:bodyPr rot="0" vert="horz" anchor="b" anchorCtr="1"/>
              <a:lstStyle/>
              <a:p>
                <a:pPr>
                  <a:defRPr sz="800" b="0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'Region --&gt;'!$C$98:$R$98</c:f>
              <c:numCache>
                <c:formatCode>0.00%</c:formatCode>
                <c:ptCount val="16"/>
                <c:pt idx="0">
                  <c:v>0.30621145661996529</c:v>
                </c:pt>
                <c:pt idx="1">
                  <c:v>0.33379999999999999</c:v>
                </c:pt>
                <c:pt idx="2">
                  <c:v>7.7333333333333323E-2</c:v>
                </c:pt>
                <c:pt idx="3">
                  <c:v>4.3059460772337563E-2</c:v>
                </c:pt>
                <c:pt idx="4">
                  <c:v>6.5144444444444435E-2</c:v>
                </c:pt>
                <c:pt idx="5">
                  <c:v>0.23685918079177248</c:v>
                </c:pt>
                <c:pt idx="6">
                  <c:v>0.55172190093617068</c:v>
                </c:pt>
                <c:pt idx="7">
                  <c:v>0.3270146675464205</c:v>
                </c:pt>
                <c:pt idx="8">
                  <c:v>4.5555555555555551E-4</c:v>
                </c:pt>
                <c:pt idx="9">
                  <c:v>0</c:v>
                </c:pt>
                <c:pt idx="10">
                  <c:v>3.8222222222222221E-3</c:v>
                </c:pt>
                <c:pt idx="11">
                  <c:v>1.0111111111111111E-3</c:v>
                </c:pt>
                <c:pt idx="12">
                  <c:v>1.8E-3</c:v>
                </c:pt>
                <c:pt idx="13">
                  <c:v>7.4111111111111105E-3</c:v>
                </c:pt>
                <c:pt idx="14">
                  <c:v>1.3444444444444443E-3</c:v>
                </c:pt>
                <c:pt idx="15">
                  <c:v>2.8111111111111114E-3</c:v>
                </c:pt>
              </c:numCache>
            </c:numRef>
          </c:xVal>
          <c:yVal>
            <c:numRef>
              <c:f>'Region --&gt;'!$C$103:$R$103</c:f>
              <c:numCache>
                <c:formatCode>0.00%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3573920"/>
        <c:axId val="543574312"/>
      </c:scatterChart>
      <c:valAx>
        <c:axId val="54357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Gross</a:t>
                </a:r>
                <a:r>
                  <a:rPr lang="en-US" baseline="0"/>
                  <a:t> Exposure</a:t>
                </a:r>
                <a:endParaRPr lang="en-US"/>
              </a:p>
            </c:rich>
          </c:tx>
          <c:overlay val="0"/>
        </c:title>
        <c:numFmt formatCode="0%" sourceLinked="0"/>
        <c:majorTickMark val="out"/>
        <c:minorTickMark val="none"/>
        <c:tickLblPos val="low"/>
        <c:crossAx val="543574312"/>
        <c:crosses val="autoZero"/>
        <c:crossBetween val="midCat"/>
      </c:valAx>
      <c:valAx>
        <c:axId val="543574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Attribution</a:t>
                </a:r>
                <a:endParaRPr lang="en-US"/>
              </a:p>
            </c:rich>
          </c:tx>
          <c:overlay val="0"/>
        </c:title>
        <c:numFmt formatCode="0.0%" sourceLinked="0"/>
        <c:majorTickMark val="out"/>
        <c:minorTickMark val="none"/>
        <c:tickLblPos val="nextTo"/>
        <c:crossAx val="543573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Exposure</a:t>
            </a:r>
            <a:r>
              <a:rPr lang="en-US" sz="1200" baseline="0"/>
              <a:t> &amp; Attribution by Region 2015YTD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2007</c:v>
          </c:tx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 sz="800" b="0"/>
                      <a:t>Asia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800" b="0"/>
                      <a:t>Eastern</a:t>
                    </a:r>
                    <a:r>
                      <a:rPr lang="en-US" sz="800" b="0" baseline="0"/>
                      <a:t> Europe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800" b="0"/>
                      <a:t>Emerging</a:t>
                    </a:r>
                    <a:r>
                      <a:rPr lang="en-US" sz="800" b="0" baseline="0"/>
                      <a:t> Markets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Latin</a:t>
                    </a:r>
                    <a:r>
                      <a:rPr lang="en-US" baseline="0"/>
                      <a:t> America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800" b="0" baseline="0"/>
                      <a:t>Middle East &amp; Africa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sz="800" b="0"/>
                      <a:t>North</a:t>
                    </a:r>
                    <a:r>
                      <a:rPr lang="en-US" sz="800" b="0" baseline="0"/>
                      <a:t> America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sz="800" b="0"/>
                      <a:t>Western</a:t>
                    </a:r>
                    <a:r>
                      <a:rPr lang="en-US" sz="800" b="0" baseline="0"/>
                      <a:t> Europe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sz="800" b="0"/>
                      <a:t>Information</a:t>
                    </a:r>
                    <a:r>
                      <a:rPr lang="en-US" sz="800" b="0" baseline="0"/>
                      <a:t> Technology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 sz="800" b="0"/>
                      <a:t>Materials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sz="800" b="0"/>
                      <a:t>Telecommunication</a:t>
                    </a:r>
                    <a:r>
                      <a:rPr lang="en-US" sz="800" b="0" baseline="0"/>
                      <a:t> Services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 sz="800" b="0"/>
                      <a:t>Utilities</a:t>
                    </a:r>
                    <a:endParaRPr lang="en-US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</c:spPr>
            <c:txPr>
              <a:bodyPr rot="0" vert="horz" anchor="b" anchorCtr="1"/>
              <a:lstStyle/>
              <a:p>
                <a:pPr>
                  <a:defRPr sz="800" b="0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'Region --&gt;'!$C$99:$R$99</c:f>
              <c:numCache>
                <c:formatCode>0.00%</c:formatCode>
                <c:ptCount val="16"/>
                <c:pt idx="0">
                  <c:v>0.10066494123369098</c:v>
                </c:pt>
                <c:pt idx="1">
                  <c:v>0.29942984033658993</c:v>
                </c:pt>
                <c:pt idx="2">
                  <c:v>5.7879916997884168E-2</c:v>
                </c:pt>
                <c:pt idx="3">
                  <c:v>3.2741365864926576E-2</c:v>
                </c:pt>
                <c:pt idx="4">
                  <c:v>8.0830787256160636E-2</c:v>
                </c:pt>
                <c:pt idx="5">
                  <c:v>0.24071702266627695</c:v>
                </c:pt>
                <c:pt idx="6">
                  <c:v>0.61672393627353317</c:v>
                </c:pt>
                <c:pt idx="7">
                  <c:v>0.29163130009872162</c:v>
                </c:pt>
                <c:pt idx="8">
                  <c:v>0</c:v>
                </c:pt>
                <c:pt idx="9">
                  <c:v>1E-3</c:v>
                </c:pt>
                <c:pt idx="10">
                  <c:v>8.8939104280468511E-3</c:v>
                </c:pt>
                <c:pt idx="11">
                  <c:v>2.5828186275307684E-3</c:v>
                </c:pt>
                <c:pt idx="12">
                  <c:v>5.0838190732433548E-3</c:v>
                </c:pt>
                <c:pt idx="13">
                  <c:v>1.8842366310639156E-2</c:v>
                </c:pt>
                <c:pt idx="14">
                  <c:v>5.0838190732433548E-3</c:v>
                </c:pt>
                <c:pt idx="15">
                  <c:v>7.3939104280468489E-3</c:v>
                </c:pt>
              </c:numCache>
            </c:numRef>
          </c:xVal>
          <c:yVal>
            <c:numRef>
              <c:f>'Region --&gt;'!$C$104:$R$104</c:f>
              <c:numCache>
                <c:formatCode>0.00%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3575096"/>
        <c:axId val="543575488"/>
      </c:scatterChart>
      <c:valAx>
        <c:axId val="54357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Gross</a:t>
                </a:r>
                <a:r>
                  <a:rPr lang="en-US" baseline="0"/>
                  <a:t> Exposure</a:t>
                </a:r>
                <a:endParaRPr lang="en-US"/>
              </a:p>
            </c:rich>
          </c:tx>
          <c:overlay val="0"/>
        </c:title>
        <c:numFmt formatCode="0%" sourceLinked="0"/>
        <c:majorTickMark val="out"/>
        <c:minorTickMark val="none"/>
        <c:tickLblPos val="low"/>
        <c:crossAx val="543575488"/>
        <c:crosses val="autoZero"/>
        <c:crossBetween val="midCat"/>
      </c:valAx>
      <c:valAx>
        <c:axId val="5435754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Attribution</a:t>
                </a:r>
                <a:endParaRPr lang="en-US"/>
              </a:p>
            </c:rich>
          </c:tx>
          <c:overlay val="0"/>
        </c:title>
        <c:numFmt formatCode="0.0%" sourceLinked="0"/>
        <c:majorTickMark val="out"/>
        <c:minorTickMark val="none"/>
        <c:tickLblPos val="nextTo"/>
        <c:crossAx val="54357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575880"/>
        <c:axId val="314369600"/>
      </c:barChart>
      <c:catAx>
        <c:axId val="54357588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crossAx val="314369600"/>
        <c:crosses val="autoZero"/>
        <c:auto val="1"/>
        <c:lblAlgn val="ctr"/>
        <c:lblOffset val="100"/>
        <c:noMultiLvlLbl val="0"/>
      </c:catAx>
      <c:valAx>
        <c:axId val="3143696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43575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Long Asia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Asia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Region2!$D$15:$D$23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Region2!$H$15:$H$23</c:f>
              <c:numCache>
                <c:formatCode>0.00%</c:formatCode>
                <c:ptCount val="9"/>
                <c:pt idx="0">
                  <c:v>0.35659225164889286</c:v>
                </c:pt>
                <c:pt idx="1">
                  <c:v>0.42186225999085258</c:v>
                </c:pt>
                <c:pt idx="2">
                  <c:v>0.50504652670729655</c:v>
                </c:pt>
                <c:pt idx="3">
                  <c:v>0.42853289816469675</c:v>
                </c:pt>
                <c:pt idx="4">
                  <c:v>0.53919154396190994</c:v>
                </c:pt>
                <c:pt idx="5">
                  <c:v>0.63734396341544297</c:v>
                </c:pt>
                <c:pt idx="6">
                  <c:v>0.40960540902002363</c:v>
                </c:pt>
                <c:pt idx="7">
                  <c:v>0.33917424689345888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70384"/>
        <c:axId val="314370776"/>
      </c:lineChart>
      <c:dateAx>
        <c:axId val="31437038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314370776"/>
        <c:crosses val="autoZero"/>
        <c:auto val="1"/>
        <c:lblOffset val="100"/>
        <c:baseTimeUnit val="months"/>
      </c:dateAx>
      <c:valAx>
        <c:axId val="3143707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1437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20778652668422"/>
          <c:y val="0.14313466025080199"/>
          <c:w val="0.21101443569553804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Short Asia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Asia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Region2!$F$15:$F$23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Region2!$J$15:$J$23</c:f>
              <c:numCache>
                <c:formatCode>0.00%</c:formatCode>
                <c:ptCount val="9"/>
                <c:pt idx="0">
                  <c:v>-0.26811014111811926</c:v>
                </c:pt>
                <c:pt idx="1">
                  <c:v>-0.30160282988200593</c:v>
                </c:pt>
                <c:pt idx="2">
                  <c:v>-0.33957649972205117</c:v>
                </c:pt>
                <c:pt idx="3">
                  <c:v>-0.30238043142207993</c:v>
                </c:pt>
                <c:pt idx="4">
                  <c:v>-0.35785392576308317</c:v>
                </c:pt>
                <c:pt idx="5">
                  <c:v>-0.39876527760693126</c:v>
                </c:pt>
                <c:pt idx="6">
                  <c:v>-0.30642079300421587</c:v>
                </c:pt>
                <c:pt idx="7">
                  <c:v>-0.2671244534429339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71560"/>
        <c:axId val="314371952"/>
      </c:lineChart>
      <c:dateAx>
        <c:axId val="31437156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314371952"/>
        <c:crosses val="autoZero"/>
        <c:auto val="1"/>
        <c:lblOffset val="100"/>
        <c:baseTimeUnit val="months"/>
      </c:dateAx>
      <c:valAx>
        <c:axId val="31437195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14371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20778652668422"/>
          <c:y val="0.14313466025080199"/>
          <c:w val="0.21101443569553804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Short Eastern Europe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Eastern Europe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Region2!$O$15:$O$23</c:f>
              <c:numCache>
                <c:formatCode>0.00%</c:formatCode>
                <c:ptCount val="9"/>
                <c:pt idx="0">
                  <c:v>-0.16730524908868638</c:v>
                </c:pt>
                <c:pt idx="1">
                  <c:v>-0.22411711714682037</c:v>
                </c:pt>
                <c:pt idx="2">
                  <c:v>-0.2082951964903198</c:v>
                </c:pt>
                <c:pt idx="3">
                  <c:v>-0.16283510214826158</c:v>
                </c:pt>
                <c:pt idx="4">
                  <c:v>-0.2712198360041117</c:v>
                </c:pt>
                <c:pt idx="5">
                  <c:v>-0.31428968073438024</c:v>
                </c:pt>
                <c:pt idx="6">
                  <c:v>-0.23325876686261171</c:v>
                </c:pt>
                <c:pt idx="7">
                  <c:v>-0.23341286932150307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Region2!$S$15:$S$23</c:f>
              <c:numCache>
                <c:formatCode>0.00%</c:formatCode>
                <c:ptCount val="9"/>
                <c:pt idx="0">
                  <c:v>-0.16730524908868638</c:v>
                </c:pt>
                <c:pt idx="1">
                  <c:v>-0.22411711714682037</c:v>
                </c:pt>
                <c:pt idx="2">
                  <c:v>-0.2082951964903198</c:v>
                </c:pt>
                <c:pt idx="3">
                  <c:v>-0.16283510214826158</c:v>
                </c:pt>
                <c:pt idx="4">
                  <c:v>-0.2712198360041117</c:v>
                </c:pt>
                <c:pt idx="5">
                  <c:v>-0.31428968073438024</c:v>
                </c:pt>
                <c:pt idx="6">
                  <c:v>-0.23325876686261171</c:v>
                </c:pt>
                <c:pt idx="7">
                  <c:v>-0.23341286932150307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72736"/>
        <c:axId val="314373128"/>
      </c:lineChart>
      <c:dateAx>
        <c:axId val="3143727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314373128"/>
        <c:crosses val="autoZero"/>
        <c:auto val="1"/>
        <c:lblOffset val="100"/>
        <c:baseTimeUnit val="months"/>
      </c:dateAx>
      <c:valAx>
        <c:axId val="31437312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14372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3226041907103294"/>
          <c:y val="0.14313466025080199"/>
          <c:w val="0.33996188212157785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Long Eastern Europe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Eastern Europe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Region2!$M$15:$M$23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Region2!$Q$15:$Q$23</c:f>
              <c:numCache>
                <c:formatCode>0.00%</c:formatCode>
                <c:ptCount val="9"/>
                <c:pt idx="0">
                  <c:v>0.16934425226619521</c:v>
                </c:pt>
                <c:pt idx="1">
                  <c:v>0.24697844141819547</c:v>
                </c:pt>
                <c:pt idx="2">
                  <c:v>0.22414596557363042</c:v>
                </c:pt>
                <c:pt idx="3">
                  <c:v>0.15603354782739554</c:v>
                </c:pt>
                <c:pt idx="4">
                  <c:v>0.3233074011653323</c:v>
                </c:pt>
                <c:pt idx="5">
                  <c:v>0.39527917730127227</c:v>
                </c:pt>
                <c:pt idx="6">
                  <c:v>0.26185477211245622</c:v>
                </c:pt>
                <c:pt idx="7">
                  <c:v>0.2620921068441564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575256"/>
        <c:axId val="646575648"/>
      </c:lineChart>
      <c:dateAx>
        <c:axId val="64657525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646575648"/>
        <c:crosses val="autoZero"/>
        <c:auto val="1"/>
        <c:lblOffset val="100"/>
        <c:baseTimeUnit val="months"/>
      </c:dateAx>
      <c:valAx>
        <c:axId val="64657564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646575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652525221766763"/>
          <c:y val="0.14313458216626695"/>
          <c:w val="0.42257293048635863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6576432"/>
        <c:axId val="646576824"/>
      </c:barChart>
      <c:catAx>
        <c:axId val="64657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646576824"/>
        <c:crosses val="autoZero"/>
        <c:auto val="1"/>
        <c:lblAlgn val="ctr"/>
        <c:lblOffset val="100"/>
        <c:noMultiLvlLbl val="0"/>
      </c:catAx>
      <c:valAx>
        <c:axId val="64657682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46576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Long Latin America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Latin America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Region2!$V$15:$V$23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Region2!$Z$15:$Z$23</c:f>
              <c:numCache>
                <c:formatCode>0.00%</c:formatCode>
                <c:ptCount val="9"/>
                <c:pt idx="0">
                  <c:v>0.64611139741983381</c:v>
                </c:pt>
                <c:pt idx="1">
                  <c:v>0.62203716486636318</c:v>
                </c:pt>
                <c:pt idx="2">
                  <c:v>0.59855480698769203</c:v>
                </c:pt>
                <c:pt idx="3">
                  <c:v>0.53615693346520898</c:v>
                </c:pt>
                <c:pt idx="4">
                  <c:v>0.71459867064987259</c:v>
                </c:pt>
                <c:pt idx="5">
                  <c:v>0.77965301559229516</c:v>
                </c:pt>
                <c:pt idx="6">
                  <c:v>0.58747905350692364</c:v>
                </c:pt>
                <c:pt idx="7">
                  <c:v>0.50398288166397354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577608"/>
        <c:axId val="646578000"/>
      </c:lineChart>
      <c:dateAx>
        <c:axId val="64657760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646578000"/>
        <c:crosses val="autoZero"/>
        <c:auto val="1"/>
        <c:lblOffset val="100"/>
        <c:baseTimeUnit val="months"/>
      </c:dateAx>
      <c:valAx>
        <c:axId val="6465780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646577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5804989168647134"/>
          <c:y val="0.14313466025080199"/>
          <c:w val="0.31417240950613951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Short Latin America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Latin America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Region2!$X$15:$X$23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Region2!$AB$15:$AB$23</c:f>
              <c:numCache>
                <c:formatCode>0.00%</c:formatCode>
                <c:ptCount val="9"/>
                <c:pt idx="0">
                  <c:v>-0.41473789415046269</c:v>
                </c:pt>
                <c:pt idx="1">
                  <c:v>-0.40541859360662402</c:v>
                </c:pt>
                <c:pt idx="2">
                  <c:v>-0.39628978157283667</c:v>
                </c:pt>
                <c:pt idx="3">
                  <c:v>-0.37224334585122643</c:v>
                </c:pt>
                <c:pt idx="4">
                  <c:v>-0.44630709328958862</c:v>
                </c:pt>
                <c:pt idx="5">
                  <c:v>-0.47094621796338754</c:v>
                </c:pt>
                <c:pt idx="6">
                  <c:v>-0.40689407681522816</c:v>
                </c:pt>
                <c:pt idx="7">
                  <c:v>-0.37102231344667458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91904"/>
        <c:axId val="326492296"/>
      </c:lineChart>
      <c:dateAx>
        <c:axId val="32649190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326492296"/>
        <c:crosses val="autoZero"/>
        <c:auto val="1"/>
        <c:lblOffset val="100"/>
        <c:baseTimeUnit val="months"/>
      </c:dateAx>
      <c:valAx>
        <c:axId val="3264922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2649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810837038736784"/>
          <c:y val="0.14313466025080199"/>
          <c:w val="0.3370963851643069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Long Middle East &amp; Africa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Middle East &amp; Africa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Region2!$AE$15:$AE$23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Region2!$AI$15:$AI$23</c:f>
              <c:numCache>
                <c:formatCode>0.00%</c:formatCode>
                <c:ptCount val="9"/>
                <c:pt idx="0">
                  <c:v>0.2133700058967265</c:v>
                </c:pt>
                <c:pt idx="1">
                  <c:v>0.27948339735866656</c:v>
                </c:pt>
                <c:pt idx="2">
                  <c:v>0.25064259180150228</c:v>
                </c:pt>
                <c:pt idx="3">
                  <c:v>0.15025528412643485</c:v>
                </c:pt>
                <c:pt idx="4">
                  <c:v>0.20374704413999689</c:v>
                </c:pt>
                <c:pt idx="5">
                  <c:v>0.26819942458836521</c:v>
                </c:pt>
                <c:pt idx="6">
                  <c:v>0.29537527915404294</c:v>
                </c:pt>
                <c:pt idx="7">
                  <c:v>0.3088424984849647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93080"/>
        <c:axId val="326493472"/>
      </c:lineChart>
      <c:dateAx>
        <c:axId val="32649308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326493472"/>
        <c:crosses val="autoZero"/>
        <c:auto val="1"/>
        <c:lblOffset val="100"/>
        <c:baseTimeUnit val="months"/>
      </c:dateAx>
      <c:valAx>
        <c:axId val="32649347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26493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366392819922014"/>
          <c:y val="0.14313466025080199"/>
          <c:w val="0.42306129388243474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Short Middle East &amp; Africa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Middle East &amp; Africa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Region2!$AG$15:$AG$23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Region2!$AK$15:$AK$23</c:f>
              <c:numCache>
                <c:formatCode>0.00%</c:formatCode>
                <c:ptCount val="9"/>
                <c:pt idx="0">
                  <c:v>-0.24488916849893483</c:v>
                </c:pt>
                <c:pt idx="1">
                  <c:v>-0.25260244996233938</c:v>
                </c:pt>
                <c:pt idx="2">
                  <c:v>-0.29164267627269291</c:v>
                </c:pt>
                <c:pt idx="3">
                  <c:v>-0.24781352283251656</c:v>
                </c:pt>
                <c:pt idx="4">
                  <c:v>-0.2884127047497177</c:v>
                </c:pt>
                <c:pt idx="5">
                  <c:v>-0.2898654283944383</c:v>
                </c:pt>
                <c:pt idx="6">
                  <c:v>-0.26285555307795938</c:v>
                </c:pt>
                <c:pt idx="7">
                  <c:v>-0.23800575300577309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94256"/>
        <c:axId val="326494648"/>
      </c:lineChart>
      <c:dateAx>
        <c:axId val="32649425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326494648"/>
        <c:crosses val="autoZero"/>
        <c:auto val="1"/>
        <c:lblOffset val="100"/>
        <c:baseTimeUnit val="months"/>
      </c:dateAx>
      <c:valAx>
        <c:axId val="32649464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26494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50089586265109"/>
          <c:y val="0.14313466025080199"/>
          <c:w val="0.42019579692516384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95432"/>
        <c:axId val="738644256"/>
      </c:barChart>
      <c:catAx>
        <c:axId val="326495432"/>
        <c:scaling>
          <c:orientation val="minMax"/>
        </c:scaling>
        <c:delete val="0"/>
        <c:axPos val="b"/>
        <c:majorTickMark val="out"/>
        <c:minorTickMark val="none"/>
        <c:tickLblPos val="nextTo"/>
        <c:crossAx val="738644256"/>
        <c:crosses val="autoZero"/>
        <c:auto val="1"/>
        <c:lblAlgn val="ctr"/>
        <c:lblOffset val="100"/>
        <c:noMultiLvlLbl val="0"/>
      </c:catAx>
      <c:valAx>
        <c:axId val="7386442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26495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Long North America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North America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Region2!$AN$15:$AN$23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Region2!$AR$15:$AR$23</c:f>
              <c:numCache>
                <c:formatCode>0.00%</c:formatCode>
                <c:ptCount val="9"/>
                <c:pt idx="0">
                  <c:v>0.23146885566758679</c:v>
                </c:pt>
                <c:pt idx="1">
                  <c:v>0.21238190800366841</c:v>
                </c:pt>
                <c:pt idx="2">
                  <c:v>0.17352209736348834</c:v>
                </c:pt>
                <c:pt idx="3">
                  <c:v>0.16078341760442538</c:v>
                </c:pt>
                <c:pt idx="4">
                  <c:v>0.18459932418595471</c:v>
                </c:pt>
                <c:pt idx="5">
                  <c:v>0.17064214578813219</c:v>
                </c:pt>
                <c:pt idx="6">
                  <c:v>9.336005387712687E-2</c:v>
                </c:pt>
                <c:pt idx="7">
                  <c:v>7.8408849090184196E-2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45040"/>
        <c:axId val="738645432"/>
      </c:lineChart>
      <c:dateAx>
        <c:axId val="73864504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738645432"/>
        <c:crosses val="autoZero"/>
        <c:auto val="1"/>
        <c:lblOffset val="100"/>
        <c:baseTimeUnit val="months"/>
      </c:dateAx>
      <c:valAx>
        <c:axId val="7386454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738645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366392819922014"/>
          <c:y val="0.14313466025080199"/>
          <c:w val="0.42306129388243474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Short North America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North America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Region2!$AP$15:$AP$23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Region2!$AT$15:$AT$23</c:f>
              <c:numCache>
                <c:formatCode>0.00%</c:formatCode>
                <c:ptCount val="9"/>
                <c:pt idx="0">
                  <c:v>-0.19365765418370262</c:v>
                </c:pt>
                <c:pt idx="1">
                  <c:v>-0.18116202346675936</c:v>
                </c:pt>
                <c:pt idx="2">
                  <c:v>-0.15474130754816884</c:v>
                </c:pt>
                <c:pt idx="3">
                  <c:v>-0.14508939303066137</c:v>
                </c:pt>
                <c:pt idx="4">
                  <c:v>-0.16340143705601262</c:v>
                </c:pt>
                <c:pt idx="5">
                  <c:v>-0.15282744567751427</c:v>
                </c:pt>
                <c:pt idx="6">
                  <c:v>-9.456002630253002E-2</c:v>
                </c:pt>
                <c:pt idx="7">
                  <c:v>-8.1906305910711907E-2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46216"/>
        <c:axId val="738646608"/>
      </c:lineChart>
      <c:dateAx>
        <c:axId val="73864621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738646608"/>
        <c:crosses val="autoZero"/>
        <c:auto val="1"/>
        <c:lblOffset val="100"/>
        <c:baseTimeUnit val="months"/>
      </c:dateAx>
      <c:valAx>
        <c:axId val="73864660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738646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810837038736784"/>
          <c:y val="0.14313466025080199"/>
          <c:w val="0.3370963851643069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Long Western Europe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Long Western Europe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Region2!$AW$15:$AW$23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Region2!$BA$15:$BA$23</c:f>
              <c:numCache>
                <c:formatCode>0.00%</c:formatCode>
                <c:ptCount val="9"/>
                <c:pt idx="0">
                  <c:v>0.27793107870949929</c:v>
                </c:pt>
                <c:pt idx="1">
                  <c:v>0.26294979443911504</c:v>
                </c:pt>
                <c:pt idx="2">
                  <c:v>0.19907269159564089</c:v>
                </c:pt>
                <c:pt idx="3">
                  <c:v>0.1577053214345312</c:v>
                </c:pt>
                <c:pt idx="4">
                  <c:v>0.14401436559865899</c:v>
                </c:pt>
                <c:pt idx="5">
                  <c:v>0.13679243164059907</c:v>
                </c:pt>
                <c:pt idx="6">
                  <c:v>8.7572419078594477E-2</c:v>
                </c:pt>
                <c:pt idx="7">
                  <c:v>3.3908195008225617E-2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47392"/>
        <c:axId val="738647784"/>
      </c:lineChart>
      <c:dateAx>
        <c:axId val="73864739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738647784"/>
        <c:crosses val="autoZero"/>
        <c:auto val="1"/>
        <c:lblOffset val="100"/>
        <c:baseTimeUnit val="months"/>
      </c:dateAx>
      <c:valAx>
        <c:axId val="73864778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738647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366392819922014"/>
          <c:y val="0.14313466025080199"/>
          <c:w val="0.42306129388243474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Rolling</a:t>
            </a:r>
            <a:r>
              <a:rPr lang="en-US" sz="1200" baseline="0"/>
              <a:t> 12M Short Western Europe Performance</a:t>
            </a:r>
            <a:endParaRPr lang="en-US" sz="12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Western Europe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Region2!$AY$15:$AY$23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Benchmark</c:v>
          </c:tx>
          <c:marker>
            <c:symbol val="none"/>
          </c:marker>
          <c:cat>
            <c:numRef>
              <c:f>Region2!$B$15:$B$23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Region2!$BC$15:$BC$23</c:f>
              <c:numCache>
                <c:formatCode>0.00%</c:formatCode>
                <c:ptCount val="9"/>
                <c:pt idx="0">
                  <c:v>-0.2242741757024691</c:v>
                </c:pt>
                <c:pt idx="1">
                  <c:v>-0.21502264038651941</c:v>
                </c:pt>
                <c:pt idx="2">
                  <c:v>-0.17391184926942915</c:v>
                </c:pt>
                <c:pt idx="3">
                  <c:v>-0.14371498690188556</c:v>
                </c:pt>
                <c:pt idx="4">
                  <c:v>-0.13319126020046201</c:v>
                </c:pt>
                <c:pt idx="5">
                  <c:v>-0.12731620624314954</c:v>
                </c:pt>
                <c:pt idx="6">
                  <c:v>-8.9708377342691659E-2</c:v>
                </c:pt>
                <c:pt idx="7">
                  <c:v>-4.1278407419395702E-2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48568"/>
        <c:axId val="738648960"/>
      </c:lineChart>
      <c:dateAx>
        <c:axId val="73864856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738648960"/>
        <c:crosses val="autoZero"/>
        <c:auto val="1"/>
        <c:lblOffset val="100"/>
        <c:baseTimeUnit val="months"/>
      </c:dateAx>
      <c:valAx>
        <c:axId val="73864896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738648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9092360433702"/>
          <c:y val="0.14313466025080199"/>
          <c:w val="0.38971372514538849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12M Average Short Eastern Europe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'Short Eastern Europe'!$G$14</c:f>
              <c:strCache>
                <c:ptCount val="1"/>
                <c:pt idx="0">
                  <c:v>Short Eastern Europe</c:v>
                </c:pt>
              </c:strCache>
            </c:strRef>
          </c:tx>
          <c:marker>
            <c:symbol val="none"/>
          </c:marker>
          <c:cat>
            <c:numRef>
              <c:f>'Short Eastern Europe'!$C$15:$C$23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'Short Eastern Europe'!$G$15:$G$23</c:f>
              <c:numCache>
                <c:formatCode>0.00%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'Short Eastern Europe'!$H$14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numRef>
              <c:f>'Short Eastern Europe'!$C$15:$C$23</c:f>
              <c:numCache>
                <c:formatCode>[$-409]mmm\-yy;@</c:formatCode>
                <c:ptCount val="9"/>
                <c:pt idx="0">
                  <c:v>42094</c:v>
                </c:pt>
                <c:pt idx="1">
                  <c:v>42124</c:v>
                </c:pt>
                <c:pt idx="2">
                  <c:v>42155</c:v>
                </c:pt>
                <c:pt idx="3">
                  <c:v>42185</c:v>
                </c:pt>
                <c:pt idx="4">
                  <c:v>42216</c:v>
                </c:pt>
                <c:pt idx="5">
                  <c:v>42247</c:v>
                </c:pt>
                <c:pt idx="6">
                  <c:v>42277</c:v>
                </c:pt>
                <c:pt idx="7">
                  <c:v>42308</c:v>
                </c:pt>
                <c:pt idx="8">
                  <c:v>42338</c:v>
                </c:pt>
              </c:numCache>
            </c:numRef>
          </c:cat>
          <c:val>
            <c:numRef>
              <c:f>'Short Eastern Europe'!$H$15:$H$23</c:f>
              <c:numCache>
                <c:formatCode>0.00%</c:formatCode>
                <c:ptCount val="9"/>
                <c:pt idx="0">
                  <c:v>-8.3953246166666665E-3</c:v>
                </c:pt>
                <c:pt idx="1">
                  <c:v>-1.4109891283333334E-2</c:v>
                </c:pt>
                <c:pt idx="2">
                  <c:v>-1.9717921283333332E-2</c:v>
                </c:pt>
                <c:pt idx="3">
                  <c:v>-1.810998795E-2</c:v>
                </c:pt>
                <c:pt idx="4">
                  <c:v>-1.340026878333333E-2</c:v>
                </c:pt>
                <c:pt idx="5">
                  <c:v>-2.4788466283333328E-2</c:v>
                </c:pt>
                <c:pt idx="6">
                  <c:v>-2.9508916283333336E-2</c:v>
                </c:pt>
                <c:pt idx="7">
                  <c:v>-2.0699793791666664E-2</c:v>
                </c:pt>
                <c:pt idx="8">
                  <c:v>-2.0715987124999998E-2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49744"/>
        <c:axId val="738650136"/>
      </c:lineChart>
      <c:dateAx>
        <c:axId val="73864974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low"/>
        <c:crossAx val="738650136"/>
        <c:crosses val="autoZero"/>
        <c:auto val="1"/>
        <c:lblOffset val="100"/>
        <c:baseTimeUnit val="months"/>
      </c:dateAx>
      <c:valAx>
        <c:axId val="73865013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738649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983180227471569"/>
          <c:y val="0.16628280839895013"/>
          <c:w val="0.27220694320426442"/>
          <c:h val="0.1267967250472202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8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5">
    <tabColor theme="9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6">
    <tabColor theme="9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7">
    <tabColor theme="3" tint="0.39997558519241921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11">
    <tabColor theme="9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12">
    <tabColor theme="9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3" tint="0.39997558519241921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4" Type="http://schemas.openxmlformats.org/officeDocument/2006/relationships/chart" Target="../charts/chart4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4" Type="http://schemas.openxmlformats.org/officeDocument/2006/relationships/chart" Target="../charts/chart50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4" Type="http://schemas.openxmlformats.org/officeDocument/2006/relationships/chart" Target="../charts/chart55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4" Type="http://schemas.openxmlformats.org/officeDocument/2006/relationships/chart" Target="../charts/chart60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0.50898</cdr:x>
      <cdr:y>0.49854</cdr:y>
    </cdr:to>
    <cdr:graphicFrame macro="">
      <cdr:nvGraphicFramePr>
        <cdr:cNvPr id="3" name="Chart 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0.50475</cdr:x>
      <cdr:y>1.59164E-7</cdr:y>
    </cdr:from>
    <cdr:to>
      <cdr:x>1</cdr:x>
      <cdr:y>0.49563</cdr:y>
    </cdr:to>
    <cdr:graphicFrame macro="">
      <cdr:nvGraphicFramePr>
        <cdr:cNvPr id="4" name="Chart 4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0.50264</cdr:x>
      <cdr:y>0.49708</cdr:y>
    </cdr:from>
    <cdr:to>
      <cdr:x>1</cdr:x>
      <cdr:y>1</cdr:y>
    </cdr:to>
    <cdr:graphicFrame macro="">
      <cdr:nvGraphicFramePr>
        <cdr:cNvPr id="5" name="Chart 6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8</xdr:row>
      <xdr:rowOff>180976</xdr:rowOff>
    </xdr:from>
    <xdr:to>
      <xdr:col>9</xdr:col>
      <xdr:colOff>180976</xdr:colOff>
      <xdr:row>24</xdr:row>
      <xdr:rowOff>66676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0.49947</cdr:x>
      <cdr:y>0.5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0.5</cdr:y>
    </cdr:from>
    <cdr:to>
      <cdr:x>0.49947</cdr:x>
      <cdr:y>1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0.49842</cdr:x>
      <cdr:y>0.5</cdr:y>
    </cdr:from>
    <cdr:to>
      <cdr:x>0.99789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0.49736</cdr:x>
      <cdr:y>0</cdr:y>
    </cdr:from>
    <cdr:to>
      <cdr:x>1</cdr:x>
      <cdr:y>0.50146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1.15344E-7</cdr:x>
      <cdr:y>0</cdr:y>
    </cdr:from>
    <cdr:to>
      <cdr:x>0.5</cdr:x>
      <cdr:y>0.52012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0.49552</cdr:x>
      <cdr:y>1.59268E-7</cdr:y>
    </cdr:from>
    <cdr:to>
      <cdr:x>1</cdr:x>
      <cdr:y>0.52012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0.49552</cdr:x>
      <cdr:y>0.51548</cdr:y>
    </cdr:from>
    <cdr:to>
      <cdr:x>1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0.51238</cdr:y>
    </cdr:from>
    <cdr:to>
      <cdr:x>0.49552</cdr:x>
      <cdr:y>1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0.49888</cdr:x>
      <cdr:y>0</cdr:y>
    </cdr:from>
    <cdr:to>
      <cdr:x>1</cdr:x>
      <cdr:y>0.5339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</cdr:y>
    </cdr:from>
    <cdr:to>
      <cdr:x>0.50448</cdr:x>
      <cdr:y>0.5356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</cdr:x>
      <cdr:y>0.5356</cdr:y>
    </cdr:from>
    <cdr:to>
      <cdr:x>0.50448</cdr:x>
      <cdr:y>1</cdr:y>
    </cdr:to>
    <cdr:graphicFrame macro="">
      <cdr:nvGraphicFramePr>
        <cdr:cNvPr id="7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0.50561</cdr:x>
      <cdr:y>0.53406</cdr:y>
    </cdr:from>
    <cdr:to>
      <cdr:x>1</cdr:x>
      <cdr:y>1</cdr:y>
    </cdr:to>
    <cdr:graphicFrame macro="">
      <cdr:nvGraphicFramePr>
        <cdr:cNvPr id="8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graphicFrame macro="">
      <cdr:nvGraphicFramePr>
        <cdr:cNvPr id="6" name="Chart 9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41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1.15297E-7</cdr:x>
      <cdr:y>0</cdr:y>
    </cdr:from>
    <cdr:to>
      <cdr:x>0.50264</cdr:x>
      <cdr:y>0.5</cdr:y>
    </cdr:to>
    <cdr:graphicFrame macro="">
      <cdr:nvGraphicFramePr>
        <cdr:cNvPr id="2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0.5</cdr:y>
    </cdr:from>
    <cdr:to>
      <cdr:x>0.50158</cdr:x>
      <cdr:y>1</cdr:y>
    </cdr:to>
    <cdr:graphicFrame macro="">
      <cdr:nvGraphicFramePr>
        <cdr:cNvPr id="6" name="Chart 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0.49842</cdr:x>
      <cdr:y>0.00185</cdr:y>
    </cdr:from>
    <cdr:to>
      <cdr:x>1</cdr:x>
      <cdr:y>0.50185</cdr:y>
    </cdr:to>
    <cdr:graphicFrame macro="">
      <cdr:nvGraphicFramePr>
        <cdr:cNvPr id="3" name="Chart 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0.4994</cdr:x>
      <cdr:y>0.5</cdr:y>
    </cdr:from>
    <cdr:to>
      <cdr:x>0.99676</cdr:x>
      <cdr:y>1</cdr:y>
    </cdr:to>
    <cdr:graphicFrame macro="">
      <cdr:nvGraphicFramePr>
        <cdr:cNvPr id="4" name="Chart 6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41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0.50158</cdr:x>
      <cdr:y>0.5</cdr:y>
    </cdr:to>
    <cdr:graphicFrame macro="">
      <cdr:nvGraphicFramePr>
        <cdr:cNvPr id="2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0.5</cdr:y>
    </cdr:from>
    <cdr:to>
      <cdr:x>0.50158</cdr:x>
      <cdr:y>1</cdr:y>
    </cdr:to>
    <cdr:graphicFrame macro="">
      <cdr:nvGraphicFramePr>
        <cdr:cNvPr id="4" name="Chart 10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0.49842</cdr:x>
      <cdr:y>0.00739</cdr:y>
    </cdr:from>
    <cdr:to>
      <cdr:x>1</cdr:x>
      <cdr:y>0.50739</cdr:y>
    </cdr:to>
    <cdr:graphicFrame macro="">
      <cdr:nvGraphicFramePr>
        <cdr:cNvPr id="6" name="Chart 14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41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1.59268E-7</cdr:y>
    </cdr:from>
    <cdr:to>
      <cdr:x>0.49664</cdr:x>
      <cdr:y>0.50929</cdr:y>
    </cdr:to>
    <cdr:graphicFrame macro="">
      <cdr:nvGraphicFramePr>
        <cdr:cNvPr id="2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0.49552</cdr:x>
      <cdr:y>0</cdr:y>
    </cdr:from>
    <cdr:to>
      <cdr:x>1</cdr:x>
      <cdr:y>0.50774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0.49439</cdr:x>
      <cdr:y>0.50464</cdr:y>
    </cdr:from>
    <cdr:to>
      <cdr:x>1</cdr:x>
      <cdr:y>1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0.50774</cdr:y>
    </cdr:from>
    <cdr:to>
      <cdr:x>0.49776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0.50336</cdr:x>
      <cdr:y>0.52322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0.50224</cdr:x>
      <cdr:y>0</cdr:y>
    </cdr:from>
    <cdr:to>
      <cdr:x>1</cdr:x>
      <cdr:y>0.52322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</cdr:x>
      <cdr:y>0.51703</cdr:y>
    </cdr:from>
    <cdr:to>
      <cdr:x>0.50112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0.49888</cdr:x>
      <cdr:y>0.51703</cdr:y>
    </cdr:from>
    <cdr:to>
      <cdr:x>1</cdr:x>
      <cdr:y>1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41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0.49327</cdr:x>
      <cdr:y>0.48607</cdr:y>
    </cdr:to>
    <cdr:graphicFrame macro="">
      <cdr:nvGraphicFramePr>
        <cdr:cNvPr id="2" name="Chart 9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0.49103</cdr:x>
      <cdr:y>0</cdr:y>
    </cdr:from>
    <cdr:to>
      <cdr:x>1</cdr:x>
      <cdr:y>0.48607</cdr:y>
    </cdr:to>
    <cdr:graphicFrame macro="">
      <cdr:nvGraphicFramePr>
        <cdr:cNvPr id="3" name="Chart 9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41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0.5</cdr:x>
      <cdr:y>0.49845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0.5</cdr:x>
      <cdr:y>0</cdr:y>
    </cdr:from>
    <cdr:to>
      <cdr:x>1</cdr:x>
      <cdr:y>0.49845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0.50112</cdr:x>
      <cdr:y>0.50155</cdr:y>
    </cdr:from>
    <cdr:to>
      <cdr:x>0.99888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0.50155</cdr:y>
    </cdr:from>
    <cdr:to>
      <cdr:x>0.5</cdr:x>
      <cdr:y>1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288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0.50112</cdr:x>
      <cdr:y>0.49845</cdr:y>
    </cdr:to>
    <cdr:graphicFrame macro="">
      <cdr:nvGraphicFramePr>
        <cdr:cNvPr id="2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0.50112</cdr:x>
      <cdr:y>0</cdr:y>
    </cdr:from>
    <cdr:to>
      <cdr:x>1</cdr:x>
      <cdr:y>0.49845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1.15344E-7</cdr:x>
      <cdr:y>0.50155</cdr:y>
    </cdr:from>
    <cdr:to>
      <cdr:x>0.50112</cdr:x>
      <cdr:y>1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0.50112</cdr:x>
      <cdr:y>0.50155</cdr:y>
    </cdr:from>
    <cdr:to>
      <cdr:x>1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288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1.15344E-7</cdr:x>
      <cdr:y>0</cdr:y>
    </cdr:from>
    <cdr:to>
      <cdr:x>0.49776</cdr:x>
      <cdr:y>0.49845</cdr:y>
    </cdr:to>
    <cdr:graphicFrame macro="">
      <cdr:nvGraphicFramePr>
        <cdr:cNvPr id="2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0.49776</cdr:x>
      <cdr:y>0</cdr:y>
    </cdr:from>
    <cdr:to>
      <cdr:x>1</cdr:x>
      <cdr:y>0.49845</cdr:y>
    </cdr:to>
    <cdr:graphicFrame macro="">
      <cdr:nvGraphicFramePr>
        <cdr:cNvPr id="3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1.15344E-7</cdr:x>
      <cdr:y>0.50155</cdr:y>
    </cdr:from>
    <cdr:to>
      <cdr:x>0.49888</cdr:x>
      <cdr:y>1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0.49888</cdr:x>
      <cdr:y>0.50155</cdr:y>
    </cdr:from>
    <cdr:to>
      <cdr:x>1</cdr:x>
      <cdr:y>1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552449</xdr:colOff>
      <xdr:row>6</xdr:row>
      <xdr:rowOff>157162</xdr:rowOff>
    </xdr:from>
    <xdr:to>
      <xdr:col>16</xdr:col>
      <xdr:colOff>295274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K53"/>
  <sheetViews>
    <sheetView tabSelected="1" topLeftCell="B4" workbookViewId="0">
      <selection activeCell="P3" sqref="P3:R23"/>
    </sheetView>
  </sheetViews>
  <sheetFormatPr defaultRowHeight="15" x14ac:dyDescent="0.25"/>
  <cols>
    <col min="2" max="2" width="7.42578125" style="13" bestFit="1" customWidth="1"/>
    <col min="3" max="3" width="12.5703125" style="47" bestFit="1" customWidth="1"/>
    <col min="4" max="4" width="12.42578125" style="34" bestFit="1" customWidth="1"/>
    <col min="5" max="5" width="12.5703125" style="34" bestFit="1" customWidth="1"/>
    <col min="6" max="6" width="13.42578125" style="34" bestFit="1" customWidth="1"/>
    <col min="7" max="7" width="11.28515625" style="34" bestFit="1" customWidth="1"/>
    <col min="8" max="8" width="10.5703125" style="34" bestFit="1" customWidth="1"/>
    <col min="9" max="9" width="11.28515625" style="34" bestFit="1" customWidth="1"/>
    <col min="10" max="10" width="17" style="34" customWidth="1"/>
    <col min="11" max="11" width="11.140625" style="34" bestFit="1" customWidth="1"/>
  </cols>
  <sheetData>
    <row r="1" spans="2:11" x14ac:dyDescent="0.25">
      <c r="H1" s="110">
        <v>0.02</v>
      </c>
    </row>
    <row r="2" spans="2:11" x14ac:dyDescent="0.25">
      <c r="B2" s="109">
        <v>41729</v>
      </c>
      <c r="C2" s="111" t="s">
        <v>45</v>
      </c>
      <c r="D2" s="112" t="s">
        <v>33</v>
      </c>
      <c r="E2" s="112" t="s">
        <v>42</v>
      </c>
      <c r="F2" s="112" t="s">
        <v>38</v>
      </c>
      <c r="G2" s="112" t="s">
        <v>41</v>
      </c>
      <c r="H2" s="112" t="s">
        <v>40</v>
      </c>
      <c r="I2" s="112" t="s">
        <v>39</v>
      </c>
      <c r="J2" s="112" t="s">
        <v>44</v>
      </c>
      <c r="K2" s="112" t="s">
        <v>43</v>
      </c>
    </row>
    <row r="3" spans="2:11" x14ac:dyDescent="0.25">
      <c r="B3" s="13">
        <f>EOMONTH($B$2,1)</f>
        <v>41759</v>
      </c>
      <c r="C3" s="108">
        <v>10550000</v>
      </c>
      <c r="D3" s="48"/>
      <c r="E3" s="48"/>
      <c r="F3" s="31">
        <f>VLOOKUP(B3,'Monthly Returns'!$B:$D,3,FALSE)</f>
        <v>4.5431704265402835E-2</v>
      </c>
      <c r="G3" s="48"/>
      <c r="J3" s="53">
        <f t="shared" ref="J3:J22" si="0">F3-$H$1/12</f>
        <v>4.3765037598736171E-2</v>
      </c>
    </row>
    <row r="4" spans="2:11" x14ac:dyDescent="0.25">
      <c r="B4" s="13">
        <f t="shared" ref="B4:B22" si="1">EOMONTH(B3,1)</f>
        <v>41790</v>
      </c>
      <c r="C4" s="108">
        <v>84360000</v>
      </c>
      <c r="D4" s="48">
        <f t="shared" ref="D4:D22" si="2">C3*J4</f>
        <v>161456.15829824682</v>
      </c>
      <c r="E4" s="48">
        <f t="shared" ref="E4:E22" si="3">C4-C3-D4</f>
        <v>73648543.841701746</v>
      </c>
      <c r="F4" s="31">
        <f>VLOOKUP(B4,'Monthly Returns'!$B:$D,3,FALSE)</f>
        <v>1.6970567927163997E-2</v>
      </c>
      <c r="G4" s="48">
        <f t="shared" ref="G4:G22" si="4">(F4-J4)*C3</f>
        <v>17583.333333333336</v>
      </c>
      <c r="H4" s="48">
        <f t="shared" ref="H4:H22" si="5">C3*$H$1/12</f>
        <v>17583.333333333332</v>
      </c>
      <c r="I4" s="48"/>
      <c r="J4" s="53">
        <f t="shared" si="0"/>
        <v>1.530390126049733E-2</v>
      </c>
    </row>
    <row r="5" spans="2:11" x14ac:dyDescent="0.25">
      <c r="B5" s="13">
        <f t="shared" si="1"/>
        <v>41820</v>
      </c>
      <c r="C5" s="108">
        <v>111810000</v>
      </c>
      <c r="D5" s="48">
        <f t="shared" si="2"/>
        <v>1878773.0665721847</v>
      </c>
      <c r="E5" s="48">
        <f t="shared" si="3"/>
        <v>25571226.933427814</v>
      </c>
      <c r="F5" s="31">
        <f>VLOOKUP(B5,'Monthly Returns'!$B:$D,3,FALSE)</f>
        <v>2.3937565985919687E-2</v>
      </c>
      <c r="G5" s="48">
        <f t="shared" si="4"/>
        <v>140600.00000000003</v>
      </c>
      <c r="H5" s="48">
        <f t="shared" si="5"/>
        <v>140600</v>
      </c>
      <c r="I5" s="48"/>
      <c r="J5" s="53">
        <f t="shared" si="0"/>
        <v>2.227089931925302E-2</v>
      </c>
    </row>
    <row r="6" spans="2:11" x14ac:dyDescent="0.25">
      <c r="B6" s="13">
        <f t="shared" si="1"/>
        <v>41851</v>
      </c>
      <c r="C6" s="108">
        <v>252806786.50999999</v>
      </c>
      <c r="D6" s="48">
        <f t="shared" si="2"/>
        <v>784978.65107804886</v>
      </c>
      <c r="E6" s="48">
        <f t="shared" si="3"/>
        <v>140211807.85892195</v>
      </c>
      <c r="F6" s="31">
        <f>VLOOKUP(B6,'Monthly Returns'!$B:$D,3,FALSE)</f>
        <v>8.6873146505504779E-3</v>
      </c>
      <c r="G6" s="48">
        <f t="shared" si="4"/>
        <v>186350.00000000003</v>
      </c>
      <c r="H6" s="48">
        <f t="shared" si="5"/>
        <v>186350</v>
      </c>
      <c r="I6" s="48"/>
      <c r="J6" s="53">
        <f t="shared" si="0"/>
        <v>7.0206479838838109E-3</v>
      </c>
    </row>
    <row r="7" spans="2:11" x14ac:dyDescent="0.25">
      <c r="B7" s="13">
        <f t="shared" si="1"/>
        <v>41882</v>
      </c>
      <c r="C7" s="108">
        <v>396187867.44999999</v>
      </c>
      <c r="D7" s="48">
        <f t="shared" si="2"/>
        <v>-1132991.5399357502</v>
      </c>
      <c r="E7" s="48">
        <f t="shared" si="3"/>
        <v>144514072.47993574</v>
      </c>
      <c r="F7" s="31">
        <f>VLOOKUP(B7,'Monthly Returns'!$B:$D,3,FALSE)</f>
        <v>-2.8149833537964254E-3</v>
      </c>
      <c r="G7" s="48">
        <f t="shared" si="4"/>
        <v>421344.64418333338</v>
      </c>
      <c r="H7" s="48">
        <f t="shared" si="5"/>
        <v>421344.64418333332</v>
      </c>
      <c r="I7" s="48"/>
      <c r="J7" s="53">
        <f t="shared" si="0"/>
        <v>-4.4816500204630924E-3</v>
      </c>
    </row>
    <row r="8" spans="2:11" x14ac:dyDescent="0.25">
      <c r="B8" s="13">
        <f t="shared" si="1"/>
        <v>41912</v>
      </c>
      <c r="C8" s="108">
        <v>484183000</v>
      </c>
      <c r="D8" s="48">
        <f t="shared" si="2"/>
        <v>5096366.1526632244</v>
      </c>
      <c r="E8" s="48">
        <f t="shared" si="3"/>
        <v>82898766.397336781</v>
      </c>
      <c r="F8" s="31">
        <f>VLOOKUP(B8,'Monthly Returns'!$B:$D,3,FALSE)</f>
        <v>1.4530175550634196E-2</v>
      </c>
      <c r="G8" s="48">
        <f t="shared" si="4"/>
        <v>660313.11241666682</v>
      </c>
      <c r="H8" s="48">
        <f t="shared" si="5"/>
        <v>660313.11241666658</v>
      </c>
      <c r="I8" s="48"/>
      <c r="J8" s="53">
        <f t="shared" si="0"/>
        <v>1.2863508883967529E-2</v>
      </c>
    </row>
    <row r="9" spans="2:11" x14ac:dyDescent="0.25">
      <c r="B9" s="13">
        <f t="shared" si="1"/>
        <v>41943</v>
      </c>
      <c r="C9" s="108">
        <v>520800000</v>
      </c>
      <c r="D9" s="48">
        <f t="shared" si="2"/>
        <v>-3155021.1101037804</v>
      </c>
      <c r="E9" s="48">
        <f t="shared" si="3"/>
        <v>39772021.110103779</v>
      </c>
      <c r="F9" s="31">
        <f>VLOOKUP(B9,'Monthly Returns'!$B:$D,3,FALSE)</f>
        <v>-4.8495082302293007E-3</v>
      </c>
      <c r="G9" s="48">
        <f t="shared" si="4"/>
        <v>806971.66666666686</v>
      </c>
      <c r="H9" s="48">
        <f t="shared" si="5"/>
        <v>806971.66666666663</v>
      </c>
      <c r="I9" s="48"/>
      <c r="J9" s="53">
        <f t="shared" si="0"/>
        <v>-6.5161748968959677E-3</v>
      </c>
    </row>
    <row r="10" spans="2:11" x14ac:dyDescent="0.25">
      <c r="B10" s="13">
        <f t="shared" si="1"/>
        <v>41973</v>
      </c>
      <c r="C10" s="108">
        <v>545900000</v>
      </c>
      <c r="D10" s="48">
        <f t="shared" si="2"/>
        <v>-2095193.3081200738</v>
      </c>
      <c r="E10" s="48">
        <f t="shared" si="3"/>
        <v>27195193.308120072</v>
      </c>
      <c r="F10" s="31">
        <f>VLOOKUP(B10,'Monthly Returns'!$B:$D,3,FALSE)</f>
        <v>-2.3563619587559019E-3</v>
      </c>
      <c r="G10" s="48">
        <f t="shared" si="4"/>
        <v>868000</v>
      </c>
      <c r="H10" s="48">
        <f t="shared" si="5"/>
        <v>868000</v>
      </c>
      <c r="I10" s="48"/>
      <c r="J10" s="53">
        <f t="shared" si="0"/>
        <v>-4.0230286254225684E-3</v>
      </c>
    </row>
    <row r="11" spans="2:11" x14ac:dyDescent="0.25">
      <c r="B11" s="13">
        <f t="shared" si="1"/>
        <v>42004</v>
      </c>
      <c r="C11" s="108">
        <v>574000000</v>
      </c>
      <c r="D11" s="48">
        <f t="shared" si="2"/>
        <v>-2628571.8926019133</v>
      </c>
      <c r="E11" s="48">
        <f t="shared" si="3"/>
        <v>30728571.892601915</v>
      </c>
      <c r="F11" s="31">
        <f>VLOOKUP(B11,'Monthly Returns'!$B:$D,3,FALSE)</f>
        <v>-3.1484494582681446E-3</v>
      </c>
      <c r="G11" s="48">
        <f t="shared" si="4"/>
        <v>909833.33333333326</v>
      </c>
      <c r="H11" s="48">
        <f t="shared" si="5"/>
        <v>909833.33333333337</v>
      </c>
      <c r="I11" s="48"/>
      <c r="J11" s="53">
        <f t="shared" si="0"/>
        <v>-4.8151161249348111E-3</v>
      </c>
    </row>
    <row r="12" spans="2:11" x14ac:dyDescent="0.25">
      <c r="B12" s="13">
        <f t="shared" si="1"/>
        <v>42035</v>
      </c>
      <c r="C12" s="108">
        <v>603934000</v>
      </c>
      <c r="D12" s="48">
        <f t="shared" si="2"/>
        <v>6303404.6518577235</v>
      </c>
      <c r="E12" s="48">
        <f t="shared" si="3"/>
        <v>23630595.348142277</v>
      </c>
      <c r="F12" s="31">
        <f>VLOOKUP(B12,'Monthly Returns'!$B:$D,3,FALSE)</f>
        <v>1.2648207871993711E-2</v>
      </c>
      <c r="G12" s="48">
        <f t="shared" si="4"/>
        <v>956666.66666666686</v>
      </c>
      <c r="H12" s="48">
        <f t="shared" si="5"/>
        <v>956666.66666666663</v>
      </c>
      <c r="I12" s="48"/>
      <c r="J12" s="53">
        <f t="shared" si="0"/>
        <v>1.0981541205327044E-2</v>
      </c>
    </row>
    <row r="13" spans="2:11" x14ac:dyDescent="0.25">
      <c r="B13" s="13">
        <f t="shared" si="1"/>
        <v>42063</v>
      </c>
      <c r="C13" s="108">
        <v>605766000</v>
      </c>
      <c r="D13" s="48">
        <f t="shared" si="2"/>
        <v>828939.22001747973</v>
      </c>
      <c r="E13" s="48">
        <f t="shared" si="3"/>
        <v>1003060.7799825203</v>
      </c>
      <c r="F13" s="31">
        <f>VLOOKUP(B13,'Monthly Returns'!$B:$D,3,FALSE)</f>
        <v>3.0392325762155243E-3</v>
      </c>
      <c r="G13" s="48">
        <f t="shared" si="4"/>
        <v>1006556.6666666667</v>
      </c>
      <c r="H13" s="48">
        <f t="shared" si="5"/>
        <v>1006556.6666666666</v>
      </c>
      <c r="I13" s="48"/>
      <c r="J13" s="53">
        <f t="shared" si="0"/>
        <v>1.3725659095488575E-3</v>
      </c>
    </row>
    <row r="14" spans="2:11" x14ac:dyDescent="0.25">
      <c r="B14" s="13">
        <f t="shared" si="1"/>
        <v>42094</v>
      </c>
      <c r="C14" s="108">
        <v>614284927</v>
      </c>
      <c r="D14" s="48">
        <f t="shared" si="2"/>
        <v>3303791.8712402084</v>
      </c>
      <c r="E14" s="48">
        <f t="shared" si="3"/>
        <v>5215135.1287597921</v>
      </c>
      <c r="F14" s="31">
        <f>VLOOKUP(B14,'Monthly Returns'!$B:$D,3,FALSE)</f>
        <v>7.1205743987615821E-3</v>
      </c>
      <c r="G14" s="48">
        <f t="shared" si="4"/>
        <v>1009610.0000000002</v>
      </c>
      <c r="H14" s="48">
        <f t="shared" si="5"/>
        <v>1009610</v>
      </c>
      <c r="I14" s="48"/>
      <c r="J14" s="53">
        <f t="shared" si="0"/>
        <v>5.4539077320949151E-3</v>
      </c>
      <c r="K14" s="31">
        <f t="array" ref="K14">PRODUCT(1+J3:J14)-1</f>
        <v>0.10260083840486933</v>
      </c>
    </row>
    <row r="15" spans="2:11" x14ac:dyDescent="0.25">
      <c r="B15" s="13">
        <f t="shared" si="1"/>
        <v>42124</v>
      </c>
      <c r="C15" s="108">
        <v>618016607.75999999</v>
      </c>
      <c r="D15" s="48">
        <f t="shared" si="2"/>
        <v>4306878.3975529652</v>
      </c>
      <c r="E15" s="48">
        <f t="shared" si="3"/>
        <v>-575197.63755297475</v>
      </c>
      <c r="F15" s="31">
        <f>VLOOKUP(B15,'Monthly Returns'!$B:$D,3,FALSE)</f>
        <v>8.6778730437897141E-3</v>
      </c>
      <c r="G15" s="48">
        <f t="shared" si="4"/>
        <v>1023808.2116666669</v>
      </c>
      <c r="H15" s="48">
        <f t="shared" si="5"/>
        <v>1023808.2116666668</v>
      </c>
      <c r="I15" s="48"/>
      <c r="J15" s="53">
        <f t="shared" si="0"/>
        <v>7.0112063771230471E-3</v>
      </c>
      <c r="K15" s="31">
        <f t="array" ref="K15">PRODUCT(1+J4:J15)-1</f>
        <v>6.3775237182613465E-2</v>
      </c>
    </row>
    <row r="16" spans="2:11" x14ac:dyDescent="0.25">
      <c r="B16" s="13">
        <f t="shared" si="1"/>
        <v>42155</v>
      </c>
      <c r="C16" s="108">
        <v>672417569.21392</v>
      </c>
      <c r="D16" s="48">
        <f t="shared" si="2"/>
        <v>-1064588.1175905787</v>
      </c>
      <c r="E16" s="48">
        <f t="shared" si="3"/>
        <v>55465549.571510583</v>
      </c>
      <c r="F16" s="31">
        <f>VLOOKUP(B16,'Monthly Returns'!$B:$D,3,FALSE)</f>
        <v>-5.5921536018009067E-5</v>
      </c>
      <c r="G16" s="48">
        <f t="shared" si="4"/>
        <v>1030027.6796</v>
      </c>
      <c r="H16" s="48">
        <f t="shared" si="5"/>
        <v>1030027.6796</v>
      </c>
      <c r="I16" s="48"/>
      <c r="J16" s="53">
        <f t="shared" si="0"/>
        <v>-1.7225882026846758E-3</v>
      </c>
      <c r="K16" s="31">
        <f t="array" ref="K16">PRODUCT(1+J5:J16)-1</f>
        <v>4.5935890909446275E-2</v>
      </c>
    </row>
    <row r="17" spans="2:11" x14ac:dyDescent="0.25">
      <c r="B17" s="13">
        <f t="shared" si="1"/>
        <v>42185</v>
      </c>
      <c r="C17" s="108">
        <v>664156794.52056491</v>
      </c>
      <c r="D17" s="48">
        <f t="shared" si="2"/>
        <v>-7832605.1131480755</v>
      </c>
      <c r="E17" s="48">
        <f t="shared" si="3"/>
        <v>-428169.58020700794</v>
      </c>
      <c r="F17" s="31">
        <f>VLOOKUP(B17,'Monthly Returns'!$B:$D,3,FALSE)</f>
        <v>-9.9817575740988873E-3</v>
      </c>
      <c r="G17" s="48">
        <f t="shared" si="4"/>
        <v>1120695.9486898668</v>
      </c>
      <c r="H17" s="48">
        <f t="shared" si="5"/>
        <v>1120695.9486898666</v>
      </c>
      <c r="I17" s="48"/>
      <c r="J17" s="53">
        <f t="shared" si="0"/>
        <v>-1.1648424240765554E-2</v>
      </c>
      <c r="K17" s="31">
        <f t="array" ref="K17">PRODUCT(1+J6:J17)-1</f>
        <v>1.1231354244635616E-2</v>
      </c>
    </row>
    <row r="18" spans="2:11" x14ac:dyDescent="0.25">
      <c r="B18" s="13">
        <f t="shared" si="1"/>
        <v>42216</v>
      </c>
      <c r="C18" s="108">
        <v>662572771.99891996</v>
      </c>
      <c r="D18" s="48">
        <f t="shared" si="2"/>
        <v>-3805917.0157938553</v>
      </c>
      <c r="E18" s="48">
        <f t="shared" si="3"/>
        <v>2221894.4941489054</v>
      </c>
      <c r="F18" s="31">
        <f>VLOOKUP(B18,'Monthly Returns'!$B:$D,3,FALSE)</f>
        <v>-4.0637829006546066E-3</v>
      </c>
      <c r="G18" s="48">
        <f t="shared" si="4"/>
        <v>1106927.9908676085</v>
      </c>
      <c r="H18" s="48">
        <f t="shared" si="5"/>
        <v>1106927.9908676082</v>
      </c>
      <c r="I18" s="48"/>
      <c r="J18" s="53">
        <f t="shared" si="0"/>
        <v>-5.7304495673212736E-3</v>
      </c>
      <c r="K18" s="31">
        <f t="array" ref="K18">PRODUCT(1+J7:J18)-1</f>
        <v>-1.5730601143209011E-3</v>
      </c>
    </row>
    <row r="19" spans="2:11" x14ac:dyDescent="0.25">
      <c r="B19" s="13">
        <f t="shared" si="1"/>
        <v>42247</v>
      </c>
      <c r="C19" s="108">
        <v>664691313.14764905</v>
      </c>
      <c r="D19" s="48">
        <f t="shared" si="2"/>
        <v>-2504740.9857245632</v>
      </c>
      <c r="E19" s="48">
        <f t="shared" si="3"/>
        <v>4623282.1344536487</v>
      </c>
      <c r="F19" s="31">
        <f>VLOOKUP(B19,'Monthly Returns'!$B:$D,3,FALSE)</f>
        <v>-2.1136591957559535E-3</v>
      </c>
      <c r="G19" s="48">
        <f t="shared" si="4"/>
        <v>1104287.9533315336</v>
      </c>
      <c r="H19" s="48">
        <f t="shared" si="5"/>
        <v>1104287.9533315334</v>
      </c>
      <c r="I19" s="48"/>
      <c r="J19" s="53">
        <f t="shared" si="0"/>
        <v>-3.7803258624226205E-3</v>
      </c>
      <c r="K19" s="31">
        <f t="array" ref="K19">PRODUCT(1+J8:J19)-1</f>
        <v>-8.6968690879962729E-4</v>
      </c>
    </row>
    <row r="20" spans="2:11" x14ac:dyDescent="0.25">
      <c r="B20" s="13">
        <f t="shared" si="1"/>
        <v>42277</v>
      </c>
      <c r="C20" s="108">
        <v>654404074.54014897</v>
      </c>
      <c r="D20" s="48">
        <f t="shared" si="2"/>
        <v>-7173931.5002921568</v>
      </c>
      <c r="E20" s="48">
        <f t="shared" si="3"/>
        <v>-3113307.1072079195</v>
      </c>
      <c r="F20" s="31">
        <f>VLOOKUP(B20,'Monthly Returns'!$B:$D,3,FALSE)</f>
        <v>-9.1262102047339356E-3</v>
      </c>
      <c r="G20" s="48">
        <f t="shared" si="4"/>
        <v>1107818.8552460819</v>
      </c>
      <c r="H20" s="48">
        <f t="shared" si="5"/>
        <v>1107818.8552460817</v>
      </c>
      <c r="I20" s="48"/>
      <c r="J20" s="53">
        <f t="shared" si="0"/>
        <v>-1.0792876871400603E-2</v>
      </c>
      <c r="K20" s="31">
        <f t="array" ref="K20">PRODUCT(1+J9:J20)-1</f>
        <v>-2.4205320880261949E-2</v>
      </c>
    </row>
    <row r="21" spans="2:11" x14ac:dyDescent="0.25">
      <c r="B21" s="13">
        <f t="shared" si="1"/>
        <v>42308</v>
      </c>
      <c r="C21" s="108">
        <v>642812635.24953198</v>
      </c>
      <c r="D21" s="48">
        <f t="shared" si="2"/>
        <v>-11430257.835301267</v>
      </c>
      <c r="E21" s="48">
        <f t="shared" si="3"/>
        <v>-161181.45531572215</v>
      </c>
      <c r="F21" s="31">
        <f>VLOOKUP(B21,'Monthly Returns'!$B:$D,3,FALSE)</f>
        <v>-1.5799999999999998E-2</v>
      </c>
      <c r="G21" s="48">
        <f t="shared" si="4"/>
        <v>1090673.4575669151</v>
      </c>
      <c r="H21" s="48">
        <f t="shared" si="5"/>
        <v>1090673.4575669148</v>
      </c>
      <c r="I21" s="48"/>
      <c r="J21" s="53">
        <f t="shared" si="0"/>
        <v>-1.7466666666666665E-2</v>
      </c>
      <c r="K21" s="31">
        <f t="array" ref="K21">PRODUCT(1+J10:J21)-1</f>
        <v>-3.4960837309105264E-2</v>
      </c>
    </row>
    <row r="22" spans="2:11" x14ac:dyDescent="0.25">
      <c r="B22" s="13">
        <f t="shared" si="1"/>
        <v>42338</v>
      </c>
      <c r="C22" s="108" t="e">
        <v>#N/A</v>
      </c>
      <c r="D22" s="48">
        <f t="shared" si="2"/>
        <v>3299771.5276142643</v>
      </c>
      <c r="E22" s="48" t="e">
        <f t="shared" si="3"/>
        <v>#N/A</v>
      </c>
      <c r="F22" s="31">
        <f>VLOOKUP(B22,'Monthly Returns'!$B:$D,3,FALSE)</f>
        <v>6.8000000000000005E-3</v>
      </c>
      <c r="G22" s="48">
        <f t="shared" si="4"/>
        <v>1071354.3920825536</v>
      </c>
      <c r="H22" s="48">
        <f t="shared" si="5"/>
        <v>1071354.3920825534</v>
      </c>
      <c r="I22" s="48"/>
      <c r="J22" s="53">
        <f t="shared" si="0"/>
        <v>5.1333333333333335E-3</v>
      </c>
      <c r="K22" s="31">
        <f t="array" ref="K22">PRODUCT(1+J11:J22)-1</f>
        <v>-2.6088897362765651E-2</v>
      </c>
    </row>
    <row r="23" spans="2:11" x14ac:dyDescent="0.25">
      <c r="C23" s="107"/>
      <c r="D23" s="48"/>
      <c r="E23" s="48"/>
      <c r="F23" s="31"/>
      <c r="G23" s="48"/>
      <c r="H23" s="48"/>
      <c r="I23" s="48"/>
      <c r="J23" s="31"/>
      <c r="K23" s="31"/>
    </row>
    <row r="24" spans="2:11" x14ac:dyDescent="0.25">
      <c r="C24" s="48"/>
      <c r="D24" s="48"/>
      <c r="E24" s="48"/>
      <c r="F24" s="31"/>
      <c r="G24" s="48"/>
      <c r="H24" s="48"/>
      <c r="I24" s="48"/>
      <c r="J24" s="31"/>
      <c r="K24" s="31"/>
    </row>
    <row r="25" spans="2:11" x14ac:dyDescent="0.25">
      <c r="C25" s="48"/>
      <c r="D25" s="48"/>
      <c r="E25" s="48"/>
      <c r="F25" s="31"/>
      <c r="G25" s="48"/>
      <c r="H25" s="48"/>
      <c r="I25" s="48"/>
      <c r="J25" s="31"/>
      <c r="K25" s="31"/>
    </row>
    <row r="26" spans="2:11" x14ac:dyDescent="0.25">
      <c r="C26" s="48"/>
      <c r="D26" s="48"/>
      <c r="E26" s="48"/>
      <c r="F26" s="31"/>
      <c r="G26" s="48"/>
      <c r="H26" s="48"/>
      <c r="I26" s="48"/>
      <c r="J26" s="31"/>
      <c r="K26" s="31"/>
    </row>
    <row r="27" spans="2:11" x14ac:dyDescent="0.25">
      <c r="C27" s="48"/>
      <c r="D27" s="48"/>
      <c r="E27" s="48"/>
      <c r="F27" s="31"/>
      <c r="G27" s="48"/>
      <c r="H27" s="48"/>
      <c r="I27" s="48"/>
      <c r="J27" s="31"/>
      <c r="K27" s="31"/>
    </row>
    <row r="28" spans="2:11" x14ac:dyDescent="0.25">
      <c r="C28" s="48"/>
      <c r="D28" s="48"/>
      <c r="E28" s="48"/>
      <c r="F28" s="31"/>
      <c r="G28" s="48"/>
      <c r="H28" s="48"/>
      <c r="I28" s="48"/>
      <c r="J28" s="31"/>
      <c r="K28" s="31"/>
    </row>
    <row r="29" spans="2:11" x14ac:dyDescent="0.25">
      <c r="C29" s="48"/>
      <c r="D29" s="48"/>
      <c r="E29" s="48"/>
      <c r="F29" s="31"/>
      <c r="G29" s="48"/>
      <c r="H29" s="48"/>
      <c r="I29" s="48"/>
      <c r="J29" s="31"/>
      <c r="K29" s="31"/>
    </row>
    <row r="30" spans="2:11" x14ac:dyDescent="0.25">
      <c r="C30" s="48"/>
      <c r="D30" s="48"/>
      <c r="E30" s="48"/>
      <c r="F30" s="31"/>
      <c r="G30" s="48"/>
      <c r="H30" s="48"/>
      <c r="I30" s="48"/>
      <c r="J30" s="31"/>
      <c r="K30" s="31"/>
    </row>
    <row r="31" spans="2:11" x14ac:dyDescent="0.25">
      <c r="C31" s="48"/>
      <c r="D31" s="48"/>
      <c r="E31" s="48"/>
      <c r="F31" s="31"/>
      <c r="G31" s="48"/>
      <c r="H31" s="48"/>
      <c r="I31" s="48"/>
      <c r="J31" s="31"/>
      <c r="K31" s="31"/>
    </row>
    <row r="32" spans="2:11" x14ac:dyDescent="0.25">
      <c r="C32" s="48"/>
      <c r="D32" s="48"/>
      <c r="E32" s="48"/>
      <c r="F32" s="31"/>
      <c r="G32" s="48"/>
      <c r="H32" s="48"/>
      <c r="I32" s="48"/>
      <c r="J32" s="31"/>
      <c r="K32" s="31"/>
    </row>
    <row r="33" spans="3:11" x14ac:dyDescent="0.25">
      <c r="C33" s="48"/>
      <c r="D33" s="48"/>
      <c r="E33" s="48"/>
      <c r="F33" s="31"/>
      <c r="G33" s="48"/>
      <c r="H33" s="48"/>
      <c r="I33" s="48"/>
      <c r="J33" s="31"/>
      <c r="K33" s="31"/>
    </row>
    <row r="34" spans="3:11" x14ac:dyDescent="0.25">
      <c r="C34" s="48"/>
      <c r="D34" s="48"/>
      <c r="E34" s="48"/>
      <c r="F34" s="31"/>
      <c r="G34" s="48"/>
      <c r="H34" s="48"/>
      <c r="I34" s="48"/>
      <c r="J34" s="31"/>
      <c r="K34" s="31"/>
    </row>
    <row r="35" spans="3:11" x14ac:dyDescent="0.25">
      <c r="C35" s="48"/>
      <c r="D35" s="48"/>
      <c r="E35" s="48"/>
      <c r="F35" s="31"/>
      <c r="G35" s="48"/>
      <c r="H35" s="48"/>
      <c r="I35" s="48"/>
      <c r="J35" s="31"/>
      <c r="K35" s="31"/>
    </row>
    <row r="36" spans="3:11" x14ac:dyDescent="0.25">
      <c r="C36" s="48"/>
      <c r="D36" s="48"/>
      <c r="E36" s="48"/>
      <c r="F36" s="31"/>
      <c r="G36" s="48"/>
      <c r="H36" s="48"/>
      <c r="I36" s="48"/>
      <c r="J36" s="31"/>
      <c r="K36" s="31"/>
    </row>
    <row r="37" spans="3:11" x14ac:dyDescent="0.25">
      <c r="C37" s="48"/>
      <c r="D37" s="48"/>
      <c r="E37" s="48"/>
      <c r="F37" s="31"/>
      <c r="G37" s="48"/>
      <c r="H37" s="48"/>
      <c r="I37" s="48"/>
      <c r="J37" s="31"/>
      <c r="K37" s="31"/>
    </row>
    <row r="38" spans="3:11" x14ac:dyDescent="0.25">
      <c r="C38" s="48"/>
      <c r="D38" s="48"/>
      <c r="E38" s="48"/>
      <c r="F38" s="31"/>
      <c r="G38" s="48"/>
      <c r="H38" s="48"/>
      <c r="I38" s="48"/>
      <c r="J38" s="31"/>
      <c r="K38" s="31"/>
    </row>
    <row r="39" spans="3:11" x14ac:dyDescent="0.25">
      <c r="C39" s="48"/>
      <c r="D39" s="48"/>
      <c r="E39" s="48"/>
      <c r="F39" s="31"/>
      <c r="G39" s="48"/>
      <c r="H39" s="48"/>
      <c r="I39" s="48"/>
      <c r="J39" s="31"/>
      <c r="K39" s="31"/>
    </row>
    <row r="40" spans="3:11" x14ac:dyDescent="0.25">
      <c r="C40" s="48"/>
      <c r="D40" s="48"/>
      <c r="E40" s="48"/>
      <c r="F40" s="31"/>
      <c r="G40" s="48"/>
      <c r="H40" s="48"/>
      <c r="I40" s="48"/>
      <c r="J40" s="31"/>
      <c r="K40" s="31"/>
    </row>
    <row r="41" spans="3:11" x14ac:dyDescent="0.25">
      <c r="C41" s="48"/>
      <c r="D41" s="48"/>
      <c r="E41" s="48"/>
      <c r="F41" s="31"/>
      <c r="G41" s="48"/>
      <c r="H41" s="48"/>
      <c r="I41" s="48"/>
      <c r="J41" s="31"/>
      <c r="K41" s="31"/>
    </row>
    <row r="42" spans="3:11" x14ac:dyDescent="0.25">
      <c r="C42" s="48"/>
      <c r="D42" s="48"/>
      <c r="E42" s="48"/>
      <c r="F42" s="31"/>
      <c r="G42" s="48"/>
      <c r="H42" s="48"/>
      <c r="I42" s="48"/>
      <c r="J42" s="31"/>
      <c r="K42" s="31"/>
    </row>
    <row r="43" spans="3:11" x14ac:dyDescent="0.25">
      <c r="C43" s="48"/>
      <c r="D43" s="48"/>
      <c r="E43" s="48"/>
      <c r="F43" s="31"/>
      <c r="G43" s="48"/>
      <c r="H43" s="48"/>
      <c r="I43" s="48"/>
      <c r="J43" s="31"/>
      <c r="K43" s="31"/>
    </row>
    <row r="44" spans="3:11" x14ac:dyDescent="0.25">
      <c r="C44" s="48"/>
      <c r="D44" s="48"/>
      <c r="E44" s="48"/>
      <c r="F44" s="31"/>
      <c r="G44" s="48"/>
      <c r="H44" s="48"/>
      <c r="I44" s="48"/>
      <c r="J44" s="31"/>
      <c r="K44" s="31"/>
    </row>
    <row r="45" spans="3:11" x14ac:dyDescent="0.25">
      <c r="C45" s="48"/>
      <c r="D45" s="48"/>
      <c r="E45" s="48"/>
      <c r="F45" s="31"/>
      <c r="G45" s="48"/>
      <c r="H45" s="48"/>
      <c r="I45" s="48"/>
      <c r="J45" s="31"/>
      <c r="K45" s="31"/>
    </row>
    <row r="46" spans="3:11" x14ac:dyDescent="0.25">
      <c r="C46" s="48"/>
      <c r="D46" s="48"/>
      <c r="E46" s="48"/>
      <c r="F46" s="31"/>
      <c r="G46" s="48"/>
      <c r="H46" s="48"/>
      <c r="I46" s="48"/>
      <c r="J46" s="31"/>
      <c r="K46" s="31"/>
    </row>
    <row r="47" spans="3:11" x14ac:dyDescent="0.25">
      <c r="C47" s="48"/>
      <c r="D47" s="48"/>
      <c r="E47" s="48"/>
      <c r="F47" s="31"/>
      <c r="G47" s="48"/>
      <c r="H47" s="48"/>
      <c r="I47" s="48"/>
      <c r="J47" s="31"/>
      <c r="K47" s="31"/>
    </row>
    <row r="48" spans="3:11" x14ac:dyDescent="0.25">
      <c r="C48" s="48"/>
      <c r="D48" s="48"/>
      <c r="E48" s="48"/>
      <c r="F48" s="31"/>
      <c r="G48" s="48"/>
      <c r="H48" s="48"/>
      <c r="I48" s="48"/>
      <c r="J48" s="31"/>
      <c r="K48" s="31"/>
    </row>
    <row r="49" spans="3:11" x14ac:dyDescent="0.25">
      <c r="C49" s="48"/>
      <c r="D49" s="48"/>
      <c r="E49" s="48"/>
      <c r="F49" s="31"/>
      <c r="G49" s="48"/>
      <c r="H49" s="48"/>
      <c r="I49" s="48"/>
      <c r="J49" s="31"/>
      <c r="K49" s="31"/>
    </row>
    <row r="50" spans="3:11" x14ac:dyDescent="0.25">
      <c r="C50" s="48"/>
      <c r="D50" s="48"/>
      <c r="E50" s="48"/>
      <c r="F50" s="31"/>
      <c r="G50" s="48"/>
      <c r="H50" s="48"/>
      <c r="I50" s="48"/>
      <c r="J50" s="31"/>
      <c r="K50" s="31"/>
    </row>
    <row r="51" spans="3:11" x14ac:dyDescent="0.25">
      <c r="C51" s="48"/>
      <c r="D51" s="48"/>
      <c r="E51" s="48"/>
      <c r="F51" s="31"/>
      <c r="G51" s="48"/>
      <c r="H51" s="48"/>
      <c r="I51" s="48"/>
      <c r="J51" s="31"/>
      <c r="K51" s="31"/>
    </row>
    <row r="52" spans="3:11" x14ac:dyDescent="0.25">
      <c r="C52" s="48"/>
      <c r="D52" s="48"/>
      <c r="E52" s="48"/>
      <c r="F52" s="31"/>
      <c r="G52" s="48"/>
      <c r="H52" s="48"/>
      <c r="I52" s="48"/>
      <c r="J52" s="31"/>
      <c r="K52" s="31"/>
    </row>
    <row r="53" spans="3:11" x14ac:dyDescent="0.25">
      <c r="C53" s="48"/>
      <c r="D53" s="48"/>
      <c r="E53" s="48"/>
      <c r="F53" s="31"/>
      <c r="G53" s="48"/>
      <c r="H53" s="48"/>
      <c r="I53" s="48"/>
      <c r="J53" s="31"/>
      <c r="K53" s="31"/>
    </row>
  </sheetData>
  <pageMargins left="0.7" right="0.7" top="0.75" bottom="0.75" header="0.3" footer="0.3"/>
  <pageSetup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/>
  </sheetPr>
  <dimension ref="A1:AL23"/>
  <sheetViews>
    <sheetView workbookViewId="0">
      <selection activeCell="AB17" sqref="AB17"/>
    </sheetView>
  </sheetViews>
  <sheetFormatPr defaultRowHeight="15" x14ac:dyDescent="0.25"/>
  <cols>
    <col min="8" max="8" width="9.140625" style="27"/>
    <col min="9" max="9" width="10.85546875" style="27" bestFit="1" customWidth="1"/>
    <col min="10" max="10" width="9.140625" style="27"/>
    <col min="11" max="11" width="15.85546875" style="27" bestFit="1" customWidth="1"/>
    <col min="14" max="16" width="9.140625" style="11"/>
    <col min="17" max="17" width="15.85546875" style="11" bestFit="1" customWidth="1"/>
    <col min="18" max="18" width="27.28515625" style="11" bestFit="1" customWidth="1"/>
    <col min="19" max="19" width="9.140625" style="11"/>
    <col min="22" max="22" width="7.42578125" bestFit="1" customWidth="1"/>
    <col min="23" max="24" width="7.85546875" bestFit="1" customWidth="1"/>
    <col min="25" max="25" width="5.42578125" bestFit="1" customWidth="1"/>
    <col min="26" max="26" width="20.140625" bestFit="1" customWidth="1"/>
    <col min="27" max="27" width="10.7109375" bestFit="1" customWidth="1"/>
    <col min="28" max="28" width="16.140625" bestFit="1" customWidth="1"/>
    <col min="29" max="29" width="16.7109375" bestFit="1" customWidth="1"/>
    <col min="35" max="35" width="10.140625" bestFit="1" customWidth="1"/>
    <col min="36" max="36" width="10.7109375" bestFit="1" customWidth="1"/>
    <col min="37" max="37" width="16.140625" bestFit="1" customWidth="1"/>
    <col min="38" max="38" width="16.7109375" bestFit="1" customWidth="1"/>
  </cols>
  <sheetData>
    <row r="1" spans="1:38" s="11" customFormat="1" x14ac:dyDescent="0.25">
      <c r="H1" s="27"/>
      <c r="I1" s="27"/>
      <c r="J1" s="27"/>
      <c r="K1" s="27"/>
    </row>
    <row r="2" spans="1:38" ht="21" x14ac:dyDescent="0.35">
      <c r="B2" s="200" t="s">
        <v>31</v>
      </c>
      <c r="C2" s="201"/>
      <c r="D2" s="201"/>
      <c r="E2" s="201"/>
      <c r="F2" s="201"/>
      <c r="G2" s="201"/>
      <c r="H2" s="201"/>
      <c r="I2" s="201"/>
      <c r="J2" s="201"/>
      <c r="K2" s="202"/>
      <c r="N2" s="200" t="s">
        <v>32</v>
      </c>
      <c r="O2" s="201"/>
      <c r="P2" s="201"/>
      <c r="Q2" s="201"/>
      <c r="R2" s="201"/>
      <c r="S2" s="202"/>
      <c r="V2" s="200" t="s">
        <v>33</v>
      </c>
      <c r="W2" s="201"/>
      <c r="X2" s="202"/>
      <c r="AE2" s="200" t="s">
        <v>36</v>
      </c>
      <c r="AF2" s="201"/>
      <c r="AG2" s="202"/>
    </row>
    <row r="3" spans="1:38" s="3" customFormat="1" x14ac:dyDescent="0.25">
      <c r="B3" s="112" t="s">
        <v>29</v>
      </c>
      <c r="C3" s="113" t="s">
        <v>8</v>
      </c>
      <c r="D3" s="113" t="s">
        <v>9</v>
      </c>
      <c r="E3" s="113" t="s">
        <v>20</v>
      </c>
      <c r="F3" s="113" t="s">
        <v>21</v>
      </c>
      <c r="H3" s="114" t="s">
        <v>30</v>
      </c>
      <c r="I3" s="113" t="s">
        <v>8</v>
      </c>
      <c r="J3" s="113" t="s">
        <v>9</v>
      </c>
      <c r="K3" s="113" t="s">
        <v>11</v>
      </c>
      <c r="N3" s="114" t="s">
        <v>30</v>
      </c>
      <c r="O3" s="113" t="s">
        <v>8</v>
      </c>
      <c r="P3" s="113" t="s">
        <v>9</v>
      </c>
      <c r="Q3" s="113" t="s">
        <v>11</v>
      </c>
      <c r="R3" s="113" t="s">
        <v>22</v>
      </c>
      <c r="S3" s="113" t="s">
        <v>10</v>
      </c>
      <c r="V3" s="118" t="s">
        <v>30</v>
      </c>
      <c r="W3" s="117" t="s">
        <v>8</v>
      </c>
      <c r="X3" s="117" t="s">
        <v>9</v>
      </c>
      <c r="Y3" s="15"/>
      <c r="Z3" s="117" t="s">
        <v>25</v>
      </c>
      <c r="AA3" s="117" t="s">
        <v>26</v>
      </c>
      <c r="AB3" s="117" t="s">
        <v>27</v>
      </c>
      <c r="AC3" s="117" t="s">
        <v>28</v>
      </c>
      <c r="AF3" s="117" t="s">
        <v>8</v>
      </c>
      <c r="AG3" s="117" t="s">
        <v>9</v>
      </c>
      <c r="AI3" s="117" t="s">
        <v>25</v>
      </c>
      <c r="AJ3" s="117" t="s">
        <v>26</v>
      </c>
      <c r="AK3" s="117" t="s">
        <v>27</v>
      </c>
      <c r="AL3" s="117" t="s">
        <v>28</v>
      </c>
    </row>
    <row r="4" spans="1:38" x14ac:dyDescent="0.25">
      <c r="A4" s="109">
        <v>41729</v>
      </c>
      <c r="B4" s="13">
        <f>EOMONTH($A$4,1)</f>
        <v>41759</v>
      </c>
      <c r="C4" s="53">
        <f>INDEX('Exposure Data'!$A$1:$N$80,MATCH($B4&amp;C$3,'Exposure Data'!$A$1:$A$80,0),MATCH("Total",'Exposure Data'!$A$1:$N$1,0))</f>
        <v>1.7</v>
      </c>
      <c r="D4" s="53">
        <f>-INDEX('Exposure Data'!$A$1:$N$80,MATCH($B4&amp;D$3,'Exposure Data'!$A$1:$A$80,0),MATCH("Total",'Exposure Data'!$A$1:$N$1,0))</f>
        <v>-0.76700000000000002</v>
      </c>
      <c r="E4" s="81">
        <f t="shared" ref="E4" si="0">C4+D4</f>
        <v>0.93299999999999994</v>
      </c>
      <c r="F4" s="81">
        <f t="shared" ref="F4" si="1">C4-D4</f>
        <v>2.4670000000000001</v>
      </c>
      <c r="H4" s="13">
        <f>EOMONTH($A$4,1)</f>
        <v>41759</v>
      </c>
      <c r="I4" s="28">
        <f>C4</f>
        <v>1.7</v>
      </c>
      <c r="J4" s="28">
        <f>D4</f>
        <v>-0.76700000000000002</v>
      </c>
      <c r="K4" s="28">
        <f>'Region --&gt;'!V50</f>
        <v>0</v>
      </c>
      <c r="N4" s="13">
        <f>EOMONTH($A$4,1)</f>
        <v>41759</v>
      </c>
      <c r="O4" s="12">
        <f>HLOOKUP($N4,'Perfattr Data'!$A$1:$W$7,MATCH(O$3,'Perfattr Data'!$A$1:$A$7,0),FALSE)</f>
        <v>4.7137354258293844E-2</v>
      </c>
      <c r="P4" s="12">
        <f>HLOOKUP($N4,'Perfattr Data'!$A$1:$W$7,MATCH(P$3,'Perfattr Data'!$A$1:$A$7,0),FALSE)</f>
        <v>0</v>
      </c>
      <c r="Q4" s="12">
        <f>HLOOKUP($N4,'Perfattr Data'!$A$1:$W$7,MATCH(Q$3,'Perfattr Data'!$A$1:$A$7,0),FALSE)</f>
        <v>0</v>
      </c>
      <c r="R4" s="12">
        <f>HLOOKUP($N4,'Perfattr Data'!$A$1:$W$7,MATCH(R$3,'Perfattr Data'!$A$1:$A$7,0),FALSE)</f>
        <v>0</v>
      </c>
      <c r="S4" s="14">
        <f t="shared" ref="S4:S23" si="2">SUM(O4:R4)</f>
        <v>4.7137354258293844E-2</v>
      </c>
      <c r="V4" s="13">
        <f>EOMONTH($A$4,1)</f>
        <v>41759</v>
      </c>
      <c r="W4" s="12">
        <f>S4</f>
        <v>4.7137354258293844E-2</v>
      </c>
      <c r="X4" s="12">
        <f>P4</f>
        <v>0</v>
      </c>
      <c r="Y4" s="14"/>
      <c r="Z4" s="116">
        <v>0</v>
      </c>
      <c r="AA4" s="116">
        <v>0</v>
      </c>
      <c r="AE4" s="13">
        <f>EOMONTH($A$4,1)</f>
        <v>41759</v>
      </c>
      <c r="AF4" s="96">
        <f>'Benchmark (2)'!AA30/'Benchmark (2)'!AA29-1</f>
        <v>8.3393432328231487E-3</v>
      </c>
      <c r="AG4" s="102"/>
      <c r="AI4" s="116">
        <v>0</v>
      </c>
      <c r="AJ4" s="116">
        <v>0</v>
      </c>
    </row>
    <row r="5" spans="1:38" x14ac:dyDescent="0.25">
      <c r="B5" s="2">
        <f t="shared" ref="B5:B23" si="3">EOMONTH(B4,1)</f>
        <v>41790</v>
      </c>
      <c r="C5" s="53">
        <f>INDEX('Exposure Data'!$A$1:$N$80,MATCH($B5&amp;C$3,'Exposure Data'!$A$1:$A$80,0),MATCH("Total",'Exposure Data'!$A$1:$N$1,0))</f>
        <v>1.377</v>
      </c>
      <c r="D5" s="53">
        <f>-INDEX('Exposure Data'!$A$1:$N$80,MATCH($B5&amp;D$3,'Exposure Data'!$A$1:$A$80,0),MATCH("Total",'Exposure Data'!$A$1:$N$1,0))</f>
        <v>-0.27400000000000002</v>
      </c>
      <c r="E5" s="14">
        <f t="shared" ref="E5:E23" si="4">C5+D5</f>
        <v>1.103</v>
      </c>
      <c r="F5" s="14">
        <f t="shared" ref="F5:F23" si="5">C5-D5</f>
        <v>1.651</v>
      </c>
      <c r="H5" s="13">
        <f t="shared" ref="H5:H23" si="6">EOMONTH(H4,1)</f>
        <v>41790</v>
      </c>
      <c r="I5" s="28">
        <f t="shared" ref="I5:J23" si="7">C5</f>
        <v>1.377</v>
      </c>
      <c r="J5" s="28">
        <f t="shared" si="7"/>
        <v>-0.27400000000000002</v>
      </c>
      <c r="K5" s="28">
        <f>'Region --&gt;'!V51</f>
        <v>0</v>
      </c>
      <c r="N5" s="13">
        <f t="shared" ref="N5:N23" si="8">EOMONTH(N4,1)</f>
        <v>41790</v>
      </c>
      <c r="O5" s="12">
        <f>HLOOKUP(N5,'Perfattr Data'!$A$1:$W$7,MATCH(O$3,'Perfattr Data'!$A$1:$A$7,0),FALSE)</f>
        <v>1.8135102227224434E-2</v>
      </c>
      <c r="P5" s="12">
        <f>HLOOKUP($N5,'Perfattr Data'!$A$1:$W$7,MATCH(P$3,'Perfattr Data'!$A$1:$A$7,0),FALSE)</f>
        <v>0</v>
      </c>
      <c r="Q5" s="12">
        <f>HLOOKUP($N5,'Perfattr Data'!$A$1:$W$7,MATCH(Q$3,'Perfattr Data'!$A$1:$A$7,0),FALSE)</f>
        <v>0</v>
      </c>
      <c r="R5" s="12">
        <f>HLOOKUP($N5,'Perfattr Data'!$A$1:$W$7,MATCH(R$3,'Perfattr Data'!$A$1:$A$7,0),FALSE)</f>
        <v>0</v>
      </c>
      <c r="S5" s="14">
        <f t="shared" si="2"/>
        <v>1.8135102227224434E-2</v>
      </c>
      <c r="V5" s="13">
        <f t="shared" ref="V5:V23" si="9">EOMONTH(V4,1)</f>
        <v>41790</v>
      </c>
      <c r="W5" s="53">
        <f t="shared" ref="W5:W23" si="10">S5</f>
        <v>1.8135102227224434E-2</v>
      </c>
      <c r="X5" s="53">
        <f t="shared" ref="X5:X23" si="11">P5</f>
        <v>0</v>
      </c>
      <c r="Y5" s="14"/>
      <c r="Z5" s="31">
        <f>PRODUCT(1+W$4:W5)-1</f>
        <v>1.8135102227224476E-2</v>
      </c>
      <c r="AA5" s="14">
        <f t="array" ref="AA5">PRODUCT(1+$X$4:X5)-1</f>
        <v>0</v>
      </c>
      <c r="AE5" s="13">
        <f t="shared" ref="AE5:AE23" si="12">EOMONTH(AE4,1)</f>
        <v>41790</v>
      </c>
      <c r="AF5" s="102">
        <f>'Benchmark (2)'!AA31/'Benchmark (2)'!AA30-1</f>
        <v>8.0141724827311744E-3</v>
      </c>
      <c r="AG5" s="102"/>
      <c r="AI5" s="31">
        <f t="array" ref="AI5">PRODUCT(1+AF$4:AF5)-1</f>
        <v>1.6420348650614924E-2</v>
      </c>
      <c r="AJ5" s="31">
        <f t="array" ref="AJ5">PRODUCT(1+AG$4:AG5)-1</f>
        <v>0</v>
      </c>
    </row>
    <row r="6" spans="1:38" x14ac:dyDescent="0.25">
      <c r="B6" s="2">
        <f t="shared" si="3"/>
        <v>41820</v>
      </c>
      <c r="C6" s="53">
        <f>INDEX('Exposure Data'!$A$1:$N$80,MATCH($B6&amp;C$3,'Exposure Data'!$A$1:$A$80,0),MATCH("Total",'Exposure Data'!$A$1:$N$1,0))</f>
        <v>1.76</v>
      </c>
      <c r="D6" s="53">
        <f>-INDEX('Exposure Data'!$A$1:$N$80,MATCH($B6&amp;D$3,'Exposure Data'!$A$1:$A$80,0),MATCH("Total",'Exposure Data'!$A$1:$N$1,0))</f>
        <v>-0.34699999999999998</v>
      </c>
      <c r="E6" s="14">
        <f t="shared" si="4"/>
        <v>1.413</v>
      </c>
      <c r="F6" s="14">
        <f t="shared" si="5"/>
        <v>2.1070000000000002</v>
      </c>
      <c r="H6" s="13">
        <f t="shared" si="6"/>
        <v>41820</v>
      </c>
      <c r="I6" s="28">
        <f t="shared" si="7"/>
        <v>1.76</v>
      </c>
      <c r="J6" s="28">
        <f t="shared" si="7"/>
        <v>-0.34699999999999998</v>
      </c>
      <c r="K6" s="28">
        <f>'Region --&gt;'!V52</f>
        <v>0</v>
      </c>
      <c r="N6" s="13">
        <f t="shared" si="8"/>
        <v>41820</v>
      </c>
      <c r="O6" s="12">
        <f>HLOOKUP(N6,'Perfattr Data'!$A$1:$W$7,MATCH(O$3,'Perfattr Data'!$A$1:$A$7,0),FALSE)</f>
        <v>2.4906100865134201E-2</v>
      </c>
      <c r="P6" s="12">
        <f>HLOOKUP($N6,'Perfattr Data'!$A$1:$W$7,MATCH(P$3,'Perfattr Data'!$A$1:$A$7,0),FALSE)</f>
        <v>0</v>
      </c>
      <c r="Q6" s="12">
        <f>HLOOKUP($N6,'Perfattr Data'!$A$1:$W$7,MATCH(Q$3,'Perfattr Data'!$A$1:$A$7,0),FALSE)</f>
        <v>0</v>
      </c>
      <c r="R6" s="12">
        <f>HLOOKUP($N6,'Perfattr Data'!$A$1:$W$7,MATCH(R$3,'Perfattr Data'!$A$1:$A$7,0),FALSE)</f>
        <v>0</v>
      </c>
      <c r="S6" s="14">
        <f t="shared" si="2"/>
        <v>2.4906100865134201E-2</v>
      </c>
      <c r="V6" s="13">
        <f t="shared" si="9"/>
        <v>41820</v>
      </c>
      <c r="W6" s="53">
        <f t="shared" si="10"/>
        <v>2.4906100865134201E-2</v>
      </c>
      <c r="X6" s="53">
        <f t="shared" si="11"/>
        <v>0</v>
      </c>
      <c r="Y6" s="14"/>
      <c r="Z6" s="31">
        <f t="array" ref="Z6">PRODUCT(1+W$4:W6)-1</f>
        <v>9.2680371223439861E-2</v>
      </c>
      <c r="AA6" s="14">
        <f t="array" ref="AA6">PRODUCT(1+$X$4:X6)-1</f>
        <v>0</v>
      </c>
      <c r="AE6" s="13">
        <f t="shared" si="12"/>
        <v>41820</v>
      </c>
      <c r="AF6" s="102">
        <f>'Benchmark (2)'!AA32/'Benchmark (2)'!AA31-1</f>
        <v>1.0324540331311471E-2</v>
      </c>
      <c r="AG6" s="102"/>
      <c r="AI6" s="31">
        <f t="array" ref="AI6">PRODUCT(1+AF$4:AF6)-1</f>
        <v>2.6914421533823951E-2</v>
      </c>
      <c r="AJ6" s="31">
        <f t="array" ref="AJ6">PRODUCT(1+AG$4:AG6)-1</f>
        <v>0</v>
      </c>
    </row>
    <row r="7" spans="1:38" x14ac:dyDescent="0.25">
      <c r="B7" s="2">
        <f t="shared" si="3"/>
        <v>41851</v>
      </c>
      <c r="C7" s="53">
        <f>INDEX('Exposure Data'!$A$1:$N$80,MATCH($B7&amp;C$3,'Exposure Data'!$A$1:$A$80,0),MATCH("Total",'Exposure Data'!$A$1:$N$1,0))</f>
        <v>1.7230000000000001</v>
      </c>
      <c r="D7" s="53">
        <f>-INDEX('Exposure Data'!$A$1:$N$80,MATCH($B7&amp;D$3,'Exposure Data'!$A$1:$A$80,0),MATCH("Total",'Exposure Data'!$A$1:$N$1,0))</f>
        <v>-0.32300000000000001</v>
      </c>
      <c r="E7" s="14">
        <f t="shared" si="4"/>
        <v>1.4000000000000001</v>
      </c>
      <c r="F7" s="14">
        <f t="shared" si="5"/>
        <v>2.0460000000000003</v>
      </c>
      <c r="H7" s="13">
        <f t="shared" si="6"/>
        <v>41851</v>
      </c>
      <c r="I7" s="28">
        <f t="shared" si="7"/>
        <v>1.7230000000000001</v>
      </c>
      <c r="J7" s="28">
        <f t="shared" si="7"/>
        <v>-0.32300000000000001</v>
      </c>
      <c r="K7" s="28">
        <f>'Region --&gt;'!V53</f>
        <v>0</v>
      </c>
      <c r="N7" s="13">
        <f t="shared" si="8"/>
        <v>41851</v>
      </c>
      <c r="O7" s="12">
        <f>HLOOKUP(N7,'Perfattr Data'!$A$1:$W$7,MATCH(O$3,'Perfattr Data'!$A$1:$A$7,0),FALSE)</f>
        <v>8.6810115920187385E-3</v>
      </c>
      <c r="P7" s="12">
        <f>HLOOKUP($N7,'Perfattr Data'!$A$1:$W$7,MATCH(P$3,'Perfattr Data'!$A$1:$A$7,0),FALSE)</f>
        <v>0</v>
      </c>
      <c r="Q7" s="12">
        <f>HLOOKUP($N7,'Perfattr Data'!$A$1:$W$7,MATCH(Q$3,'Perfattr Data'!$A$1:$A$7,0),FALSE)</f>
        <v>0</v>
      </c>
      <c r="R7" s="12">
        <f>HLOOKUP($N7,'Perfattr Data'!$A$1:$W$7,MATCH(R$3,'Perfattr Data'!$A$1:$A$7,0),FALSE)</f>
        <v>0</v>
      </c>
      <c r="S7" s="14">
        <f t="shared" si="2"/>
        <v>8.6810115920187385E-3</v>
      </c>
      <c r="V7" s="13">
        <f t="shared" si="9"/>
        <v>41851</v>
      </c>
      <c r="W7" s="53">
        <f t="shared" si="10"/>
        <v>8.6810115920187385E-3</v>
      </c>
      <c r="X7" s="53">
        <f t="shared" si="11"/>
        <v>0</v>
      </c>
      <c r="Y7" s="14"/>
      <c r="Z7" s="31">
        <f t="array" ref="Z7">PRODUCT(1+W$4:W7)-1</f>
        <v>0.10216594219240194</v>
      </c>
      <c r="AA7" s="14">
        <f t="array" ref="AA7">PRODUCT(1+$X$4:X7)-1</f>
        <v>0</v>
      </c>
      <c r="AE7" s="13">
        <f t="shared" si="12"/>
        <v>41851</v>
      </c>
      <c r="AF7" s="102">
        <f>'Benchmark (2)'!AA33/'Benchmark (2)'!AA32-1</f>
        <v>8.8190019070275572E-3</v>
      </c>
      <c r="AG7" s="102"/>
      <c r="AI7" s="31">
        <f t="array" ref="AI7">PRODUCT(1+AF$4:AF7)-1</f>
        <v>3.5970781775684912E-2</v>
      </c>
      <c r="AJ7" s="31">
        <f t="array" ref="AJ7">PRODUCT(1+AG$4:AG7)-1</f>
        <v>0</v>
      </c>
    </row>
    <row r="8" spans="1:38" x14ac:dyDescent="0.25">
      <c r="B8" s="2">
        <f t="shared" si="3"/>
        <v>41882</v>
      </c>
      <c r="C8" s="53">
        <f>INDEX('Exposure Data'!$A$1:$N$80,MATCH($B8&amp;C$3,'Exposure Data'!$A$1:$A$80,0),MATCH("Total",'Exposure Data'!$A$1:$N$1,0))</f>
        <v>1.583</v>
      </c>
      <c r="D8" s="53">
        <f>-INDEX('Exposure Data'!$A$1:$N$80,MATCH($B8&amp;D$3,'Exposure Data'!$A$1:$A$80,0),MATCH("Total",'Exposure Data'!$A$1:$N$1,0))</f>
        <v>-0.35499999999999998</v>
      </c>
      <c r="E8" s="14">
        <f t="shared" si="4"/>
        <v>1.228</v>
      </c>
      <c r="F8" s="14">
        <f t="shared" si="5"/>
        <v>1.9379999999999999</v>
      </c>
      <c r="H8" s="13">
        <f t="shared" si="6"/>
        <v>41882</v>
      </c>
      <c r="I8" s="28">
        <f t="shared" si="7"/>
        <v>1.583</v>
      </c>
      <c r="J8" s="28">
        <f t="shared" si="7"/>
        <v>-0.35499999999999998</v>
      </c>
      <c r="K8" s="28">
        <f>'Region --&gt;'!V54</f>
        <v>0</v>
      </c>
      <c r="N8" s="13">
        <f t="shared" si="8"/>
        <v>41882</v>
      </c>
      <c r="O8" s="12">
        <f>HLOOKUP(N8,'Perfattr Data'!$A$1:$W$7,MATCH(O$3,'Perfattr Data'!$A$1:$A$7,0),FALSE)</f>
        <v>4.7741098247467204E-4</v>
      </c>
      <c r="P8" s="12">
        <f>HLOOKUP($N8,'Perfattr Data'!$A$1:$W$7,MATCH(P$3,'Perfattr Data'!$A$1:$A$7,0),FALSE)</f>
        <v>0</v>
      </c>
      <c r="Q8" s="12">
        <f>HLOOKUP($N8,'Perfattr Data'!$A$1:$W$7,MATCH(Q$3,'Perfattr Data'!$A$1:$A$7,0),FALSE)</f>
        <v>0</v>
      </c>
      <c r="R8" s="12">
        <f>HLOOKUP($N8,'Perfattr Data'!$A$1:$W$7,MATCH(R$3,'Perfattr Data'!$A$1:$A$7,0),FALSE)</f>
        <v>0</v>
      </c>
      <c r="S8" s="14">
        <f t="shared" si="2"/>
        <v>4.7741098247467204E-4</v>
      </c>
      <c r="V8" s="13">
        <f t="shared" si="9"/>
        <v>41882</v>
      </c>
      <c r="W8" s="53">
        <f t="shared" si="10"/>
        <v>4.7741098247467204E-4</v>
      </c>
      <c r="X8" s="53">
        <f t="shared" si="11"/>
        <v>0</v>
      </c>
      <c r="Y8" s="14"/>
      <c r="Z8" s="31">
        <f t="array" ref="Z8">PRODUCT(1+W$4:W8)-1</f>
        <v>0.10269212831771424</v>
      </c>
      <c r="AA8" s="14">
        <f t="array" ref="AA8">PRODUCT(1+$X$4:X8)-1</f>
        <v>0</v>
      </c>
      <c r="AE8" s="13">
        <f t="shared" si="12"/>
        <v>41882</v>
      </c>
      <c r="AF8" s="102">
        <f>'Benchmark (2)'!AA34/'Benchmark (2)'!AA33-1</f>
        <v>2.3210179721082635E-3</v>
      </c>
      <c r="AG8" s="102"/>
      <c r="AI8" s="31">
        <f t="array" ref="AI8">PRODUCT(1+AF$4:AF8)-1</f>
        <v>3.8375288578765376E-2</v>
      </c>
      <c r="AJ8" s="31">
        <f t="array" ref="AJ8">PRODUCT(1+AG$4:AG8)-1</f>
        <v>0</v>
      </c>
    </row>
    <row r="9" spans="1:38" x14ac:dyDescent="0.25">
      <c r="B9" s="2">
        <f t="shared" si="3"/>
        <v>41912</v>
      </c>
      <c r="C9" s="53">
        <f>INDEX('Exposure Data'!$A$1:$N$80,MATCH($B9&amp;C$3,'Exposure Data'!$A$1:$A$80,0),MATCH("Total",'Exposure Data'!$A$1:$N$1,0))</f>
        <v>1.5109999999999999</v>
      </c>
      <c r="D9" s="53">
        <f>-INDEX('Exposure Data'!$A$1:$N$80,MATCH($B9&amp;D$3,'Exposure Data'!$A$1:$A$80,0),MATCH("Total",'Exposure Data'!$A$1:$N$1,0))</f>
        <v>-0.31289947358516945</v>
      </c>
      <c r="E9" s="14">
        <f t="shared" si="4"/>
        <v>1.1981005264148306</v>
      </c>
      <c r="F9" s="14">
        <f t="shared" si="5"/>
        <v>1.8238994735851692</v>
      </c>
      <c r="H9" s="13">
        <f t="shared" si="6"/>
        <v>41912</v>
      </c>
      <c r="I9" s="28">
        <f t="shared" si="7"/>
        <v>1.5109999999999999</v>
      </c>
      <c r="J9" s="28">
        <f t="shared" si="7"/>
        <v>-0.31289947358516945</v>
      </c>
      <c r="K9" s="28">
        <f>'Region --&gt;'!V55</f>
        <v>0</v>
      </c>
      <c r="N9" s="13">
        <f t="shared" si="8"/>
        <v>41912</v>
      </c>
      <c r="O9" s="12">
        <f>HLOOKUP(N9,'Perfattr Data'!$A$1:$W$7,MATCH(O$3,'Perfattr Data'!$A$1:$A$7,0),FALSE)</f>
        <v>1.3201722370180229E-2</v>
      </c>
      <c r="P9" s="12">
        <f>HLOOKUP($N9,'Perfattr Data'!$A$1:$W$7,MATCH(P$3,'Perfattr Data'!$A$1:$A$7,0),FALSE)</f>
        <v>0</v>
      </c>
      <c r="Q9" s="12">
        <f>HLOOKUP($N9,'Perfattr Data'!$A$1:$W$7,MATCH(Q$3,'Perfattr Data'!$A$1:$A$7,0),FALSE)</f>
        <v>0</v>
      </c>
      <c r="R9" s="12">
        <f>HLOOKUP($N9,'Perfattr Data'!$A$1:$W$7,MATCH(R$3,'Perfattr Data'!$A$1:$A$7,0),FALSE)</f>
        <v>0</v>
      </c>
      <c r="S9" s="14">
        <f t="shared" si="2"/>
        <v>1.3201722370180229E-2</v>
      </c>
      <c r="V9" s="13">
        <f t="shared" si="9"/>
        <v>41912</v>
      </c>
      <c r="W9" s="53">
        <f t="shared" si="10"/>
        <v>1.3201722370180229E-2</v>
      </c>
      <c r="X9" s="53">
        <f t="shared" si="11"/>
        <v>0</v>
      </c>
      <c r="Y9" s="14"/>
      <c r="Z9" s="31">
        <f t="array" ref="Z9">PRODUCT(1+W$4:W9)-1</f>
        <v>0.11724956365554773</v>
      </c>
      <c r="AA9" s="14">
        <f t="array" ref="AA9">PRODUCT(1+$X$4:X9)-1</f>
        <v>0</v>
      </c>
      <c r="AE9" s="13">
        <f t="shared" si="12"/>
        <v>41912</v>
      </c>
      <c r="AF9" s="102">
        <f>'Benchmark (2)'!AA35/'Benchmark (2)'!AA34-1</f>
        <v>8.0659402713632034E-3</v>
      </c>
      <c r="AG9" s="102"/>
      <c r="AI9" s="31">
        <f t="array" ref="AI9">PRODUCT(1+AF$4:AF9)-1</f>
        <v>4.6750761635701243E-2</v>
      </c>
      <c r="AJ9" s="31">
        <f t="array" ref="AJ9">PRODUCT(1+AG$4:AG9)-1</f>
        <v>0</v>
      </c>
    </row>
    <row r="10" spans="1:38" x14ac:dyDescent="0.25">
      <c r="B10" s="2">
        <f t="shared" si="3"/>
        <v>41943</v>
      </c>
      <c r="C10" s="53">
        <f>INDEX('Exposure Data'!$A$1:$N$80,MATCH($B10&amp;C$3,'Exposure Data'!$A$1:$A$80,0),MATCH("Total",'Exposure Data'!$A$1:$N$1,0))</f>
        <v>1.5489999999999999</v>
      </c>
      <c r="D10" s="53">
        <f>-INDEX('Exposure Data'!$A$1:$N$80,MATCH($B10&amp;D$3,'Exposure Data'!$A$1:$A$80,0),MATCH("Total",'Exposure Data'!$A$1:$N$1,0))</f>
        <v>-0.46899999999999997</v>
      </c>
      <c r="E10" s="14">
        <f t="shared" si="4"/>
        <v>1.08</v>
      </c>
      <c r="F10" s="14">
        <f t="shared" si="5"/>
        <v>2.0179999999999998</v>
      </c>
      <c r="H10" s="13">
        <f t="shared" si="6"/>
        <v>41943</v>
      </c>
      <c r="I10" s="28">
        <f t="shared" si="7"/>
        <v>1.5489999999999999</v>
      </c>
      <c r="J10" s="28">
        <f t="shared" si="7"/>
        <v>-0.46899999999999997</v>
      </c>
      <c r="K10" s="28">
        <f>'Region --&gt;'!V56</f>
        <v>0</v>
      </c>
      <c r="N10" s="13">
        <f t="shared" si="8"/>
        <v>41943</v>
      </c>
      <c r="O10" s="12">
        <f>HLOOKUP(N10,'Perfattr Data'!$A$1:$W$7,MATCH(O$3,'Perfattr Data'!$A$1:$A$7,0),FALSE)</f>
        <v>-2.997050901997725E-3</v>
      </c>
      <c r="P10" s="12">
        <f>HLOOKUP($N10,'Perfattr Data'!$A$1:$W$7,MATCH(P$3,'Perfattr Data'!$A$1:$A$7,0),FALSE)</f>
        <v>0</v>
      </c>
      <c r="Q10" s="12">
        <f>HLOOKUP($N10,'Perfattr Data'!$A$1:$W$7,MATCH(Q$3,'Perfattr Data'!$A$1:$A$7,0),FALSE)</f>
        <v>0</v>
      </c>
      <c r="R10" s="12">
        <f>HLOOKUP($N10,'Perfattr Data'!$A$1:$W$7,MATCH(R$3,'Perfattr Data'!$A$1:$A$7,0),FALSE)</f>
        <v>0</v>
      </c>
      <c r="S10" s="14">
        <f t="shared" si="2"/>
        <v>-2.997050901997725E-3</v>
      </c>
      <c r="V10" s="13">
        <f t="shared" si="9"/>
        <v>41943</v>
      </c>
      <c r="W10" s="53">
        <f t="shared" si="10"/>
        <v>-2.997050901997725E-3</v>
      </c>
      <c r="X10" s="53">
        <f t="shared" si="11"/>
        <v>0</v>
      </c>
      <c r="Y10" s="14"/>
      <c r="Z10" s="31">
        <f t="array" ref="Z10">PRODUCT(1+W$4:W10)-1</f>
        <v>0.11390110984303736</v>
      </c>
      <c r="AA10" s="14">
        <f t="array" ref="AA10">PRODUCT(1+$X$4:X10)-1</f>
        <v>0</v>
      </c>
      <c r="AE10" s="13">
        <f t="shared" si="12"/>
        <v>41943</v>
      </c>
      <c r="AF10" s="102">
        <f>'Benchmark (2)'!AA36/'Benchmark (2)'!AA35-1</f>
        <v>-1.1222065534967074E-3</v>
      </c>
      <c r="AG10" s="102"/>
      <c r="AI10" s="31">
        <f t="array" ref="AI10">PRODUCT(1+AF$4:AF10)-1</f>
        <v>4.5576091071116043E-2</v>
      </c>
      <c r="AJ10" s="31">
        <f t="array" ref="AJ10">PRODUCT(1+AG$4:AG10)-1</f>
        <v>0</v>
      </c>
    </row>
    <row r="11" spans="1:38" x14ac:dyDescent="0.25">
      <c r="B11" s="2">
        <f t="shared" si="3"/>
        <v>41973</v>
      </c>
      <c r="C11" s="53">
        <f>INDEX('Exposure Data'!$A$1:$N$80,MATCH($B11&amp;C$3,'Exposure Data'!$A$1:$A$80,0),MATCH("Total",'Exposure Data'!$A$1:$N$1,0))</f>
        <v>1.5960000000000001</v>
      </c>
      <c r="D11" s="53">
        <f>-INDEX('Exposure Data'!$A$1:$N$80,MATCH($B11&amp;D$3,'Exposure Data'!$A$1:$A$80,0),MATCH("Total",'Exposure Data'!$A$1:$N$1,0))</f>
        <v>-0.503</v>
      </c>
      <c r="E11" s="14">
        <f t="shared" si="4"/>
        <v>1.093</v>
      </c>
      <c r="F11" s="14">
        <f t="shared" si="5"/>
        <v>2.0990000000000002</v>
      </c>
      <c r="H11" s="13">
        <f t="shared" si="6"/>
        <v>41973</v>
      </c>
      <c r="I11" s="28">
        <f t="shared" si="7"/>
        <v>1.5960000000000001</v>
      </c>
      <c r="J11" s="28">
        <f t="shared" si="7"/>
        <v>-0.503</v>
      </c>
      <c r="K11" s="28">
        <f>'Region --&gt;'!V57</f>
        <v>0</v>
      </c>
      <c r="N11" s="13">
        <f t="shared" si="8"/>
        <v>41973</v>
      </c>
      <c r="O11" s="12">
        <f>HLOOKUP(N11,'Perfattr Data'!$A$1:$W$7,MATCH(O$3,'Perfattr Data'!$A$1:$A$7,0),FALSE)</f>
        <v>9.2540592600623384E-4</v>
      </c>
      <c r="P11" s="12">
        <f>HLOOKUP($N11,'Perfattr Data'!$A$1:$W$7,MATCH(P$3,'Perfattr Data'!$A$1:$A$7,0),FALSE)</f>
        <v>0</v>
      </c>
      <c r="Q11" s="12">
        <f>HLOOKUP($N11,'Perfattr Data'!$A$1:$W$7,MATCH(Q$3,'Perfattr Data'!$A$1:$A$7,0),FALSE)</f>
        <v>0</v>
      </c>
      <c r="R11" s="12">
        <f>HLOOKUP($N11,'Perfattr Data'!$A$1:$W$7,MATCH(R$3,'Perfattr Data'!$A$1:$A$7,0),FALSE)</f>
        <v>0</v>
      </c>
      <c r="S11" s="14">
        <f t="shared" si="2"/>
        <v>9.2540592600623384E-4</v>
      </c>
      <c r="V11" s="13">
        <f t="shared" si="9"/>
        <v>41973</v>
      </c>
      <c r="W11" s="53">
        <f t="shared" si="10"/>
        <v>9.2540592600623384E-4</v>
      </c>
      <c r="X11" s="53">
        <f t="shared" si="11"/>
        <v>0</v>
      </c>
      <c r="Y11" s="14"/>
      <c r="Z11" s="31">
        <f t="array" ref="Z11">PRODUCT(1+W$4:W11)-1</f>
        <v>0.11493192053107104</v>
      </c>
      <c r="AA11" s="14">
        <f t="array" ref="AA11">PRODUCT(1+$X$4:X11)-1</f>
        <v>0</v>
      </c>
      <c r="AE11" s="13">
        <f t="shared" si="12"/>
        <v>41973</v>
      </c>
      <c r="AF11" s="102">
        <f>'Benchmark (2)'!AA37/'Benchmark (2)'!AA36-1</f>
        <v>3.5913992611598111E-3</v>
      </c>
      <c r="AG11" s="102"/>
      <c r="AI11" s="31">
        <f t="array" ref="AI11">PRODUCT(1+AF$4:AF11)-1</f>
        <v>4.9331172272075285E-2</v>
      </c>
      <c r="AJ11" s="31">
        <f t="array" ref="AJ11">PRODUCT(1+AG$4:AG11)-1</f>
        <v>0</v>
      </c>
    </row>
    <row r="12" spans="1:38" x14ac:dyDescent="0.25">
      <c r="B12" s="2">
        <f t="shared" si="3"/>
        <v>42004</v>
      </c>
      <c r="C12" s="53">
        <f>INDEX('Exposure Data'!$A$1:$N$80,MATCH($B12&amp;C$3,'Exposure Data'!$A$1:$A$80,0),MATCH("Total",'Exposure Data'!$A$1:$N$1,0))</f>
        <v>1.6639999999999999</v>
      </c>
      <c r="D12" s="53">
        <f>-INDEX('Exposure Data'!$A$1:$N$80,MATCH($B12&amp;D$3,'Exposure Data'!$A$1:$A$80,0),MATCH("Total",'Exposure Data'!$A$1:$N$1,0))</f>
        <v>-0.45200000000000001</v>
      </c>
      <c r="E12" s="14">
        <f t="shared" si="4"/>
        <v>1.212</v>
      </c>
      <c r="F12" s="14">
        <f t="shared" si="5"/>
        <v>2.1160000000000001</v>
      </c>
      <c r="H12" s="13">
        <f t="shared" si="6"/>
        <v>42004</v>
      </c>
      <c r="I12" s="28">
        <f t="shared" si="7"/>
        <v>1.6639999999999999</v>
      </c>
      <c r="J12" s="28">
        <f t="shared" si="7"/>
        <v>-0.45200000000000001</v>
      </c>
      <c r="K12" s="28">
        <f>'Region --&gt;'!V58</f>
        <v>2.7E-2</v>
      </c>
      <c r="N12" s="13">
        <f t="shared" si="8"/>
        <v>42004</v>
      </c>
      <c r="O12" s="12">
        <f>HLOOKUP(N12,'Perfattr Data'!$A$1:$W$7,MATCH(O$3,'Perfattr Data'!$A$1:$A$7,0),FALSE)</f>
        <v>-2.759344396154044E-3</v>
      </c>
      <c r="P12" s="12">
        <f>HLOOKUP($N12,'Perfattr Data'!$A$1:$W$7,MATCH(P$3,'Perfattr Data'!$A$1:$A$7,0),FALSE)</f>
        <v>0</v>
      </c>
      <c r="Q12" s="12">
        <f>HLOOKUP($N12,'Perfattr Data'!$A$1:$W$7,MATCH(Q$3,'Perfattr Data'!$A$1:$A$7,0),FALSE)</f>
        <v>0</v>
      </c>
      <c r="R12" s="12">
        <f>HLOOKUP($N12,'Perfattr Data'!$A$1:$W$7,MATCH(R$3,'Perfattr Data'!$A$1:$A$7,0),FALSE)</f>
        <v>0</v>
      </c>
      <c r="S12" s="14">
        <f t="shared" si="2"/>
        <v>-2.759344396154044E-3</v>
      </c>
      <c r="V12" s="13">
        <f t="shared" si="9"/>
        <v>42004</v>
      </c>
      <c r="W12" s="53">
        <f t="shared" si="10"/>
        <v>-2.759344396154044E-3</v>
      </c>
      <c r="X12" s="53">
        <f t="shared" si="11"/>
        <v>0</v>
      </c>
      <c r="Y12" s="14"/>
      <c r="Z12" s="31">
        <f t="array" ref="Z12">PRODUCT(1+W$4:W12)-1</f>
        <v>0.11185543938406051</v>
      </c>
      <c r="AA12" s="14">
        <f t="array" ref="AA12">PRODUCT(1+$X$4:X12)-1</f>
        <v>0</v>
      </c>
      <c r="AE12" s="13">
        <f t="shared" si="12"/>
        <v>42004</v>
      </c>
      <c r="AF12" s="102">
        <f>'Benchmark (2)'!AA38/'Benchmark (2)'!AA37-1</f>
        <v>2.875898768050611E-3</v>
      </c>
      <c r="AG12" s="102"/>
      <c r="AI12" s="31">
        <f t="array" ref="AI12">PRODUCT(1+AF$4:AF12)-1</f>
        <v>5.2348942497689732E-2</v>
      </c>
      <c r="AJ12" s="31">
        <f t="array" ref="AJ12">PRODUCT(1+AG$4:AG12)-1</f>
        <v>0</v>
      </c>
    </row>
    <row r="13" spans="1:38" x14ac:dyDescent="0.25">
      <c r="B13" s="2">
        <f t="shared" si="3"/>
        <v>42035</v>
      </c>
      <c r="C13" s="53">
        <f>INDEX('Exposure Data'!$A$1:$N$80,MATCH($B13&amp;C$3,'Exposure Data'!$A$1:$A$80,0),MATCH("Total",'Exposure Data'!$A$1:$N$1,0))</f>
        <v>1.5669999999999999</v>
      </c>
      <c r="D13" s="53">
        <f>-INDEX('Exposure Data'!$A$1:$N$80,MATCH($B13&amp;D$3,'Exposure Data'!$A$1:$A$80,0),MATCH("Total",'Exposure Data'!$A$1:$N$1,0))</f>
        <v>-0.41</v>
      </c>
      <c r="E13" s="14">
        <f t="shared" si="4"/>
        <v>1.157</v>
      </c>
      <c r="F13" s="14">
        <f t="shared" si="5"/>
        <v>1.9769999999999999</v>
      </c>
      <c r="H13" s="13">
        <f t="shared" si="6"/>
        <v>42035</v>
      </c>
      <c r="I13" s="28">
        <f t="shared" si="7"/>
        <v>1.5669999999999999</v>
      </c>
      <c r="J13" s="28">
        <f t="shared" si="7"/>
        <v>-0.41</v>
      </c>
      <c r="K13" s="28">
        <f>'Region --&gt;'!V59</f>
        <v>2.0299999999999999E-2</v>
      </c>
      <c r="N13" s="13">
        <f t="shared" si="8"/>
        <v>42035</v>
      </c>
      <c r="O13" s="12">
        <f>HLOOKUP(N13,'Perfattr Data'!$A$1:$W$7,MATCH(O$3,'Perfattr Data'!$A$1:$A$7,0),FALSE)</f>
        <v>1.3817365874901738E-2</v>
      </c>
      <c r="P13" s="12">
        <f>HLOOKUP($N13,'Perfattr Data'!$A$1:$W$7,MATCH(P$3,'Perfattr Data'!$A$1:$A$7,0),FALSE)</f>
        <v>0</v>
      </c>
      <c r="Q13" s="12">
        <f>HLOOKUP($N13,'Perfattr Data'!$A$1:$W$7,MATCH(Q$3,'Perfattr Data'!$A$1:$A$7,0),FALSE)</f>
        <v>0</v>
      </c>
      <c r="R13" s="12">
        <f>HLOOKUP($N13,'Perfattr Data'!$A$1:$W$7,MATCH(R$3,'Perfattr Data'!$A$1:$A$7,0),FALSE)</f>
        <v>0</v>
      </c>
      <c r="S13" s="14">
        <f t="shared" si="2"/>
        <v>1.3817365874901738E-2</v>
      </c>
      <c r="V13" s="13">
        <f t="shared" si="9"/>
        <v>42035</v>
      </c>
      <c r="W13" s="53">
        <f t="shared" si="10"/>
        <v>1.3817365874901738E-2</v>
      </c>
      <c r="X13" s="53">
        <f t="shared" si="11"/>
        <v>0</v>
      </c>
      <c r="Y13" s="14"/>
      <c r="Z13" s="31">
        <f t="array" ref="Z13">PRODUCT(1+W$4:W13)-1</f>
        <v>0.12721835279002969</v>
      </c>
      <c r="AA13" s="14">
        <f t="array" ref="AA13">PRODUCT(1+$X$4:X13)-1</f>
        <v>0</v>
      </c>
      <c r="AE13" s="13">
        <f t="shared" si="12"/>
        <v>42035</v>
      </c>
      <c r="AF13" s="102">
        <f>'Benchmark (2)'!AA39/'Benchmark (2)'!AA38-1</f>
        <v>-3.4838313240451724E-3</v>
      </c>
      <c r="AG13" s="102"/>
      <c r="AI13" s="31">
        <f t="array" ref="AI13">PRODUCT(1+AF$4:AF13)-1</f>
        <v>4.8682736287990469E-2</v>
      </c>
      <c r="AJ13" s="31">
        <f t="array" ref="AJ13">PRODUCT(1+AG$4:AG13)-1</f>
        <v>0</v>
      </c>
    </row>
    <row r="14" spans="1:38" x14ac:dyDescent="0.25">
      <c r="B14" s="2">
        <f t="shared" si="3"/>
        <v>42063</v>
      </c>
      <c r="C14" s="53">
        <f>INDEX('Exposure Data'!$A$1:$N$80,MATCH($B14&amp;C$3,'Exposure Data'!$A$1:$A$80,0),MATCH("Total",'Exposure Data'!$A$1:$N$1,0))</f>
        <v>1.6990000000000001</v>
      </c>
      <c r="D14" s="53">
        <f>-INDEX('Exposure Data'!$A$1:$N$80,MATCH($B14&amp;D$3,'Exposure Data'!$A$1:$A$80,0),MATCH("Total",'Exposure Data'!$A$1:$N$1,0))</f>
        <v>-0.46899999999999997</v>
      </c>
      <c r="E14" s="14">
        <f t="shared" si="4"/>
        <v>1.23</v>
      </c>
      <c r="F14" s="14">
        <f t="shared" si="5"/>
        <v>2.1680000000000001</v>
      </c>
      <c r="H14" s="13">
        <f t="shared" si="6"/>
        <v>42063</v>
      </c>
      <c r="I14" s="28">
        <f t="shared" si="7"/>
        <v>1.6990000000000001</v>
      </c>
      <c r="J14" s="28">
        <f t="shared" si="7"/>
        <v>-0.46899999999999997</v>
      </c>
      <c r="K14" s="28">
        <f>'Region --&gt;'!V60</f>
        <v>1.7999999999999999E-2</v>
      </c>
      <c r="N14" s="13">
        <f t="shared" si="8"/>
        <v>42063</v>
      </c>
      <c r="O14" s="12">
        <f>HLOOKUP(N14,'Perfattr Data'!$A$1:$W$7,MATCH(O$3,'Perfattr Data'!$A$1:$A$7,0),FALSE)</f>
        <v>9.2274844056020235E-3</v>
      </c>
      <c r="P14" s="12">
        <f>HLOOKUP($N14,'Perfattr Data'!$A$1:$W$7,MATCH(P$3,'Perfattr Data'!$A$1:$A$7,0),FALSE)</f>
        <v>0</v>
      </c>
      <c r="Q14" s="12">
        <f>HLOOKUP($N14,'Perfattr Data'!$A$1:$W$7,MATCH(Q$3,'Perfattr Data'!$A$1:$A$7,0),FALSE)</f>
        <v>0</v>
      </c>
      <c r="R14" s="12">
        <f>HLOOKUP($N14,'Perfattr Data'!$A$1:$W$7,MATCH(R$3,'Perfattr Data'!$A$1:$A$7,0),FALSE)</f>
        <v>0</v>
      </c>
      <c r="S14" s="14">
        <f t="shared" si="2"/>
        <v>9.2274844056020235E-3</v>
      </c>
      <c r="V14" s="13">
        <f t="shared" si="9"/>
        <v>42063</v>
      </c>
      <c r="W14" s="53">
        <f t="shared" si="10"/>
        <v>9.2274844056020235E-3</v>
      </c>
      <c r="X14" s="53">
        <f t="shared" si="11"/>
        <v>0</v>
      </c>
      <c r="Y14" s="14"/>
      <c r="Z14" s="31">
        <f t="array" ref="Z14">PRODUCT(1+W$4:W14)-1</f>
        <v>0.13761974256210796</v>
      </c>
      <c r="AA14" s="14">
        <f t="array" ref="AA14">PRODUCT(1+$X$4:X14)-1</f>
        <v>0</v>
      </c>
      <c r="AE14" s="13">
        <f t="shared" si="12"/>
        <v>42063</v>
      </c>
      <c r="AF14" s="102">
        <f>'Benchmark (2)'!AA40/'Benchmark (2)'!AA39-1</f>
        <v>1.2147559219346293E-2</v>
      </c>
      <c r="AG14" s="102"/>
      <c r="AI14" s="31">
        <f t="array" ref="AI14">PRODUCT(1+AF$4:AF14)-1</f>
        <v>6.1421671929354993E-2</v>
      </c>
      <c r="AJ14" s="31">
        <f t="array" ref="AJ14">PRODUCT(1+AG$4:AG14)-1</f>
        <v>0</v>
      </c>
    </row>
    <row r="15" spans="1:38" x14ac:dyDescent="0.25">
      <c r="B15" s="2">
        <f t="shared" si="3"/>
        <v>42094</v>
      </c>
      <c r="C15" s="53">
        <f>INDEX('Exposure Data'!$A$1:$N$80,MATCH($B15&amp;C$3,'Exposure Data'!$A$1:$A$80,0),MATCH("Total",'Exposure Data'!$A$1:$N$1,0))</f>
        <v>1.7949999999999999</v>
      </c>
      <c r="D15" s="53">
        <f>-INDEX('Exposure Data'!$A$1:$N$80,MATCH($B15&amp;D$3,'Exposure Data'!$A$1:$A$80,0),MATCH("Total",'Exposure Data'!$A$1:$N$1,0))</f>
        <v>-0.41799999999999998</v>
      </c>
      <c r="E15" s="14">
        <f t="shared" si="4"/>
        <v>1.377</v>
      </c>
      <c r="F15" s="14">
        <f t="shared" si="5"/>
        <v>2.2130000000000001</v>
      </c>
      <c r="H15" s="13">
        <f t="shared" si="6"/>
        <v>42094</v>
      </c>
      <c r="I15" s="28">
        <f t="shared" si="7"/>
        <v>1.7949999999999999</v>
      </c>
      <c r="J15" s="28">
        <f t="shared" si="7"/>
        <v>-0.41799999999999998</v>
      </c>
      <c r="K15" s="28">
        <f>'Region --&gt;'!V61</f>
        <v>0</v>
      </c>
      <c r="N15" s="13">
        <f t="shared" si="8"/>
        <v>42094</v>
      </c>
      <c r="O15" s="12">
        <f>HLOOKUP(N15,'Perfattr Data'!$A$1:$W$7,MATCH(O$3,'Perfattr Data'!$A$1:$A$7,0),FALSE)</f>
        <v>8.5773836108261805E-3</v>
      </c>
      <c r="P15" s="12">
        <f>HLOOKUP($N15,'Perfattr Data'!$A$1:$W$7,MATCH(P$3,'Perfattr Data'!$A$1:$A$7,0),FALSE)</f>
        <v>0</v>
      </c>
      <c r="Q15" s="12">
        <f>HLOOKUP($N15,'Perfattr Data'!$A$1:$W$7,MATCH(Q$3,'Perfattr Data'!$A$1:$A$7,0),FALSE)</f>
        <v>0</v>
      </c>
      <c r="R15" s="12">
        <f>HLOOKUP($N15,'Perfattr Data'!$A$1:$W$7,MATCH(R$3,'Perfattr Data'!$A$1:$A$7,0),FALSE)</f>
        <v>0</v>
      </c>
      <c r="S15" s="14">
        <f t="shared" si="2"/>
        <v>8.5773836108261805E-3</v>
      </c>
      <c r="V15" s="13">
        <f t="shared" si="9"/>
        <v>42094</v>
      </c>
      <c r="W15" s="53">
        <f t="shared" si="10"/>
        <v>8.5773836108261805E-3</v>
      </c>
      <c r="X15" s="53">
        <f t="shared" si="11"/>
        <v>0</v>
      </c>
      <c r="Y15" s="14"/>
      <c r="Z15" s="31">
        <f t="array" ref="Z15">PRODUCT(1+W$4:W15)-1</f>
        <v>0.14737754349731258</v>
      </c>
      <c r="AA15" s="14">
        <f t="array" ref="AA15">PRODUCT(1+$X$4:X15)-1</f>
        <v>0</v>
      </c>
      <c r="AE15" s="13">
        <f t="shared" si="12"/>
        <v>42094</v>
      </c>
      <c r="AF15" s="102">
        <f>'Benchmark (2)'!AA41/'Benchmark (2)'!AA40-1</f>
        <v>4.7780853835828196E-3</v>
      </c>
      <c r="AG15" s="102"/>
      <c r="AI15" s="31">
        <f t="array" ref="AI15">PRODUCT(1+AF$4:AF15)-1</f>
        <v>6.6493235305818743E-2</v>
      </c>
      <c r="AJ15" s="31">
        <f t="array" ref="AJ15">PRODUCT(1+AG$4:AG15)-1</f>
        <v>0</v>
      </c>
    </row>
    <row r="16" spans="1:38" x14ac:dyDescent="0.25">
      <c r="B16" s="2">
        <f t="shared" si="3"/>
        <v>42124</v>
      </c>
      <c r="C16" s="53">
        <f>INDEX('Exposure Data'!$A$1:$N$80,MATCH($B16&amp;C$3,'Exposure Data'!$A$1:$A$80,0),MATCH("Total",'Exposure Data'!$A$1:$N$1,0))</f>
        <v>1.875</v>
      </c>
      <c r="D16" s="53">
        <f>-INDEX('Exposure Data'!$A$1:$N$80,MATCH($B16&amp;D$3,'Exposure Data'!$A$1:$A$80,0),MATCH("Total",'Exposure Data'!$A$1:$N$1,0))</f>
        <v>-0.4335</v>
      </c>
      <c r="E16" s="14">
        <f t="shared" si="4"/>
        <v>1.4415</v>
      </c>
      <c r="F16" s="14">
        <f t="shared" si="5"/>
        <v>2.3085</v>
      </c>
      <c r="H16" s="13">
        <f t="shared" si="6"/>
        <v>42124</v>
      </c>
      <c r="I16" s="28">
        <f t="shared" si="7"/>
        <v>1.875</v>
      </c>
      <c r="J16" s="28">
        <f t="shared" si="7"/>
        <v>-0.4335</v>
      </c>
      <c r="K16" s="28">
        <f>'Region --&gt;'!V62</f>
        <v>0</v>
      </c>
      <c r="N16" s="13">
        <f t="shared" si="8"/>
        <v>42124</v>
      </c>
      <c r="O16" s="12">
        <f>HLOOKUP(N16,'Perfattr Data'!$A$1:$W$7,MATCH(O$3,'Perfattr Data'!$A$1:$A$7,0),FALSE)</f>
        <v>9.7397293470528092E-3</v>
      </c>
      <c r="P16" s="12">
        <f>HLOOKUP($N16,'Perfattr Data'!$A$1:$W$7,MATCH(P$3,'Perfattr Data'!$A$1:$A$7,0),FALSE)</f>
        <v>0</v>
      </c>
      <c r="Q16" s="12">
        <f>HLOOKUP($N16,'Perfattr Data'!$A$1:$W$7,MATCH(Q$3,'Perfattr Data'!$A$1:$A$7,0),FALSE)</f>
        <v>0</v>
      </c>
      <c r="R16" s="12">
        <f>HLOOKUP($N16,'Perfattr Data'!$A$1:$W$7,MATCH(R$3,'Perfattr Data'!$A$1:$A$7,0),FALSE)</f>
        <v>0</v>
      </c>
      <c r="S16" s="14">
        <f t="shared" si="2"/>
        <v>9.7397293470528092E-3</v>
      </c>
      <c r="V16" s="13">
        <f t="shared" si="9"/>
        <v>42124</v>
      </c>
      <c r="W16" s="53">
        <f t="shared" si="10"/>
        <v>9.7397293470528092E-3</v>
      </c>
      <c r="X16" s="53">
        <f t="shared" si="11"/>
        <v>0</v>
      </c>
      <c r="Y16" s="14"/>
      <c r="Z16" s="31">
        <f t="array" ref="Z16">PRODUCT(1+W$4:W16)-1</f>
        <v>0.15855269022986285</v>
      </c>
      <c r="AA16" s="14">
        <f t="array" ref="AA16">PRODUCT(1+$X$4:X16)-1</f>
        <v>0</v>
      </c>
      <c r="AB16" s="12">
        <f t="array" ref="AB16">PRODUCT(1+W5:W16)-1</f>
        <v>0.10639992501316731</v>
      </c>
      <c r="AC16" s="12">
        <f t="array" ref="AC16">PRODUCT(1+X5:X16)-1</f>
        <v>0</v>
      </c>
      <c r="AE16" s="13">
        <f t="shared" si="12"/>
        <v>42124</v>
      </c>
      <c r="AF16" s="102">
        <f>'Benchmark (2)'!AA42/'Benchmark (2)'!AA41-1</f>
        <v>7.0473846242538052E-3</v>
      </c>
      <c r="AG16" s="102"/>
      <c r="AI16" s="31">
        <f t="array" ref="AI16">PRODUCT(1+AF$4:AF16)-1</f>
        <v>7.4009223334183583E-2</v>
      </c>
      <c r="AJ16" s="31">
        <f t="array" ref="AJ16">PRODUCT(1+AG$4:AG16)-1</f>
        <v>0</v>
      </c>
      <c r="AK16" s="31">
        <f t="array" ref="AK16">PRODUCT(1+AF5:AF16)-1</f>
        <v>6.5126765648969576E-2</v>
      </c>
      <c r="AL16" s="31">
        <f t="array" ref="AL16">PRODUCT(1+AG5:AG16)-1</f>
        <v>0</v>
      </c>
    </row>
    <row r="17" spans="2:38" x14ac:dyDescent="0.25">
      <c r="B17" s="2">
        <f t="shared" si="3"/>
        <v>42155</v>
      </c>
      <c r="C17" s="53">
        <f>INDEX('Exposure Data'!$A$1:$N$80,MATCH($B17&amp;C$3,'Exposure Data'!$A$1:$A$80,0),MATCH("Total",'Exposure Data'!$A$1:$N$1,0))</f>
        <v>1.79</v>
      </c>
      <c r="D17" s="53">
        <f>-INDEX('Exposure Data'!$A$1:$N$80,MATCH($B17&amp;D$3,'Exposure Data'!$A$1:$A$80,0),MATCH("Total",'Exposure Data'!$A$1:$N$1,0))</f>
        <v>-0.34279999999999999</v>
      </c>
      <c r="E17" s="14">
        <f t="shared" si="4"/>
        <v>1.4472</v>
      </c>
      <c r="F17" s="14">
        <f t="shared" si="5"/>
        <v>2.1328</v>
      </c>
      <c r="H17" s="13">
        <f t="shared" si="6"/>
        <v>42155</v>
      </c>
      <c r="I17" s="28">
        <f t="shared" si="7"/>
        <v>1.79</v>
      </c>
      <c r="J17" s="28">
        <f t="shared" si="7"/>
        <v>-0.34279999999999999</v>
      </c>
      <c r="K17" s="28">
        <f>'Region --&gt;'!V63</f>
        <v>2.1636470356579087E-2</v>
      </c>
      <c r="N17" s="13">
        <f t="shared" si="8"/>
        <v>42155</v>
      </c>
      <c r="O17" s="12">
        <f>HLOOKUP(N17,'Perfattr Data'!$A$1:$W$7,MATCH(O$3,'Perfattr Data'!$A$1:$A$7,0),FALSE)</f>
        <v>1.3449025978546404E-3</v>
      </c>
      <c r="P17" s="12">
        <f>HLOOKUP($N17,'Perfattr Data'!$A$1:$W$7,MATCH(P$3,'Perfattr Data'!$A$1:$A$7,0),FALSE)</f>
        <v>0</v>
      </c>
      <c r="Q17" s="12">
        <f>HLOOKUP($N17,'Perfattr Data'!$A$1:$W$7,MATCH(Q$3,'Perfattr Data'!$A$1:$A$7,0),FALSE)</f>
        <v>0</v>
      </c>
      <c r="R17" s="12">
        <f>HLOOKUP($N17,'Perfattr Data'!$A$1:$W$7,MATCH(R$3,'Perfattr Data'!$A$1:$A$7,0),FALSE)</f>
        <v>0</v>
      </c>
      <c r="S17" s="14">
        <f t="shared" si="2"/>
        <v>1.3449025978546404E-3</v>
      </c>
      <c r="V17" s="13">
        <f t="shared" si="9"/>
        <v>42155</v>
      </c>
      <c r="W17" s="53">
        <f t="shared" si="10"/>
        <v>1.3449025978546404E-3</v>
      </c>
      <c r="X17" s="53">
        <f t="shared" si="11"/>
        <v>0</v>
      </c>
      <c r="Y17" s="14"/>
      <c r="Z17" s="31">
        <f t="array" ref="Z17">PRODUCT(1+W$4:W17)-1</f>
        <v>0.1601108307527046</v>
      </c>
      <c r="AA17" s="14">
        <f t="array" ref="AA17">PRODUCT(1+$X$4:X17)-1</f>
        <v>0</v>
      </c>
      <c r="AB17" s="12">
        <f t="array" ref="AB17">PRODUCT(1+W6:W17)-1</f>
        <v>8.8154138604022769E-2</v>
      </c>
      <c r="AC17" s="12">
        <f t="array" ref="AC17">PRODUCT(1+X6:X17)-1</f>
        <v>0</v>
      </c>
      <c r="AE17" s="13">
        <f t="shared" si="12"/>
        <v>42155</v>
      </c>
      <c r="AF17" s="102">
        <f>'Benchmark (2)'!AA43/'Benchmark (2)'!AA42-1</f>
        <v>4.0373901661101552E-3</v>
      </c>
      <c r="AG17" s="102"/>
      <c r="AI17" s="31">
        <f t="array" ref="AI17">PRODUCT(1+AF$4:AF17)-1</f>
        <v>7.8345417610784729E-2</v>
      </c>
      <c r="AJ17" s="31">
        <f t="array" ref="AJ17">PRODUCT(1+AG$4:AG17)-1</f>
        <v>0</v>
      </c>
      <c r="AK17" s="31">
        <f t="array" ref="AK17">PRODUCT(1+AF6:AF17)-1</f>
        <v>6.0924664723979616E-2</v>
      </c>
      <c r="AL17" s="31">
        <f t="array" ref="AL17">PRODUCT(1+AG6:AG17)-1</f>
        <v>0</v>
      </c>
    </row>
    <row r="18" spans="2:38" x14ac:dyDescent="0.25">
      <c r="B18" s="2">
        <f t="shared" si="3"/>
        <v>42185</v>
      </c>
      <c r="C18" s="53">
        <f>INDEX('Exposure Data'!$A$1:$N$80,MATCH($B18&amp;C$3,'Exposure Data'!$A$1:$A$80,0),MATCH("Total",'Exposure Data'!$A$1:$N$1,0))</f>
        <v>1.8220000000000001</v>
      </c>
      <c r="D18" s="53">
        <f>-INDEX('Exposure Data'!$A$1:$N$80,MATCH($B18&amp;D$3,'Exposure Data'!$A$1:$A$80,0),MATCH("Total",'Exposure Data'!$A$1:$N$1,0))</f>
        <v>-0.38600000000000001</v>
      </c>
      <c r="E18" s="14">
        <f t="shared" si="4"/>
        <v>1.4359999999999999</v>
      </c>
      <c r="F18" s="14">
        <f t="shared" si="5"/>
        <v>2.2080000000000002</v>
      </c>
      <c r="H18" s="13">
        <f t="shared" si="6"/>
        <v>42185</v>
      </c>
      <c r="I18" s="28">
        <f t="shared" si="7"/>
        <v>1.8220000000000001</v>
      </c>
      <c r="J18" s="28">
        <f t="shared" si="7"/>
        <v>-0.38600000000000001</v>
      </c>
      <c r="K18" s="28">
        <f>'Region --&gt;'!V64</f>
        <v>1.9E-2</v>
      </c>
      <c r="N18" s="13">
        <f t="shared" si="8"/>
        <v>42185</v>
      </c>
      <c r="O18" s="12">
        <f>HLOOKUP(N18,'Perfattr Data'!$A$1:$W$7,MATCH(O$3,'Perfattr Data'!$A$1:$A$7,0),FALSE)</f>
        <v>-1.2253813408605678E-2</v>
      </c>
      <c r="P18" s="12">
        <f>HLOOKUP($N18,'Perfattr Data'!$A$1:$W$7,MATCH(P$3,'Perfattr Data'!$A$1:$A$7,0),FALSE)</f>
        <v>0</v>
      </c>
      <c r="Q18" s="12">
        <f>HLOOKUP($N18,'Perfattr Data'!$A$1:$W$7,MATCH(Q$3,'Perfattr Data'!$A$1:$A$7,0),FALSE)</f>
        <v>0</v>
      </c>
      <c r="R18" s="12">
        <f>HLOOKUP($N18,'Perfattr Data'!$A$1:$W$7,MATCH(R$3,'Perfattr Data'!$A$1:$A$7,0),FALSE)</f>
        <v>0</v>
      </c>
      <c r="S18" s="14">
        <f t="shared" si="2"/>
        <v>-1.2253813408605678E-2</v>
      </c>
      <c r="V18" s="13">
        <f t="shared" si="9"/>
        <v>42185</v>
      </c>
      <c r="W18" s="53">
        <f t="shared" si="10"/>
        <v>-1.2253813408605678E-2</v>
      </c>
      <c r="X18" s="53">
        <f t="shared" si="11"/>
        <v>0</v>
      </c>
      <c r="Y18" s="14"/>
      <c r="Z18" s="31">
        <f t="array" ref="Z18">PRODUCT(1+W$4:W18)-1</f>
        <v>0.14589504909935846</v>
      </c>
      <c r="AA18" s="14">
        <f t="array" ref="AA18">PRODUCT(1+$X$4:X18)-1</f>
        <v>0</v>
      </c>
      <c r="AB18" s="12">
        <f t="array" ref="AB18">PRODUCT(1+W7:W18)-1</f>
        <v>4.8701046781260748E-2</v>
      </c>
      <c r="AC18" s="12">
        <f t="array" ref="AC18">PRODUCT(1+X7:X18)-1</f>
        <v>0</v>
      </c>
      <c r="AE18" s="13">
        <f t="shared" si="12"/>
        <v>42185</v>
      </c>
      <c r="AF18" s="102">
        <f>'Benchmark (2)'!AA44/'Benchmark (2)'!AA43-1</f>
        <v>1.9709792017941208E-3</v>
      </c>
      <c r="AG18" s="102"/>
      <c r="AI18" s="31">
        <f t="array" ref="AI18">PRODUCT(1+AF$4:AF18)-1</f>
        <v>8.0470814001245561E-2</v>
      </c>
      <c r="AJ18" s="31">
        <f t="array" ref="AJ18">PRODUCT(1+AG$4:AG18)-1</f>
        <v>0</v>
      </c>
      <c r="AK18" s="31">
        <f t="array" ref="AK18">PRODUCT(1+AF7:AF18)-1</f>
        <v>5.2152731858053025E-2</v>
      </c>
      <c r="AL18" s="31">
        <f t="array" ref="AL18">PRODUCT(1+AG7:AG18)-1</f>
        <v>0</v>
      </c>
    </row>
    <row r="19" spans="2:38" x14ac:dyDescent="0.25">
      <c r="B19" s="2">
        <f t="shared" si="3"/>
        <v>42216</v>
      </c>
      <c r="C19" s="53">
        <f>INDEX('Exposure Data'!$A$1:$N$80,MATCH($B19&amp;C$3,'Exposure Data'!$A$1:$A$80,0),MATCH("Total",'Exposure Data'!$A$1:$N$1,0))</f>
        <v>1.847</v>
      </c>
      <c r="D19" s="53">
        <f>-INDEX('Exposure Data'!$A$1:$N$80,MATCH($B19&amp;D$3,'Exposure Data'!$A$1:$A$80,0),MATCH("Total",'Exposure Data'!$A$1:$N$1,0))</f>
        <v>-0.39100000000000001</v>
      </c>
      <c r="E19" s="14">
        <f t="shared" si="4"/>
        <v>1.456</v>
      </c>
      <c r="F19" s="14">
        <f t="shared" si="5"/>
        <v>2.238</v>
      </c>
      <c r="H19" s="13">
        <f t="shared" si="6"/>
        <v>42216</v>
      </c>
      <c r="I19" s="28">
        <f t="shared" si="7"/>
        <v>1.847</v>
      </c>
      <c r="J19" s="28">
        <f t="shared" si="7"/>
        <v>-0.39100000000000001</v>
      </c>
      <c r="K19" s="28">
        <f>'Region --&gt;'!V65</f>
        <v>1.9E-2</v>
      </c>
      <c r="N19" s="13">
        <f t="shared" si="8"/>
        <v>42216</v>
      </c>
      <c r="O19" s="12">
        <f>HLOOKUP(N19,'Perfattr Data'!$A$1:$W$7,MATCH(O$3,'Perfattr Data'!$A$1:$A$7,0),FALSE)</f>
        <v>3.2653287955291886E-3</v>
      </c>
      <c r="P19" s="12">
        <f>HLOOKUP($N19,'Perfattr Data'!$A$1:$W$7,MATCH(P$3,'Perfattr Data'!$A$1:$A$7,0),FALSE)</f>
        <v>0</v>
      </c>
      <c r="Q19" s="12">
        <f>HLOOKUP($N19,'Perfattr Data'!$A$1:$W$7,MATCH(Q$3,'Perfattr Data'!$A$1:$A$7,0),FALSE)</f>
        <v>0</v>
      </c>
      <c r="R19" s="12">
        <f>HLOOKUP($N19,'Perfattr Data'!$A$1:$W$7,MATCH(R$3,'Perfattr Data'!$A$1:$A$7,0),FALSE)</f>
        <v>0</v>
      </c>
      <c r="S19" s="14">
        <f t="shared" si="2"/>
        <v>3.2653287955291886E-3</v>
      </c>
      <c r="V19" s="13">
        <f t="shared" si="9"/>
        <v>42216</v>
      </c>
      <c r="W19" s="53">
        <f t="shared" si="10"/>
        <v>3.2653287955291886E-3</v>
      </c>
      <c r="X19" s="53">
        <f t="shared" si="11"/>
        <v>0</v>
      </c>
      <c r="Y19" s="14"/>
      <c r="Z19" s="31">
        <f t="array" ref="Z19">PRODUCT(1+W$4:W19)-1</f>
        <v>0.14963677319983693</v>
      </c>
      <c r="AA19" s="14">
        <f t="array" ref="AA19">PRODUCT(1+$X$4:X19)-1</f>
        <v>0</v>
      </c>
      <c r="AB19" s="12">
        <f t="array" ref="AB19">PRODUCT(1+W8:W19)-1</f>
        <v>4.3070493462179504E-2</v>
      </c>
      <c r="AC19" s="12">
        <f t="array" ref="AC19">PRODUCT(1+X8:X19)-1</f>
        <v>0</v>
      </c>
      <c r="AE19" s="13">
        <f t="shared" si="12"/>
        <v>42216</v>
      </c>
      <c r="AF19" s="102">
        <f>'Benchmark (2)'!AA45/'Benchmark (2)'!AA44-1</f>
        <v>1.6595825931386976E-3</v>
      </c>
      <c r="AG19" s="102"/>
      <c r="AI19" s="31">
        <f t="array" ref="AI19">PRODUCT(1+AF$4:AF19)-1</f>
        <v>8.2263944556556501E-2</v>
      </c>
      <c r="AJ19" s="31">
        <f t="array" ref="AJ19">PRODUCT(1+AG$4:AG19)-1</f>
        <v>0</v>
      </c>
      <c r="AK19" s="31">
        <f t="array" ref="AK19">PRODUCT(1+AF8:AF19)-1</f>
        <v>4.4685780328209024E-2</v>
      </c>
      <c r="AL19" s="31">
        <f t="array" ref="AL19">PRODUCT(1+AG8:AG19)-1</f>
        <v>0</v>
      </c>
    </row>
    <row r="20" spans="2:38" x14ac:dyDescent="0.25">
      <c r="B20" s="2">
        <f t="shared" si="3"/>
        <v>42247</v>
      </c>
      <c r="C20" s="53">
        <f>INDEX('Exposure Data'!$A$1:$N$80,MATCH($B20&amp;C$3,'Exposure Data'!$A$1:$A$80,0),MATCH("Total",'Exposure Data'!$A$1:$N$1,0))</f>
        <v>1.831</v>
      </c>
      <c r="D20" s="53">
        <f>-INDEX('Exposure Data'!$A$1:$N$80,MATCH($B20&amp;D$3,'Exposure Data'!$A$1:$A$80,0),MATCH("Total",'Exposure Data'!$A$1:$N$1,0))</f>
        <v>-0.43459999999999999</v>
      </c>
      <c r="E20" s="14">
        <f t="shared" si="4"/>
        <v>1.3963999999999999</v>
      </c>
      <c r="F20" s="14">
        <f t="shared" si="5"/>
        <v>2.2656000000000001</v>
      </c>
      <c r="H20" s="13">
        <f t="shared" si="6"/>
        <v>42247</v>
      </c>
      <c r="I20" s="28">
        <f t="shared" si="7"/>
        <v>1.831</v>
      </c>
      <c r="J20" s="28">
        <f t="shared" si="7"/>
        <v>-0.43459999999999999</v>
      </c>
      <c r="K20" s="28">
        <f>'Region --&gt;'!V66</f>
        <v>3.5000000000000003E-2</v>
      </c>
      <c r="N20" s="13">
        <f t="shared" si="8"/>
        <v>42247</v>
      </c>
      <c r="O20" s="12">
        <f>HLOOKUP(N20,'Perfattr Data'!$A$1:$W$7,MATCH(O$3,'Perfattr Data'!$A$1:$A$7,0),FALSE)</f>
        <v>-2.5145154457094101E-3</v>
      </c>
      <c r="P20" s="12">
        <f>HLOOKUP($N20,'Perfattr Data'!$A$1:$W$7,MATCH(P$3,'Perfattr Data'!$A$1:$A$7,0),FALSE)</f>
        <v>0</v>
      </c>
      <c r="Q20" s="12">
        <f>HLOOKUP($N20,'Perfattr Data'!$A$1:$W$7,MATCH(Q$3,'Perfattr Data'!$A$1:$A$7,0),FALSE)</f>
        <v>0</v>
      </c>
      <c r="R20" s="12">
        <f>HLOOKUP($N20,'Perfattr Data'!$A$1:$W$7,MATCH(R$3,'Perfattr Data'!$A$1:$A$7,0),FALSE)</f>
        <v>0</v>
      </c>
      <c r="S20" s="14">
        <f t="shared" si="2"/>
        <v>-2.5145154457094101E-3</v>
      </c>
      <c r="V20" s="13">
        <f t="shared" si="9"/>
        <v>42247</v>
      </c>
      <c r="W20" s="53">
        <f t="shared" si="10"/>
        <v>-2.5145154457094101E-3</v>
      </c>
      <c r="X20" s="53">
        <f t="shared" si="11"/>
        <v>0</v>
      </c>
      <c r="Y20" s="14"/>
      <c r="Z20" s="31">
        <f t="array" ref="Z20">PRODUCT(1+W$4:W20)-1</f>
        <v>0.14674599377667041</v>
      </c>
      <c r="AA20" s="14">
        <f t="array" ref="AA20">PRODUCT(1+$X$4:X20)-1</f>
        <v>0</v>
      </c>
      <c r="AB20" s="12">
        <f t="array" ref="AB20">PRODUCT(1+W9:W20)-1</f>
        <v>3.9951192474879438E-2</v>
      </c>
      <c r="AC20" s="12">
        <f t="array" ref="AC20">PRODUCT(1+X9:X20)-1</f>
        <v>0</v>
      </c>
      <c r="AE20" s="13">
        <f t="shared" si="12"/>
        <v>42247</v>
      </c>
      <c r="AF20" s="102">
        <f>'Benchmark (2)'!AA46/'Benchmark (2)'!AA45-1</f>
        <v>-7.1626817684022903E-4</v>
      </c>
      <c r="AG20" s="102"/>
      <c r="AI20" s="31">
        <f t="array" ref="AI20">PRODUCT(1+AF$4:AF20)-1</f>
        <v>8.1488753334129083E-2</v>
      </c>
      <c r="AJ20" s="31">
        <f t="array" ref="AJ20">PRODUCT(1+AG$4:AG20)-1</f>
        <v>0</v>
      </c>
      <c r="AK20" s="31">
        <f t="array" ref="AK20">PRODUCT(1+AF9:AF20)-1</f>
        <v>4.1520118236223702E-2</v>
      </c>
      <c r="AL20" s="31">
        <f t="array" ref="AL20">PRODUCT(1+AG9:AG20)-1</f>
        <v>0</v>
      </c>
    </row>
    <row r="21" spans="2:38" x14ac:dyDescent="0.25">
      <c r="B21" s="2">
        <f t="shared" si="3"/>
        <v>42277</v>
      </c>
      <c r="C21" s="53">
        <f>INDEX('Exposure Data'!$A$1:$N$80,MATCH($B21&amp;C$3,'Exposure Data'!$A$1:$A$80,0),MATCH("Total",'Exposure Data'!$A$1:$N$1,0))</f>
        <v>1.7849999999999999</v>
      </c>
      <c r="D21" s="53">
        <f>-INDEX('Exposure Data'!$A$1:$N$80,MATCH($B21&amp;D$3,'Exposure Data'!$A$1:$A$80,0),MATCH("Total",'Exposure Data'!$A$1:$N$1,0))</f>
        <v>-0.44800000000000001</v>
      </c>
      <c r="E21" s="14">
        <f t="shared" si="4"/>
        <v>1.337</v>
      </c>
      <c r="F21" s="14">
        <f t="shared" si="5"/>
        <v>2.2330000000000001</v>
      </c>
      <c r="H21" s="13">
        <f t="shared" si="6"/>
        <v>42277</v>
      </c>
      <c r="I21" s="28">
        <f t="shared" si="7"/>
        <v>1.7849999999999999</v>
      </c>
      <c r="J21" s="28">
        <f t="shared" si="7"/>
        <v>-0.44800000000000001</v>
      </c>
      <c r="K21" s="28">
        <f>'Region --&gt;'!V67</f>
        <v>0.05</v>
      </c>
      <c r="N21" s="13">
        <f t="shared" si="8"/>
        <v>42277</v>
      </c>
      <c r="O21" s="12">
        <f>HLOOKUP(N21,'Perfattr Data'!$A$1:$W$7,MATCH(O$3,'Perfattr Data'!$A$1:$A$7,0),FALSE)</f>
        <v>-1.0191598469965197E-2</v>
      </c>
      <c r="P21" s="12">
        <f>HLOOKUP($N21,'Perfattr Data'!$A$1:$W$7,MATCH(P$3,'Perfattr Data'!$A$1:$A$7,0),FALSE)</f>
        <v>0</v>
      </c>
      <c r="Q21" s="12">
        <f>HLOOKUP($N21,'Perfattr Data'!$A$1:$W$7,MATCH(Q$3,'Perfattr Data'!$A$1:$A$7,0),FALSE)</f>
        <v>0</v>
      </c>
      <c r="R21" s="12">
        <f>HLOOKUP($N21,'Perfattr Data'!$A$1:$W$7,MATCH(R$3,'Perfattr Data'!$A$1:$A$7,0),FALSE)</f>
        <v>0</v>
      </c>
      <c r="S21" s="14">
        <f t="shared" si="2"/>
        <v>-1.0191598469965197E-2</v>
      </c>
      <c r="V21" s="13">
        <f t="shared" si="9"/>
        <v>42277</v>
      </c>
      <c r="W21" s="53">
        <f t="shared" si="10"/>
        <v>-1.0191598469965197E-2</v>
      </c>
      <c r="X21" s="53">
        <f t="shared" si="11"/>
        <v>0</v>
      </c>
      <c r="Y21" s="14"/>
      <c r="Z21" s="31">
        <f t="array" ref="Z21">PRODUCT(1+W$4:W21)-1</f>
        <v>0.13505881906105732</v>
      </c>
      <c r="AA21" s="14">
        <f t="array" ref="AA21">PRODUCT(1+$X$4:X21)-1</f>
        <v>0</v>
      </c>
      <c r="AB21" s="12">
        <f t="array" ref="AB21">PRODUCT(1+W10:W21)-1</f>
        <v>1.5940266154357507E-2</v>
      </c>
      <c r="AC21" s="12">
        <f t="array" ref="AC21">PRODUCT(1+X10:X21)-1</f>
        <v>0</v>
      </c>
      <c r="AE21" s="13">
        <f t="shared" si="12"/>
        <v>42277</v>
      </c>
      <c r="AF21" s="102">
        <f>'Benchmark (2)'!AA47/'Benchmark (2)'!AA46-1</f>
        <v>-4.8329206353497911E-3</v>
      </c>
      <c r="AG21" s="102"/>
      <c r="AI21" s="31">
        <f t="array" ref="AI21">PRODUCT(1+AF$4:AF21)-1</f>
        <v>7.6262004021241836E-2</v>
      </c>
      <c r="AJ21" s="31">
        <f t="array" ref="AJ21">PRODUCT(1+AG$4:AG21)-1</f>
        <v>0</v>
      </c>
      <c r="AK21" s="31">
        <f t="array" ref="AK21">PRODUCT(1+AF10:AF21)-1</f>
        <v>2.819318931225312E-2</v>
      </c>
      <c r="AL21" s="31">
        <f t="array" ref="AL21">PRODUCT(1+AG10:AG21)-1</f>
        <v>0</v>
      </c>
    </row>
    <row r="22" spans="2:38" x14ac:dyDescent="0.25">
      <c r="B22" s="2">
        <f t="shared" si="3"/>
        <v>42308</v>
      </c>
      <c r="C22" s="53">
        <f>INDEX('Exposure Data'!$A$1:$N$80,MATCH($B22&amp;C$3,'Exposure Data'!$A$1:$A$80,0),MATCH("Total",'Exposure Data'!$A$1:$N$1,0))</f>
        <v>1.67</v>
      </c>
      <c r="D22" s="53">
        <f>-INDEX('Exposure Data'!$A$1:$N$80,MATCH($B22&amp;D$3,'Exposure Data'!$A$1:$A$80,0),MATCH("Total",'Exposure Data'!$A$1:$N$1,0))</f>
        <v>-0.52100000000000002</v>
      </c>
      <c r="E22" s="14">
        <f t="shared" si="4"/>
        <v>1.149</v>
      </c>
      <c r="F22" s="14">
        <f t="shared" si="5"/>
        <v>2.1909999999999998</v>
      </c>
      <c r="H22" s="13">
        <f t="shared" si="6"/>
        <v>42308</v>
      </c>
      <c r="I22" s="28">
        <f t="shared" si="7"/>
        <v>1.67</v>
      </c>
      <c r="J22" s="28">
        <f t="shared" si="7"/>
        <v>-0.52100000000000002</v>
      </c>
      <c r="K22" s="28">
        <f>'Region --&gt;'!V68</f>
        <v>5.8999999999999997E-2</v>
      </c>
      <c r="N22" s="13">
        <f t="shared" si="8"/>
        <v>42308</v>
      </c>
      <c r="O22" s="12">
        <f>HLOOKUP(N22,'Perfattr Data'!$A$1:$W$7,MATCH(O$3,'Perfattr Data'!$A$1:$A$7,0),FALSE)</f>
        <v>-8.0000000000000002E-3</v>
      </c>
      <c r="P22" s="12">
        <f>HLOOKUP($N22,'Perfattr Data'!$A$1:$W$7,MATCH(P$3,'Perfattr Data'!$A$1:$A$7,0),FALSE)</f>
        <v>0</v>
      </c>
      <c r="Q22" s="12">
        <f>HLOOKUP($N22,'Perfattr Data'!$A$1:$W$7,MATCH(Q$3,'Perfattr Data'!$A$1:$A$7,0),FALSE)</f>
        <v>0</v>
      </c>
      <c r="R22" s="12">
        <f>HLOOKUP($N22,'Perfattr Data'!$A$1:$W$7,MATCH(R$3,'Perfattr Data'!$A$1:$A$7,0),FALSE)</f>
        <v>0</v>
      </c>
      <c r="S22" s="14">
        <f t="shared" si="2"/>
        <v>-8.0000000000000002E-3</v>
      </c>
      <c r="V22" s="13">
        <f t="shared" si="9"/>
        <v>42308</v>
      </c>
      <c r="W22" s="53">
        <f t="shared" si="10"/>
        <v>-8.0000000000000002E-3</v>
      </c>
      <c r="X22" s="53">
        <f t="shared" si="11"/>
        <v>0</v>
      </c>
      <c r="Y22" s="14"/>
      <c r="Z22" s="31">
        <f t="array" ref="Z22">PRODUCT(1+W$4:W22)-1</f>
        <v>0.12597834850856882</v>
      </c>
      <c r="AA22" s="14">
        <f t="array" ref="AA22">PRODUCT(1+$X$4:X22)-1</f>
        <v>0</v>
      </c>
      <c r="AB22" s="12">
        <f t="array" ref="AB22">PRODUCT(1+W11:W22)-1</f>
        <v>1.0842289821610063E-2</v>
      </c>
      <c r="AC22" s="12">
        <f t="array" ref="AC22">PRODUCT(1+X11:X22)-1</f>
        <v>0</v>
      </c>
      <c r="AE22" s="13">
        <f t="shared" si="12"/>
        <v>42308</v>
      </c>
      <c r="AF22" s="102">
        <f>'Benchmark (2)'!AA48/'Benchmark (2)'!AA47-1</f>
        <v>-1.8155353286712916E-3</v>
      </c>
      <c r="AG22" s="102"/>
      <c r="AI22" s="31">
        <f t="array" ref="AI22">PRODUCT(1+AF$4:AF22)-1</f>
        <v>7.4308012330034812E-2</v>
      </c>
      <c r="AJ22" s="31">
        <f t="array" ref="AJ22">PRODUCT(1+AG$4:AG22)-1</f>
        <v>0</v>
      </c>
      <c r="AK22" s="31">
        <f t="array" ref="AK22">PRODUCT(1+AF11:AF22)-1</f>
        <v>2.7479512494862579E-2</v>
      </c>
      <c r="AL22" s="31">
        <f t="array" ref="AL22">PRODUCT(1+AG11:AG22)-1</f>
        <v>0</v>
      </c>
    </row>
    <row r="23" spans="2:38" x14ac:dyDescent="0.25">
      <c r="B23" s="2">
        <f t="shared" si="3"/>
        <v>42338</v>
      </c>
      <c r="C23" s="53">
        <f>INDEX('Exposure Data'!$A$1:$N$80,MATCH($B23&amp;C$3,'Exposure Data'!$A$1:$A$80,0),MATCH("Total",'Exposure Data'!$A$1:$N$1,0))</f>
        <v>1.6739999999999999</v>
      </c>
      <c r="D23" s="53">
        <f>-INDEX('Exposure Data'!$A$1:$N$80,MATCH($B23&amp;D$3,'Exposure Data'!$A$1:$A$80,0),MATCH("Total",'Exposure Data'!$A$1:$N$1,0))</f>
        <v>-0.48799999999999999</v>
      </c>
      <c r="E23" s="14">
        <f t="shared" si="4"/>
        <v>1.1859999999999999</v>
      </c>
      <c r="F23" s="14">
        <f t="shared" si="5"/>
        <v>2.1619999999999999</v>
      </c>
      <c r="H23" s="13">
        <f t="shared" si="6"/>
        <v>42338</v>
      </c>
      <c r="I23" s="28">
        <f t="shared" si="7"/>
        <v>1.6739999999999999</v>
      </c>
      <c r="J23" s="28">
        <f t="shared" si="7"/>
        <v>-0.48799999999999999</v>
      </c>
      <c r="K23" s="28">
        <f>'Region --&gt;'!V69</f>
        <v>0</v>
      </c>
      <c r="N23" s="13">
        <f t="shared" si="8"/>
        <v>42338</v>
      </c>
      <c r="O23" s="12">
        <f>HLOOKUP(N23,'Perfattr Data'!$A$1:$W$7,MATCH(O$3,'Perfattr Data'!$A$1:$A$7,0),FALSE)</f>
        <v>7.5000000000000015E-3</v>
      </c>
      <c r="P23" s="12">
        <f>HLOOKUP($N23,'Perfattr Data'!$A$1:$W$7,MATCH(P$3,'Perfattr Data'!$A$1:$A$7,0),FALSE)</f>
        <v>0</v>
      </c>
      <c r="Q23" s="12">
        <f>HLOOKUP($N23,'Perfattr Data'!$A$1:$W$7,MATCH(Q$3,'Perfattr Data'!$A$1:$A$7,0),FALSE)</f>
        <v>0</v>
      </c>
      <c r="R23" s="12">
        <f>HLOOKUP($N23,'Perfattr Data'!$A$1:$W$7,MATCH(R$3,'Perfattr Data'!$A$1:$A$7,0),FALSE)</f>
        <v>0</v>
      </c>
      <c r="S23" s="14">
        <f t="shared" si="2"/>
        <v>7.5000000000000015E-3</v>
      </c>
      <c r="V23" s="13">
        <f t="shared" si="9"/>
        <v>42338</v>
      </c>
      <c r="W23" s="53">
        <f t="shared" si="10"/>
        <v>7.5000000000000015E-3</v>
      </c>
      <c r="X23" s="53">
        <f t="shared" si="11"/>
        <v>0</v>
      </c>
      <c r="Y23" s="14"/>
      <c r="Z23" s="31">
        <f t="array" ref="Z23">PRODUCT(1+W$4:W23)-1</f>
        <v>0.13442318612238324</v>
      </c>
      <c r="AA23" s="14">
        <f t="array" ref="AA23">PRODUCT(1+$X$4:X23)-1</f>
        <v>0</v>
      </c>
      <c r="AB23" s="12">
        <f t="array" ref="AB23">PRODUCT(1+W12:W23)-1</f>
        <v>1.7482023101489164E-2</v>
      </c>
      <c r="AC23" s="12">
        <f t="array" ref="AC23">PRODUCT(1+X12:X23)-1</f>
        <v>0</v>
      </c>
      <c r="AE23" s="13">
        <f t="shared" si="12"/>
        <v>42338</v>
      </c>
      <c r="AF23" s="102">
        <f>'Benchmark (2)'!AA49/'Benchmark (2)'!AA48-1</f>
        <v>4.1083277950308972E-3</v>
      </c>
      <c r="AG23" s="102"/>
      <c r="AI23" s="31">
        <f t="array" ref="AI23">PRODUCT(1+AF$4:AF23)-1</f>
        <v>7.8721621797514629E-2</v>
      </c>
      <c r="AJ23" s="31">
        <f t="array" ref="AJ23">PRODUCT(1+AG$4:AG23)-1</f>
        <v>0</v>
      </c>
      <c r="AK23" s="31">
        <f t="array" ref="AK23">PRODUCT(1+AF12:AF23)-1</f>
        <v>2.8008745286581593E-2</v>
      </c>
      <c r="AL23" s="31">
        <f t="array" ref="AL23">PRODUCT(1+AG12:AG23)-1</f>
        <v>0</v>
      </c>
    </row>
  </sheetData>
  <mergeCells count="4">
    <mergeCell ref="N2:S2"/>
    <mergeCell ref="B2:K2"/>
    <mergeCell ref="V2:X2"/>
    <mergeCell ref="AE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AK104"/>
  <sheetViews>
    <sheetView workbookViewId="0">
      <selection activeCell="A4" sqref="A4"/>
    </sheetView>
  </sheetViews>
  <sheetFormatPr defaultRowHeight="15" outlineLevelRow="1" x14ac:dyDescent="0.25"/>
  <cols>
    <col min="1" max="1" width="9.140625" style="6"/>
    <col min="2" max="2" width="14.7109375" style="6" bestFit="1" customWidth="1"/>
    <col min="3" max="3" width="22.5703125" style="6" bestFit="1" customWidth="1"/>
    <col min="4" max="4" width="17" style="6" bestFit="1" customWidth="1"/>
    <col min="5" max="5" width="7.85546875" style="6" bestFit="1" customWidth="1"/>
    <col min="6" max="6" width="9.7109375" style="6" bestFit="1" customWidth="1"/>
    <col min="7" max="7" width="11.28515625" style="6" bestFit="1" customWidth="1"/>
    <col min="8" max="8" width="7.85546875" style="6" bestFit="1" customWidth="1"/>
    <col min="9" max="9" width="10.28515625" style="6" bestFit="1" customWidth="1"/>
    <col min="10" max="10" width="22.5703125" style="6" bestFit="1" customWidth="1"/>
    <col min="11" max="11" width="9.28515625" style="6" bestFit="1" customWidth="1"/>
    <col min="12" max="12" width="26.85546875" style="6" bestFit="1" customWidth="1"/>
    <col min="13" max="14" width="9.140625" style="6"/>
    <col min="15" max="15" width="7.42578125" style="11" bestFit="1" customWidth="1"/>
    <col min="16" max="16" width="22.5703125" bestFit="1" customWidth="1"/>
    <col min="17" max="17" width="17" bestFit="1" customWidth="1"/>
    <col min="18" max="18" width="7" bestFit="1" customWidth="1"/>
    <col min="19" max="19" width="9.7109375" bestFit="1" customWidth="1"/>
    <col min="20" max="20" width="11.28515625" bestFit="1" customWidth="1"/>
    <col min="21" max="21" width="15" customWidth="1"/>
    <col min="22" max="22" width="10.28515625" bestFit="1" customWidth="1"/>
    <col min="23" max="23" width="22.5703125" bestFit="1" customWidth="1"/>
    <col min="24" max="24" width="9.28515625" bestFit="1" customWidth="1"/>
    <col min="25" max="26" width="9.140625" style="6"/>
    <col min="38" max="16384" width="9.140625" style="6"/>
  </cols>
  <sheetData>
    <row r="1" spans="1:24" x14ac:dyDescent="0.25">
      <c r="P1" s="11"/>
      <c r="Q1" s="11"/>
      <c r="R1" s="11"/>
      <c r="S1" s="11"/>
      <c r="T1" s="11"/>
      <c r="U1" s="11"/>
      <c r="V1" s="11"/>
      <c r="W1" s="11"/>
      <c r="X1" s="11"/>
    </row>
    <row r="2" spans="1:24" ht="21" x14ac:dyDescent="0.35">
      <c r="B2" s="203" t="s">
        <v>31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O2" s="200" t="s">
        <v>32</v>
      </c>
      <c r="P2" s="201"/>
      <c r="Q2" s="201"/>
      <c r="R2" s="201"/>
      <c r="S2" s="201"/>
      <c r="T2" s="201"/>
      <c r="U2" s="201"/>
      <c r="V2" s="201"/>
      <c r="W2" s="201"/>
      <c r="X2" s="201"/>
    </row>
    <row r="3" spans="1:24" s="29" customFormat="1" x14ac:dyDescent="0.25">
      <c r="B3" s="115" t="s">
        <v>8</v>
      </c>
      <c r="C3" s="185" t="str">
        <f>'Exposure Data'!D1</f>
        <v>CLOs</v>
      </c>
      <c r="D3" s="185" t="str">
        <f>'Exposure Data'!E1</f>
        <v>European CMBS</v>
      </c>
      <c r="E3" s="185" t="str">
        <f>'Exposure Data'!F1</f>
        <v>European RMBS</v>
      </c>
      <c r="F3" s="185" t="str">
        <f>'Exposure Data'!G1</f>
        <v>Other Structured Finance</v>
      </c>
      <c r="G3" s="185" t="str">
        <f>'Exposure Data'!H1</f>
        <v>US Non-Agency</v>
      </c>
      <c r="H3" s="185" t="str">
        <f>'Exposure Data'!I1</f>
        <v>Whole Business Securitisation</v>
      </c>
      <c r="I3" s="185" t="str">
        <f>'Exposure Data'!J1</f>
        <v>US Agency CRT</v>
      </c>
      <c r="J3" s="185" t="str">
        <f>'Exposure Data'!K1</f>
        <v>Indices</v>
      </c>
      <c r="K3" s="185" t="str">
        <f>'Exposure Data'!L1</f>
        <v xml:space="preserve">Financials </v>
      </c>
      <c r="L3" s="185" t="str">
        <f>'Exposure Data'!M1</f>
        <v>Sovereign</v>
      </c>
      <c r="O3" s="115" t="s">
        <v>8</v>
      </c>
      <c r="P3" s="189" t="str">
        <f>C3</f>
        <v>CLOs</v>
      </c>
      <c r="Q3" s="189" t="str">
        <f t="shared" ref="Q3:X3" si="0">D3</f>
        <v>European CMBS</v>
      </c>
      <c r="R3" s="189" t="str">
        <f t="shared" si="0"/>
        <v>European RMBS</v>
      </c>
      <c r="S3" s="189" t="str">
        <f t="shared" si="0"/>
        <v>Other Structured Finance</v>
      </c>
      <c r="T3" s="189" t="str">
        <f t="shared" si="0"/>
        <v>US Non-Agency</v>
      </c>
      <c r="U3" s="189" t="str">
        <f t="shared" si="0"/>
        <v>Whole Business Securitisation</v>
      </c>
      <c r="V3" s="189" t="str">
        <f t="shared" si="0"/>
        <v>US Agency CRT</v>
      </c>
      <c r="W3" s="189" t="str">
        <f t="shared" si="0"/>
        <v>Indices</v>
      </c>
      <c r="X3" s="189" t="str">
        <f t="shared" si="0"/>
        <v xml:space="preserve">Financials </v>
      </c>
    </row>
    <row r="4" spans="1:24" ht="15" customHeight="1" outlineLevel="1" x14ac:dyDescent="0.25">
      <c r="A4" s="109">
        <v>41729</v>
      </c>
      <c r="B4" s="13">
        <f>EOMONTH($A$4,1)</f>
        <v>41759</v>
      </c>
      <c r="C4" s="102">
        <f>IF(ISNUMBER(INDEX('Exposure Data'!$A$1:$N$80,MATCH($B4&amp;$B$3,'Exposure Data'!$A$1:$A$80,0),MATCH(C$3,'Exposure Data'!$A$1:$N$1,0))),INDEX('Exposure Data'!$A$1:$N$80,MATCH($B4&amp;$B$3,'Exposure Data'!$A$1:$A$80,0),MATCH(C$3,'Exposure Data'!$A$1:$N$1,0)),0)</f>
        <v>0</v>
      </c>
      <c r="D4" s="102">
        <f>IF(ISNUMBER(INDEX('Exposure Data'!$A$1:$N$80,MATCH($B4&amp;$B$3,'Exposure Data'!$A$1:$A$80,0),MATCH(D$3,'Exposure Data'!$A$1:$N$1,0))),INDEX('Exposure Data'!$A$1:$N$80,MATCH($B4&amp;$B$3,'Exposure Data'!$A$1:$A$80,0),MATCH(D$3,'Exposure Data'!$A$1:$N$1,0)),0)</f>
        <v>0.21759999999999999</v>
      </c>
      <c r="E4" s="102">
        <f>IF(ISNUMBER(INDEX('Exposure Data'!$A$1:$N$80,MATCH($B4&amp;$B$3,'Exposure Data'!$A$1:$A$80,0),MATCH(E$3,'Exposure Data'!$A$1:$N$1,0))),INDEX('Exposure Data'!$A$1:$N$80,MATCH($B4&amp;$B$3,'Exposure Data'!$A$1:$A$80,0),MATCH(E$3,'Exposure Data'!$A$1:$N$1,0)),0)</f>
        <v>1.2392999999999998</v>
      </c>
      <c r="F4" s="102">
        <f>IF(ISNUMBER(INDEX('Exposure Data'!$A$1:$N$80,MATCH($B4&amp;$B$3,'Exposure Data'!$A$1:$A$80,0),MATCH(F$3,'Exposure Data'!$A$1:$N$1,0))),INDEX('Exposure Data'!$A$1:$N$80,MATCH($B4&amp;$B$3,'Exposure Data'!$A$1:$A$80,0),MATCH(F$3,'Exposure Data'!$A$1:$N$1,0)),0)</f>
        <v>0</v>
      </c>
      <c r="G4" s="102">
        <f>IF(ISNUMBER(INDEX('Exposure Data'!$A$1:$N$80,MATCH($B4&amp;$B$3,'Exposure Data'!$A$1:$A$80,0),MATCH(G$3,'Exposure Data'!$A$1:$N$1,0))),INDEX('Exposure Data'!$A$1:$N$80,MATCH($B4&amp;$B$3,'Exposure Data'!$A$1:$A$80,0),MATCH(G$3,'Exposure Data'!$A$1:$N$1,0)),0)</f>
        <v>0.24309999999999998</v>
      </c>
      <c r="H4" s="102">
        <f>IF(ISNUMBER(INDEX('Exposure Data'!$A$1:$N$80,MATCH($B4&amp;$B$3,'Exposure Data'!$A$1:$A$80,0),MATCH(H$3,'Exposure Data'!$A$1:$N$1,0))),INDEX('Exposure Data'!$A$1:$N$80,MATCH($B4&amp;$B$3,'Exposure Data'!$A$1:$A$80,0),MATCH(H$3,'Exposure Data'!$A$1:$N$1,0)),0)</f>
        <v>0</v>
      </c>
      <c r="I4" s="102">
        <f>IF(ISNUMBER(INDEX('Exposure Data'!$A$1:$N$80,MATCH($B4&amp;$B$3,'Exposure Data'!$A$1:$A$80,0),MATCH(I$3,'Exposure Data'!$A$1:$N$1,0))),INDEX('Exposure Data'!$A$1:$N$80,MATCH($B4&amp;$B$3,'Exposure Data'!$A$1:$A$80,0),MATCH(I$3,'Exposure Data'!$A$1:$N$1,0)),0)</f>
        <v>0</v>
      </c>
      <c r="J4" s="102">
        <f>IF(ISNUMBER(INDEX('Exposure Data'!$A$1:$N$80,MATCH($B4&amp;$B$3,'Exposure Data'!$A$1:$A$80,0),MATCH(J$3,'Exposure Data'!$A$1:$N$1,0))),INDEX('Exposure Data'!$A$1:$N$80,MATCH($B4&amp;$B$3,'Exposure Data'!$A$1:$A$80,0),MATCH(J$3,'Exposure Data'!$A$1:$N$1,0)),0)</f>
        <v>0</v>
      </c>
      <c r="K4" s="102">
        <f>IF(ISNUMBER(INDEX('Exposure Data'!$A$1:$N$80,MATCH($B4&amp;$B$3,'Exposure Data'!$A$1:$A$80,0),MATCH(K$3,'Exposure Data'!$A$1:$N$1,0))),INDEX('Exposure Data'!$A$1:$N$80,MATCH($B4&amp;$B$3,'Exposure Data'!$A$1:$A$80,0),MATCH(K$3,'Exposure Data'!$A$1:$N$1,0)),0)</f>
        <v>0</v>
      </c>
      <c r="L4" s="102">
        <f>IF(ISNUMBER(INDEX('Exposure Data'!$A$1:$N$80,MATCH($B4&amp;$B$3,'Exposure Data'!$A$1:$A$80,0),MATCH(L$3,'Exposure Data'!$A$1:$N$1,0))),INDEX('Exposure Data'!$A$1:$N$80,MATCH($B4&amp;$B$3,'Exposure Data'!$A$1:$A$80,0),MATCH(L$3,'Exposure Data'!$A$1:$N$1,0)),0)</f>
        <v>0</v>
      </c>
      <c r="M4" s="7"/>
      <c r="N4" s="4"/>
      <c r="O4" s="13">
        <f>EOMONTH($A$4,1)</f>
        <v>41759</v>
      </c>
      <c r="P4" s="12">
        <f>IF(ISNUMBER(HLOOKUP($O4,'Perfattr Data'!$A$11:$W$52,MATCH(P$3&amp;"Long",'Perfattr Data'!$B$11:$B$52,0),FALSE)),HLOOKUP($O4,'Perfattr Data'!$A$11:$W$52,MATCH(P$3&amp;"Long",'Perfattr Data'!$B$11:$B$52,0),FALSE),0)</f>
        <v>0</v>
      </c>
      <c r="Q4" s="53">
        <f>IF(ISNUMBER(HLOOKUP($O4,'Perfattr Data'!$A$11:$W$52,MATCH(Q$3&amp;"Long",'Perfattr Data'!$B$11:$B$52,0),FALSE)),HLOOKUP($O4,'Perfattr Data'!$A$11:$W$52,MATCH(Q$3&amp;"Long",'Perfattr Data'!$B$11:$B$52,0),FALSE),0)</f>
        <v>1.7135051005687204E-3</v>
      </c>
      <c r="R4" s="53">
        <f>IF(ISNUMBER(HLOOKUP($O4,'Perfattr Data'!$A$11:$W$52,MATCH(R$3&amp;"Long",'Perfattr Data'!$B$11:$B$52,0),FALSE)),HLOOKUP($O4,'Perfattr Data'!$A$11:$W$52,MATCH(R$3&amp;"Long",'Perfattr Data'!$B$11:$B$52,0),FALSE),0)</f>
        <v>8.6261556605687229E-3</v>
      </c>
      <c r="S4" s="53">
        <f>IF(ISNUMBER(HLOOKUP($O4,'Perfattr Data'!$A$11:$W$52,MATCH(S$3&amp;"Long",'Perfattr Data'!$B$11:$B$52,0),FALSE)),HLOOKUP($O4,'Perfattr Data'!$A$11:$W$52,MATCH(S$3&amp;"Long",'Perfattr Data'!$B$11:$B$52,0),FALSE),0)</f>
        <v>2.7738186388151662E-2</v>
      </c>
      <c r="T4" s="53">
        <f>IF(ISNUMBER(HLOOKUP($O4,'Perfattr Data'!$A$11:$W$52,MATCH(T$3&amp;"Long",'Perfattr Data'!$B$11:$B$52,0),FALSE)),HLOOKUP($O4,'Perfattr Data'!$A$11:$W$52,MATCH(T$3&amp;"Long",'Perfattr Data'!$B$11:$B$52,0),FALSE),0)</f>
        <v>9.0595071090047389E-3</v>
      </c>
      <c r="U4" s="53">
        <f>IF(ISNUMBER(HLOOKUP($O4,'Perfattr Data'!$A$11:$W$52,MATCH(U$3&amp;"Long",'Perfattr Data'!$B$11:$B$52,0),FALSE)),HLOOKUP($O4,'Perfattr Data'!$A$11:$W$52,MATCH(U$3&amp;"Long",'Perfattr Data'!$B$11:$B$52,0),FALSE),0)</f>
        <v>0</v>
      </c>
      <c r="V4" s="53">
        <f>IF(ISNUMBER(HLOOKUP($O4,'Perfattr Data'!$A$11:$W$52,MATCH(V$3&amp;"Long",'Perfattr Data'!$B$11:$B$52,0),FALSE)),HLOOKUP($O4,'Perfattr Data'!$A$11:$W$52,MATCH(V$3&amp;"Long",'Perfattr Data'!$B$11:$B$52,0),FALSE),0)</f>
        <v>0</v>
      </c>
      <c r="W4" s="53">
        <f>IF(ISNUMBER(HLOOKUP($O4,'Perfattr Data'!$A$11:$W$52,MATCH(W$3&amp;"Long",'Perfattr Data'!$B$11:$B$52,0),FALSE)),HLOOKUP($O4,'Perfattr Data'!$A$11:$W$52,MATCH(W$3&amp;"Long",'Perfattr Data'!$B$11:$B$52,0),FALSE),0)</f>
        <v>0</v>
      </c>
      <c r="X4" s="53">
        <f>IF(ISNUMBER(HLOOKUP($O4,'Perfattr Data'!$A$11:$W$52,MATCH(X$3&amp;"Long",'Perfattr Data'!$B$11:$B$52,0),FALSE)),HLOOKUP($O4,'Perfattr Data'!$A$11:$W$52,MATCH(X$3&amp;"Long",'Perfattr Data'!$B$11:$B$52,0),FALSE),0)</f>
        <v>0</v>
      </c>
    </row>
    <row r="5" spans="1:24" ht="15" customHeight="1" outlineLevel="1" x14ac:dyDescent="0.25">
      <c r="B5" s="13">
        <f t="shared" ref="B5:B23" si="1">EOMONTH(B4,1)</f>
        <v>41790</v>
      </c>
      <c r="C5" s="102">
        <f>IF(ISNUMBER(INDEX('Exposure Data'!$A$1:$N$80,MATCH($B5&amp;$B$3,'Exposure Data'!$A$1:$A$80,0),MATCH(C$3,'Exposure Data'!$A$1:$N$1,0))),INDEX('Exposure Data'!$A$1:$N$80,MATCH($B5&amp;$B$3,'Exposure Data'!$A$1:$A$80,0),MATCH(C$3,'Exposure Data'!$A$1:$N$1,0)),0)</f>
        <v>0</v>
      </c>
      <c r="D5" s="102">
        <f>IF(ISNUMBER(INDEX('Exposure Data'!$A$1:$N$80,MATCH($B5&amp;$B$3,'Exposure Data'!$A$1:$A$80,0),MATCH(D$3,'Exposure Data'!$A$1:$N$1,0))),INDEX('Exposure Data'!$A$1:$N$80,MATCH($B5&amp;$B$3,'Exposure Data'!$A$1:$A$80,0),MATCH(D$3,'Exposure Data'!$A$1:$N$1,0)),0)</f>
        <v>0.4202497492800728</v>
      </c>
      <c r="E5" s="102">
        <f>IF(ISNUMBER(INDEX('Exposure Data'!$A$1:$N$80,MATCH($B5&amp;$B$3,'Exposure Data'!$A$1:$A$80,0),MATCH(E$3,'Exposure Data'!$A$1:$N$1,0))),INDEX('Exposure Data'!$A$1:$N$80,MATCH($B5&amp;$B$3,'Exposure Data'!$A$1:$A$80,0),MATCH(E$3,'Exposure Data'!$A$1:$N$1,0)),0)</f>
        <v>0.55337398001606575</v>
      </c>
      <c r="F5" s="102">
        <f>IF(ISNUMBER(INDEX('Exposure Data'!$A$1:$N$80,MATCH($B5&amp;$B$3,'Exposure Data'!$A$1:$A$80,0),MATCH(F$3,'Exposure Data'!$A$1:$N$1,0))),INDEX('Exposure Data'!$A$1:$N$80,MATCH($B5&amp;$B$3,'Exposure Data'!$A$1:$A$80,0),MATCH(F$3,'Exposure Data'!$A$1:$N$1,0)),0)</f>
        <v>0</v>
      </c>
      <c r="G5" s="102">
        <f>IF(ISNUMBER(INDEX('Exposure Data'!$A$1:$N$80,MATCH($B5&amp;$B$3,'Exposure Data'!$A$1:$A$80,0),MATCH(G$3,'Exposure Data'!$A$1:$N$1,0))),INDEX('Exposure Data'!$A$1:$N$80,MATCH($B5&amp;$B$3,'Exposure Data'!$A$1:$A$80,0),MATCH(G$3,'Exposure Data'!$A$1:$N$1,0)),0)</f>
        <v>0.40337627070386139</v>
      </c>
      <c r="H5" s="102">
        <f>IF(ISNUMBER(INDEX('Exposure Data'!$A$1:$N$80,MATCH($B5&amp;$B$3,'Exposure Data'!$A$1:$A$80,0),MATCH(H$3,'Exposure Data'!$A$1:$N$1,0))),INDEX('Exposure Data'!$A$1:$N$80,MATCH($B5&amp;$B$3,'Exposure Data'!$A$1:$A$80,0),MATCH(H$3,'Exposure Data'!$A$1:$N$1,0)),0)</f>
        <v>0</v>
      </c>
      <c r="I5" s="102">
        <f>IF(ISNUMBER(INDEX('Exposure Data'!$A$1:$N$80,MATCH($B5&amp;$B$3,'Exposure Data'!$A$1:$A$80,0),MATCH(I$3,'Exposure Data'!$A$1:$N$1,0))),INDEX('Exposure Data'!$A$1:$N$80,MATCH($B5&amp;$B$3,'Exposure Data'!$A$1:$A$80,0),MATCH(I$3,'Exposure Data'!$A$1:$N$1,0)),0)</f>
        <v>0</v>
      </c>
      <c r="J5" s="102">
        <f>IF(ISNUMBER(INDEX('Exposure Data'!$A$1:$N$80,MATCH($B5&amp;$B$3,'Exposure Data'!$A$1:$A$80,0),MATCH(J$3,'Exposure Data'!$A$1:$N$1,0))),INDEX('Exposure Data'!$A$1:$N$80,MATCH($B5&amp;$B$3,'Exposure Data'!$A$1:$A$80,0),MATCH(J$3,'Exposure Data'!$A$1:$N$1,0)),0)</f>
        <v>0</v>
      </c>
      <c r="K5" s="102">
        <f>IF(ISNUMBER(INDEX('Exposure Data'!$A$1:$N$80,MATCH($B5&amp;$B$3,'Exposure Data'!$A$1:$A$80,0),MATCH(K$3,'Exposure Data'!$A$1:$N$1,0))),INDEX('Exposure Data'!$A$1:$N$80,MATCH($B5&amp;$B$3,'Exposure Data'!$A$1:$A$80,0),MATCH(K$3,'Exposure Data'!$A$1:$N$1,0)),0)</f>
        <v>0</v>
      </c>
      <c r="L5" s="102">
        <f>IF(ISNUMBER(INDEX('Exposure Data'!$A$1:$N$80,MATCH($B5&amp;$B$3,'Exposure Data'!$A$1:$A$80,0),MATCH(L$3,'Exposure Data'!$A$1:$N$1,0))),INDEX('Exposure Data'!$A$1:$N$80,MATCH($B5&amp;$B$3,'Exposure Data'!$A$1:$A$80,0),MATCH(L$3,'Exposure Data'!$A$1:$N$1,0)),0)</f>
        <v>0</v>
      </c>
      <c r="M5" s="7" t="b">
        <f>ISNUMBER(C4)</f>
        <v>1</v>
      </c>
      <c r="N5" s="4"/>
      <c r="O5" s="13">
        <f t="shared" ref="O5:O23" si="2">EOMONTH(O4,1)</f>
        <v>41790</v>
      </c>
      <c r="P5" s="53">
        <f>IF(ISNUMBER(HLOOKUP($O5,'Perfattr Data'!$A$11:$W$52,MATCH(P$3&amp;"Long",'Perfattr Data'!$B$11:$B$52,0),FALSE)),HLOOKUP($O5,'Perfattr Data'!$A$11:$W$52,MATCH(P$3&amp;"Long",'Perfattr Data'!$B$11:$B$52,0),FALSE),0)</f>
        <v>0</v>
      </c>
      <c r="Q5" s="53">
        <f>IF(ISNUMBER(HLOOKUP($O5,'Perfattr Data'!$A$11:$W$52,MATCH(Q$3&amp;"Long",'Perfattr Data'!$B$11:$B$52,0),FALSE)),HLOOKUP($O5,'Perfattr Data'!$A$11:$W$52,MATCH(Q$3&amp;"Long",'Perfattr Data'!$B$11:$B$52,0),FALSE),0)</f>
        <v>4.4719875980635398E-3</v>
      </c>
      <c r="R5" s="53">
        <f>IF(ISNUMBER(HLOOKUP($O5,'Perfattr Data'!$A$11:$W$52,MATCH(R$3&amp;"Long",'Perfattr Data'!$B$11:$B$52,0),FALSE)),HLOOKUP($O5,'Perfattr Data'!$A$11:$W$52,MATCH(R$3&amp;"Long",'Perfattr Data'!$B$11:$B$52,0),FALSE),0)</f>
        <v>1.1263759144523306E-2</v>
      </c>
      <c r="S5" s="53">
        <f>IF(ISNUMBER(HLOOKUP($O5,'Perfattr Data'!$A$11:$W$52,MATCH(S$3&amp;"Long",'Perfattr Data'!$B$11:$B$52,0),FALSE)),HLOOKUP($O5,'Perfattr Data'!$A$11:$W$52,MATCH(S$3&amp;"Long",'Perfattr Data'!$B$11:$B$52,0),FALSE),0)</f>
        <v>0</v>
      </c>
      <c r="T5" s="53">
        <f>IF(ISNUMBER(HLOOKUP($O5,'Perfattr Data'!$A$11:$W$52,MATCH(T$3&amp;"Long",'Perfattr Data'!$B$11:$B$52,0),FALSE)),HLOOKUP($O5,'Perfattr Data'!$A$11:$W$52,MATCH(T$3&amp;"Long",'Perfattr Data'!$B$11:$B$52,0),FALSE),0)</f>
        <v>2.3993554846375867E-3</v>
      </c>
      <c r="U5" s="53">
        <f>IF(ISNUMBER(HLOOKUP($O5,'Perfattr Data'!$A$11:$W$52,MATCH(U$3&amp;"Long",'Perfattr Data'!$B$11:$B$52,0),FALSE)),HLOOKUP($O5,'Perfattr Data'!$A$11:$W$52,MATCH(U$3&amp;"Long",'Perfattr Data'!$B$11:$B$52,0),FALSE),0)</f>
        <v>0</v>
      </c>
      <c r="V5" s="53">
        <f>IF(ISNUMBER(HLOOKUP($O5,'Perfattr Data'!$A$11:$W$52,MATCH(V$3&amp;"Long",'Perfattr Data'!$B$11:$B$52,0),FALSE)),HLOOKUP($O5,'Perfattr Data'!$A$11:$W$52,MATCH(V$3&amp;"Long",'Perfattr Data'!$B$11:$B$52,0),FALSE),0)</f>
        <v>0</v>
      </c>
      <c r="W5" s="53">
        <f>IF(ISNUMBER(HLOOKUP($O5,'Perfattr Data'!$A$11:$W$52,MATCH(W$3&amp;"Long",'Perfattr Data'!$B$11:$B$52,0),FALSE)),HLOOKUP($O5,'Perfattr Data'!$A$11:$W$52,MATCH(W$3&amp;"Long",'Perfattr Data'!$B$11:$B$52,0),FALSE),0)</f>
        <v>0</v>
      </c>
      <c r="X5" s="53">
        <f>IF(ISNUMBER(HLOOKUP($O5,'Perfattr Data'!$A$11:$W$52,MATCH(X$3&amp;"Long",'Perfattr Data'!$B$11:$B$52,0),FALSE)),HLOOKUP($O5,'Perfattr Data'!$A$11:$W$52,MATCH(X$3&amp;"Long",'Perfattr Data'!$B$11:$B$52,0),FALSE),0)</f>
        <v>0</v>
      </c>
    </row>
    <row r="6" spans="1:24" ht="15" customHeight="1" outlineLevel="1" x14ac:dyDescent="0.25">
      <c r="B6" s="13">
        <f t="shared" si="1"/>
        <v>41820</v>
      </c>
      <c r="C6" s="102">
        <f>IF(ISNUMBER(INDEX('Exposure Data'!$A$1:$N$80,MATCH($B6&amp;$B$3,'Exposure Data'!$A$1:$A$80,0),MATCH(C$3,'Exposure Data'!$A$1:$N$1,0))),INDEX('Exposure Data'!$A$1:$N$80,MATCH($B6&amp;$B$3,'Exposure Data'!$A$1:$A$80,0),MATCH(C$3,'Exposure Data'!$A$1:$N$1,0)),0)</f>
        <v>0.13780799999999999</v>
      </c>
      <c r="D6" s="102">
        <f>IF(ISNUMBER(INDEX('Exposure Data'!$A$1:$N$80,MATCH($B6&amp;$B$3,'Exposure Data'!$A$1:$A$80,0),MATCH(D$3,'Exposure Data'!$A$1:$N$1,0))),INDEX('Exposure Data'!$A$1:$N$80,MATCH($B6&amp;$B$3,'Exposure Data'!$A$1:$A$80,0),MATCH(D$3,'Exposure Data'!$A$1:$N$1,0)),0)</f>
        <v>0.49473600000000001</v>
      </c>
      <c r="E6" s="102">
        <f>IF(ISNUMBER(INDEX('Exposure Data'!$A$1:$N$80,MATCH($B6&amp;$B$3,'Exposure Data'!$A$1:$A$80,0),MATCH(E$3,'Exposure Data'!$A$1:$N$1,0))),INDEX('Exposure Data'!$A$1:$N$80,MATCH($B6&amp;$B$3,'Exposure Data'!$A$1:$A$80,0),MATCH(E$3,'Exposure Data'!$A$1:$N$1,0)),0)</f>
        <v>0.68745599999999996</v>
      </c>
      <c r="F6" s="102">
        <f>IF(ISNUMBER(INDEX('Exposure Data'!$A$1:$N$80,MATCH($B6&amp;$B$3,'Exposure Data'!$A$1:$A$80,0),MATCH(F$3,'Exposure Data'!$A$1:$N$1,0))),INDEX('Exposure Data'!$A$1:$N$80,MATCH($B6&amp;$B$3,'Exposure Data'!$A$1:$A$80,0),MATCH(F$3,'Exposure Data'!$A$1:$N$1,0)),0)</f>
        <v>0</v>
      </c>
      <c r="G6" s="102">
        <f>IF(ISNUMBER(INDEX('Exposure Data'!$A$1:$N$80,MATCH($B6&amp;$B$3,'Exposure Data'!$A$1:$A$80,0),MATCH(G$3,'Exposure Data'!$A$1:$N$1,0))),INDEX('Exposure Data'!$A$1:$N$80,MATCH($B6&amp;$B$3,'Exposure Data'!$A$1:$A$80,0),MATCH(G$3,'Exposure Data'!$A$1:$N$1,0)),0)</f>
        <v>0.44</v>
      </c>
      <c r="H6" s="102">
        <f>IF(ISNUMBER(INDEX('Exposure Data'!$A$1:$N$80,MATCH($B6&amp;$B$3,'Exposure Data'!$A$1:$A$80,0),MATCH(H$3,'Exposure Data'!$A$1:$N$1,0))),INDEX('Exposure Data'!$A$1:$N$80,MATCH($B6&amp;$B$3,'Exposure Data'!$A$1:$A$80,0),MATCH(H$3,'Exposure Data'!$A$1:$N$1,0)),0)</f>
        <v>0</v>
      </c>
      <c r="I6" s="102">
        <f>IF(ISNUMBER(INDEX('Exposure Data'!$A$1:$N$80,MATCH($B6&amp;$B$3,'Exposure Data'!$A$1:$A$80,0),MATCH(I$3,'Exposure Data'!$A$1:$N$1,0))),INDEX('Exposure Data'!$A$1:$N$80,MATCH($B6&amp;$B$3,'Exposure Data'!$A$1:$A$80,0),MATCH(I$3,'Exposure Data'!$A$1:$N$1,0)),0)</f>
        <v>0</v>
      </c>
      <c r="J6" s="102">
        <f>IF(ISNUMBER(INDEX('Exposure Data'!$A$1:$N$80,MATCH($B6&amp;$B$3,'Exposure Data'!$A$1:$A$80,0),MATCH(J$3,'Exposure Data'!$A$1:$N$1,0))),INDEX('Exposure Data'!$A$1:$N$80,MATCH($B6&amp;$B$3,'Exposure Data'!$A$1:$A$80,0),MATCH(J$3,'Exposure Data'!$A$1:$N$1,0)),0)</f>
        <v>0</v>
      </c>
      <c r="K6" s="102">
        <f>IF(ISNUMBER(INDEX('Exposure Data'!$A$1:$N$80,MATCH($B6&amp;$B$3,'Exposure Data'!$A$1:$A$80,0),MATCH(K$3,'Exposure Data'!$A$1:$N$1,0))),INDEX('Exposure Data'!$A$1:$N$80,MATCH($B6&amp;$B$3,'Exposure Data'!$A$1:$A$80,0),MATCH(K$3,'Exposure Data'!$A$1:$N$1,0)),0)</f>
        <v>0</v>
      </c>
      <c r="L6" s="102">
        <f>IF(ISNUMBER(INDEX('Exposure Data'!$A$1:$N$80,MATCH($B6&amp;$B$3,'Exposure Data'!$A$1:$A$80,0),MATCH(L$3,'Exposure Data'!$A$1:$N$1,0))),INDEX('Exposure Data'!$A$1:$N$80,MATCH($B6&amp;$B$3,'Exposure Data'!$A$1:$A$80,0),MATCH(L$3,'Exposure Data'!$A$1:$N$1,0)),0)</f>
        <v>0</v>
      </c>
      <c r="M6" s="7"/>
      <c r="N6" s="4"/>
      <c r="O6" s="13">
        <f t="shared" si="2"/>
        <v>41820</v>
      </c>
      <c r="P6" s="53">
        <f>IF(ISNUMBER(HLOOKUP($O6,'Perfattr Data'!$A$11:$W$52,MATCH(P$3&amp;"Long",'Perfattr Data'!$B$11:$B$52,0),FALSE)),HLOOKUP($O6,'Perfattr Data'!$A$11:$W$52,MATCH(P$3&amp;"Long",'Perfattr Data'!$B$11:$B$52,0),FALSE),0)</f>
        <v>2.2041977806334288E-9</v>
      </c>
      <c r="Q6" s="53">
        <f>IF(ISNUMBER(HLOOKUP($O6,'Perfattr Data'!$A$11:$W$52,MATCH(Q$3&amp;"Long",'Perfattr Data'!$B$11:$B$52,0),FALSE)),HLOOKUP($O6,'Perfattr Data'!$A$11:$W$52,MATCH(Q$3&amp;"Long",'Perfattr Data'!$B$11:$B$52,0),FALSE),0)</f>
        <v>4.0922065294201797E-3</v>
      </c>
      <c r="R6" s="53">
        <f>IF(ISNUMBER(HLOOKUP($O6,'Perfattr Data'!$A$11:$W$52,MATCH(R$3&amp;"Long",'Perfattr Data'!$B$11:$B$52,0),FALSE)),HLOOKUP($O6,'Perfattr Data'!$A$11:$W$52,MATCH(R$3&amp;"Long",'Perfattr Data'!$B$11:$B$52,0),FALSE),0)</f>
        <v>1.9435474150267067E-2</v>
      </c>
      <c r="S6" s="53">
        <f>IF(ISNUMBER(HLOOKUP($O6,'Perfattr Data'!$A$11:$W$52,MATCH(S$3&amp;"Long",'Perfattr Data'!$B$11:$B$52,0),FALSE)),HLOOKUP($O6,'Perfattr Data'!$A$11:$W$52,MATCH(S$3&amp;"Long",'Perfattr Data'!$B$11:$B$52,0),FALSE),0)</f>
        <v>0</v>
      </c>
      <c r="T6" s="53">
        <f>IF(ISNUMBER(HLOOKUP($O6,'Perfattr Data'!$A$11:$W$52,MATCH(T$3&amp;"Long",'Perfattr Data'!$B$11:$B$52,0),FALSE)),HLOOKUP($O6,'Perfattr Data'!$A$11:$W$52,MATCH(T$3&amp;"Long",'Perfattr Data'!$B$11:$B$52,0),FALSE),0)</f>
        <v>1.3784179812491727E-3</v>
      </c>
      <c r="U6" s="53">
        <f>IF(ISNUMBER(HLOOKUP($O6,'Perfattr Data'!$A$11:$W$52,MATCH(U$3&amp;"Long",'Perfattr Data'!$B$11:$B$52,0),FALSE)),HLOOKUP($O6,'Perfattr Data'!$A$11:$W$52,MATCH(U$3&amp;"Long",'Perfattr Data'!$B$11:$B$52,0),FALSE),0)</f>
        <v>0</v>
      </c>
      <c r="V6" s="53">
        <f>IF(ISNUMBER(HLOOKUP($O6,'Perfattr Data'!$A$11:$W$52,MATCH(V$3&amp;"Long",'Perfattr Data'!$B$11:$B$52,0),FALSE)),HLOOKUP($O6,'Perfattr Data'!$A$11:$W$52,MATCH(V$3&amp;"Long",'Perfattr Data'!$B$11:$B$52,0),FALSE),0)</f>
        <v>0</v>
      </c>
      <c r="W6" s="53">
        <f>IF(ISNUMBER(HLOOKUP($O6,'Perfattr Data'!$A$11:$W$52,MATCH(W$3&amp;"Long",'Perfattr Data'!$B$11:$B$52,0),FALSE)),HLOOKUP($O6,'Perfattr Data'!$A$11:$W$52,MATCH(W$3&amp;"Long",'Perfattr Data'!$B$11:$B$52,0),FALSE),0)</f>
        <v>0</v>
      </c>
      <c r="X6" s="53">
        <f>IF(ISNUMBER(HLOOKUP($O6,'Perfattr Data'!$A$11:$W$52,MATCH(X$3&amp;"Long",'Perfattr Data'!$B$11:$B$52,0),FALSE)),HLOOKUP($O6,'Perfattr Data'!$A$11:$W$52,MATCH(X$3&amp;"Long",'Perfattr Data'!$B$11:$B$52,0),FALSE),0)</f>
        <v>0</v>
      </c>
    </row>
    <row r="7" spans="1:24" ht="15" customHeight="1" outlineLevel="1" x14ac:dyDescent="0.25">
      <c r="B7" s="13">
        <f t="shared" si="1"/>
        <v>41851</v>
      </c>
      <c r="C7" s="102">
        <f>IF(ISNUMBER(INDEX('Exposure Data'!$A$1:$N$80,MATCH($B7&amp;$B$3,'Exposure Data'!$A$1:$A$80,0),MATCH(C$3,'Exposure Data'!$A$1:$N$1,0))),INDEX('Exposure Data'!$A$1:$N$80,MATCH($B7&amp;$B$3,'Exposure Data'!$A$1:$A$80,0),MATCH(C$3,'Exposure Data'!$A$1:$N$1,0)),0)</f>
        <v>0.16092819999999999</v>
      </c>
      <c r="D7" s="102">
        <f>IF(ISNUMBER(INDEX('Exposure Data'!$A$1:$N$80,MATCH($B7&amp;$B$3,'Exposure Data'!$A$1:$A$80,0),MATCH(D$3,'Exposure Data'!$A$1:$N$1,0))),INDEX('Exposure Data'!$A$1:$N$80,MATCH($B7&amp;$B$3,'Exposure Data'!$A$1:$A$80,0),MATCH(D$3,'Exposure Data'!$A$1:$N$1,0)),0)</f>
        <v>0.39921909999999999</v>
      </c>
      <c r="E7" s="102">
        <f>IF(ISNUMBER(INDEX('Exposure Data'!$A$1:$N$80,MATCH($B7&amp;$B$3,'Exposure Data'!$A$1:$A$80,0),MATCH(E$3,'Exposure Data'!$A$1:$N$1,0))),INDEX('Exposure Data'!$A$1:$N$80,MATCH($B7&amp;$B$3,'Exposure Data'!$A$1:$A$80,0),MATCH(E$3,'Exposure Data'!$A$1:$N$1,0)),0)</f>
        <v>0.65405080000000004</v>
      </c>
      <c r="F7" s="102">
        <f>IF(ISNUMBER(INDEX('Exposure Data'!$A$1:$N$80,MATCH($B7&amp;$B$3,'Exposure Data'!$A$1:$A$80,0),MATCH(F$3,'Exposure Data'!$A$1:$N$1,0))),INDEX('Exposure Data'!$A$1:$N$80,MATCH($B7&amp;$B$3,'Exposure Data'!$A$1:$A$80,0),MATCH(F$3,'Exposure Data'!$A$1:$N$1,0)),0)</f>
        <v>0</v>
      </c>
      <c r="G7" s="102">
        <f>IF(ISNUMBER(INDEX('Exposure Data'!$A$1:$N$80,MATCH($B7&amp;$B$3,'Exposure Data'!$A$1:$A$80,0),MATCH(G$3,'Exposure Data'!$A$1:$N$1,0))),INDEX('Exposure Data'!$A$1:$N$80,MATCH($B7&amp;$B$3,'Exposure Data'!$A$1:$A$80,0),MATCH(G$3,'Exposure Data'!$A$1:$N$1,0)),0)</f>
        <v>0.50880190000000003</v>
      </c>
      <c r="H7" s="102">
        <f>IF(ISNUMBER(INDEX('Exposure Data'!$A$1:$N$80,MATCH($B7&amp;$B$3,'Exposure Data'!$A$1:$A$80,0),MATCH(H$3,'Exposure Data'!$A$1:$N$1,0))),INDEX('Exposure Data'!$A$1:$N$80,MATCH($B7&amp;$B$3,'Exposure Data'!$A$1:$A$80,0),MATCH(H$3,'Exposure Data'!$A$1:$N$1,0)),0)</f>
        <v>0</v>
      </c>
      <c r="I7" s="102">
        <f>IF(ISNUMBER(INDEX('Exposure Data'!$A$1:$N$80,MATCH($B7&amp;$B$3,'Exposure Data'!$A$1:$A$80,0),MATCH(I$3,'Exposure Data'!$A$1:$N$1,0))),INDEX('Exposure Data'!$A$1:$N$80,MATCH($B7&amp;$B$3,'Exposure Data'!$A$1:$A$80,0),MATCH(I$3,'Exposure Data'!$A$1:$N$1,0)),0)</f>
        <v>0</v>
      </c>
      <c r="J7" s="102">
        <f>IF(ISNUMBER(INDEX('Exposure Data'!$A$1:$N$80,MATCH($B7&amp;$B$3,'Exposure Data'!$A$1:$A$80,0),MATCH(J$3,'Exposure Data'!$A$1:$N$1,0))),INDEX('Exposure Data'!$A$1:$N$80,MATCH($B7&amp;$B$3,'Exposure Data'!$A$1:$A$80,0),MATCH(J$3,'Exposure Data'!$A$1:$N$1,0)),0)</f>
        <v>0</v>
      </c>
      <c r="K7" s="102">
        <f>IF(ISNUMBER(INDEX('Exposure Data'!$A$1:$N$80,MATCH($B7&amp;$B$3,'Exposure Data'!$A$1:$A$80,0),MATCH(K$3,'Exposure Data'!$A$1:$N$1,0))),INDEX('Exposure Data'!$A$1:$N$80,MATCH($B7&amp;$B$3,'Exposure Data'!$A$1:$A$80,0),MATCH(K$3,'Exposure Data'!$A$1:$N$1,0)),0)</f>
        <v>0</v>
      </c>
      <c r="L7" s="102">
        <f>IF(ISNUMBER(INDEX('Exposure Data'!$A$1:$N$80,MATCH($B7&amp;$B$3,'Exposure Data'!$A$1:$A$80,0),MATCH(L$3,'Exposure Data'!$A$1:$N$1,0))),INDEX('Exposure Data'!$A$1:$N$80,MATCH($B7&amp;$B$3,'Exposure Data'!$A$1:$A$80,0),MATCH(L$3,'Exposure Data'!$A$1:$N$1,0)),0)</f>
        <v>0</v>
      </c>
      <c r="M7" s="7"/>
      <c r="N7" s="4"/>
      <c r="O7" s="13">
        <f t="shared" si="2"/>
        <v>41851</v>
      </c>
      <c r="P7" s="53">
        <f>IF(ISNUMBER(HLOOKUP($O7,'Perfattr Data'!$A$11:$W$52,MATCH(P$3&amp;"Long",'Perfattr Data'!$B$11:$B$52,0),FALSE)),HLOOKUP($O7,'Perfattr Data'!$A$11:$W$52,MATCH(P$3&amp;"Long",'Perfattr Data'!$B$11:$B$52,0),FALSE),0)</f>
        <v>-2.7895009106377358E-4</v>
      </c>
      <c r="Q7" s="53">
        <f>IF(ISNUMBER(HLOOKUP($O7,'Perfattr Data'!$A$11:$W$52,MATCH(Q$3&amp;"Long",'Perfattr Data'!$B$11:$B$52,0),FALSE)),HLOOKUP($O7,'Perfattr Data'!$A$11:$W$52,MATCH(Q$3&amp;"Long",'Perfattr Data'!$B$11:$B$52,0),FALSE),0)</f>
        <v>3.1106148573288609E-3</v>
      </c>
      <c r="R7" s="53">
        <f>IF(ISNUMBER(HLOOKUP($O7,'Perfattr Data'!$A$11:$W$52,MATCH(R$3&amp;"Long",'Perfattr Data'!$B$11:$B$52,0),FALSE)),HLOOKUP($O7,'Perfattr Data'!$A$11:$W$52,MATCH(R$3&amp;"Long",'Perfattr Data'!$B$11:$B$52,0),FALSE),0)</f>
        <v>1.3687863387485425E-3</v>
      </c>
      <c r="S7" s="53">
        <f>IF(ISNUMBER(HLOOKUP($O7,'Perfattr Data'!$A$11:$W$52,MATCH(S$3&amp;"Long",'Perfattr Data'!$B$11:$B$52,0),FALSE)),HLOOKUP($O7,'Perfattr Data'!$A$11:$W$52,MATCH(S$3&amp;"Long",'Perfattr Data'!$B$11:$B$52,0),FALSE),0)</f>
        <v>0</v>
      </c>
      <c r="T7" s="53">
        <f>IF(ISNUMBER(HLOOKUP($O7,'Perfattr Data'!$A$11:$W$52,MATCH(T$3&amp;"Long",'Perfattr Data'!$B$11:$B$52,0),FALSE)),HLOOKUP($O7,'Perfattr Data'!$A$11:$W$52,MATCH(T$3&amp;"Long",'Perfattr Data'!$B$11:$B$52,0),FALSE),0)</f>
        <v>4.4805604870051079E-3</v>
      </c>
      <c r="U7" s="53">
        <f>IF(ISNUMBER(HLOOKUP($O7,'Perfattr Data'!$A$11:$W$52,MATCH(U$3&amp;"Long",'Perfattr Data'!$B$11:$B$52,0),FALSE)),HLOOKUP($O7,'Perfattr Data'!$A$11:$W$52,MATCH(U$3&amp;"Long",'Perfattr Data'!$B$11:$B$52,0),FALSE),0)</f>
        <v>0</v>
      </c>
      <c r="V7" s="53">
        <f>IF(ISNUMBER(HLOOKUP($O7,'Perfattr Data'!$A$11:$W$52,MATCH(V$3&amp;"Long",'Perfattr Data'!$B$11:$B$52,0),FALSE)),HLOOKUP($O7,'Perfattr Data'!$A$11:$W$52,MATCH(V$3&amp;"Long",'Perfattr Data'!$B$11:$B$52,0),FALSE),0)</f>
        <v>0</v>
      </c>
      <c r="W7" s="53">
        <f>IF(ISNUMBER(HLOOKUP($O7,'Perfattr Data'!$A$11:$W$52,MATCH(W$3&amp;"Long",'Perfattr Data'!$B$11:$B$52,0),FALSE)),HLOOKUP($O7,'Perfattr Data'!$A$11:$W$52,MATCH(W$3&amp;"Long",'Perfattr Data'!$B$11:$B$52,0),FALSE),0)</f>
        <v>0</v>
      </c>
      <c r="X7" s="53">
        <f>IF(ISNUMBER(HLOOKUP($O7,'Perfattr Data'!$A$11:$W$52,MATCH(X$3&amp;"Long",'Perfattr Data'!$B$11:$B$52,0),FALSE)),HLOOKUP($O7,'Perfattr Data'!$A$11:$W$52,MATCH(X$3&amp;"Long",'Perfattr Data'!$B$11:$B$52,0),FALSE),0)</f>
        <v>0</v>
      </c>
    </row>
    <row r="8" spans="1:24" ht="15" customHeight="1" outlineLevel="1" x14ac:dyDescent="0.25">
      <c r="B8" s="13">
        <f t="shared" si="1"/>
        <v>41882</v>
      </c>
      <c r="C8" s="102">
        <f>IF(ISNUMBER(INDEX('Exposure Data'!$A$1:$N$80,MATCH($B8&amp;$B$3,'Exposure Data'!$A$1:$A$80,0),MATCH(C$3,'Exposure Data'!$A$1:$N$1,0))),INDEX('Exposure Data'!$A$1:$N$80,MATCH($B8&amp;$B$3,'Exposure Data'!$A$1:$A$80,0),MATCH(C$3,'Exposure Data'!$A$1:$N$1,0)),0)</f>
        <v>0.14072870000000001</v>
      </c>
      <c r="D8" s="102">
        <f>IF(ISNUMBER(INDEX('Exposure Data'!$A$1:$N$80,MATCH($B8&amp;$B$3,'Exposure Data'!$A$1:$A$80,0),MATCH(D$3,'Exposure Data'!$A$1:$N$1,0))),INDEX('Exposure Data'!$A$1:$N$80,MATCH($B8&amp;$B$3,'Exposure Data'!$A$1:$A$80,0),MATCH(D$3,'Exposure Data'!$A$1:$N$1,0)),0)</f>
        <v>0.38451069999999998</v>
      </c>
      <c r="E8" s="102">
        <f>IF(ISNUMBER(INDEX('Exposure Data'!$A$1:$N$80,MATCH($B8&amp;$B$3,'Exposure Data'!$A$1:$A$80,0),MATCH(E$3,'Exposure Data'!$A$1:$N$1,0))),INDEX('Exposure Data'!$A$1:$N$80,MATCH($B8&amp;$B$3,'Exposure Data'!$A$1:$A$80,0),MATCH(E$3,'Exposure Data'!$A$1:$N$1,0)),0)</f>
        <v>0.60312299999999996</v>
      </c>
      <c r="F8" s="102">
        <f>IF(ISNUMBER(INDEX('Exposure Data'!$A$1:$N$80,MATCH($B8&amp;$B$3,'Exposure Data'!$A$1:$A$80,0),MATCH(F$3,'Exposure Data'!$A$1:$N$1,0))),INDEX('Exposure Data'!$A$1:$N$80,MATCH($B8&amp;$B$3,'Exposure Data'!$A$1:$A$80,0),MATCH(F$3,'Exposure Data'!$A$1:$N$1,0)),0)</f>
        <v>0</v>
      </c>
      <c r="G8" s="102">
        <f>IF(ISNUMBER(INDEX('Exposure Data'!$A$1:$N$80,MATCH($B8&amp;$B$3,'Exposure Data'!$A$1:$A$80,0),MATCH(G$3,'Exposure Data'!$A$1:$N$1,0))),INDEX('Exposure Data'!$A$1:$N$80,MATCH($B8&amp;$B$3,'Exposure Data'!$A$1:$A$80,0),MATCH(G$3,'Exposure Data'!$A$1:$N$1,0)),0)</f>
        <v>0.45479589999999998</v>
      </c>
      <c r="H8" s="102">
        <f>IF(ISNUMBER(INDEX('Exposure Data'!$A$1:$N$80,MATCH($B8&amp;$B$3,'Exposure Data'!$A$1:$A$80,0),MATCH(H$3,'Exposure Data'!$A$1:$N$1,0))),INDEX('Exposure Data'!$A$1:$N$80,MATCH($B8&amp;$B$3,'Exposure Data'!$A$1:$A$80,0),MATCH(H$3,'Exposure Data'!$A$1:$N$1,0)),0)</f>
        <v>0</v>
      </c>
      <c r="I8" s="102">
        <f>IF(ISNUMBER(INDEX('Exposure Data'!$A$1:$N$80,MATCH($B8&amp;$B$3,'Exposure Data'!$A$1:$A$80,0),MATCH(I$3,'Exposure Data'!$A$1:$N$1,0))),INDEX('Exposure Data'!$A$1:$N$80,MATCH($B8&amp;$B$3,'Exposure Data'!$A$1:$A$80,0),MATCH(I$3,'Exposure Data'!$A$1:$N$1,0)),0)</f>
        <v>0</v>
      </c>
      <c r="J8" s="102">
        <f>IF(ISNUMBER(INDEX('Exposure Data'!$A$1:$N$80,MATCH($B8&amp;$B$3,'Exposure Data'!$A$1:$A$80,0),MATCH(J$3,'Exposure Data'!$A$1:$N$1,0))),INDEX('Exposure Data'!$A$1:$N$80,MATCH($B8&amp;$B$3,'Exposure Data'!$A$1:$A$80,0),MATCH(J$3,'Exposure Data'!$A$1:$N$1,0)),0)</f>
        <v>0</v>
      </c>
      <c r="K8" s="102">
        <f>IF(ISNUMBER(INDEX('Exposure Data'!$A$1:$N$80,MATCH($B8&amp;$B$3,'Exposure Data'!$A$1:$A$80,0),MATCH(K$3,'Exposure Data'!$A$1:$N$1,0))),INDEX('Exposure Data'!$A$1:$N$80,MATCH($B8&amp;$B$3,'Exposure Data'!$A$1:$A$80,0),MATCH(K$3,'Exposure Data'!$A$1:$N$1,0)),0)</f>
        <v>0</v>
      </c>
      <c r="L8" s="102">
        <f>IF(ISNUMBER(INDEX('Exposure Data'!$A$1:$N$80,MATCH($B8&amp;$B$3,'Exposure Data'!$A$1:$A$80,0),MATCH(L$3,'Exposure Data'!$A$1:$N$1,0))),INDEX('Exposure Data'!$A$1:$N$80,MATCH($B8&amp;$B$3,'Exposure Data'!$A$1:$A$80,0),MATCH(L$3,'Exposure Data'!$A$1:$N$1,0)),0)</f>
        <v>0</v>
      </c>
      <c r="M8" s="7"/>
      <c r="N8" s="4"/>
      <c r="O8" s="13">
        <f t="shared" si="2"/>
        <v>41882</v>
      </c>
      <c r="P8" s="53">
        <f>IF(ISNUMBER(HLOOKUP($O8,'Perfattr Data'!$A$11:$W$52,MATCH(P$3&amp;"Long",'Perfattr Data'!$B$11:$B$52,0),FALSE)),HLOOKUP($O8,'Perfattr Data'!$A$11:$W$52,MATCH(P$3&amp;"Long",'Perfattr Data'!$B$11:$B$52,0),FALSE),0)</f>
        <v>-2.3221882972842986E-4</v>
      </c>
      <c r="Q8" s="53">
        <f>IF(ISNUMBER(HLOOKUP($O8,'Perfattr Data'!$A$11:$W$52,MATCH(Q$3&amp;"Long",'Perfattr Data'!$B$11:$B$52,0),FALSE)),HLOOKUP($O8,'Perfattr Data'!$A$11:$W$52,MATCH(Q$3&amp;"Long",'Perfattr Data'!$B$11:$B$52,0),FALSE),0)</f>
        <v>2.3336420369668084E-3</v>
      </c>
      <c r="R8" s="53">
        <f>IF(ISNUMBER(HLOOKUP($O8,'Perfattr Data'!$A$11:$W$52,MATCH(R$3&amp;"Long",'Perfattr Data'!$B$11:$B$52,0),FALSE)),HLOOKUP($O8,'Perfattr Data'!$A$11:$W$52,MATCH(R$3&amp;"Long",'Perfattr Data'!$B$11:$B$52,0),FALSE),0)</f>
        <v>-1.2674269680114378E-3</v>
      </c>
      <c r="S8" s="53">
        <f>IF(ISNUMBER(HLOOKUP($O8,'Perfattr Data'!$A$11:$W$52,MATCH(S$3&amp;"Long",'Perfattr Data'!$B$11:$B$52,0),FALSE)),HLOOKUP($O8,'Perfattr Data'!$A$11:$W$52,MATCH(S$3&amp;"Long",'Perfattr Data'!$B$11:$B$52,0),FALSE),0)</f>
        <v>0</v>
      </c>
      <c r="T8" s="53">
        <f>IF(ISNUMBER(HLOOKUP($O8,'Perfattr Data'!$A$11:$W$52,MATCH(T$3&amp;"Long",'Perfattr Data'!$B$11:$B$52,0),FALSE)),HLOOKUP($O8,'Perfattr Data'!$A$11:$W$52,MATCH(T$3&amp;"Long",'Perfattr Data'!$B$11:$B$52,0),FALSE),0)</f>
        <v>-3.5658525675226878E-4</v>
      </c>
      <c r="U8" s="53">
        <f>IF(ISNUMBER(HLOOKUP($O8,'Perfattr Data'!$A$11:$W$52,MATCH(U$3&amp;"Long",'Perfattr Data'!$B$11:$B$52,0),FALSE)),HLOOKUP($O8,'Perfattr Data'!$A$11:$W$52,MATCH(U$3&amp;"Long",'Perfattr Data'!$B$11:$B$52,0),FALSE),0)</f>
        <v>0</v>
      </c>
      <c r="V8" s="53">
        <f>IF(ISNUMBER(HLOOKUP($O8,'Perfattr Data'!$A$11:$W$52,MATCH(V$3&amp;"Long",'Perfattr Data'!$B$11:$B$52,0),FALSE)),HLOOKUP($O8,'Perfattr Data'!$A$11:$W$52,MATCH(V$3&amp;"Long",'Perfattr Data'!$B$11:$B$52,0),FALSE),0)</f>
        <v>0</v>
      </c>
      <c r="W8" s="53">
        <f>IF(ISNUMBER(HLOOKUP($O8,'Perfattr Data'!$A$11:$W$52,MATCH(W$3&amp;"Long",'Perfattr Data'!$B$11:$B$52,0),FALSE)),HLOOKUP($O8,'Perfattr Data'!$A$11:$W$52,MATCH(W$3&amp;"Long",'Perfattr Data'!$B$11:$B$52,0),FALSE),0)</f>
        <v>0</v>
      </c>
      <c r="X8" s="53">
        <f>IF(ISNUMBER(HLOOKUP($O8,'Perfattr Data'!$A$11:$W$52,MATCH(X$3&amp;"Long",'Perfattr Data'!$B$11:$B$52,0),FALSE)),HLOOKUP($O8,'Perfattr Data'!$A$11:$W$52,MATCH(X$3&amp;"Long",'Perfattr Data'!$B$11:$B$52,0),FALSE),0)</f>
        <v>0</v>
      </c>
    </row>
    <row r="9" spans="1:24" ht="15" customHeight="1" outlineLevel="1" x14ac:dyDescent="0.25">
      <c r="B9" s="13">
        <f t="shared" si="1"/>
        <v>41912</v>
      </c>
      <c r="C9" s="102">
        <f>IF(ISNUMBER(INDEX('Exposure Data'!$A$1:$N$80,MATCH($B9&amp;$B$3,'Exposure Data'!$A$1:$A$80,0),MATCH(C$3,'Exposure Data'!$A$1:$N$1,0))),INDEX('Exposure Data'!$A$1:$N$80,MATCH($B9&amp;$B$3,'Exposure Data'!$A$1:$A$80,0),MATCH(C$3,'Exposure Data'!$A$1:$N$1,0)),0)</f>
        <v>0.13191030000000001</v>
      </c>
      <c r="D9" s="102">
        <f>IF(ISNUMBER(INDEX('Exposure Data'!$A$1:$N$80,MATCH($B9&amp;$B$3,'Exposure Data'!$A$1:$A$80,0),MATCH(D$3,'Exposure Data'!$A$1:$N$1,0))),INDEX('Exposure Data'!$A$1:$N$80,MATCH($B9&amp;$B$3,'Exposure Data'!$A$1:$A$80,0),MATCH(D$3,'Exposure Data'!$A$1:$N$1,0)),0)</f>
        <v>0.37155489999999997</v>
      </c>
      <c r="E9" s="102">
        <f>IF(ISNUMBER(INDEX('Exposure Data'!$A$1:$N$80,MATCH($B9&amp;$B$3,'Exposure Data'!$A$1:$A$80,0),MATCH(E$3,'Exposure Data'!$A$1:$N$1,0))),INDEX('Exposure Data'!$A$1:$N$80,MATCH($B9&amp;$B$3,'Exposure Data'!$A$1:$A$80,0),MATCH(E$3,'Exposure Data'!$A$1:$N$1,0)),0)</f>
        <v>0.57659759999999993</v>
      </c>
      <c r="F9" s="102">
        <f>IF(ISNUMBER(INDEX('Exposure Data'!$A$1:$N$80,MATCH($B9&amp;$B$3,'Exposure Data'!$A$1:$A$80,0),MATCH(F$3,'Exposure Data'!$A$1:$N$1,0))),INDEX('Exposure Data'!$A$1:$N$80,MATCH($B9&amp;$B$3,'Exposure Data'!$A$1:$A$80,0),MATCH(F$3,'Exposure Data'!$A$1:$N$1,0)),0)</f>
        <v>0</v>
      </c>
      <c r="G9" s="102">
        <f>IF(ISNUMBER(INDEX('Exposure Data'!$A$1:$N$80,MATCH($B9&amp;$B$3,'Exposure Data'!$A$1:$A$80,0),MATCH(G$3,'Exposure Data'!$A$1:$N$1,0))),INDEX('Exposure Data'!$A$1:$N$80,MATCH($B9&amp;$B$3,'Exposure Data'!$A$1:$A$80,0),MATCH(G$3,'Exposure Data'!$A$1:$N$1,0)),0)</f>
        <v>0.42549759999999998</v>
      </c>
      <c r="H9" s="102">
        <f>IF(ISNUMBER(INDEX('Exposure Data'!$A$1:$N$80,MATCH($B9&amp;$B$3,'Exposure Data'!$A$1:$A$80,0),MATCH(H$3,'Exposure Data'!$A$1:$N$1,0))),INDEX('Exposure Data'!$A$1:$N$80,MATCH($B9&amp;$B$3,'Exposure Data'!$A$1:$A$80,0),MATCH(H$3,'Exposure Data'!$A$1:$N$1,0)),0)</f>
        <v>5.4395999999999993E-3</v>
      </c>
      <c r="I9" s="102">
        <f>IF(ISNUMBER(INDEX('Exposure Data'!$A$1:$N$80,MATCH($B9&amp;$B$3,'Exposure Data'!$A$1:$A$80,0),MATCH(I$3,'Exposure Data'!$A$1:$N$1,0))),INDEX('Exposure Data'!$A$1:$N$80,MATCH($B9&amp;$B$3,'Exposure Data'!$A$1:$A$80,0),MATCH(I$3,'Exposure Data'!$A$1:$N$1,0)),0)</f>
        <v>0</v>
      </c>
      <c r="J9" s="102">
        <f>IF(ISNUMBER(INDEX('Exposure Data'!$A$1:$N$80,MATCH($B9&amp;$B$3,'Exposure Data'!$A$1:$A$80,0),MATCH(J$3,'Exposure Data'!$A$1:$N$1,0))),INDEX('Exposure Data'!$A$1:$N$80,MATCH($B9&amp;$B$3,'Exposure Data'!$A$1:$A$80,0),MATCH(J$3,'Exposure Data'!$A$1:$N$1,0)),0)</f>
        <v>0</v>
      </c>
      <c r="K9" s="102">
        <f>IF(ISNUMBER(INDEX('Exposure Data'!$A$1:$N$80,MATCH($B9&amp;$B$3,'Exposure Data'!$A$1:$A$80,0),MATCH(K$3,'Exposure Data'!$A$1:$N$1,0))),INDEX('Exposure Data'!$A$1:$N$80,MATCH($B9&amp;$B$3,'Exposure Data'!$A$1:$A$80,0),MATCH(K$3,'Exposure Data'!$A$1:$N$1,0)),0)</f>
        <v>0</v>
      </c>
      <c r="L9" s="102">
        <f>IF(ISNUMBER(INDEX('Exposure Data'!$A$1:$N$80,MATCH($B9&amp;$B$3,'Exposure Data'!$A$1:$A$80,0),MATCH(L$3,'Exposure Data'!$A$1:$N$1,0))),INDEX('Exposure Data'!$A$1:$N$80,MATCH($B9&amp;$B$3,'Exposure Data'!$A$1:$A$80,0),MATCH(L$3,'Exposure Data'!$A$1:$N$1,0)),0)</f>
        <v>0</v>
      </c>
      <c r="M9" s="7"/>
      <c r="N9" s="4"/>
      <c r="O9" s="13">
        <f t="shared" si="2"/>
        <v>41912</v>
      </c>
      <c r="P9" s="53">
        <f>IF(ISNUMBER(HLOOKUP($O9,'Perfattr Data'!$A$11:$W$52,MATCH(P$3&amp;"Long",'Perfattr Data'!$B$11:$B$52,0),FALSE)),HLOOKUP($O9,'Perfattr Data'!$A$11:$W$52,MATCH(P$3&amp;"Long",'Perfattr Data'!$B$11:$B$52,0),FALSE),0)</f>
        <v>1.5886579775748844E-3</v>
      </c>
      <c r="Q9" s="53">
        <f>IF(ISNUMBER(HLOOKUP($O9,'Perfattr Data'!$A$11:$W$52,MATCH(Q$3&amp;"Long",'Perfattr Data'!$B$11:$B$52,0),FALSE)),HLOOKUP($O9,'Perfattr Data'!$A$11:$W$52,MATCH(Q$3&amp;"Long",'Perfattr Data'!$B$11:$B$52,0),FALSE),0)</f>
        <v>3.0442134940516724E-3</v>
      </c>
      <c r="R9" s="53">
        <f>IF(ISNUMBER(HLOOKUP($O9,'Perfattr Data'!$A$11:$W$52,MATCH(R$3&amp;"Long",'Perfattr Data'!$B$11:$B$52,0),FALSE)),HLOOKUP($O9,'Perfattr Data'!$A$11:$W$52,MATCH(R$3&amp;"Long",'Perfattr Data'!$B$11:$B$52,0),FALSE),0)</f>
        <v>9.6138441934749425E-3</v>
      </c>
      <c r="S9" s="53">
        <f>IF(ISNUMBER(HLOOKUP($O9,'Perfattr Data'!$A$11:$W$52,MATCH(S$3&amp;"Long",'Perfattr Data'!$B$11:$B$52,0),FALSE)),HLOOKUP($O9,'Perfattr Data'!$A$11:$W$52,MATCH(S$3&amp;"Long",'Perfattr Data'!$B$11:$B$52,0),FALSE),0)</f>
        <v>0</v>
      </c>
      <c r="T9" s="53">
        <f>IF(ISNUMBER(HLOOKUP($O9,'Perfattr Data'!$A$11:$W$52,MATCH(T$3&amp;"Long",'Perfattr Data'!$B$11:$B$52,0),FALSE)),HLOOKUP($O9,'Perfattr Data'!$A$11:$W$52,MATCH(T$3&amp;"Long",'Perfattr Data'!$B$11:$B$52,0),FALSE),0)</f>
        <v>-1.0449932949212685E-3</v>
      </c>
      <c r="U9" s="53">
        <f>IF(ISNUMBER(HLOOKUP($O9,'Perfattr Data'!$A$11:$W$52,MATCH(U$3&amp;"Long",'Perfattr Data'!$B$11:$B$52,0),FALSE)),HLOOKUP($O9,'Perfattr Data'!$A$11:$W$52,MATCH(U$3&amp;"Long",'Perfattr Data'!$B$11:$B$52,0),FALSE),0)</f>
        <v>0</v>
      </c>
      <c r="V9" s="53">
        <f>IF(ISNUMBER(HLOOKUP($O9,'Perfattr Data'!$A$11:$W$52,MATCH(V$3&amp;"Long",'Perfattr Data'!$B$11:$B$52,0),FALSE)),HLOOKUP($O9,'Perfattr Data'!$A$11:$W$52,MATCH(V$3&amp;"Long",'Perfattr Data'!$B$11:$B$52,0),FALSE),0)</f>
        <v>0</v>
      </c>
      <c r="W9" s="53">
        <f>IF(ISNUMBER(HLOOKUP($O9,'Perfattr Data'!$A$11:$W$52,MATCH(W$3&amp;"Long",'Perfattr Data'!$B$11:$B$52,0),FALSE)),HLOOKUP($O9,'Perfattr Data'!$A$11:$W$52,MATCH(W$3&amp;"Long",'Perfattr Data'!$B$11:$B$52,0),FALSE),0)</f>
        <v>0</v>
      </c>
      <c r="X9" s="53">
        <f>IF(ISNUMBER(HLOOKUP($O9,'Perfattr Data'!$A$11:$W$52,MATCH(X$3&amp;"Long",'Perfattr Data'!$B$11:$B$52,0),FALSE)),HLOOKUP($O9,'Perfattr Data'!$A$11:$W$52,MATCH(X$3&amp;"Long",'Perfattr Data'!$B$11:$B$52,0),FALSE),0)</f>
        <v>0</v>
      </c>
    </row>
    <row r="10" spans="1:24" ht="15" customHeight="1" outlineLevel="1" x14ac:dyDescent="0.25">
      <c r="B10" s="13">
        <f t="shared" si="1"/>
        <v>41943</v>
      </c>
      <c r="C10" s="102">
        <f>IF(ISNUMBER(INDEX('Exposure Data'!$A$1:$N$80,MATCH($B10&amp;$B$3,'Exposure Data'!$A$1:$A$80,0),MATCH(C$3,'Exposure Data'!$A$1:$N$1,0))),INDEX('Exposure Data'!$A$1:$N$80,MATCH($B10&amp;$B$3,'Exposure Data'!$A$1:$A$80,0),MATCH(C$3,'Exposure Data'!$A$1:$N$1,0)),0)</f>
        <v>0.14978829999999999</v>
      </c>
      <c r="D10" s="102">
        <f>IF(ISNUMBER(INDEX('Exposure Data'!$A$1:$N$80,MATCH($B10&amp;$B$3,'Exposure Data'!$A$1:$A$80,0),MATCH(D$3,'Exposure Data'!$A$1:$N$1,0))),INDEX('Exposure Data'!$A$1:$N$80,MATCH($B10&amp;$B$3,'Exposure Data'!$A$1:$A$80,0),MATCH(D$3,'Exposure Data'!$A$1:$N$1,0)),0)</f>
        <v>0.36633849999999996</v>
      </c>
      <c r="E10" s="102">
        <f>IF(ISNUMBER(INDEX('Exposure Data'!$A$1:$N$80,MATCH($B10&amp;$B$3,'Exposure Data'!$A$1:$A$80,0),MATCH(E$3,'Exposure Data'!$A$1:$N$1,0))),INDEX('Exposure Data'!$A$1:$N$80,MATCH($B10&amp;$B$3,'Exposure Data'!$A$1:$A$80,0),MATCH(E$3,'Exposure Data'!$A$1:$N$1,0)),0)</f>
        <v>0.59497089999999997</v>
      </c>
      <c r="F10" s="102">
        <f>IF(ISNUMBER(INDEX('Exposure Data'!$A$1:$N$80,MATCH($B10&amp;$B$3,'Exposure Data'!$A$1:$A$80,0),MATCH(F$3,'Exposure Data'!$A$1:$N$1,0))),INDEX('Exposure Data'!$A$1:$N$80,MATCH($B10&amp;$B$3,'Exposure Data'!$A$1:$A$80,0),MATCH(F$3,'Exposure Data'!$A$1:$N$1,0)),0)</f>
        <v>0</v>
      </c>
      <c r="G10" s="102">
        <f>IF(ISNUMBER(INDEX('Exposure Data'!$A$1:$N$80,MATCH($B10&amp;$B$3,'Exposure Data'!$A$1:$A$80,0),MATCH(G$3,'Exposure Data'!$A$1:$N$1,0))),INDEX('Exposure Data'!$A$1:$N$80,MATCH($B10&amp;$B$3,'Exposure Data'!$A$1:$A$80,0),MATCH(G$3,'Exposure Data'!$A$1:$N$1,0)),0)</f>
        <v>0.43279059999999997</v>
      </c>
      <c r="H10" s="102">
        <f>IF(ISNUMBER(INDEX('Exposure Data'!$A$1:$N$80,MATCH($B10&amp;$B$3,'Exposure Data'!$A$1:$A$80,0),MATCH(H$3,'Exposure Data'!$A$1:$N$1,0))),INDEX('Exposure Data'!$A$1:$N$80,MATCH($B10&amp;$B$3,'Exposure Data'!$A$1:$A$80,0),MATCH(H$3,'Exposure Data'!$A$1:$N$1,0)),0)</f>
        <v>5.2665999999999998E-3</v>
      </c>
      <c r="I10" s="102">
        <f>IF(ISNUMBER(INDEX('Exposure Data'!$A$1:$N$80,MATCH($B10&amp;$B$3,'Exposure Data'!$A$1:$A$80,0),MATCH(I$3,'Exposure Data'!$A$1:$N$1,0))),INDEX('Exposure Data'!$A$1:$N$80,MATCH($B10&amp;$B$3,'Exposure Data'!$A$1:$A$80,0),MATCH(I$3,'Exposure Data'!$A$1:$N$1,0)),0)</f>
        <v>0</v>
      </c>
      <c r="J10" s="102">
        <f>IF(ISNUMBER(INDEX('Exposure Data'!$A$1:$N$80,MATCH($B10&amp;$B$3,'Exposure Data'!$A$1:$A$80,0),MATCH(J$3,'Exposure Data'!$A$1:$N$1,0))),INDEX('Exposure Data'!$A$1:$N$80,MATCH($B10&amp;$B$3,'Exposure Data'!$A$1:$A$80,0),MATCH(J$3,'Exposure Data'!$A$1:$N$1,0)),0)</f>
        <v>0</v>
      </c>
      <c r="K10" s="102">
        <f>IF(ISNUMBER(INDEX('Exposure Data'!$A$1:$N$80,MATCH($B10&amp;$B$3,'Exposure Data'!$A$1:$A$80,0),MATCH(K$3,'Exposure Data'!$A$1:$N$1,0))),INDEX('Exposure Data'!$A$1:$N$80,MATCH($B10&amp;$B$3,'Exposure Data'!$A$1:$A$80,0),MATCH(K$3,'Exposure Data'!$A$1:$N$1,0)),0)</f>
        <v>0</v>
      </c>
      <c r="L10" s="102">
        <f>IF(ISNUMBER(INDEX('Exposure Data'!$A$1:$N$80,MATCH($B10&amp;$B$3,'Exposure Data'!$A$1:$A$80,0),MATCH(L$3,'Exposure Data'!$A$1:$N$1,0))),INDEX('Exposure Data'!$A$1:$N$80,MATCH($B10&amp;$B$3,'Exposure Data'!$A$1:$A$80,0),MATCH(L$3,'Exposure Data'!$A$1:$N$1,0)),0)</f>
        <v>0</v>
      </c>
      <c r="M10" s="7"/>
      <c r="N10" s="4"/>
      <c r="O10" s="13">
        <f t="shared" si="2"/>
        <v>41943</v>
      </c>
      <c r="P10" s="53">
        <f>IF(ISNUMBER(HLOOKUP($O10,'Perfattr Data'!$A$11:$W$52,MATCH(P$3&amp;"Long",'Perfattr Data'!$B$11:$B$52,0),FALSE)),HLOOKUP($O10,'Perfattr Data'!$A$11:$W$52,MATCH(P$3&amp;"Long",'Perfattr Data'!$B$11:$B$52,0),FALSE),0)</f>
        <v>-1.6506805360705413E-3</v>
      </c>
      <c r="Q10" s="53">
        <f>IF(ISNUMBER(HLOOKUP($O10,'Perfattr Data'!$A$11:$W$52,MATCH(Q$3&amp;"Long",'Perfattr Data'!$B$11:$B$52,0),FALSE)),HLOOKUP($O10,'Perfattr Data'!$A$11:$W$52,MATCH(Q$3&amp;"Long",'Perfattr Data'!$B$11:$B$52,0),FALSE),0)</f>
        <v>1.6424633950189664E-3</v>
      </c>
      <c r="R10" s="53">
        <f>IF(ISNUMBER(HLOOKUP($O10,'Perfattr Data'!$A$11:$W$52,MATCH(R$3&amp;"Long",'Perfattr Data'!$B$11:$B$52,0),FALSE)),HLOOKUP($O10,'Perfattr Data'!$A$11:$W$52,MATCH(R$3&amp;"Long",'Perfattr Data'!$B$11:$B$52,0),FALSE),0)</f>
        <v>-3.0075104577515386E-3</v>
      </c>
      <c r="S10" s="53">
        <f>IF(ISNUMBER(HLOOKUP($O10,'Perfattr Data'!$A$11:$W$52,MATCH(S$3&amp;"Long",'Perfattr Data'!$B$11:$B$52,0),FALSE)),HLOOKUP($O10,'Perfattr Data'!$A$11:$W$52,MATCH(S$3&amp;"Long",'Perfattr Data'!$B$11:$B$52,0),FALSE),0)</f>
        <v>0</v>
      </c>
      <c r="T10" s="53">
        <f>IF(ISNUMBER(HLOOKUP($O10,'Perfattr Data'!$A$11:$W$52,MATCH(T$3&amp;"Long",'Perfattr Data'!$B$11:$B$52,0),FALSE)),HLOOKUP($O10,'Perfattr Data'!$A$11:$W$52,MATCH(T$3&amp;"Long",'Perfattr Data'!$B$11:$B$52,0),FALSE),0)</f>
        <v>1.8676696805388457E-5</v>
      </c>
      <c r="U10" s="53">
        <f>IF(ISNUMBER(HLOOKUP($O10,'Perfattr Data'!$A$11:$W$52,MATCH(U$3&amp;"Long",'Perfattr Data'!$B$11:$B$52,0),FALSE)),HLOOKUP($O10,'Perfattr Data'!$A$11:$W$52,MATCH(U$3&amp;"Long",'Perfattr Data'!$B$11:$B$52,0),FALSE),0)</f>
        <v>0</v>
      </c>
      <c r="V10" s="53">
        <f>IF(ISNUMBER(HLOOKUP($O10,'Perfattr Data'!$A$11:$W$52,MATCH(V$3&amp;"Long",'Perfattr Data'!$B$11:$B$52,0),FALSE)),HLOOKUP($O10,'Perfattr Data'!$A$11:$W$52,MATCH(V$3&amp;"Long",'Perfattr Data'!$B$11:$B$52,0),FALSE),0)</f>
        <v>0</v>
      </c>
      <c r="W10" s="53">
        <f>IF(ISNUMBER(HLOOKUP($O10,'Perfattr Data'!$A$11:$W$52,MATCH(W$3&amp;"Long",'Perfattr Data'!$B$11:$B$52,0),FALSE)),HLOOKUP($O10,'Perfattr Data'!$A$11:$W$52,MATCH(W$3&amp;"Long",'Perfattr Data'!$B$11:$B$52,0),FALSE),0)</f>
        <v>0</v>
      </c>
      <c r="X10" s="53">
        <f>IF(ISNUMBER(HLOOKUP($O10,'Perfattr Data'!$A$11:$W$52,MATCH(X$3&amp;"Long",'Perfattr Data'!$B$11:$B$52,0),FALSE)),HLOOKUP($O10,'Perfattr Data'!$A$11:$W$52,MATCH(X$3&amp;"Long",'Perfattr Data'!$B$11:$B$52,0),FALSE),0)</f>
        <v>0</v>
      </c>
    </row>
    <row r="11" spans="1:24" ht="15" customHeight="1" outlineLevel="1" x14ac:dyDescent="0.25">
      <c r="B11" s="13">
        <f t="shared" si="1"/>
        <v>41973</v>
      </c>
      <c r="C11" s="102">
        <f>IF(ISNUMBER(INDEX('Exposure Data'!$A$1:$N$80,MATCH($B11&amp;$B$3,'Exposure Data'!$A$1:$A$80,0),MATCH(C$3,'Exposure Data'!$A$1:$N$1,0))),INDEX('Exposure Data'!$A$1:$N$80,MATCH($B11&amp;$B$3,'Exposure Data'!$A$1:$A$80,0),MATCH(C$3,'Exposure Data'!$A$1:$N$1,0)),0)</f>
        <v>0.15640800000000002</v>
      </c>
      <c r="D11" s="102">
        <f>IF(ISNUMBER(INDEX('Exposure Data'!$A$1:$N$80,MATCH($B11&amp;$B$3,'Exposure Data'!$A$1:$A$80,0),MATCH(D$3,'Exposure Data'!$A$1:$N$1,0))),INDEX('Exposure Data'!$A$1:$N$80,MATCH($B11&amp;$B$3,'Exposure Data'!$A$1:$A$80,0),MATCH(D$3,'Exposure Data'!$A$1:$N$1,0)),0)</f>
        <v>0.35271600000000003</v>
      </c>
      <c r="E11" s="102">
        <f>IF(ISNUMBER(INDEX('Exposure Data'!$A$1:$N$80,MATCH($B11&amp;$B$3,'Exposure Data'!$A$1:$A$80,0),MATCH(E$3,'Exposure Data'!$A$1:$N$1,0))),INDEX('Exposure Data'!$A$1:$N$80,MATCH($B11&amp;$B$3,'Exposure Data'!$A$1:$A$80,0),MATCH(E$3,'Exposure Data'!$A$1:$N$1,0)),0)</f>
        <v>0.62084400000000006</v>
      </c>
      <c r="F11" s="102">
        <f>IF(ISNUMBER(INDEX('Exposure Data'!$A$1:$N$80,MATCH($B11&amp;$B$3,'Exposure Data'!$A$1:$A$80,0),MATCH(F$3,'Exposure Data'!$A$1:$N$1,0))),INDEX('Exposure Data'!$A$1:$N$80,MATCH($B11&amp;$B$3,'Exposure Data'!$A$1:$A$80,0),MATCH(F$3,'Exposure Data'!$A$1:$N$1,0)),0)</f>
        <v>0</v>
      </c>
      <c r="G11" s="102">
        <f>IF(ISNUMBER(INDEX('Exposure Data'!$A$1:$N$80,MATCH($B11&amp;$B$3,'Exposure Data'!$A$1:$A$80,0),MATCH(G$3,'Exposure Data'!$A$1:$N$1,0))),INDEX('Exposure Data'!$A$1:$N$80,MATCH($B11&amp;$B$3,'Exposure Data'!$A$1:$A$80,0),MATCH(G$3,'Exposure Data'!$A$1:$N$1,0)),0)</f>
        <v>0.44847600000000004</v>
      </c>
      <c r="H11" s="102">
        <f>IF(ISNUMBER(INDEX('Exposure Data'!$A$1:$N$80,MATCH($B11&amp;$B$3,'Exposure Data'!$A$1:$A$80,0),MATCH(H$3,'Exposure Data'!$A$1:$N$1,0))),INDEX('Exposure Data'!$A$1:$N$80,MATCH($B11&amp;$B$3,'Exposure Data'!$A$1:$A$80,0),MATCH(H$3,'Exposure Data'!$A$1:$N$1,0)),0)</f>
        <v>1.7555999999999999E-2</v>
      </c>
      <c r="I11" s="102">
        <f>IF(ISNUMBER(INDEX('Exposure Data'!$A$1:$N$80,MATCH($B11&amp;$B$3,'Exposure Data'!$A$1:$A$80,0),MATCH(I$3,'Exposure Data'!$A$1:$N$1,0))),INDEX('Exposure Data'!$A$1:$N$80,MATCH($B11&amp;$B$3,'Exposure Data'!$A$1:$A$80,0),MATCH(I$3,'Exposure Data'!$A$1:$N$1,0)),0)</f>
        <v>0</v>
      </c>
      <c r="J11" s="102">
        <f>IF(ISNUMBER(INDEX('Exposure Data'!$A$1:$N$80,MATCH($B11&amp;$B$3,'Exposure Data'!$A$1:$A$80,0),MATCH(J$3,'Exposure Data'!$A$1:$N$1,0))),INDEX('Exposure Data'!$A$1:$N$80,MATCH($B11&amp;$B$3,'Exposure Data'!$A$1:$A$80,0),MATCH(J$3,'Exposure Data'!$A$1:$N$1,0)),0)</f>
        <v>0</v>
      </c>
      <c r="K11" s="102">
        <f>IF(ISNUMBER(INDEX('Exposure Data'!$A$1:$N$80,MATCH($B11&amp;$B$3,'Exposure Data'!$A$1:$A$80,0),MATCH(K$3,'Exposure Data'!$A$1:$N$1,0))),INDEX('Exposure Data'!$A$1:$N$80,MATCH($B11&amp;$B$3,'Exposure Data'!$A$1:$A$80,0),MATCH(K$3,'Exposure Data'!$A$1:$N$1,0)),0)</f>
        <v>0</v>
      </c>
      <c r="L11" s="102">
        <f>IF(ISNUMBER(INDEX('Exposure Data'!$A$1:$N$80,MATCH($B11&amp;$B$3,'Exposure Data'!$A$1:$A$80,0),MATCH(L$3,'Exposure Data'!$A$1:$N$1,0))),INDEX('Exposure Data'!$A$1:$N$80,MATCH($B11&amp;$B$3,'Exposure Data'!$A$1:$A$80,0),MATCH(L$3,'Exposure Data'!$A$1:$N$1,0)),0)</f>
        <v>0</v>
      </c>
      <c r="M11" s="7"/>
      <c r="N11" s="4"/>
      <c r="O11" s="13">
        <f t="shared" si="2"/>
        <v>41973</v>
      </c>
      <c r="P11" s="53">
        <f>IF(ISNUMBER(HLOOKUP($O11,'Perfattr Data'!$A$11:$W$52,MATCH(P$3&amp;"Long",'Perfattr Data'!$B$11:$B$52,0),FALSE)),HLOOKUP($O11,'Perfattr Data'!$A$11:$W$52,MATCH(P$3&amp;"Long",'Perfattr Data'!$B$11:$B$52,0),FALSE),0)</f>
        <v>-1.1818494881699248E-3</v>
      </c>
      <c r="Q11" s="53">
        <f>IF(ISNUMBER(HLOOKUP($O11,'Perfattr Data'!$A$11:$W$52,MATCH(Q$3&amp;"Long",'Perfattr Data'!$B$11:$B$52,0),FALSE)),HLOOKUP($O11,'Perfattr Data'!$A$11:$W$52,MATCH(Q$3&amp;"Long",'Perfattr Data'!$B$11:$B$52,0),FALSE),0)</f>
        <v>6.9481439934335741E-4</v>
      </c>
      <c r="R11" s="53">
        <f>IF(ISNUMBER(HLOOKUP($O11,'Perfattr Data'!$A$11:$W$52,MATCH(R$3&amp;"Long",'Perfattr Data'!$B$11:$B$52,0),FALSE)),HLOOKUP($O11,'Perfattr Data'!$A$11:$W$52,MATCH(R$3&amp;"Long",'Perfattr Data'!$B$11:$B$52,0),FALSE),0)</f>
        <v>-1.5381902776777083E-3</v>
      </c>
      <c r="S11" s="53">
        <f>IF(ISNUMBER(HLOOKUP($O11,'Perfattr Data'!$A$11:$W$52,MATCH(S$3&amp;"Long",'Perfattr Data'!$B$11:$B$52,0),FALSE)),HLOOKUP($O11,'Perfattr Data'!$A$11:$W$52,MATCH(S$3&amp;"Long",'Perfattr Data'!$B$11:$B$52,0),FALSE),0)</f>
        <v>0</v>
      </c>
      <c r="T11" s="53">
        <f>IF(ISNUMBER(HLOOKUP($O11,'Perfattr Data'!$A$11:$W$52,MATCH(T$3&amp;"Long",'Perfattr Data'!$B$11:$B$52,0),FALSE)),HLOOKUP($O11,'Perfattr Data'!$A$11:$W$52,MATCH(T$3&amp;"Long",'Perfattr Data'!$B$11:$B$52,0),FALSE),0)</f>
        <v>3.0331822788267366E-3</v>
      </c>
      <c r="U11" s="53">
        <f>IF(ISNUMBER(HLOOKUP($O11,'Perfattr Data'!$A$11:$W$52,MATCH(U$3&amp;"Long",'Perfattr Data'!$B$11:$B$52,0),FALSE)),HLOOKUP($O11,'Perfattr Data'!$A$11:$W$52,MATCH(U$3&amp;"Long",'Perfattr Data'!$B$11:$B$52,0),FALSE),0)</f>
        <v>-8.2550986316226759E-5</v>
      </c>
      <c r="V11" s="53">
        <f>IF(ISNUMBER(HLOOKUP($O11,'Perfattr Data'!$A$11:$W$52,MATCH(V$3&amp;"Long",'Perfattr Data'!$B$11:$B$52,0),FALSE)),HLOOKUP($O11,'Perfattr Data'!$A$11:$W$52,MATCH(V$3&amp;"Long",'Perfattr Data'!$B$11:$B$52,0),FALSE),0)</f>
        <v>0</v>
      </c>
      <c r="W11" s="53">
        <f>IF(ISNUMBER(HLOOKUP($O11,'Perfattr Data'!$A$11:$W$52,MATCH(W$3&amp;"Long",'Perfattr Data'!$B$11:$B$52,0),FALSE)),HLOOKUP($O11,'Perfattr Data'!$A$11:$W$52,MATCH(W$3&amp;"Long",'Perfattr Data'!$B$11:$B$52,0),FALSE),0)</f>
        <v>0</v>
      </c>
      <c r="X11" s="53">
        <f>IF(ISNUMBER(HLOOKUP($O11,'Perfattr Data'!$A$11:$W$52,MATCH(X$3&amp;"Long",'Perfattr Data'!$B$11:$B$52,0),FALSE)),HLOOKUP($O11,'Perfattr Data'!$A$11:$W$52,MATCH(X$3&amp;"Long",'Perfattr Data'!$B$11:$B$52,0),FALSE),0)</f>
        <v>0</v>
      </c>
    </row>
    <row r="12" spans="1:24" ht="15" customHeight="1" outlineLevel="1" x14ac:dyDescent="0.25">
      <c r="B12" s="13">
        <f t="shared" si="1"/>
        <v>42004</v>
      </c>
      <c r="C12" s="102">
        <f>IF(ISNUMBER(INDEX('Exposure Data'!$A$1:$N$80,MATCH($B12&amp;$B$3,'Exposure Data'!$A$1:$A$80,0),MATCH(C$3,'Exposure Data'!$A$1:$N$1,0))),INDEX('Exposure Data'!$A$1:$N$80,MATCH($B12&amp;$B$3,'Exposure Data'!$A$1:$A$80,0),MATCH(C$3,'Exposure Data'!$A$1:$N$1,0)),0)</f>
        <v>0.17305599999999999</v>
      </c>
      <c r="D12" s="102">
        <f>IF(ISNUMBER(INDEX('Exposure Data'!$A$1:$N$80,MATCH($B12&amp;$B$3,'Exposure Data'!$A$1:$A$80,0),MATCH(D$3,'Exposure Data'!$A$1:$N$1,0))),INDEX('Exposure Data'!$A$1:$N$80,MATCH($B12&amp;$B$3,'Exposure Data'!$A$1:$A$80,0),MATCH(D$3,'Exposure Data'!$A$1:$N$1,0)),0)</f>
        <v>0.387712</v>
      </c>
      <c r="E12" s="102">
        <f>IF(ISNUMBER(INDEX('Exposure Data'!$A$1:$N$80,MATCH($B12&amp;$B$3,'Exposure Data'!$A$1:$A$80,0),MATCH(E$3,'Exposure Data'!$A$1:$N$1,0))),INDEX('Exposure Data'!$A$1:$N$80,MATCH($B12&amp;$B$3,'Exposure Data'!$A$1:$A$80,0),MATCH(E$3,'Exposure Data'!$A$1:$N$1,0)),0)</f>
        <v>0.628992</v>
      </c>
      <c r="F12" s="102">
        <f>IF(ISNUMBER(INDEX('Exposure Data'!$A$1:$N$80,MATCH($B12&amp;$B$3,'Exposure Data'!$A$1:$A$80,0),MATCH(F$3,'Exposure Data'!$A$1:$N$1,0))),INDEX('Exposure Data'!$A$1:$N$80,MATCH($B12&amp;$B$3,'Exposure Data'!$A$1:$A$80,0),MATCH(F$3,'Exposure Data'!$A$1:$N$1,0)),0)</f>
        <v>0</v>
      </c>
      <c r="G12" s="102">
        <f>IF(ISNUMBER(INDEX('Exposure Data'!$A$1:$N$80,MATCH($B12&amp;$B$3,'Exposure Data'!$A$1:$A$80,0),MATCH(G$3,'Exposure Data'!$A$1:$N$1,0))),INDEX('Exposure Data'!$A$1:$N$80,MATCH($B12&amp;$B$3,'Exposure Data'!$A$1:$A$80,0),MATCH(G$3,'Exposure Data'!$A$1:$N$1,0)),0)</f>
        <v>0.45527040000000002</v>
      </c>
      <c r="H12" s="102">
        <f>IF(ISNUMBER(INDEX('Exposure Data'!$A$1:$N$80,MATCH($B12&amp;$B$3,'Exposure Data'!$A$1:$A$80,0),MATCH(H$3,'Exposure Data'!$A$1:$N$1,0))),INDEX('Exposure Data'!$A$1:$N$80,MATCH($B12&amp;$B$3,'Exposure Data'!$A$1:$A$80,0),MATCH(H$3,'Exposure Data'!$A$1:$N$1,0)),0)</f>
        <v>1.9968E-2</v>
      </c>
      <c r="I12" s="102">
        <f>IF(ISNUMBER(INDEX('Exposure Data'!$A$1:$N$80,MATCH($B12&amp;$B$3,'Exposure Data'!$A$1:$A$80,0),MATCH(I$3,'Exposure Data'!$A$1:$N$1,0))),INDEX('Exposure Data'!$A$1:$N$80,MATCH($B12&amp;$B$3,'Exposure Data'!$A$1:$A$80,0),MATCH(I$3,'Exposure Data'!$A$1:$N$1,0)),0)</f>
        <v>3.3280000000000001E-4</v>
      </c>
      <c r="J12" s="102">
        <f>IF(ISNUMBER(INDEX('Exposure Data'!$A$1:$N$80,MATCH($B12&amp;$B$3,'Exposure Data'!$A$1:$A$80,0),MATCH(J$3,'Exposure Data'!$A$1:$N$1,0))),INDEX('Exposure Data'!$A$1:$N$80,MATCH($B12&amp;$B$3,'Exposure Data'!$A$1:$A$80,0),MATCH(J$3,'Exposure Data'!$A$1:$N$1,0)),0)</f>
        <v>0</v>
      </c>
      <c r="K12" s="102">
        <f>IF(ISNUMBER(INDEX('Exposure Data'!$A$1:$N$80,MATCH($B12&amp;$B$3,'Exposure Data'!$A$1:$A$80,0),MATCH(K$3,'Exposure Data'!$A$1:$N$1,0))),INDEX('Exposure Data'!$A$1:$N$80,MATCH($B12&amp;$B$3,'Exposure Data'!$A$1:$A$80,0),MATCH(K$3,'Exposure Data'!$A$1:$N$1,0)),0)</f>
        <v>0</v>
      </c>
      <c r="L12" s="102">
        <f>IF(ISNUMBER(INDEX('Exposure Data'!$A$1:$N$80,MATCH($B12&amp;$B$3,'Exposure Data'!$A$1:$A$80,0),MATCH(L$3,'Exposure Data'!$A$1:$N$1,0))),INDEX('Exposure Data'!$A$1:$N$80,MATCH($B12&amp;$B$3,'Exposure Data'!$A$1:$A$80,0),MATCH(L$3,'Exposure Data'!$A$1:$N$1,0)),0)</f>
        <v>0</v>
      </c>
      <c r="M12" s="7"/>
      <c r="N12" s="4"/>
      <c r="O12" s="13">
        <f t="shared" si="2"/>
        <v>42004</v>
      </c>
      <c r="P12" s="53">
        <f>IF(ISNUMBER(HLOOKUP($O12,'Perfattr Data'!$A$11:$W$52,MATCH(P$3&amp;"Long",'Perfattr Data'!$B$11:$B$52,0),FALSE)),HLOOKUP($O12,'Perfattr Data'!$A$11:$W$52,MATCH(P$3&amp;"Long",'Perfattr Data'!$B$11:$B$52,0),FALSE),0)</f>
        <v>-1.6834664706200802E-5</v>
      </c>
      <c r="Q12" s="53">
        <f>IF(ISNUMBER(HLOOKUP($O12,'Perfattr Data'!$A$11:$W$52,MATCH(Q$3&amp;"Long",'Perfattr Data'!$B$11:$B$52,0),FALSE)),HLOOKUP($O12,'Perfattr Data'!$A$11:$W$52,MATCH(Q$3&amp;"Long",'Perfattr Data'!$B$11:$B$52,0),FALSE),0)</f>
        <v>1.7214746388626381E-4</v>
      </c>
      <c r="R12" s="53">
        <f>IF(ISNUMBER(HLOOKUP($O12,'Perfattr Data'!$A$11:$W$52,MATCH(R$3&amp;"Long",'Perfattr Data'!$B$11:$B$52,0),FALSE)),HLOOKUP($O12,'Perfattr Data'!$A$11:$W$52,MATCH(R$3&amp;"Long",'Perfattr Data'!$B$11:$B$52,0),FALSE),0)</f>
        <v>-1.9813095787233745E-3</v>
      </c>
      <c r="S12" s="53">
        <f>IF(ISNUMBER(HLOOKUP($O12,'Perfattr Data'!$A$11:$W$52,MATCH(S$3&amp;"Long",'Perfattr Data'!$B$11:$B$52,0),FALSE)),HLOOKUP($O12,'Perfattr Data'!$A$11:$W$52,MATCH(S$3&amp;"Long",'Perfattr Data'!$B$11:$B$52,0),FALSE),0)</f>
        <v>0</v>
      </c>
      <c r="T12" s="53">
        <f>IF(ISNUMBER(HLOOKUP($O12,'Perfattr Data'!$A$11:$W$52,MATCH(T$3&amp;"Long",'Perfattr Data'!$B$11:$B$52,0),FALSE)),HLOOKUP($O12,'Perfattr Data'!$A$11:$W$52,MATCH(T$3&amp;"Long",'Perfattr Data'!$B$11:$B$52,0),FALSE),0)</f>
        <v>-1.0481602008922464E-3</v>
      </c>
      <c r="U12" s="53">
        <f>IF(ISNUMBER(HLOOKUP($O12,'Perfattr Data'!$A$11:$W$52,MATCH(U$3&amp;"Long",'Perfattr Data'!$B$11:$B$52,0),FALSE)),HLOOKUP($O12,'Perfattr Data'!$A$11:$W$52,MATCH(U$3&amp;"Long",'Perfattr Data'!$B$11:$B$52,0),FALSE),0)</f>
        <v>1.1481258428151405E-4</v>
      </c>
      <c r="V12" s="53">
        <f>IF(ISNUMBER(HLOOKUP($O12,'Perfattr Data'!$A$11:$W$52,MATCH(V$3&amp;"Long",'Perfattr Data'!$B$11:$B$52,0),FALSE)),HLOOKUP($O12,'Perfattr Data'!$A$11:$W$52,MATCH(V$3&amp;"Long",'Perfattr Data'!$B$11:$B$52,0),FALSE),0)</f>
        <v>0</v>
      </c>
      <c r="W12" s="53">
        <f>IF(ISNUMBER(HLOOKUP($O12,'Perfattr Data'!$A$11:$W$52,MATCH(W$3&amp;"Long",'Perfattr Data'!$B$11:$B$52,0),FALSE)),HLOOKUP($O12,'Perfattr Data'!$A$11:$W$52,MATCH(W$3&amp;"Long",'Perfattr Data'!$B$11:$B$52,0),FALSE),0)</f>
        <v>0</v>
      </c>
      <c r="X12" s="53">
        <f>IF(ISNUMBER(HLOOKUP($O12,'Perfattr Data'!$A$11:$W$52,MATCH(X$3&amp;"Long",'Perfattr Data'!$B$11:$B$52,0),FALSE)),HLOOKUP($O12,'Perfattr Data'!$A$11:$W$52,MATCH(X$3&amp;"Long",'Perfattr Data'!$B$11:$B$52,0),FALSE),0)</f>
        <v>0</v>
      </c>
    </row>
    <row r="13" spans="1:24" ht="15" customHeight="1" outlineLevel="1" x14ac:dyDescent="0.25">
      <c r="B13" s="13">
        <f t="shared" si="1"/>
        <v>42035</v>
      </c>
      <c r="C13" s="102">
        <f>IF(ISNUMBER(INDEX('Exposure Data'!$A$1:$N$80,MATCH($B13&amp;$B$3,'Exposure Data'!$A$1:$A$80,0),MATCH(C$3,'Exposure Data'!$A$1:$N$1,0))),INDEX('Exposure Data'!$A$1:$N$80,MATCH($B13&amp;$B$3,'Exposure Data'!$A$1:$A$80,0),MATCH(C$3,'Exposure Data'!$A$1:$N$1,0)),0)</f>
        <v>0.15905050000000001</v>
      </c>
      <c r="D13" s="102">
        <f>IF(ISNUMBER(INDEX('Exposure Data'!$A$1:$N$80,MATCH($B13&amp;$B$3,'Exposure Data'!$A$1:$A$80,0),MATCH(D$3,'Exposure Data'!$A$1:$N$1,0))),INDEX('Exposure Data'!$A$1:$N$80,MATCH($B13&amp;$B$3,'Exposure Data'!$A$1:$A$80,0),MATCH(D$3,'Exposure Data'!$A$1:$N$1,0)),0)</f>
        <v>0.35273169999999998</v>
      </c>
      <c r="E13" s="102">
        <f>IF(ISNUMBER(INDEX('Exposure Data'!$A$1:$N$80,MATCH($B13&amp;$B$3,'Exposure Data'!$A$1:$A$80,0),MATCH(E$3,'Exposure Data'!$A$1:$N$1,0))),INDEX('Exposure Data'!$A$1:$N$80,MATCH($B13&amp;$B$3,'Exposure Data'!$A$1:$A$80,0),MATCH(E$3,'Exposure Data'!$A$1:$N$1,0)),0)</f>
        <v>0.57336529999999997</v>
      </c>
      <c r="F13" s="102">
        <f>IF(ISNUMBER(INDEX('Exposure Data'!$A$1:$N$80,MATCH($B13&amp;$B$3,'Exposure Data'!$A$1:$A$80,0),MATCH(F$3,'Exposure Data'!$A$1:$N$1,0))),INDEX('Exposure Data'!$A$1:$N$80,MATCH($B13&amp;$B$3,'Exposure Data'!$A$1:$A$80,0),MATCH(F$3,'Exposure Data'!$A$1:$N$1,0)),0)</f>
        <v>0</v>
      </c>
      <c r="G13" s="102">
        <f>IF(ISNUMBER(INDEX('Exposure Data'!$A$1:$N$80,MATCH($B13&amp;$B$3,'Exposure Data'!$A$1:$A$80,0),MATCH(G$3,'Exposure Data'!$A$1:$N$1,0))),INDEX('Exposure Data'!$A$1:$N$80,MATCH($B13&amp;$B$3,'Exposure Data'!$A$1:$A$80,0),MATCH(G$3,'Exposure Data'!$A$1:$N$1,0)),0)</f>
        <v>0.45333309999999999</v>
      </c>
      <c r="H13" s="102">
        <f>IF(ISNUMBER(INDEX('Exposure Data'!$A$1:$N$80,MATCH($B13&amp;$B$3,'Exposure Data'!$A$1:$A$80,0),MATCH(H$3,'Exposure Data'!$A$1:$N$1,0))),INDEX('Exposure Data'!$A$1:$N$80,MATCH($B13&amp;$B$3,'Exposure Data'!$A$1:$A$80,0),MATCH(H$3,'Exposure Data'!$A$1:$N$1,0)),0)</f>
        <v>1.9587500000000001E-2</v>
      </c>
      <c r="I13" s="102">
        <f>IF(ISNUMBER(INDEX('Exposure Data'!$A$1:$N$80,MATCH($B13&amp;$B$3,'Exposure Data'!$A$1:$A$80,0),MATCH(I$3,'Exposure Data'!$A$1:$N$1,0))),INDEX('Exposure Data'!$A$1:$N$80,MATCH($B13&amp;$B$3,'Exposure Data'!$A$1:$A$80,0),MATCH(I$3,'Exposure Data'!$A$1:$N$1,0)),0)</f>
        <v>8.7752000000000004E-3</v>
      </c>
      <c r="J13" s="102">
        <f>IF(ISNUMBER(INDEX('Exposure Data'!$A$1:$N$80,MATCH($B13&amp;$B$3,'Exposure Data'!$A$1:$A$80,0),MATCH(J$3,'Exposure Data'!$A$1:$N$1,0))),INDEX('Exposure Data'!$A$1:$N$80,MATCH($B13&amp;$B$3,'Exposure Data'!$A$1:$A$80,0),MATCH(J$3,'Exposure Data'!$A$1:$N$1,0)),0)</f>
        <v>0</v>
      </c>
      <c r="K13" s="102">
        <f>IF(ISNUMBER(INDEX('Exposure Data'!$A$1:$N$80,MATCH($B13&amp;$B$3,'Exposure Data'!$A$1:$A$80,0),MATCH(K$3,'Exposure Data'!$A$1:$N$1,0))),INDEX('Exposure Data'!$A$1:$N$80,MATCH($B13&amp;$B$3,'Exposure Data'!$A$1:$A$80,0),MATCH(K$3,'Exposure Data'!$A$1:$N$1,0)),0)</f>
        <v>0</v>
      </c>
      <c r="L13" s="102">
        <f>IF(ISNUMBER(INDEX('Exposure Data'!$A$1:$N$80,MATCH($B13&amp;$B$3,'Exposure Data'!$A$1:$A$80,0),MATCH(L$3,'Exposure Data'!$A$1:$N$1,0))),INDEX('Exposure Data'!$A$1:$N$80,MATCH($B13&amp;$B$3,'Exposure Data'!$A$1:$A$80,0),MATCH(L$3,'Exposure Data'!$A$1:$N$1,0)),0)</f>
        <v>0</v>
      </c>
      <c r="M13" s="7"/>
      <c r="N13" s="4"/>
      <c r="O13" s="13">
        <f t="shared" si="2"/>
        <v>42035</v>
      </c>
      <c r="P13" s="53">
        <f>IF(ISNUMBER(HLOOKUP($O13,'Perfattr Data'!$A$11:$W$52,MATCH(P$3&amp;"Long",'Perfattr Data'!$B$11:$B$52,0),FALSE)),HLOOKUP($O13,'Perfattr Data'!$A$11:$W$52,MATCH(P$3&amp;"Long",'Perfattr Data'!$B$11:$B$52,0),FALSE),0)</f>
        <v>3.7523580663720944E-3</v>
      </c>
      <c r="Q13" s="53">
        <f>IF(ISNUMBER(HLOOKUP($O13,'Perfattr Data'!$A$11:$W$52,MATCH(Q$3&amp;"Long",'Perfattr Data'!$B$11:$B$52,0),FALSE)),HLOOKUP($O13,'Perfattr Data'!$A$11:$W$52,MATCH(Q$3&amp;"Long",'Perfattr Data'!$B$11:$B$52,0),FALSE),0)</f>
        <v>3.710986326257818E-3</v>
      </c>
      <c r="R13" s="53">
        <f>IF(ISNUMBER(HLOOKUP($O13,'Perfattr Data'!$A$11:$W$52,MATCH(R$3&amp;"Long",'Perfattr Data'!$B$11:$B$52,0),FALSE)),HLOOKUP($O13,'Perfattr Data'!$A$11:$W$52,MATCH(R$3&amp;"Long",'Perfattr Data'!$B$11:$B$52,0),FALSE),0)</f>
        <v>4.0542855298739602E-3</v>
      </c>
      <c r="S13" s="53">
        <f>IF(ISNUMBER(HLOOKUP($O13,'Perfattr Data'!$A$11:$W$52,MATCH(S$3&amp;"Long",'Perfattr Data'!$B$11:$B$52,0),FALSE)),HLOOKUP($O13,'Perfattr Data'!$A$11:$W$52,MATCH(S$3&amp;"Long",'Perfattr Data'!$B$11:$B$52,0),FALSE),0)</f>
        <v>0</v>
      </c>
      <c r="T13" s="53">
        <f>IF(ISNUMBER(HLOOKUP($O13,'Perfattr Data'!$A$11:$W$52,MATCH(T$3&amp;"Long",'Perfattr Data'!$B$11:$B$52,0),FALSE)),HLOOKUP($O13,'Perfattr Data'!$A$11:$W$52,MATCH(T$3&amp;"Long",'Perfattr Data'!$B$11:$B$52,0),FALSE),0)</f>
        <v>2.0005764708286985E-3</v>
      </c>
      <c r="U13" s="53">
        <f>IF(ISNUMBER(HLOOKUP($O13,'Perfattr Data'!$A$11:$W$52,MATCH(U$3&amp;"Long",'Perfattr Data'!$B$11:$B$52,0),FALSE)),HLOOKUP($O13,'Perfattr Data'!$A$11:$W$52,MATCH(U$3&amp;"Long",'Perfattr Data'!$B$11:$B$52,0),FALSE),0)</f>
        <v>2.0618558522030012E-4</v>
      </c>
      <c r="V13" s="53">
        <f>IF(ISNUMBER(HLOOKUP($O13,'Perfattr Data'!$A$11:$W$52,MATCH(V$3&amp;"Long",'Perfattr Data'!$B$11:$B$52,0),FALSE)),HLOOKUP($O13,'Perfattr Data'!$A$11:$W$52,MATCH(V$3&amp;"Long",'Perfattr Data'!$B$11:$B$52,0),FALSE),0)</f>
        <v>9.2973896348864197E-5</v>
      </c>
      <c r="W13" s="53">
        <f>IF(ISNUMBER(HLOOKUP($O13,'Perfattr Data'!$A$11:$W$52,MATCH(W$3&amp;"Long",'Perfattr Data'!$B$11:$B$52,0),FALSE)),HLOOKUP($O13,'Perfattr Data'!$A$11:$W$52,MATCH(W$3&amp;"Long",'Perfattr Data'!$B$11:$B$52,0),FALSE),0)</f>
        <v>0</v>
      </c>
      <c r="X13" s="53">
        <f>IF(ISNUMBER(HLOOKUP($O13,'Perfattr Data'!$A$11:$W$52,MATCH(X$3&amp;"Long",'Perfattr Data'!$B$11:$B$52,0),FALSE)),HLOOKUP($O13,'Perfattr Data'!$A$11:$W$52,MATCH(X$3&amp;"Long",'Perfattr Data'!$B$11:$B$52,0),FALSE),0)</f>
        <v>0</v>
      </c>
    </row>
    <row r="14" spans="1:24" ht="15" customHeight="1" outlineLevel="1" x14ac:dyDescent="0.25">
      <c r="B14" s="13">
        <f t="shared" si="1"/>
        <v>42063</v>
      </c>
      <c r="C14" s="102">
        <f>IF(ISNUMBER(INDEX('Exposure Data'!$A$1:$N$80,MATCH($B14&amp;$B$3,'Exposure Data'!$A$1:$A$80,0),MATCH(C$3,'Exposure Data'!$A$1:$N$1,0))),INDEX('Exposure Data'!$A$1:$N$80,MATCH($B14&amp;$B$3,'Exposure Data'!$A$1:$A$80,0),MATCH(C$3,'Exposure Data'!$A$1:$N$1,0)),0)</f>
        <v>0.15800700000000001</v>
      </c>
      <c r="D14" s="102">
        <f>IF(ISNUMBER(INDEX('Exposure Data'!$A$1:$N$80,MATCH($B14&amp;$B$3,'Exposure Data'!$A$1:$A$80,0),MATCH(D$3,'Exposure Data'!$A$1:$N$1,0))),INDEX('Exposure Data'!$A$1:$N$80,MATCH($B14&amp;$B$3,'Exposure Data'!$A$1:$A$80,0),MATCH(D$3,'Exposure Data'!$A$1:$N$1,0)),0)</f>
        <v>0.37717800000000001</v>
      </c>
      <c r="E14" s="102">
        <f>IF(ISNUMBER(INDEX('Exposure Data'!$A$1:$N$80,MATCH($B14&amp;$B$3,'Exposure Data'!$A$1:$A$80,0),MATCH(E$3,'Exposure Data'!$A$1:$N$1,0))),INDEX('Exposure Data'!$A$1:$N$80,MATCH($B14&amp;$B$3,'Exposure Data'!$A$1:$A$80,0),MATCH(E$3,'Exposure Data'!$A$1:$N$1,0)),0)</f>
        <v>0.621834</v>
      </c>
      <c r="F14" s="102">
        <f>IF(ISNUMBER(INDEX('Exposure Data'!$A$1:$N$80,MATCH($B14&amp;$B$3,'Exposure Data'!$A$1:$A$80,0),MATCH(F$3,'Exposure Data'!$A$1:$N$1,0))),INDEX('Exposure Data'!$A$1:$N$80,MATCH($B14&amp;$B$3,'Exposure Data'!$A$1:$A$80,0),MATCH(F$3,'Exposure Data'!$A$1:$N$1,0)),0)</f>
        <v>0</v>
      </c>
      <c r="G14" s="102">
        <f>IF(ISNUMBER(INDEX('Exposure Data'!$A$1:$N$80,MATCH($B14&amp;$B$3,'Exposure Data'!$A$1:$A$80,0),MATCH(G$3,'Exposure Data'!$A$1:$N$1,0))),INDEX('Exposure Data'!$A$1:$N$80,MATCH($B14&amp;$B$3,'Exposure Data'!$A$1:$A$80,0),MATCH(G$3,'Exposure Data'!$A$1:$N$1,0)),0)</f>
        <v>0.49270999999999998</v>
      </c>
      <c r="H14" s="102">
        <f>IF(ISNUMBER(INDEX('Exposure Data'!$A$1:$N$80,MATCH($B14&amp;$B$3,'Exposure Data'!$A$1:$A$80,0),MATCH(H$3,'Exposure Data'!$A$1:$N$1,0))),INDEX('Exposure Data'!$A$1:$N$80,MATCH($B14&amp;$B$3,'Exposure Data'!$A$1:$A$80,0),MATCH(H$3,'Exposure Data'!$A$1:$N$1,0)),0)</f>
        <v>3.2280999999999997E-2</v>
      </c>
      <c r="I14" s="102">
        <f>IF(ISNUMBER(INDEX('Exposure Data'!$A$1:$N$80,MATCH($B14&amp;$B$3,'Exposure Data'!$A$1:$A$80,0),MATCH(I$3,'Exposure Data'!$A$1:$N$1,0))),INDEX('Exposure Data'!$A$1:$N$80,MATCH($B14&amp;$B$3,'Exposure Data'!$A$1:$A$80,0),MATCH(I$3,'Exposure Data'!$A$1:$N$1,0)),0)</f>
        <v>1.6990000000000002E-2</v>
      </c>
      <c r="J14" s="102">
        <f>IF(ISNUMBER(INDEX('Exposure Data'!$A$1:$N$80,MATCH($B14&amp;$B$3,'Exposure Data'!$A$1:$A$80,0),MATCH(J$3,'Exposure Data'!$A$1:$N$1,0))),INDEX('Exposure Data'!$A$1:$N$80,MATCH($B14&amp;$B$3,'Exposure Data'!$A$1:$A$80,0),MATCH(J$3,'Exposure Data'!$A$1:$N$1,0)),0)</f>
        <v>0</v>
      </c>
      <c r="K14" s="102">
        <f>IF(ISNUMBER(INDEX('Exposure Data'!$A$1:$N$80,MATCH($B14&amp;$B$3,'Exposure Data'!$A$1:$A$80,0),MATCH(K$3,'Exposure Data'!$A$1:$N$1,0))),INDEX('Exposure Data'!$A$1:$N$80,MATCH($B14&amp;$B$3,'Exposure Data'!$A$1:$A$80,0),MATCH(K$3,'Exposure Data'!$A$1:$N$1,0)),0)</f>
        <v>0</v>
      </c>
      <c r="L14" s="102">
        <f>IF(ISNUMBER(INDEX('Exposure Data'!$A$1:$N$80,MATCH($B14&amp;$B$3,'Exposure Data'!$A$1:$A$80,0),MATCH(L$3,'Exposure Data'!$A$1:$N$1,0))),INDEX('Exposure Data'!$A$1:$N$80,MATCH($B14&amp;$B$3,'Exposure Data'!$A$1:$A$80,0),MATCH(L$3,'Exposure Data'!$A$1:$N$1,0)),0)</f>
        <v>0</v>
      </c>
      <c r="M14" s="7"/>
      <c r="N14" s="4"/>
      <c r="O14" s="13">
        <f t="shared" si="2"/>
        <v>42063</v>
      </c>
      <c r="P14" s="53">
        <f>IF(ISNUMBER(HLOOKUP($O14,'Perfattr Data'!$A$11:$W$52,MATCH(P$3&amp;"Long",'Perfattr Data'!$B$11:$B$52,0),FALSE)),HLOOKUP($O14,'Perfattr Data'!$A$11:$W$52,MATCH(P$3&amp;"Long",'Perfattr Data'!$B$11:$B$52,0),FALSE),0)</f>
        <v>2.1236169008976109E-3</v>
      </c>
      <c r="Q14" s="53">
        <f>IF(ISNUMBER(HLOOKUP($O14,'Perfattr Data'!$A$11:$W$52,MATCH(Q$3&amp;"Long",'Perfattr Data'!$B$11:$B$52,0),FALSE)),HLOOKUP($O14,'Perfattr Data'!$A$11:$W$52,MATCH(Q$3&amp;"Long",'Perfattr Data'!$B$11:$B$52,0),FALSE),0)</f>
        <v>1.2328480709814435E-3</v>
      </c>
      <c r="R14" s="53">
        <f>IF(ISNUMBER(HLOOKUP($O14,'Perfattr Data'!$A$11:$W$52,MATCH(R$3&amp;"Long",'Perfattr Data'!$B$11:$B$52,0),FALSE)),HLOOKUP($O14,'Perfattr Data'!$A$11:$W$52,MATCH(R$3&amp;"Long",'Perfattr Data'!$B$11:$B$52,0),FALSE),0)</f>
        <v>3.2461781482288074E-3</v>
      </c>
      <c r="S14" s="53">
        <f>IF(ISNUMBER(HLOOKUP($O14,'Perfattr Data'!$A$11:$W$52,MATCH(S$3&amp;"Long",'Perfattr Data'!$B$11:$B$52,0),FALSE)),HLOOKUP($O14,'Perfattr Data'!$A$11:$W$52,MATCH(S$3&amp;"Long",'Perfattr Data'!$B$11:$B$52,0),FALSE),0)</f>
        <v>0</v>
      </c>
      <c r="T14" s="53">
        <f>IF(ISNUMBER(HLOOKUP($O14,'Perfattr Data'!$A$11:$W$52,MATCH(T$3&amp;"Long",'Perfattr Data'!$B$11:$B$52,0),FALSE)),HLOOKUP($O14,'Perfattr Data'!$A$11:$W$52,MATCH(T$3&amp;"Long",'Perfattr Data'!$B$11:$B$52,0),FALSE),0)</f>
        <v>1.0357378462451706E-3</v>
      </c>
      <c r="U14" s="53">
        <f>IF(ISNUMBER(HLOOKUP($O14,'Perfattr Data'!$A$11:$W$52,MATCH(U$3&amp;"Long",'Perfattr Data'!$B$11:$B$52,0),FALSE)),HLOOKUP($O14,'Perfattr Data'!$A$11:$W$52,MATCH(U$3&amp;"Long",'Perfattr Data'!$B$11:$B$52,0),FALSE),0)</f>
        <v>1.245026299937681E-3</v>
      </c>
      <c r="V14" s="53">
        <f>IF(ISNUMBER(HLOOKUP($O14,'Perfattr Data'!$A$11:$W$52,MATCH(V$3&amp;"Long",'Perfattr Data'!$B$11:$B$52,0),FALSE)),HLOOKUP($O14,'Perfattr Data'!$A$11:$W$52,MATCH(V$3&amp;"Long",'Perfattr Data'!$B$11:$B$52,0),FALSE),0)</f>
        <v>3.4407713931131089E-4</v>
      </c>
      <c r="W14" s="53">
        <f>IF(ISNUMBER(HLOOKUP($O14,'Perfattr Data'!$A$11:$W$52,MATCH(W$3&amp;"Long",'Perfattr Data'!$B$11:$B$52,0),FALSE)),HLOOKUP($O14,'Perfattr Data'!$A$11:$W$52,MATCH(W$3&amp;"Long",'Perfattr Data'!$B$11:$B$52,0),FALSE),0)</f>
        <v>0</v>
      </c>
      <c r="X14" s="53">
        <f>IF(ISNUMBER(HLOOKUP($O14,'Perfattr Data'!$A$11:$W$52,MATCH(X$3&amp;"Long",'Perfattr Data'!$B$11:$B$52,0),FALSE)),HLOOKUP($O14,'Perfattr Data'!$A$11:$W$52,MATCH(X$3&amp;"Long",'Perfattr Data'!$B$11:$B$52,0),FALSE),0)</f>
        <v>0</v>
      </c>
    </row>
    <row r="15" spans="1:24" ht="15" customHeight="1" outlineLevel="1" x14ac:dyDescent="0.25">
      <c r="B15" s="13">
        <f t="shared" si="1"/>
        <v>42094</v>
      </c>
      <c r="C15" s="102">
        <f>IF(ISNUMBER(INDEX('Exposure Data'!$A$1:$N$80,MATCH($B15&amp;$B$3,'Exposure Data'!$A$1:$A$80,0),MATCH(C$3,'Exposure Data'!$A$1:$N$1,0))),INDEX('Exposure Data'!$A$1:$N$80,MATCH($B15&amp;$B$3,'Exposure Data'!$A$1:$A$80,0),MATCH(C$3,'Exposure Data'!$A$1:$N$1,0)),0)</f>
        <v>0.1567035</v>
      </c>
      <c r="D15" s="102">
        <f>IF(ISNUMBER(INDEX('Exposure Data'!$A$1:$N$80,MATCH($B15&amp;$B$3,'Exposure Data'!$A$1:$A$80,0),MATCH(D$3,'Exposure Data'!$A$1:$N$1,0))),INDEX('Exposure Data'!$A$1:$N$80,MATCH($B15&amp;$B$3,'Exposure Data'!$A$1:$A$80,0),MATCH(D$3,'Exposure Data'!$A$1:$N$1,0)),0)</f>
        <v>0.42792799999999998</v>
      </c>
      <c r="E15" s="102">
        <f>IF(ISNUMBER(INDEX('Exposure Data'!$A$1:$N$80,MATCH($B15&amp;$B$3,'Exposure Data'!$A$1:$A$80,0),MATCH(E$3,'Exposure Data'!$A$1:$N$1,0))),INDEX('Exposure Data'!$A$1:$N$80,MATCH($B15&amp;$B$3,'Exposure Data'!$A$1:$A$80,0),MATCH(E$3,'Exposure Data'!$A$1:$N$1,0)),0)</f>
        <v>0.62896799999999997</v>
      </c>
      <c r="F15" s="102">
        <f>IF(ISNUMBER(INDEX('Exposure Data'!$A$1:$N$80,MATCH($B15&amp;$B$3,'Exposure Data'!$A$1:$A$80,0),MATCH(F$3,'Exposure Data'!$A$1:$N$1,0))),INDEX('Exposure Data'!$A$1:$N$80,MATCH($B15&amp;$B$3,'Exposure Data'!$A$1:$A$80,0),MATCH(F$3,'Exposure Data'!$A$1:$N$1,0)),0)</f>
        <v>0</v>
      </c>
      <c r="G15" s="102">
        <f>IF(ISNUMBER(INDEX('Exposure Data'!$A$1:$N$80,MATCH($B15&amp;$B$3,'Exposure Data'!$A$1:$A$80,0),MATCH(G$3,'Exposure Data'!$A$1:$N$1,0))),INDEX('Exposure Data'!$A$1:$N$80,MATCH($B15&amp;$B$3,'Exposure Data'!$A$1:$A$80,0),MATCH(G$3,'Exposure Data'!$A$1:$N$1,0)),0)</f>
        <v>0.5347305</v>
      </c>
      <c r="H15" s="102">
        <f>IF(ISNUMBER(INDEX('Exposure Data'!$A$1:$N$80,MATCH($B15&amp;$B$3,'Exposure Data'!$A$1:$A$80,0),MATCH(H$3,'Exposure Data'!$A$1:$N$1,0))),INDEX('Exposure Data'!$A$1:$N$80,MATCH($B15&amp;$B$3,'Exposure Data'!$A$1:$A$80,0),MATCH(H$3,'Exposure Data'!$A$1:$N$1,0)),0)</f>
        <v>3.0515E-2</v>
      </c>
      <c r="I15" s="102">
        <f>IF(ISNUMBER(INDEX('Exposure Data'!$A$1:$N$80,MATCH($B15&amp;$B$3,'Exposure Data'!$A$1:$A$80,0),MATCH(I$3,'Exposure Data'!$A$1:$N$1,0))),INDEX('Exposure Data'!$A$1:$N$80,MATCH($B15&amp;$B$3,'Exposure Data'!$A$1:$A$80,0),MATCH(I$3,'Exposure Data'!$A$1:$N$1,0)),0)</f>
        <v>1.6154999999999999E-2</v>
      </c>
      <c r="J15" s="102">
        <f>IF(ISNUMBER(INDEX('Exposure Data'!$A$1:$N$80,MATCH($B15&amp;$B$3,'Exposure Data'!$A$1:$A$80,0),MATCH(J$3,'Exposure Data'!$A$1:$N$1,0))),INDEX('Exposure Data'!$A$1:$N$80,MATCH($B15&amp;$B$3,'Exposure Data'!$A$1:$A$80,0),MATCH(J$3,'Exposure Data'!$A$1:$N$1,0)),0)</f>
        <v>0</v>
      </c>
      <c r="K15" s="102">
        <f>IF(ISNUMBER(INDEX('Exposure Data'!$A$1:$N$80,MATCH($B15&amp;$B$3,'Exposure Data'!$A$1:$A$80,0),MATCH(K$3,'Exposure Data'!$A$1:$N$1,0))),INDEX('Exposure Data'!$A$1:$N$80,MATCH($B15&amp;$B$3,'Exposure Data'!$A$1:$A$80,0),MATCH(K$3,'Exposure Data'!$A$1:$N$1,0)),0)</f>
        <v>0</v>
      </c>
      <c r="L15" s="102">
        <f>IF(ISNUMBER(INDEX('Exposure Data'!$A$1:$N$80,MATCH($B15&amp;$B$3,'Exposure Data'!$A$1:$A$80,0),MATCH(L$3,'Exposure Data'!$A$1:$N$1,0))),INDEX('Exposure Data'!$A$1:$N$80,MATCH($B15&amp;$B$3,'Exposure Data'!$A$1:$A$80,0),MATCH(L$3,'Exposure Data'!$A$1:$N$1,0)),0)</f>
        <v>0</v>
      </c>
      <c r="M15" s="7"/>
      <c r="N15" s="4"/>
      <c r="O15" s="13">
        <f t="shared" si="2"/>
        <v>42094</v>
      </c>
      <c r="P15" s="53">
        <f>IF(ISNUMBER(HLOOKUP($O15,'Perfattr Data'!$A$11:$W$52,MATCH(P$3&amp;"Long",'Perfattr Data'!$B$11:$B$52,0),FALSE)),HLOOKUP($O15,'Perfattr Data'!$A$11:$W$52,MATCH(P$3&amp;"Long",'Perfattr Data'!$B$11:$B$52,0),FALSE),0)</f>
        <v>3.0417132623323977E-3</v>
      </c>
      <c r="Q15" s="53">
        <f>IF(ISNUMBER(HLOOKUP($O15,'Perfattr Data'!$A$11:$W$52,MATCH(Q$3&amp;"Long",'Perfattr Data'!$B$11:$B$52,0),FALSE)),HLOOKUP($O15,'Perfattr Data'!$A$11:$W$52,MATCH(Q$3&amp;"Long",'Perfattr Data'!$B$11:$B$52,0),FALSE),0)</f>
        <v>2.415390144441015E-3</v>
      </c>
      <c r="R15" s="53">
        <f>IF(ISNUMBER(HLOOKUP($O15,'Perfattr Data'!$A$11:$W$52,MATCH(R$3&amp;"Long",'Perfattr Data'!$B$11:$B$52,0),FALSE)),HLOOKUP($O15,'Perfattr Data'!$A$11:$W$52,MATCH(R$3&amp;"Long",'Perfattr Data'!$B$11:$B$52,0),FALSE),0)</f>
        <v>3.6188215370913527E-3</v>
      </c>
      <c r="S15" s="53">
        <f>IF(ISNUMBER(HLOOKUP($O15,'Perfattr Data'!$A$11:$W$52,MATCH(S$3&amp;"Long",'Perfattr Data'!$B$11:$B$52,0),FALSE)),HLOOKUP($O15,'Perfattr Data'!$A$11:$W$52,MATCH(S$3&amp;"Long",'Perfattr Data'!$B$11:$B$52,0),FALSE),0)</f>
        <v>0</v>
      </c>
      <c r="T15" s="53">
        <f>IF(ISNUMBER(HLOOKUP($O15,'Perfattr Data'!$A$11:$W$52,MATCH(T$3&amp;"Long",'Perfattr Data'!$B$11:$B$52,0),FALSE)),HLOOKUP($O15,'Perfattr Data'!$A$11:$W$52,MATCH(T$3&amp;"Long",'Perfattr Data'!$B$11:$B$52,0),FALSE),0)</f>
        <v>8.492623586323398E-5</v>
      </c>
      <c r="U15" s="53">
        <f>IF(ISNUMBER(HLOOKUP($O15,'Perfattr Data'!$A$11:$W$52,MATCH(U$3&amp;"Long",'Perfattr Data'!$B$11:$B$52,0),FALSE)),HLOOKUP($O15,'Perfattr Data'!$A$11:$W$52,MATCH(U$3&amp;"Long",'Perfattr Data'!$B$11:$B$52,0),FALSE),0)</f>
        <v>-6.3518034937108973E-4</v>
      </c>
      <c r="V15" s="53">
        <f>IF(ISNUMBER(HLOOKUP($O15,'Perfattr Data'!$A$11:$W$52,MATCH(V$3&amp;"Long",'Perfattr Data'!$B$11:$B$52,0),FALSE)),HLOOKUP($O15,'Perfattr Data'!$A$11:$W$52,MATCH(V$3&amp;"Long",'Perfattr Data'!$B$11:$B$52,0),FALSE),0)</f>
        <v>5.1712780469269747E-5</v>
      </c>
      <c r="W15" s="53">
        <f>IF(ISNUMBER(HLOOKUP($O15,'Perfattr Data'!$A$11:$W$52,MATCH(W$3&amp;"Long",'Perfattr Data'!$B$11:$B$52,0),FALSE)),HLOOKUP($O15,'Perfattr Data'!$A$11:$W$52,MATCH(W$3&amp;"Long",'Perfattr Data'!$B$11:$B$52,0),FALSE),0)</f>
        <v>0</v>
      </c>
      <c r="X15" s="53">
        <f>IF(ISNUMBER(HLOOKUP($O15,'Perfattr Data'!$A$11:$W$52,MATCH(X$3&amp;"Long",'Perfattr Data'!$B$11:$B$52,0),FALSE)),HLOOKUP($O15,'Perfattr Data'!$A$11:$W$52,MATCH(X$3&amp;"Long",'Perfattr Data'!$B$11:$B$52,0),FALSE),0)</f>
        <v>0</v>
      </c>
    </row>
    <row r="16" spans="1:24" ht="15" customHeight="1" outlineLevel="1" x14ac:dyDescent="0.25">
      <c r="B16" s="13">
        <f t="shared" si="1"/>
        <v>42124</v>
      </c>
      <c r="C16" s="102">
        <f>IF(ISNUMBER(INDEX('Exposure Data'!$A$1:$N$80,MATCH($B16&amp;$B$3,'Exposure Data'!$A$1:$A$80,0),MATCH(C$3,'Exposure Data'!$A$1:$N$1,0))),INDEX('Exposure Data'!$A$1:$N$80,MATCH($B16&amp;$B$3,'Exposure Data'!$A$1:$A$80,0),MATCH(C$3,'Exposure Data'!$A$1:$N$1,0)),0)</f>
        <v>0.20831250000000001</v>
      </c>
      <c r="D16" s="102">
        <f>IF(ISNUMBER(INDEX('Exposure Data'!$A$1:$N$80,MATCH($B16&amp;$B$3,'Exposure Data'!$A$1:$A$80,0),MATCH(D$3,'Exposure Data'!$A$1:$N$1,0))),INDEX('Exposure Data'!$A$1:$N$80,MATCH($B16&amp;$B$3,'Exposure Data'!$A$1:$A$80,0),MATCH(D$3,'Exposure Data'!$A$1:$N$1,0)),0)</f>
        <v>0.47081249999999997</v>
      </c>
      <c r="E16" s="102">
        <f>IF(ISNUMBER(INDEX('Exposure Data'!$A$1:$N$80,MATCH($B16&amp;$B$3,'Exposure Data'!$A$1:$A$80,0),MATCH(E$3,'Exposure Data'!$A$1:$N$1,0))),INDEX('Exposure Data'!$A$1:$N$80,MATCH($B16&amp;$B$3,'Exposure Data'!$A$1:$A$80,0),MATCH(E$3,'Exposure Data'!$A$1:$N$1,0)),0)</f>
        <v>0.65287499999999998</v>
      </c>
      <c r="F16" s="102">
        <f>IF(ISNUMBER(INDEX('Exposure Data'!$A$1:$N$80,MATCH($B16&amp;$B$3,'Exposure Data'!$A$1:$A$80,0),MATCH(F$3,'Exposure Data'!$A$1:$N$1,0))),INDEX('Exposure Data'!$A$1:$N$80,MATCH($B16&amp;$B$3,'Exposure Data'!$A$1:$A$80,0),MATCH(F$3,'Exposure Data'!$A$1:$N$1,0)),0)</f>
        <v>0</v>
      </c>
      <c r="G16" s="102">
        <f>IF(ISNUMBER(INDEX('Exposure Data'!$A$1:$N$80,MATCH($B16&amp;$B$3,'Exposure Data'!$A$1:$A$80,0),MATCH(G$3,'Exposure Data'!$A$1:$N$1,0))),INDEX('Exposure Data'!$A$1:$N$80,MATCH($B16&amp;$B$3,'Exposure Data'!$A$1:$A$80,0),MATCH(G$3,'Exposure Data'!$A$1:$N$1,0)),0)</f>
        <v>0.49743749999999998</v>
      </c>
      <c r="H16" s="102">
        <f>IF(ISNUMBER(INDEX('Exposure Data'!$A$1:$N$80,MATCH($B16&amp;$B$3,'Exposure Data'!$A$1:$A$80,0),MATCH(H$3,'Exposure Data'!$A$1:$N$1,0))),INDEX('Exposure Data'!$A$1:$N$80,MATCH($B16&amp;$B$3,'Exposure Data'!$A$1:$A$80,0),MATCH(H$3,'Exposure Data'!$A$1:$N$1,0)),0)</f>
        <v>2.9812500000000002E-2</v>
      </c>
      <c r="I16" s="102">
        <f>IF(ISNUMBER(INDEX('Exposure Data'!$A$1:$N$80,MATCH($B16&amp;$B$3,'Exposure Data'!$A$1:$A$80,0),MATCH(I$3,'Exposure Data'!$A$1:$N$1,0))),INDEX('Exposure Data'!$A$1:$N$80,MATCH($B16&amp;$B$3,'Exposure Data'!$A$1:$A$80,0),MATCH(I$3,'Exposure Data'!$A$1:$N$1,0)),0)</f>
        <v>1.55625E-2</v>
      </c>
      <c r="J16" s="102">
        <f>IF(ISNUMBER(INDEX('Exposure Data'!$A$1:$N$80,MATCH($B16&amp;$B$3,'Exposure Data'!$A$1:$A$80,0),MATCH(J$3,'Exposure Data'!$A$1:$N$1,0))),INDEX('Exposure Data'!$A$1:$N$80,MATCH($B16&amp;$B$3,'Exposure Data'!$A$1:$A$80,0),MATCH(J$3,'Exposure Data'!$A$1:$N$1,0)),0)</f>
        <v>0</v>
      </c>
      <c r="K16" s="102">
        <f>IF(ISNUMBER(INDEX('Exposure Data'!$A$1:$N$80,MATCH($B16&amp;$B$3,'Exposure Data'!$A$1:$A$80,0),MATCH(K$3,'Exposure Data'!$A$1:$N$1,0))),INDEX('Exposure Data'!$A$1:$N$80,MATCH($B16&amp;$B$3,'Exposure Data'!$A$1:$A$80,0),MATCH(K$3,'Exposure Data'!$A$1:$N$1,0)),0)</f>
        <v>0</v>
      </c>
      <c r="L16" s="102">
        <f>IF(ISNUMBER(INDEX('Exposure Data'!$A$1:$N$80,MATCH($B16&amp;$B$3,'Exposure Data'!$A$1:$A$80,0),MATCH(L$3,'Exposure Data'!$A$1:$N$1,0))),INDEX('Exposure Data'!$A$1:$N$80,MATCH($B16&amp;$B$3,'Exposure Data'!$A$1:$A$80,0),MATCH(L$3,'Exposure Data'!$A$1:$N$1,0)),0)</f>
        <v>0</v>
      </c>
      <c r="M16" s="7"/>
      <c r="O16" s="13">
        <f t="shared" si="2"/>
        <v>42124</v>
      </c>
      <c r="P16" s="53">
        <f>IF(ISNUMBER(HLOOKUP($O16,'Perfattr Data'!$A$11:$W$52,MATCH(P$3&amp;"Long",'Perfattr Data'!$B$11:$B$52,0),FALSE)),HLOOKUP($O16,'Perfattr Data'!$A$11:$W$52,MATCH(P$3&amp;"Long",'Perfattr Data'!$B$11:$B$52,0),FALSE),0)</f>
        <v>5.3606494712516075E-3</v>
      </c>
      <c r="Q16" s="53">
        <f>IF(ISNUMBER(HLOOKUP($O16,'Perfattr Data'!$A$11:$W$52,MATCH(Q$3&amp;"Long",'Perfattr Data'!$B$11:$B$52,0),FALSE)),HLOOKUP($O16,'Perfattr Data'!$A$11:$W$52,MATCH(Q$3&amp;"Long",'Perfattr Data'!$B$11:$B$52,0),FALSE),0)</f>
        <v>1.1785545168627176E-3</v>
      </c>
      <c r="R16" s="53">
        <f>IF(ISNUMBER(HLOOKUP($O16,'Perfattr Data'!$A$11:$W$52,MATCH(R$3&amp;"Long",'Perfattr Data'!$B$11:$B$52,0),FALSE)),HLOOKUP($O16,'Perfattr Data'!$A$11:$W$52,MATCH(R$3&amp;"Long",'Perfattr Data'!$B$11:$B$52,0),FALSE),0)</f>
        <v>4.7074981261248323E-4</v>
      </c>
      <c r="S16" s="53">
        <f>IF(ISNUMBER(HLOOKUP($O16,'Perfattr Data'!$A$11:$W$52,MATCH(S$3&amp;"Long",'Perfattr Data'!$B$11:$B$52,0),FALSE)),HLOOKUP($O16,'Perfattr Data'!$A$11:$W$52,MATCH(S$3&amp;"Long",'Perfattr Data'!$B$11:$B$52,0),FALSE),0)</f>
        <v>0</v>
      </c>
      <c r="T16" s="53">
        <f>IF(ISNUMBER(HLOOKUP($O16,'Perfattr Data'!$A$11:$W$52,MATCH(T$3&amp;"Long",'Perfattr Data'!$B$11:$B$52,0),FALSE)),HLOOKUP($O16,'Perfattr Data'!$A$11:$W$52,MATCH(T$3&amp;"Long",'Perfattr Data'!$B$11:$B$52,0),FALSE),0)</f>
        <v>2.4521145343344534E-3</v>
      </c>
      <c r="U16" s="53">
        <f>IF(ISNUMBER(HLOOKUP($O16,'Perfattr Data'!$A$11:$W$52,MATCH(U$3&amp;"Long",'Perfattr Data'!$B$11:$B$52,0),FALSE)),HLOOKUP($O16,'Perfattr Data'!$A$11:$W$52,MATCH(U$3&amp;"Long",'Perfattr Data'!$B$11:$B$52,0),FALSE),0)</f>
        <v>5.6992543327476E-5</v>
      </c>
      <c r="V16" s="53">
        <f>IF(ISNUMBER(HLOOKUP($O16,'Perfattr Data'!$A$11:$W$52,MATCH(V$3&amp;"Long",'Perfattr Data'!$B$11:$B$52,0),FALSE)),HLOOKUP($O16,'Perfattr Data'!$A$11:$W$52,MATCH(V$3&amp;"Long",'Perfattr Data'!$B$11:$B$52,0),FALSE),0)</f>
        <v>2.2066846866407265E-4</v>
      </c>
      <c r="W16" s="53">
        <f>IF(ISNUMBER(HLOOKUP($O16,'Perfattr Data'!$A$11:$W$52,MATCH(W$3&amp;"Long",'Perfattr Data'!$B$11:$B$52,0),FALSE)),HLOOKUP($O16,'Perfattr Data'!$A$11:$W$52,MATCH(W$3&amp;"Long",'Perfattr Data'!$B$11:$B$52,0),FALSE),0)</f>
        <v>0</v>
      </c>
      <c r="X16" s="53">
        <f>IF(ISNUMBER(HLOOKUP($O16,'Perfattr Data'!$A$11:$W$52,MATCH(X$3&amp;"Long",'Perfattr Data'!$B$11:$B$52,0),FALSE)),HLOOKUP($O16,'Perfattr Data'!$A$11:$W$52,MATCH(X$3&amp;"Long",'Perfattr Data'!$B$11:$B$52,0),FALSE),0)</f>
        <v>0</v>
      </c>
    </row>
    <row r="17" spans="2:24" ht="15" customHeight="1" outlineLevel="1" x14ac:dyDescent="0.25">
      <c r="B17" s="13">
        <f t="shared" si="1"/>
        <v>42155</v>
      </c>
      <c r="C17" s="102">
        <f>IF(ISNUMBER(INDEX('Exposure Data'!$A$1:$N$80,MATCH($B17&amp;$B$3,'Exposure Data'!$A$1:$A$80,0),MATCH(C$3,'Exposure Data'!$A$1:$N$1,0))),INDEX('Exposure Data'!$A$1:$N$80,MATCH($B17&amp;$B$3,'Exposure Data'!$A$1:$A$80,0),MATCH(C$3,'Exposure Data'!$A$1:$N$1,0)),0)</f>
        <v>0.21981200000000001</v>
      </c>
      <c r="D17" s="102">
        <f>IF(ISNUMBER(INDEX('Exposure Data'!$A$1:$N$80,MATCH($B17&amp;$B$3,'Exposure Data'!$A$1:$A$80,0),MATCH(D$3,'Exposure Data'!$A$1:$N$1,0))),INDEX('Exposure Data'!$A$1:$N$80,MATCH($B17&amp;$B$3,'Exposure Data'!$A$1:$A$80,0),MATCH(D$3,'Exposure Data'!$A$1:$N$1,0)),0)</f>
        <v>0.42798900000000001</v>
      </c>
      <c r="E17" s="102">
        <f>IF(ISNUMBER(INDEX('Exposure Data'!$A$1:$N$80,MATCH($B17&amp;$B$3,'Exposure Data'!$A$1:$A$80,0),MATCH(E$3,'Exposure Data'!$A$1:$N$1,0))),INDEX('Exposure Data'!$A$1:$N$80,MATCH($B17&amp;$B$3,'Exposure Data'!$A$1:$A$80,0),MATCH(E$3,'Exposure Data'!$A$1:$N$1,0)),0)</f>
        <v>0.62256200000000006</v>
      </c>
      <c r="F17" s="102">
        <f>IF(ISNUMBER(INDEX('Exposure Data'!$A$1:$N$80,MATCH($B17&amp;$B$3,'Exposure Data'!$A$1:$A$80,0),MATCH(F$3,'Exposure Data'!$A$1:$N$1,0))),INDEX('Exposure Data'!$A$1:$N$80,MATCH($B17&amp;$B$3,'Exposure Data'!$A$1:$A$80,0),MATCH(F$3,'Exposure Data'!$A$1:$N$1,0)),0)</f>
        <v>0</v>
      </c>
      <c r="G17" s="102">
        <f>IF(ISNUMBER(INDEX('Exposure Data'!$A$1:$N$80,MATCH($B17&amp;$B$3,'Exposure Data'!$A$1:$A$80,0),MATCH(G$3,'Exposure Data'!$A$1:$N$1,0))),INDEX('Exposure Data'!$A$1:$N$80,MATCH($B17&amp;$B$3,'Exposure Data'!$A$1:$A$80,0),MATCH(G$3,'Exposure Data'!$A$1:$N$1,0)),0)</f>
        <v>0.47685600000000006</v>
      </c>
      <c r="H17" s="102">
        <f>IF(ISNUMBER(INDEX('Exposure Data'!$A$1:$N$80,MATCH($B17&amp;$B$3,'Exposure Data'!$A$1:$A$80,0),MATCH(H$3,'Exposure Data'!$A$1:$N$1,0))),INDEX('Exposure Data'!$A$1:$N$80,MATCH($B17&amp;$B$3,'Exposure Data'!$A$1:$A$80,0),MATCH(H$3,'Exposure Data'!$A$1:$N$1,0)),0)</f>
        <v>2.8282000000000005E-2</v>
      </c>
      <c r="I17" s="102">
        <f>IF(ISNUMBER(INDEX('Exposure Data'!$A$1:$N$80,MATCH($B17&amp;$B$3,'Exposure Data'!$A$1:$A$80,0),MATCH(I$3,'Exposure Data'!$A$1:$N$1,0))),INDEX('Exposure Data'!$A$1:$N$80,MATCH($B17&amp;$B$3,'Exposure Data'!$A$1:$A$80,0),MATCH(I$3,'Exposure Data'!$A$1:$N$1,0)),0)</f>
        <v>1.4499E-2</v>
      </c>
      <c r="J17" s="102">
        <f>IF(ISNUMBER(INDEX('Exposure Data'!$A$1:$N$80,MATCH($B17&amp;$B$3,'Exposure Data'!$A$1:$A$80,0),MATCH(J$3,'Exposure Data'!$A$1:$N$1,0))),INDEX('Exposure Data'!$A$1:$N$80,MATCH($B17&amp;$B$3,'Exposure Data'!$A$1:$A$80,0),MATCH(J$3,'Exposure Data'!$A$1:$N$1,0)),0)</f>
        <v>0</v>
      </c>
      <c r="K17" s="102">
        <f>IF(ISNUMBER(INDEX('Exposure Data'!$A$1:$N$80,MATCH($B17&amp;$B$3,'Exposure Data'!$A$1:$A$80,0),MATCH(K$3,'Exposure Data'!$A$1:$N$1,0))),INDEX('Exposure Data'!$A$1:$N$80,MATCH($B17&amp;$B$3,'Exposure Data'!$A$1:$A$80,0),MATCH(K$3,'Exposure Data'!$A$1:$N$1,0)),0)</f>
        <v>0</v>
      </c>
      <c r="L17" s="102">
        <f>IF(ISNUMBER(INDEX('Exposure Data'!$A$1:$N$80,MATCH($B17&amp;$B$3,'Exposure Data'!$A$1:$A$80,0),MATCH(L$3,'Exposure Data'!$A$1:$N$1,0))),INDEX('Exposure Data'!$A$1:$N$80,MATCH($B17&amp;$B$3,'Exposure Data'!$A$1:$A$80,0),MATCH(L$3,'Exposure Data'!$A$1:$N$1,0)),0)</f>
        <v>0</v>
      </c>
      <c r="M17" s="7"/>
      <c r="O17" s="13">
        <f t="shared" si="2"/>
        <v>42155</v>
      </c>
      <c r="P17" s="53">
        <f>IF(ISNUMBER(HLOOKUP($O17,'Perfattr Data'!$A$11:$W$52,MATCH(P$3&amp;"Long",'Perfattr Data'!$B$11:$B$52,0),FALSE)),HLOOKUP($O17,'Perfattr Data'!$A$11:$W$52,MATCH(P$3&amp;"Long",'Perfattr Data'!$B$11:$B$52,0),FALSE),0)</f>
        <v>2.2020625416208734E-3</v>
      </c>
      <c r="Q17" s="53">
        <f>IF(ISNUMBER(HLOOKUP($O17,'Perfattr Data'!$A$11:$W$52,MATCH(Q$3&amp;"Long",'Perfattr Data'!$B$11:$B$52,0),FALSE)),HLOOKUP($O17,'Perfattr Data'!$A$11:$W$52,MATCH(Q$3&amp;"Long",'Perfattr Data'!$B$11:$B$52,0),FALSE),0)</f>
        <v>2.4766029364980233E-3</v>
      </c>
      <c r="R17" s="53">
        <f>IF(ISNUMBER(HLOOKUP($O17,'Perfattr Data'!$A$11:$W$52,MATCH(R$3&amp;"Long",'Perfattr Data'!$B$11:$B$52,0),FALSE)),HLOOKUP($O17,'Perfattr Data'!$A$11:$W$52,MATCH(R$3&amp;"Long",'Perfattr Data'!$B$11:$B$52,0),FALSE),0)</f>
        <v>-4.1666684508178346E-3</v>
      </c>
      <c r="S17" s="53">
        <f>IF(ISNUMBER(HLOOKUP($O17,'Perfattr Data'!$A$11:$W$52,MATCH(S$3&amp;"Long",'Perfattr Data'!$B$11:$B$52,0),FALSE)),HLOOKUP($O17,'Perfattr Data'!$A$11:$W$52,MATCH(S$3&amp;"Long",'Perfattr Data'!$B$11:$B$52,0),FALSE),0)</f>
        <v>0</v>
      </c>
      <c r="T17" s="53">
        <f>IF(ISNUMBER(HLOOKUP($O17,'Perfattr Data'!$A$11:$W$52,MATCH(T$3&amp;"Long",'Perfattr Data'!$B$11:$B$52,0),FALSE)),HLOOKUP($O17,'Perfattr Data'!$A$11:$W$52,MATCH(T$3&amp;"Long",'Perfattr Data'!$B$11:$B$52,0),FALSE),0)</f>
        <v>6.3042357606281525E-4</v>
      </c>
      <c r="U17" s="53">
        <f>IF(ISNUMBER(HLOOKUP($O17,'Perfattr Data'!$A$11:$W$52,MATCH(U$3&amp;"Long",'Perfattr Data'!$B$11:$B$52,0),FALSE)),HLOOKUP($O17,'Perfattr Data'!$A$11:$W$52,MATCH(U$3&amp;"Long",'Perfattr Data'!$B$11:$B$52,0),FALSE),0)</f>
        <v>2.7494816446705419E-4</v>
      </c>
      <c r="V17" s="53">
        <f>IF(ISNUMBER(HLOOKUP($O17,'Perfattr Data'!$A$11:$W$52,MATCH(V$3&amp;"Long",'Perfattr Data'!$B$11:$B$52,0),FALSE)),HLOOKUP($O17,'Perfattr Data'!$A$11:$W$52,MATCH(V$3&amp;"Long",'Perfattr Data'!$B$11:$B$52,0),FALSE),0)</f>
        <v>-7.2466169976291716E-5</v>
      </c>
      <c r="W17" s="53">
        <f>IF(ISNUMBER(HLOOKUP($O17,'Perfattr Data'!$A$11:$W$52,MATCH(W$3&amp;"Long",'Perfattr Data'!$B$11:$B$52,0),FALSE)),HLOOKUP($O17,'Perfattr Data'!$A$11:$W$52,MATCH(W$3&amp;"Long",'Perfattr Data'!$B$11:$B$52,0),FALSE),0)</f>
        <v>0</v>
      </c>
      <c r="X17" s="53">
        <f>IF(ISNUMBER(HLOOKUP($O17,'Perfattr Data'!$A$11:$W$52,MATCH(X$3&amp;"Long",'Perfattr Data'!$B$11:$B$52,0),FALSE)),HLOOKUP($O17,'Perfattr Data'!$A$11:$W$52,MATCH(X$3&amp;"Long",'Perfattr Data'!$B$11:$B$52,0),FALSE),0)</f>
        <v>0</v>
      </c>
    </row>
    <row r="18" spans="2:24" ht="15" customHeight="1" outlineLevel="1" x14ac:dyDescent="0.25">
      <c r="B18" s="13">
        <f t="shared" si="1"/>
        <v>42185</v>
      </c>
      <c r="C18" s="102">
        <f>IF(ISNUMBER(INDEX('Exposure Data'!$A$1:$N$80,MATCH($B18&amp;$B$3,'Exposure Data'!$A$1:$A$80,0),MATCH(C$3,'Exposure Data'!$A$1:$N$1,0))),INDEX('Exposure Data'!$A$1:$N$80,MATCH($B18&amp;$B$3,'Exposure Data'!$A$1:$A$80,0),MATCH(C$3,'Exposure Data'!$A$1:$N$1,0)),0)</f>
        <v>0.2374066</v>
      </c>
      <c r="D18" s="102">
        <f>IF(ISNUMBER(INDEX('Exposure Data'!$A$1:$N$80,MATCH($B18&amp;$B$3,'Exposure Data'!$A$1:$A$80,0),MATCH(D$3,'Exposure Data'!$A$1:$N$1,0))),INDEX('Exposure Data'!$A$1:$N$80,MATCH($B18&amp;$B$3,'Exposure Data'!$A$1:$A$80,0),MATCH(D$3,'Exposure Data'!$A$1:$N$1,0)),0)</f>
        <v>0.43126740000000002</v>
      </c>
      <c r="E18" s="102">
        <f>IF(ISNUMBER(INDEX('Exposure Data'!$A$1:$N$80,MATCH($B18&amp;$B$3,'Exposure Data'!$A$1:$A$80,0),MATCH(E$3,'Exposure Data'!$A$1:$N$1,0))),INDEX('Exposure Data'!$A$1:$N$80,MATCH($B18&amp;$B$3,'Exposure Data'!$A$1:$A$80,0),MATCH(E$3,'Exposure Data'!$A$1:$N$1,0)),0)</f>
        <v>0.63405599999999995</v>
      </c>
      <c r="F18" s="102">
        <f>IF(ISNUMBER(INDEX('Exposure Data'!$A$1:$N$80,MATCH($B18&amp;$B$3,'Exposure Data'!$A$1:$A$80,0),MATCH(F$3,'Exposure Data'!$A$1:$N$1,0))),INDEX('Exposure Data'!$A$1:$N$80,MATCH($B18&amp;$B$3,'Exposure Data'!$A$1:$A$80,0),MATCH(F$3,'Exposure Data'!$A$1:$N$1,0)),0)</f>
        <v>0</v>
      </c>
      <c r="G18" s="102">
        <f>IF(ISNUMBER(INDEX('Exposure Data'!$A$1:$N$80,MATCH($B18&amp;$B$3,'Exposure Data'!$A$1:$A$80,0),MATCH(G$3,'Exposure Data'!$A$1:$N$1,0))),INDEX('Exposure Data'!$A$1:$N$80,MATCH($B18&amp;$B$3,'Exposure Data'!$A$1:$A$80,0),MATCH(G$3,'Exposure Data'!$A$1:$N$1,0)),0)</f>
        <v>0.48119020000000001</v>
      </c>
      <c r="H18" s="102">
        <f>IF(ISNUMBER(INDEX('Exposure Data'!$A$1:$N$80,MATCH($B18&amp;$B$3,'Exposure Data'!$A$1:$A$80,0),MATCH(H$3,'Exposure Data'!$A$1:$N$1,0))),INDEX('Exposure Data'!$A$1:$N$80,MATCH($B18&amp;$B$3,'Exposure Data'!$A$1:$A$80,0),MATCH(H$3,'Exposure Data'!$A$1:$N$1,0)),0)</f>
        <v>2.9334200000000001E-2</v>
      </c>
      <c r="I18" s="102">
        <f>IF(ISNUMBER(INDEX('Exposure Data'!$A$1:$N$80,MATCH($B18&amp;$B$3,'Exposure Data'!$A$1:$A$80,0),MATCH(I$3,'Exposure Data'!$A$1:$N$1,0))),INDEX('Exposure Data'!$A$1:$N$80,MATCH($B18&amp;$B$3,'Exposure Data'!$A$1:$A$80,0),MATCH(I$3,'Exposure Data'!$A$1:$N$1,0)),0)</f>
        <v>8.3812000000000001E-3</v>
      </c>
      <c r="J18" s="102">
        <f>IF(ISNUMBER(INDEX('Exposure Data'!$A$1:$N$80,MATCH($B18&amp;$B$3,'Exposure Data'!$A$1:$A$80,0),MATCH(J$3,'Exposure Data'!$A$1:$N$1,0))),INDEX('Exposure Data'!$A$1:$N$80,MATCH($B18&amp;$B$3,'Exposure Data'!$A$1:$A$80,0),MATCH(J$3,'Exposure Data'!$A$1:$N$1,0)),0)</f>
        <v>0</v>
      </c>
      <c r="K18" s="102">
        <f>IF(ISNUMBER(INDEX('Exposure Data'!$A$1:$N$80,MATCH($B18&amp;$B$3,'Exposure Data'!$A$1:$A$80,0),MATCH(K$3,'Exposure Data'!$A$1:$N$1,0))),INDEX('Exposure Data'!$A$1:$N$80,MATCH($B18&amp;$B$3,'Exposure Data'!$A$1:$A$80,0),MATCH(K$3,'Exposure Data'!$A$1:$N$1,0)),0)</f>
        <v>0</v>
      </c>
      <c r="L18" s="102">
        <f>IF(ISNUMBER(INDEX('Exposure Data'!$A$1:$N$80,MATCH($B18&amp;$B$3,'Exposure Data'!$A$1:$A$80,0),MATCH(L$3,'Exposure Data'!$A$1:$N$1,0))),INDEX('Exposure Data'!$A$1:$N$80,MATCH($B18&amp;$B$3,'Exposure Data'!$A$1:$A$80,0),MATCH(L$3,'Exposure Data'!$A$1:$N$1,0)),0)</f>
        <v>0</v>
      </c>
      <c r="M18" s="7"/>
      <c r="O18" s="13">
        <f t="shared" si="2"/>
        <v>42185</v>
      </c>
      <c r="P18" s="53">
        <f>IF(ISNUMBER(HLOOKUP($O18,'Perfattr Data'!$A$11:$W$52,MATCH(P$3&amp;"Long",'Perfattr Data'!$B$11:$B$52,0),FALSE)),HLOOKUP($O18,'Perfattr Data'!$A$11:$W$52,MATCH(P$3&amp;"Long",'Perfattr Data'!$B$11:$B$52,0),FALSE),0)</f>
        <v>-4.2290711485750551E-3</v>
      </c>
      <c r="Q18" s="53">
        <f>IF(ISNUMBER(HLOOKUP($O18,'Perfattr Data'!$A$11:$W$52,MATCH(Q$3&amp;"Long",'Perfattr Data'!$B$11:$B$52,0),FALSE)),HLOOKUP($O18,'Perfattr Data'!$A$11:$W$52,MATCH(Q$3&amp;"Long",'Perfattr Data'!$B$11:$B$52,0),FALSE),0)</f>
        <v>-1.222509961001342E-3</v>
      </c>
      <c r="R18" s="53">
        <f>IF(ISNUMBER(HLOOKUP($O18,'Perfattr Data'!$A$11:$W$52,MATCH(R$3&amp;"Long",'Perfattr Data'!$B$11:$B$52,0),FALSE)),HLOOKUP($O18,'Perfattr Data'!$A$11:$W$52,MATCH(R$3&amp;"Long",'Perfattr Data'!$B$11:$B$52,0),FALSE),0)</f>
        <v>-6.071677924657206E-3</v>
      </c>
      <c r="S18" s="53">
        <f>IF(ISNUMBER(HLOOKUP($O18,'Perfattr Data'!$A$11:$W$52,MATCH(S$3&amp;"Long",'Perfattr Data'!$B$11:$B$52,0),FALSE)),HLOOKUP($O18,'Perfattr Data'!$A$11:$W$52,MATCH(S$3&amp;"Long",'Perfattr Data'!$B$11:$B$52,0),FALSE),0)</f>
        <v>0</v>
      </c>
      <c r="T18" s="53">
        <f>IF(ISNUMBER(HLOOKUP($O18,'Perfattr Data'!$A$11:$W$52,MATCH(T$3&amp;"Long",'Perfattr Data'!$B$11:$B$52,0),FALSE)),HLOOKUP($O18,'Perfattr Data'!$A$11:$W$52,MATCH(T$3&amp;"Long",'Perfattr Data'!$B$11:$B$52,0),FALSE),0)</f>
        <v>-5.0827474145066602E-4</v>
      </c>
      <c r="U18" s="53">
        <f>IF(ISNUMBER(HLOOKUP($O18,'Perfattr Data'!$A$11:$W$52,MATCH(U$3&amp;"Long",'Perfattr Data'!$B$11:$B$52,0),FALSE)),HLOOKUP($O18,'Perfattr Data'!$A$11:$W$52,MATCH(U$3&amp;"Long",'Perfattr Data'!$B$11:$B$52,0),FALSE),0)</f>
        <v>-6.0216355592716535E-5</v>
      </c>
      <c r="V18" s="53">
        <f>IF(ISNUMBER(HLOOKUP($O18,'Perfattr Data'!$A$11:$W$52,MATCH(V$3&amp;"Long",'Perfattr Data'!$B$11:$B$52,0),FALSE)),HLOOKUP($O18,'Perfattr Data'!$A$11:$W$52,MATCH(V$3&amp;"Long",'Perfattr Data'!$B$11:$B$52,0),FALSE),0)</f>
        <v>-1.6206327732869112E-4</v>
      </c>
      <c r="W18" s="53">
        <f>IF(ISNUMBER(HLOOKUP($O18,'Perfattr Data'!$A$11:$W$52,MATCH(W$3&amp;"Long",'Perfattr Data'!$B$11:$B$52,0),FALSE)),HLOOKUP($O18,'Perfattr Data'!$A$11:$W$52,MATCH(W$3&amp;"Long",'Perfattr Data'!$B$11:$B$52,0),FALSE),0)</f>
        <v>0</v>
      </c>
      <c r="X18" s="53">
        <f>IF(ISNUMBER(HLOOKUP($O18,'Perfattr Data'!$A$11:$W$52,MATCH(X$3&amp;"Long",'Perfattr Data'!$B$11:$B$52,0),FALSE)),HLOOKUP($O18,'Perfattr Data'!$A$11:$W$52,MATCH(X$3&amp;"Long",'Perfattr Data'!$B$11:$B$52,0),FALSE),0)</f>
        <v>0</v>
      </c>
    </row>
    <row r="19" spans="2:24" ht="15" customHeight="1" outlineLevel="1" x14ac:dyDescent="0.25">
      <c r="B19" s="13">
        <f t="shared" si="1"/>
        <v>42216</v>
      </c>
      <c r="C19" s="102">
        <f>IF(ISNUMBER(INDEX('Exposure Data'!$A$1:$N$80,MATCH($B19&amp;$B$3,'Exposure Data'!$A$1:$A$80,0),MATCH(C$3,'Exposure Data'!$A$1:$N$1,0))),INDEX('Exposure Data'!$A$1:$N$80,MATCH($B19&amp;$B$3,'Exposure Data'!$A$1:$A$80,0),MATCH(C$3,'Exposure Data'!$A$1:$N$1,0)),0)</f>
        <v>0.23900179999999999</v>
      </c>
      <c r="D19" s="102">
        <f>IF(ISNUMBER(INDEX('Exposure Data'!$A$1:$N$80,MATCH($B19&amp;$B$3,'Exposure Data'!$A$1:$A$80,0),MATCH(D$3,'Exposure Data'!$A$1:$N$1,0))),INDEX('Exposure Data'!$A$1:$N$80,MATCH($B19&amp;$B$3,'Exposure Data'!$A$1:$A$80,0),MATCH(D$3,'Exposure Data'!$A$1:$N$1,0)),0)</f>
        <v>0.43293680000000001</v>
      </c>
      <c r="E19" s="102">
        <f>IF(ISNUMBER(INDEX('Exposure Data'!$A$1:$N$80,MATCH($B19&amp;$B$3,'Exposure Data'!$A$1:$A$80,0),MATCH(E$3,'Exposure Data'!$A$1:$N$1,0))),INDEX('Exposure Data'!$A$1:$N$80,MATCH($B19&amp;$B$3,'Exposure Data'!$A$1:$A$80,0),MATCH(E$3,'Exposure Data'!$A$1:$N$1,0)),0)</f>
        <v>0.63850790000000002</v>
      </c>
      <c r="F19" s="102">
        <f>IF(ISNUMBER(INDEX('Exposure Data'!$A$1:$N$80,MATCH($B19&amp;$B$3,'Exposure Data'!$A$1:$A$80,0),MATCH(F$3,'Exposure Data'!$A$1:$N$1,0))),INDEX('Exposure Data'!$A$1:$N$80,MATCH($B19&amp;$B$3,'Exposure Data'!$A$1:$A$80,0),MATCH(F$3,'Exposure Data'!$A$1:$N$1,0)),0)</f>
        <v>0</v>
      </c>
      <c r="G19" s="102">
        <f>IF(ISNUMBER(INDEX('Exposure Data'!$A$1:$N$80,MATCH($B19&amp;$B$3,'Exposure Data'!$A$1:$A$80,0),MATCH(G$3,'Exposure Data'!$A$1:$N$1,0))),INDEX('Exposure Data'!$A$1:$N$80,MATCH($B19&amp;$B$3,'Exposure Data'!$A$1:$A$80,0),MATCH(G$3,'Exposure Data'!$A$1:$N$1,0)),0)</f>
        <v>0.48760800000000004</v>
      </c>
      <c r="H19" s="102">
        <f>IF(ISNUMBER(INDEX('Exposure Data'!$A$1:$N$80,MATCH($B19&amp;$B$3,'Exposure Data'!$A$1:$A$80,0),MATCH(H$3,'Exposure Data'!$A$1:$N$1,0))),INDEX('Exposure Data'!$A$1:$N$80,MATCH($B19&amp;$B$3,'Exposure Data'!$A$1:$A$80,0),MATCH(H$3,'Exposure Data'!$A$1:$N$1,0)),0)</f>
        <v>2.9182600000000003E-2</v>
      </c>
      <c r="I19" s="102">
        <f>IF(ISNUMBER(INDEX('Exposure Data'!$A$1:$N$80,MATCH($B19&amp;$B$3,'Exposure Data'!$A$1:$A$80,0),MATCH(I$3,'Exposure Data'!$A$1:$N$1,0))),INDEX('Exposure Data'!$A$1:$N$80,MATCH($B19&amp;$B$3,'Exposure Data'!$A$1:$A$80,0),MATCH(I$3,'Exposure Data'!$A$1:$N$1,0)),0)</f>
        <v>1.97629E-2</v>
      </c>
      <c r="J19" s="102">
        <f>IF(ISNUMBER(INDEX('Exposure Data'!$A$1:$N$80,MATCH($B19&amp;$B$3,'Exposure Data'!$A$1:$A$80,0),MATCH(J$3,'Exposure Data'!$A$1:$N$1,0))),INDEX('Exposure Data'!$A$1:$N$80,MATCH($B19&amp;$B$3,'Exposure Data'!$A$1:$A$80,0),MATCH(J$3,'Exposure Data'!$A$1:$N$1,0)),0)</f>
        <v>0</v>
      </c>
      <c r="K19" s="102">
        <f>IF(ISNUMBER(INDEX('Exposure Data'!$A$1:$N$80,MATCH($B19&amp;$B$3,'Exposure Data'!$A$1:$A$80,0),MATCH(K$3,'Exposure Data'!$A$1:$N$1,0))),INDEX('Exposure Data'!$A$1:$N$80,MATCH($B19&amp;$B$3,'Exposure Data'!$A$1:$A$80,0),MATCH(K$3,'Exposure Data'!$A$1:$N$1,0)),0)</f>
        <v>0</v>
      </c>
      <c r="L19" s="102">
        <f>IF(ISNUMBER(INDEX('Exposure Data'!$A$1:$N$80,MATCH($B19&amp;$B$3,'Exposure Data'!$A$1:$A$80,0),MATCH(L$3,'Exposure Data'!$A$1:$N$1,0))),INDEX('Exposure Data'!$A$1:$N$80,MATCH($B19&amp;$B$3,'Exposure Data'!$A$1:$A$80,0),MATCH(L$3,'Exposure Data'!$A$1:$N$1,0)),0)</f>
        <v>0</v>
      </c>
      <c r="M19" s="7"/>
      <c r="O19" s="13">
        <f t="shared" si="2"/>
        <v>42216</v>
      </c>
      <c r="P19" s="53">
        <f>IF(ISNUMBER(HLOOKUP($O19,'Perfattr Data'!$A$11:$W$52,MATCH(P$3&amp;"Long",'Perfattr Data'!$B$11:$B$52,0),FALSE)),HLOOKUP($O19,'Perfattr Data'!$A$11:$W$52,MATCH(P$3&amp;"Long",'Perfattr Data'!$B$11:$B$52,0),FALSE),0)</f>
        <v>9.2477321570089491E-4</v>
      </c>
      <c r="Q19" s="53">
        <f>IF(ISNUMBER(HLOOKUP($O19,'Perfattr Data'!$A$11:$W$52,MATCH(Q$3&amp;"Long",'Perfattr Data'!$B$11:$B$52,0),FALSE)),HLOOKUP($O19,'Perfattr Data'!$A$11:$W$52,MATCH(Q$3&amp;"Long",'Perfattr Data'!$B$11:$B$52,0),FALSE),0)</f>
        <v>5.4911751191705051E-3</v>
      </c>
      <c r="R19" s="53">
        <f>IF(ISNUMBER(HLOOKUP($O19,'Perfattr Data'!$A$11:$W$52,MATCH(R$3&amp;"Long",'Perfattr Data'!$B$11:$B$52,0),FALSE)),HLOOKUP($O19,'Perfattr Data'!$A$11:$W$52,MATCH(R$3&amp;"Long",'Perfattr Data'!$B$11:$B$52,0),FALSE),0)</f>
        <v>-3.6845032418368127E-3</v>
      </c>
      <c r="S19" s="53">
        <f>IF(ISNUMBER(HLOOKUP($O19,'Perfattr Data'!$A$11:$W$52,MATCH(S$3&amp;"Long",'Perfattr Data'!$B$11:$B$52,0),FALSE)),HLOOKUP($O19,'Perfattr Data'!$A$11:$W$52,MATCH(S$3&amp;"Long",'Perfattr Data'!$B$11:$B$52,0),FALSE),0)</f>
        <v>0</v>
      </c>
      <c r="T19" s="53">
        <f>IF(ISNUMBER(HLOOKUP($O19,'Perfattr Data'!$A$11:$W$52,MATCH(T$3&amp;"Long",'Perfattr Data'!$B$11:$B$52,0),FALSE)),HLOOKUP($O19,'Perfattr Data'!$A$11:$W$52,MATCH(T$3&amp;"Long",'Perfattr Data'!$B$11:$B$52,0),FALSE),0)</f>
        <v>8.4778044184597486E-4</v>
      </c>
      <c r="U19" s="53">
        <f>IF(ISNUMBER(HLOOKUP($O19,'Perfattr Data'!$A$11:$W$52,MATCH(U$3&amp;"Long",'Perfattr Data'!$B$11:$B$52,0),FALSE)),HLOOKUP($O19,'Perfattr Data'!$A$11:$W$52,MATCH(U$3&amp;"Long",'Perfattr Data'!$B$11:$B$52,0),FALSE),0)</f>
        <v>-2.7895189001733489E-4</v>
      </c>
      <c r="V19" s="53">
        <f>IF(ISNUMBER(HLOOKUP($O19,'Perfattr Data'!$A$11:$W$52,MATCH(V$3&amp;"Long",'Perfattr Data'!$B$11:$B$52,0),FALSE)),HLOOKUP($O19,'Perfattr Data'!$A$11:$W$52,MATCH(V$3&amp;"Long",'Perfattr Data'!$B$11:$B$52,0),FALSE),0)</f>
        <v>-3.4944849334038846E-5</v>
      </c>
      <c r="W19" s="53">
        <f>IF(ISNUMBER(HLOOKUP($O19,'Perfattr Data'!$A$11:$W$52,MATCH(W$3&amp;"Long",'Perfattr Data'!$B$11:$B$52,0),FALSE)),HLOOKUP($O19,'Perfattr Data'!$A$11:$W$52,MATCH(W$3&amp;"Long",'Perfattr Data'!$B$11:$B$52,0),FALSE),0)</f>
        <v>0</v>
      </c>
      <c r="X19" s="53">
        <f>IF(ISNUMBER(HLOOKUP($O19,'Perfattr Data'!$A$11:$W$52,MATCH(X$3&amp;"Long",'Perfattr Data'!$B$11:$B$52,0),FALSE)),HLOOKUP($O19,'Perfattr Data'!$A$11:$W$52,MATCH(X$3&amp;"Long",'Perfattr Data'!$B$11:$B$52,0),FALSE),0)</f>
        <v>0</v>
      </c>
    </row>
    <row r="20" spans="2:24" ht="15" customHeight="1" outlineLevel="1" x14ac:dyDescent="0.25">
      <c r="B20" s="13">
        <f t="shared" si="1"/>
        <v>42247</v>
      </c>
      <c r="C20" s="102">
        <f>IF(ISNUMBER(INDEX('Exposure Data'!$A$1:$N$80,MATCH($B20&amp;$B$3,'Exposure Data'!$A$1:$A$80,0),MATCH(C$3,'Exposure Data'!$A$1:$N$1,0))),INDEX('Exposure Data'!$A$1:$N$80,MATCH($B20&amp;$B$3,'Exposure Data'!$A$1:$A$80,0),MATCH(C$3,'Exposure Data'!$A$1:$N$1,0)),0)</f>
        <v>0.24041029999999999</v>
      </c>
      <c r="D20" s="102">
        <f>IF(ISNUMBER(INDEX('Exposure Data'!$A$1:$N$80,MATCH($B20&amp;$B$3,'Exposure Data'!$A$1:$A$80,0),MATCH(D$3,'Exposure Data'!$A$1:$N$1,0))),INDEX('Exposure Data'!$A$1:$N$80,MATCH($B20&amp;$B$3,'Exposure Data'!$A$1:$A$80,0),MATCH(D$3,'Exposure Data'!$A$1:$N$1,0)),0)</f>
        <v>0.43889069999999997</v>
      </c>
      <c r="E20" s="102">
        <f>IF(ISNUMBER(INDEX('Exposure Data'!$A$1:$N$80,MATCH($B20&amp;$B$3,'Exposure Data'!$A$1:$A$80,0),MATCH(E$3,'Exposure Data'!$A$1:$N$1,0))),INDEX('Exposure Data'!$A$1:$N$80,MATCH($B20&amp;$B$3,'Exposure Data'!$A$1:$A$80,0),MATCH(E$3,'Exposure Data'!$A$1:$N$1,0)),0)</f>
        <v>0.63865280000000002</v>
      </c>
      <c r="F20" s="102">
        <f>IF(ISNUMBER(INDEX('Exposure Data'!$A$1:$N$80,MATCH($B20&amp;$B$3,'Exposure Data'!$A$1:$A$80,0),MATCH(F$3,'Exposure Data'!$A$1:$N$1,0))),INDEX('Exposure Data'!$A$1:$N$80,MATCH($B20&amp;$B$3,'Exposure Data'!$A$1:$A$80,0),MATCH(F$3,'Exposure Data'!$A$1:$N$1,0)),0)</f>
        <v>0</v>
      </c>
      <c r="G20" s="102">
        <f>IF(ISNUMBER(INDEX('Exposure Data'!$A$1:$N$80,MATCH($B20&amp;$B$3,'Exposure Data'!$A$1:$A$80,0),MATCH(G$3,'Exposure Data'!$A$1:$N$1,0))),INDEX('Exposure Data'!$A$1:$N$80,MATCH($B20&amp;$B$3,'Exposure Data'!$A$1:$A$80,0),MATCH(G$3,'Exposure Data'!$A$1:$N$1,0)),0)</f>
        <v>0.47569379999999994</v>
      </c>
      <c r="H20" s="102">
        <f>IF(ISNUMBER(INDEX('Exposure Data'!$A$1:$N$80,MATCH($B20&amp;$B$3,'Exposure Data'!$A$1:$A$80,0),MATCH(H$3,'Exposure Data'!$A$1:$N$1,0))),INDEX('Exposure Data'!$A$1:$N$80,MATCH($B20&amp;$B$3,'Exposure Data'!$A$1:$A$80,0),MATCH(H$3,'Exposure Data'!$A$1:$N$1,0)),0)</f>
        <v>2.8746699999999997E-2</v>
      </c>
      <c r="I20" s="102">
        <f>IF(ISNUMBER(INDEX('Exposure Data'!$A$1:$N$80,MATCH($B20&amp;$B$3,'Exposure Data'!$A$1:$A$80,0),MATCH(I$3,'Exposure Data'!$A$1:$N$1,0))),INDEX('Exposure Data'!$A$1:$N$80,MATCH($B20&amp;$B$3,'Exposure Data'!$A$1:$A$80,0),MATCH(I$3,'Exposure Data'!$A$1:$N$1,0)),0)</f>
        <v>8.4225999999999988E-3</v>
      </c>
      <c r="J20" s="102">
        <f>IF(ISNUMBER(INDEX('Exposure Data'!$A$1:$N$80,MATCH($B20&amp;$B$3,'Exposure Data'!$A$1:$A$80,0),MATCH(J$3,'Exposure Data'!$A$1:$N$1,0))),INDEX('Exposure Data'!$A$1:$N$80,MATCH($B20&amp;$B$3,'Exposure Data'!$A$1:$A$80,0),MATCH(J$3,'Exposure Data'!$A$1:$N$1,0)),0)</f>
        <v>0</v>
      </c>
      <c r="K20" s="102">
        <f>IF(ISNUMBER(INDEX('Exposure Data'!$A$1:$N$80,MATCH($B20&amp;$B$3,'Exposure Data'!$A$1:$A$80,0),MATCH(K$3,'Exposure Data'!$A$1:$N$1,0))),INDEX('Exposure Data'!$A$1:$N$80,MATCH($B20&amp;$B$3,'Exposure Data'!$A$1:$A$80,0),MATCH(K$3,'Exposure Data'!$A$1:$N$1,0)),0)</f>
        <v>0</v>
      </c>
      <c r="L20" s="102">
        <f>IF(ISNUMBER(INDEX('Exposure Data'!$A$1:$N$80,MATCH($B20&amp;$B$3,'Exposure Data'!$A$1:$A$80,0),MATCH(L$3,'Exposure Data'!$A$1:$N$1,0))),INDEX('Exposure Data'!$A$1:$N$80,MATCH($B20&amp;$B$3,'Exposure Data'!$A$1:$A$80,0),MATCH(L$3,'Exposure Data'!$A$1:$N$1,0)),0)</f>
        <v>0</v>
      </c>
      <c r="M20" s="7"/>
      <c r="O20" s="13">
        <f t="shared" si="2"/>
        <v>42247</v>
      </c>
      <c r="P20" s="53">
        <f>IF(ISNUMBER(HLOOKUP($O20,'Perfattr Data'!$A$11:$W$52,MATCH(P$3&amp;"Long",'Perfattr Data'!$B$11:$B$52,0),FALSE)),HLOOKUP($O20,'Perfattr Data'!$A$11:$W$52,MATCH(P$3&amp;"Long",'Perfattr Data'!$B$11:$B$52,0),FALSE),0)</f>
        <v>-1.471046718600376E-3</v>
      </c>
      <c r="Q20" s="53">
        <f>IF(ISNUMBER(HLOOKUP($O20,'Perfattr Data'!$A$11:$W$52,MATCH(Q$3&amp;"Long",'Perfattr Data'!$B$11:$B$52,0),FALSE)),HLOOKUP($O20,'Perfattr Data'!$A$11:$W$52,MATCH(Q$3&amp;"Long",'Perfattr Data'!$B$11:$B$52,0),FALSE),0)</f>
        <v>1.6904981622601989E-3</v>
      </c>
      <c r="R20" s="53">
        <f>IF(ISNUMBER(HLOOKUP($O20,'Perfattr Data'!$A$11:$W$52,MATCH(R$3&amp;"Long",'Perfattr Data'!$B$11:$B$52,0),FALSE)),HLOOKUP($O20,'Perfattr Data'!$A$11:$W$52,MATCH(R$3&amp;"Long",'Perfattr Data'!$B$11:$B$52,0),FALSE),0)</f>
        <v>-2.6468300145935787E-3</v>
      </c>
      <c r="S20" s="53">
        <f>IF(ISNUMBER(HLOOKUP($O20,'Perfattr Data'!$A$11:$W$52,MATCH(S$3&amp;"Long",'Perfattr Data'!$B$11:$B$52,0),FALSE)),HLOOKUP($O20,'Perfattr Data'!$A$11:$W$52,MATCH(S$3&amp;"Long",'Perfattr Data'!$B$11:$B$52,0),FALSE),0)</f>
        <v>0</v>
      </c>
      <c r="T20" s="53">
        <f>IF(ISNUMBER(HLOOKUP($O20,'Perfattr Data'!$A$11:$W$52,MATCH(T$3&amp;"Long",'Perfattr Data'!$B$11:$B$52,0),FALSE)),HLOOKUP($O20,'Perfattr Data'!$A$11:$W$52,MATCH(T$3&amp;"Long",'Perfattr Data'!$B$11:$B$52,0),FALSE),0)</f>
        <v>-3.7312180781893115E-5</v>
      </c>
      <c r="U20" s="53">
        <f>IF(ISNUMBER(HLOOKUP($O20,'Perfattr Data'!$A$11:$W$52,MATCH(U$3&amp;"Long",'Perfattr Data'!$B$11:$B$52,0),FALSE)),HLOOKUP($O20,'Perfattr Data'!$A$11:$W$52,MATCH(U$3&amp;"Long",'Perfattr Data'!$B$11:$B$52,0),FALSE),0)</f>
        <v>2.5264152361120916E-5</v>
      </c>
      <c r="V20" s="53">
        <f>IF(ISNUMBER(HLOOKUP($O20,'Perfattr Data'!$A$11:$W$52,MATCH(V$3&amp;"Long",'Perfattr Data'!$B$11:$B$52,0),FALSE)),HLOOKUP($O20,'Perfattr Data'!$A$11:$W$52,MATCH(V$3&amp;"Long",'Perfattr Data'!$B$11:$B$52,0),FALSE),0)</f>
        <v>-7.5088846354881574E-5</v>
      </c>
      <c r="W20" s="53">
        <f>IF(ISNUMBER(HLOOKUP($O20,'Perfattr Data'!$A$11:$W$52,MATCH(W$3&amp;"Long",'Perfattr Data'!$B$11:$B$52,0),FALSE)),HLOOKUP($O20,'Perfattr Data'!$A$11:$W$52,MATCH(W$3&amp;"Long",'Perfattr Data'!$B$11:$B$52,0),FALSE),0)</f>
        <v>0</v>
      </c>
      <c r="X20" s="53">
        <f>IF(ISNUMBER(HLOOKUP($O20,'Perfattr Data'!$A$11:$W$52,MATCH(X$3&amp;"Long",'Perfattr Data'!$B$11:$B$52,0),FALSE)),HLOOKUP($O20,'Perfattr Data'!$A$11:$W$52,MATCH(X$3&amp;"Long",'Perfattr Data'!$B$11:$B$52,0),FALSE),0)</f>
        <v>0</v>
      </c>
    </row>
    <row r="21" spans="2:24" ht="15" customHeight="1" outlineLevel="1" x14ac:dyDescent="0.25">
      <c r="B21" s="13">
        <f t="shared" si="1"/>
        <v>42277</v>
      </c>
      <c r="C21" s="102">
        <f>IF(ISNUMBER(INDEX('Exposure Data'!$A$1:$N$80,MATCH($B21&amp;$B$3,'Exposure Data'!$A$1:$A$80,0),MATCH(C$3,'Exposure Data'!$A$1:$N$1,0))),INDEX('Exposure Data'!$A$1:$N$80,MATCH($B21&amp;$B$3,'Exposure Data'!$A$1:$A$80,0),MATCH(C$3,'Exposure Data'!$A$1:$N$1,0)),0)</f>
        <v>0.23276399999999997</v>
      </c>
      <c r="D21" s="102">
        <f>IF(ISNUMBER(INDEX('Exposure Data'!$A$1:$N$80,MATCH($B21&amp;$B$3,'Exposure Data'!$A$1:$A$80,0),MATCH(D$3,'Exposure Data'!$A$1:$N$1,0))),INDEX('Exposure Data'!$A$1:$N$80,MATCH($B21&amp;$B$3,'Exposure Data'!$A$1:$A$80,0),MATCH(D$3,'Exposure Data'!$A$1:$N$1,0)),0)</f>
        <v>0.44035949999999996</v>
      </c>
      <c r="E21" s="102">
        <f>IF(ISNUMBER(INDEX('Exposure Data'!$A$1:$N$80,MATCH($B21&amp;$B$3,'Exposure Data'!$A$1:$A$80,0),MATCH(E$3,'Exposure Data'!$A$1:$N$1,0))),INDEX('Exposure Data'!$A$1:$N$80,MATCH($B21&amp;$B$3,'Exposure Data'!$A$1:$A$80,0),MATCH(E$3,'Exposure Data'!$A$1:$N$1,0)),0)</f>
        <v>0.61671749999999992</v>
      </c>
      <c r="F21" s="102">
        <f>IF(ISNUMBER(INDEX('Exposure Data'!$A$1:$N$80,MATCH($B21&amp;$B$3,'Exposure Data'!$A$1:$A$80,0),MATCH(F$3,'Exposure Data'!$A$1:$N$1,0))),INDEX('Exposure Data'!$A$1:$N$80,MATCH($B21&amp;$B$3,'Exposure Data'!$A$1:$A$80,0),MATCH(F$3,'Exposure Data'!$A$1:$N$1,0)),0)</f>
        <v>0</v>
      </c>
      <c r="G21" s="102">
        <f>IF(ISNUMBER(INDEX('Exposure Data'!$A$1:$N$80,MATCH($B21&amp;$B$3,'Exposure Data'!$A$1:$A$80,0),MATCH(G$3,'Exposure Data'!$A$1:$N$1,0))),INDEX('Exposure Data'!$A$1:$N$80,MATCH($B21&amp;$B$3,'Exposure Data'!$A$1:$A$80,0),MATCH(G$3,'Exposure Data'!$A$1:$N$1,0)),0)</f>
        <v>0.4674915</v>
      </c>
      <c r="H21" s="102">
        <f>IF(ISNUMBER(INDEX('Exposure Data'!$A$1:$N$80,MATCH($B21&amp;$B$3,'Exposure Data'!$A$1:$A$80,0),MATCH(H$3,'Exposure Data'!$A$1:$N$1,0))),INDEX('Exposure Data'!$A$1:$N$80,MATCH($B21&amp;$B$3,'Exposure Data'!$A$1:$A$80,0),MATCH(H$3,'Exposure Data'!$A$1:$N$1,0)),0)</f>
        <v>2.7667499999999998E-2</v>
      </c>
      <c r="I21" s="102">
        <f>IF(ISNUMBER(INDEX('Exposure Data'!$A$1:$N$80,MATCH($B21&amp;$B$3,'Exposure Data'!$A$1:$A$80,0),MATCH(I$3,'Exposure Data'!$A$1:$N$1,0))),INDEX('Exposure Data'!$A$1:$N$80,MATCH($B21&amp;$B$3,'Exposure Data'!$A$1:$A$80,0),MATCH(I$3,'Exposure Data'!$A$1:$N$1,0)),0)</f>
        <v>0</v>
      </c>
      <c r="J21" s="102">
        <f>IF(ISNUMBER(INDEX('Exposure Data'!$A$1:$N$80,MATCH($B21&amp;$B$3,'Exposure Data'!$A$1:$A$80,0),MATCH(J$3,'Exposure Data'!$A$1:$N$1,0))),INDEX('Exposure Data'!$A$1:$N$80,MATCH($B21&amp;$B$3,'Exposure Data'!$A$1:$A$80,0),MATCH(J$3,'Exposure Data'!$A$1:$N$1,0)),0)</f>
        <v>0</v>
      </c>
      <c r="K21" s="102">
        <f>IF(ISNUMBER(INDEX('Exposure Data'!$A$1:$N$80,MATCH($B21&amp;$B$3,'Exposure Data'!$A$1:$A$80,0),MATCH(K$3,'Exposure Data'!$A$1:$N$1,0))),INDEX('Exposure Data'!$A$1:$N$80,MATCH($B21&amp;$B$3,'Exposure Data'!$A$1:$A$80,0),MATCH(K$3,'Exposure Data'!$A$1:$N$1,0)),0)</f>
        <v>0</v>
      </c>
      <c r="L21" s="102">
        <f>IF(ISNUMBER(INDEX('Exposure Data'!$A$1:$N$80,MATCH($B21&amp;$B$3,'Exposure Data'!$A$1:$A$80,0),MATCH(L$3,'Exposure Data'!$A$1:$N$1,0))),INDEX('Exposure Data'!$A$1:$N$80,MATCH($B21&amp;$B$3,'Exposure Data'!$A$1:$A$80,0),MATCH(L$3,'Exposure Data'!$A$1:$N$1,0)),0)</f>
        <v>0</v>
      </c>
      <c r="M21" s="7"/>
      <c r="O21" s="13">
        <f t="shared" si="2"/>
        <v>42277</v>
      </c>
      <c r="P21" s="53">
        <f>IF(ISNUMBER(HLOOKUP($O21,'Perfattr Data'!$A$11:$W$52,MATCH(P$3&amp;"Long",'Perfattr Data'!$B$11:$B$52,0),FALSE)),HLOOKUP($O21,'Perfattr Data'!$A$11:$W$52,MATCH(P$3&amp;"Long",'Perfattr Data'!$B$11:$B$52,0),FALSE),0)</f>
        <v>-2.3010777486722109E-3</v>
      </c>
      <c r="Q21" s="53">
        <f>IF(ISNUMBER(HLOOKUP($O21,'Perfattr Data'!$A$11:$W$52,MATCH(Q$3&amp;"Long",'Perfattr Data'!$B$11:$B$52,0),FALSE)),HLOOKUP($O21,'Perfattr Data'!$A$11:$W$52,MATCH(Q$3&amp;"Long",'Perfattr Data'!$B$11:$B$52,0),FALSE),0)</f>
        <v>1.4394220203440338E-3</v>
      </c>
      <c r="R21" s="53">
        <f>IF(ISNUMBER(HLOOKUP($O21,'Perfattr Data'!$A$11:$W$52,MATCH(R$3&amp;"Long",'Perfattr Data'!$B$11:$B$52,0),FALSE)),HLOOKUP($O21,'Perfattr Data'!$A$11:$W$52,MATCH(R$3&amp;"Long",'Perfattr Data'!$B$11:$B$52,0),FALSE),0)</f>
        <v>-6.4796254686722817E-3</v>
      </c>
      <c r="S21" s="53">
        <f>IF(ISNUMBER(HLOOKUP($O21,'Perfattr Data'!$A$11:$W$52,MATCH(S$3&amp;"Long",'Perfattr Data'!$B$11:$B$52,0),FALSE)),HLOOKUP($O21,'Perfattr Data'!$A$11:$W$52,MATCH(S$3&amp;"Long",'Perfattr Data'!$B$11:$B$52,0),FALSE),0)</f>
        <v>0</v>
      </c>
      <c r="T21" s="53">
        <f>IF(ISNUMBER(HLOOKUP($O21,'Perfattr Data'!$A$11:$W$52,MATCH(T$3&amp;"Long",'Perfattr Data'!$B$11:$B$52,0),FALSE)),HLOOKUP($O21,'Perfattr Data'!$A$11:$W$52,MATCH(T$3&amp;"Long",'Perfattr Data'!$B$11:$B$52,0),FALSE),0)</f>
        <v>-2.4512735104347304E-3</v>
      </c>
      <c r="U21" s="53">
        <f>IF(ISNUMBER(HLOOKUP($O21,'Perfattr Data'!$A$11:$W$52,MATCH(U$3&amp;"Long",'Perfattr Data'!$B$11:$B$52,0),FALSE)),HLOOKUP($O21,'Perfattr Data'!$A$11:$W$52,MATCH(U$3&amp;"Long",'Perfattr Data'!$B$11:$B$52,0),FALSE),0)</f>
        <v>-4.1365375816508377E-4</v>
      </c>
      <c r="V21" s="53">
        <f>IF(ISNUMBER(HLOOKUP($O21,'Perfattr Data'!$A$11:$W$52,MATCH(V$3&amp;"Long",'Perfattr Data'!$B$11:$B$52,0),FALSE)),HLOOKUP($O21,'Perfattr Data'!$A$11:$W$52,MATCH(V$3&amp;"Long",'Perfattr Data'!$B$11:$B$52,0),FALSE),0)</f>
        <v>1.4609995635075866E-5</v>
      </c>
      <c r="W21" s="53">
        <f>IF(ISNUMBER(HLOOKUP($O21,'Perfattr Data'!$A$11:$W$52,MATCH(W$3&amp;"Long",'Perfattr Data'!$B$11:$B$52,0),FALSE)),HLOOKUP($O21,'Perfattr Data'!$A$11:$W$52,MATCH(W$3&amp;"Long",'Perfattr Data'!$B$11:$B$52,0),FALSE),0)</f>
        <v>0</v>
      </c>
      <c r="X21" s="53">
        <f>IF(ISNUMBER(HLOOKUP($O21,'Perfattr Data'!$A$11:$W$52,MATCH(X$3&amp;"Long",'Perfattr Data'!$B$11:$B$52,0),FALSE)),HLOOKUP($O21,'Perfattr Data'!$A$11:$W$52,MATCH(X$3&amp;"Long",'Perfattr Data'!$B$11:$B$52,0),FALSE),0)</f>
        <v>0</v>
      </c>
    </row>
    <row r="22" spans="2:24" ht="15" customHeight="1" outlineLevel="1" x14ac:dyDescent="0.25">
      <c r="B22" s="13">
        <f t="shared" si="1"/>
        <v>42308</v>
      </c>
      <c r="C22" s="102">
        <f>IF(ISNUMBER(INDEX('Exposure Data'!$A$1:$N$80,MATCH($B22&amp;$B$3,'Exposure Data'!$A$1:$A$80,0),MATCH(C$3,'Exposure Data'!$A$1:$N$1,0))),INDEX('Exposure Data'!$A$1:$N$80,MATCH($B22&amp;$B$3,'Exposure Data'!$A$1:$A$80,0),MATCH(C$3,'Exposure Data'!$A$1:$N$1,0)),0)</f>
        <v>0.23196299999999997</v>
      </c>
      <c r="D22" s="102">
        <f>IF(ISNUMBER(INDEX('Exposure Data'!$A$1:$N$80,MATCH($B22&amp;$B$3,'Exposure Data'!$A$1:$A$80,0),MATCH(D$3,'Exposure Data'!$A$1:$N$1,0))),INDEX('Exposure Data'!$A$1:$N$80,MATCH($B22&amp;$B$3,'Exposure Data'!$A$1:$A$80,0),MATCH(D$3,'Exposure Data'!$A$1:$N$1,0)),0)</f>
        <v>0.37274400000000002</v>
      </c>
      <c r="E22" s="102">
        <f>IF(ISNUMBER(INDEX('Exposure Data'!$A$1:$N$80,MATCH($B22&amp;$B$3,'Exposure Data'!$A$1:$A$80,0),MATCH(E$3,'Exposure Data'!$A$1:$N$1,0))),INDEX('Exposure Data'!$A$1:$N$80,MATCH($B22&amp;$B$3,'Exposure Data'!$A$1:$A$80,0),MATCH(E$3,'Exposure Data'!$A$1:$N$1,0)),0)</f>
        <v>0.63459999999999994</v>
      </c>
      <c r="F22" s="102">
        <f>IF(ISNUMBER(INDEX('Exposure Data'!$A$1:$N$80,MATCH($B22&amp;$B$3,'Exposure Data'!$A$1:$A$80,0),MATCH(F$3,'Exposure Data'!$A$1:$N$1,0))),INDEX('Exposure Data'!$A$1:$N$80,MATCH($B22&amp;$B$3,'Exposure Data'!$A$1:$A$80,0),MATCH(F$3,'Exposure Data'!$A$1:$N$1,0)),0)</f>
        <v>0</v>
      </c>
      <c r="G22" s="102">
        <f>IF(ISNUMBER(INDEX('Exposure Data'!$A$1:$N$80,MATCH($B22&amp;$B$3,'Exposure Data'!$A$1:$A$80,0),MATCH(G$3,'Exposure Data'!$A$1:$N$1,0))),INDEX('Exposure Data'!$A$1:$N$80,MATCH($B22&amp;$B$3,'Exposure Data'!$A$1:$A$80,0),MATCH(G$3,'Exposure Data'!$A$1:$N$1,0)),0)</f>
        <v>0.41666500000000001</v>
      </c>
      <c r="H22" s="102">
        <f>IF(ISNUMBER(INDEX('Exposure Data'!$A$1:$N$80,MATCH($B22&amp;$B$3,'Exposure Data'!$A$1:$A$80,0),MATCH(H$3,'Exposure Data'!$A$1:$N$1,0))),INDEX('Exposure Data'!$A$1:$N$80,MATCH($B22&amp;$B$3,'Exposure Data'!$A$1:$A$80,0),MATCH(H$3,'Exposure Data'!$A$1:$N$1,0)),0)</f>
        <v>1.4027999999999999E-2</v>
      </c>
      <c r="I22" s="102">
        <f>IF(ISNUMBER(INDEX('Exposure Data'!$A$1:$N$80,MATCH($B22&amp;$B$3,'Exposure Data'!$A$1:$A$80,0),MATCH(I$3,'Exposure Data'!$A$1:$N$1,0))),INDEX('Exposure Data'!$A$1:$N$80,MATCH($B22&amp;$B$3,'Exposure Data'!$A$1:$A$80,0),MATCH(I$3,'Exposure Data'!$A$1:$N$1,0)),0)</f>
        <v>0</v>
      </c>
      <c r="J22" s="102">
        <f>IF(ISNUMBER(INDEX('Exposure Data'!$A$1:$N$80,MATCH($B22&amp;$B$3,'Exposure Data'!$A$1:$A$80,0),MATCH(J$3,'Exposure Data'!$A$1:$N$1,0))),INDEX('Exposure Data'!$A$1:$N$80,MATCH($B22&amp;$B$3,'Exposure Data'!$A$1:$A$80,0),MATCH(J$3,'Exposure Data'!$A$1:$N$1,0)),0)</f>
        <v>0</v>
      </c>
      <c r="K22" s="102">
        <f>IF(ISNUMBER(INDEX('Exposure Data'!$A$1:$N$80,MATCH($B22&amp;$B$3,'Exposure Data'!$A$1:$A$80,0),MATCH(K$3,'Exposure Data'!$A$1:$N$1,0))),INDEX('Exposure Data'!$A$1:$N$80,MATCH($B22&amp;$B$3,'Exposure Data'!$A$1:$A$80,0),MATCH(K$3,'Exposure Data'!$A$1:$N$1,0)),0)</f>
        <v>0</v>
      </c>
      <c r="L22" s="102">
        <f>IF(ISNUMBER(INDEX('Exposure Data'!$A$1:$N$80,MATCH($B22&amp;$B$3,'Exposure Data'!$A$1:$A$80,0),MATCH(L$3,'Exposure Data'!$A$1:$N$1,0))),INDEX('Exposure Data'!$A$1:$N$80,MATCH($B22&amp;$B$3,'Exposure Data'!$A$1:$A$80,0),MATCH(L$3,'Exposure Data'!$A$1:$N$1,0)),0)</f>
        <v>0</v>
      </c>
      <c r="M22" s="7"/>
      <c r="O22" s="13">
        <f t="shared" si="2"/>
        <v>42308</v>
      </c>
      <c r="P22" s="53">
        <f>IF(ISNUMBER(HLOOKUP($O22,'Perfattr Data'!$A$11:$W$52,MATCH(P$3&amp;"Long",'Perfattr Data'!$B$11:$B$52,0),FALSE)),HLOOKUP($O22,'Perfattr Data'!$A$11:$W$52,MATCH(P$3&amp;"Long",'Perfattr Data'!$B$11:$B$52,0),FALSE),0)</f>
        <v>-3.5000000000000001E-3</v>
      </c>
      <c r="Q22" s="53">
        <f>IF(ISNUMBER(HLOOKUP($O22,'Perfattr Data'!$A$11:$W$52,MATCH(Q$3&amp;"Long",'Perfattr Data'!$B$11:$B$52,0),FALSE)),HLOOKUP($O22,'Perfattr Data'!$A$11:$W$52,MATCH(Q$3&amp;"Long",'Perfattr Data'!$B$11:$B$52,0),FALSE),0)</f>
        <v>1.2999999999999999E-3</v>
      </c>
      <c r="R22" s="53">
        <f>IF(ISNUMBER(HLOOKUP($O22,'Perfattr Data'!$A$11:$W$52,MATCH(R$3&amp;"Long",'Perfattr Data'!$B$11:$B$52,0),FALSE)),HLOOKUP($O22,'Perfattr Data'!$A$11:$W$52,MATCH(R$3&amp;"Long",'Perfattr Data'!$B$11:$B$52,0),FALSE),0)</f>
        <v>-2.0999999999999999E-3</v>
      </c>
      <c r="S22" s="53">
        <f>IF(ISNUMBER(HLOOKUP($O22,'Perfattr Data'!$A$11:$W$52,MATCH(S$3&amp;"Long",'Perfattr Data'!$B$11:$B$52,0),FALSE)),HLOOKUP($O22,'Perfattr Data'!$A$11:$W$52,MATCH(S$3&amp;"Long",'Perfattr Data'!$B$11:$B$52,0),FALSE),0)</f>
        <v>0</v>
      </c>
      <c r="T22" s="53">
        <f>IF(ISNUMBER(HLOOKUP($O22,'Perfattr Data'!$A$11:$W$52,MATCH(T$3&amp;"Long",'Perfattr Data'!$B$11:$B$52,0),FALSE)),HLOOKUP($O22,'Perfattr Data'!$A$11:$W$52,MATCH(T$3&amp;"Long",'Perfattr Data'!$B$11:$B$52,0),FALSE),0)</f>
        <v>-2.5999999999999999E-3</v>
      </c>
      <c r="U22" s="53">
        <f>IF(ISNUMBER(HLOOKUP($O22,'Perfattr Data'!$A$11:$W$52,MATCH(U$3&amp;"Long",'Perfattr Data'!$B$11:$B$52,0),FALSE)),HLOOKUP($O22,'Perfattr Data'!$A$11:$W$52,MATCH(U$3&amp;"Long",'Perfattr Data'!$B$11:$B$52,0),FALSE),0)</f>
        <v>-1.1000000000000001E-3</v>
      </c>
      <c r="V22" s="53">
        <f>IF(ISNUMBER(HLOOKUP($O22,'Perfattr Data'!$A$11:$W$52,MATCH(V$3&amp;"Long",'Perfattr Data'!$B$11:$B$52,0),FALSE)),HLOOKUP($O22,'Perfattr Data'!$A$11:$W$52,MATCH(V$3&amp;"Long",'Perfattr Data'!$B$11:$B$52,0),FALSE),0)</f>
        <v>0</v>
      </c>
      <c r="W22" s="53">
        <f>IF(ISNUMBER(HLOOKUP($O22,'Perfattr Data'!$A$11:$W$52,MATCH(W$3&amp;"Long",'Perfattr Data'!$B$11:$B$52,0),FALSE)),HLOOKUP($O22,'Perfattr Data'!$A$11:$W$52,MATCH(W$3&amp;"Long",'Perfattr Data'!$B$11:$B$52,0),FALSE),0)</f>
        <v>0</v>
      </c>
      <c r="X22" s="53">
        <f>IF(ISNUMBER(HLOOKUP($O22,'Perfattr Data'!$A$11:$W$52,MATCH(X$3&amp;"Long",'Perfattr Data'!$B$11:$B$52,0),FALSE)),HLOOKUP($O22,'Perfattr Data'!$A$11:$W$52,MATCH(X$3&amp;"Long",'Perfattr Data'!$B$11:$B$52,0),FALSE),0)</f>
        <v>0</v>
      </c>
    </row>
    <row r="23" spans="2:24" ht="15" customHeight="1" outlineLevel="1" x14ac:dyDescent="0.25">
      <c r="B23" s="13">
        <f t="shared" si="1"/>
        <v>42338</v>
      </c>
      <c r="C23" s="102">
        <f>IF(ISNUMBER(INDEX('Exposure Data'!$A$1:$N$80,MATCH($B23&amp;$B$3,'Exposure Data'!$A$1:$A$80,0),MATCH(C$3,'Exposure Data'!$A$1:$N$1,0))),INDEX('Exposure Data'!$A$1:$N$80,MATCH($B23&amp;$B$3,'Exposure Data'!$A$1:$A$80,0),MATCH(C$3,'Exposure Data'!$A$1:$N$1,0)),0)</f>
        <v>0.22933800000000001</v>
      </c>
      <c r="D23" s="102">
        <f>IF(ISNUMBER(INDEX('Exposure Data'!$A$1:$N$80,MATCH($B23&amp;$B$3,'Exposure Data'!$A$1:$A$80,0),MATCH(D$3,'Exposure Data'!$A$1:$N$1,0))),INDEX('Exposure Data'!$A$1:$N$80,MATCH($B23&amp;$B$3,'Exposure Data'!$A$1:$A$80,0),MATCH(D$3,'Exposure Data'!$A$1:$N$1,0)),0)</f>
        <v>0.36158399999999996</v>
      </c>
      <c r="E23" s="102">
        <f>IF(ISNUMBER(INDEX('Exposure Data'!$A$1:$N$80,MATCH($B23&amp;$B$3,'Exposure Data'!$A$1:$A$80,0),MATCH(E$3,'Exposure Data'!$A$1:$N$1,0))),INDEX('Exposure Data'!$A$1:$N$80,MATCH($B23&amp;$B$3,'Exposure Data'!$A$1:$A$80,0),MATCH(E$3,'Exposure Data'!$A$1:$N$1,0)),0)</f>
        <v>0.63109799999999994</v>
      </c>
      <c r="F23" s="102">
        <f>IF(ISNUMBER(INDEX('Exposure Data'!$A$1:$N$80,MATCH($B23&amp;$B$3,'Exposure Data'!$A$1:$A$80,0),MATCH(F$3,'Exposure Data'!$A$1:$N$1,0))),INDEX('Exposure Data'!$A$1:$N$80,MATCH($B23&amp;$B$3,'Exposure Data'!$A$1:$A$80,0),MATCH(F$3,'Exposure Data'!$A$1:$N$1,0)),0)</f>
        <v>0</v>
      </c>
      <c r="G23" s="102">
        <f>IF(ISNUMBER(INDEX('Exposure Data'!$A$1:$N$80,MATCH($B23&amp;$B$3,'Exposure Data'!$A$1:$A$80,0),MATCH(G$3,'Exposure Data'!$A$1:$N$1,0))),INDEX('Exposure Data'!$A$1:$N$80,MATCH($B23&amp;$B$3,'Exposure Data'!$A$1:$A$80,0),MATCH(G$3,'Exposure Data'!$A$1:$N$1,0)),0)</f>
        <v>0.43858799999999998</v>
      </c>
      <c r="H23" s="102">
        <f>IF(ISNUMBER(INDEX('Exposure Data'!$A$1:$N$80,MATCH($B23&amp;$B$3,'Exposure Data'!$A$1:$A$80,0),MATCH(H$3,'Exposure Data'!$A$1:$N$1,0))),INDEX('Exposure Data'!$A$1:$N$80,MATCH($B23&amp;$B$3,'Exposure Data'!$A$1:$A$80,0),MATCH(H$3,'Exposure Data'!$A$1:$N$1,0)),0)</f>
        <v>1.3391999999999999E-2</v>
      </c>
      <c r="I23" s="102">
        <f>IF(ISNUMBER(INDEX('Exposure Data'!$A$1:$N$80,MATCH($B23&amp;$B$3,'Exposure Data'!$A$1:$A$80,0),MATCH(I$3,'Exposure Data'!$A$1:$N$1,0))),INDEX('Exposure Data'!$A$1:$N$80,MATCH($B23&amp;$B$3,'Exposure Data'!$A$1:$A$80,0),MATCH(I$3,'Exposure Data'!$A$1:$N$1,0)),0)</f>
        <v>0</v>
      </c>
      <c r="J23" s="102">
        <f>IF(ISNUMBER(INDEX('Exposure Data'!$A$1:$N$80,MATCH($B23&amp;$B$3,'Exposure Data'!$A$1:$A$80,0),MATCH(J$3,'Exposure Data'!$A$1:$N$1,0))),INDEX('Exposure Data'!$A$1:$N$80,MATCH($B23&amp;$B$3,'Exposure Data'!$A$1:$A$80,0),MATCH(J$3,'Exposure Data'!$A$1:$N$1,0)),0)</f>
        <v>0</v>
      </c>
      <c r="K23" s="102">
        <f>IF(ISNUMBER(INDEX('Exposure Data'!$A$1:$N$80,MATCH($B23&amp;$B$3,'Exposure Data'!$A$1:$A$80,0),MATCH(K$3,'Exposure Data'!$A$1:$N$1,0))),INDEX('Exposure Data'!$A$1:$N$80,MATCH($B23&amp;$B$3,'Exposure Data'!$A$1:$A$80,0),MATCH(K$3,'Exposure Data'!$A$1:$N$1,0)),0)</f>
        <v>0</v>
      </c>
      <c r="L23" s="102">
        <f>IF(ISNUMBER(INDEX('Exposure Data'!$A$1:$N$80,MATCH($B23&amp;$B$3,'Exposure Data'!$A$1:$A$80,0),MATCH(L$3,'Exposure Data'!$A$1:$N$1,0))),INDEX('Exposure Data'!$A$1:$N$80,MATCH($B23&amp;$B$3,'Exposure Data'!$A$1:$A$80,0),MATCH(L$3,'Exposure Data'!$A$1:$N$1,0)),0)</f>
        <v>0</v>
      </c>
      <c r="M23" s="7"/>
      <c r="O23" s="13">
        <f t="shared" si="2"/>
        <v>42338</v>
      </c>
      <c r="P23" s="53">
        <f>IF(ISNUMBER(HLOOKUP($O23,'Perfattr Data'!$A$11:$W$52,MATCH(P$3&amp;"Long",'Perfattr Data'!$B$11:$B$52,0),FALSE)),HLOOKUP($O23,'Perfattr Data'!$A$11:$W$52,MATCH(P$3&amp;"Long",'Perfattr Data'!$B$11:$B$52,0),FALSE),0)</f>
        <v>1.8E-3</v>
      </c>
      <c r="Q23" s="53">
        <f>IF(ISNUMBER(HLOOKUP($O23,'Perfattr Data'!$A$11:$W$52,MATCH(Q$3&amp;"Long",'Perfattr Data'!$B$11:$B$52,0),FALSE)),HLOOKUP($O23,'Perfattr Data'!$A$11:$W$52,MATCH(Q$3&amp;"Long",'Perfattr Data'!$B$11:$B$52,0),FALSE),0)</f>
        <v>3.0000000000000001E-3</v>
      </c>
      <c r="R23" s="53">
        <f>IF(ISNUMBER(HLOOKUP($O23,'Perfattr Data'!$A$11:$W$52,MATCH(R$3&amp;"Long",'Perfattr Data'!$B$11:$B$52,0),FALSE)),HLOOKUP($O23,'Perfattr Data'!$A$11:$W$52,MATCH(R$3&amp;"Long",'Perfattr Data'!$B$11:$B$52,0),FALSE),0)</f>
        <v>4.7999999999999996E-3</v>
      </c>
      <c r="S23" s="53">
        <f>IF(ISNUMBER(HLOOKUP($O23,'Perfattr Data'!$A$11:$W$52,MATCH(S$3&amp;"Long",'Perfattr Data'!$B$11:$B$52,0),FALSE)),HLOOKUP($O23,'Perfattr Data'!$A$11:$W$52,MATCH(S$3&amp;"Long",'Perfattr Data'!$B$11:$B$52,0),FALSE),0)</f>
        <v>0</v>
      </c>
      <c r="T23" s="53">
        <f>IF(ISNUMBER(HLOOKUP($O23,'Perfattr Data'!$A$11:$W$52,MATCH(T$3&amp;"Long",'Perfattr Data'!$B$11:$B$52,0),FALSE)),HLOOKUP($O23,'Perfattr Data'!$A$11:$W$52,MATCH(T$3&amp;"Long",'Perfattr Data'!$B$11:$B$52,0),FALSE),0)</f>
        <v>-1.8E-3</v>
      </c>
      <c r="U23" s="53">
        <f>IF(ISNUMBER(HLOOKUP($O23,'Perfattr Data'!$A$11:$W$52,MATCH(U$3&amp;"Long",'Perfattr Data'!$B$11:$B$52,0),FALSE)),HLOOKUP($O23,'Perfattr Data'!$A$11:$W$52,MATCH(U$3&amp;"Long",'Perfattr Data'!$B$11:$B$52,0),FALSE),0)</f>
        <v>-2.9999999999999997E-4</v>
      </c>
      <c r="V23" s="53">
        <f>IF(ISNUMBER(HLOOKUP($O23,'Perfattr Data'!$A$11:$W$52,MATCH(V$3&amp;"Long",'Perfattr Data'!$B$11:$B$52,0),FALSE)),HLOOKUP($O23,'Perfattr Data'!$A$11:$W$52,MATCH(V$3&amp;"Long",'Perfattr Data'!$B$11:$B$52,0),FALSE),0)</f>
        <v>0</v>
      </c>
      <c r="W23" s="53">
        <f>IF(ISNUMBER(HLOOKUP($O23,'Perfattr Data'!$A$11:$W$52,MATCH(W$3&amp;"Long",'Perfattr Data'!$B$11:$B$52,0),FALSE)),HLOOKUP($O23,'Perfattr Data'!$A$11:$W$52,MATCH(W$3&amp;"Long",'Perfattr Data'!$B$11:$B$52,0),FALSE),0)</f>
        <v>0</v>
      </c>
      <c r="X23" s="53">
        <f>IF(ISNUMBER(HLOOKUP($O23,'Perfattr Data'!$A$11:$W$52,MATCH(X$3&amp;"Long",'Perfattr Data'!$B$11:$B$52,0),FALSE)),HLOOKUP($O23,'Perfattr Data'!$A$11:$W$52,MATCH(X$3&amp;"Long",'Perfattr Data'!$B$11:$B$52,0),FALSE),0)</f>
        <v>0</v>
      </c>
    </row>
    <row r="24" spans="2:24" x14ac:dyDescent="0.25">
      <c r="B24" s="101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2:24" x14ac:dyDescent="0.25">
      <c r="B25" s="101"/>
    </row>
    <row r="26" spans="2:24" s="29" customFormat="1" x14ac:dyDescent="0.25">
      <c r="B26" s="119" t="s">
        <v>9</v>
      </c>
      <c r="C26" s="186" t="str">
        <f>C3</f>
        <v>CLOs</v>
      </c>
      <c r="D26" s="186" t="str">
        <f t="shared" ref="D26:L26" si="3">D3</f>
        <v>European CMBS</v>
      </c>
      <c r="E26" s="186" t="str">
        <f t="shared" si="3"/>
        <v>European RMBS</v>
      </c>
      <c r="F26" s="186" t="str">
        <f t="shared" si="3"/>
        <v>Other Structured Finance</v>
      </c>
      <c r="G26" s="186" t="str">
        <f t="shared" si="3"/>
        <v>US Non-Agency</v>
      </c>
      <c r="H26" s="186" t="str">
        <f t="shared" si="3"/>
        <v>Whole Business Securitisation</v>
      </c>
      <c r="I26" s="186" t="str">
        <f t="shared" si="3"/>
        <v>US Agency CRT</v>
      </c>
      <c r="J26" s="186" t="str">
        <f t="shared" si="3"/>
        <v>Indices</v>
      </c>
      <c r="K26" s="186" t="str">
        <f t="shared" si="3"/>
        <v xml:space="preserve">Financials </v>
      </c>
      <c r="L26" s="186" t="str">
        <f t="shared" si="3"/>
        <v>Sovereign</v>
      </c>
      <c r="O26" s="115" t="s">
        <v>9</v>
      </c>
      <c r="P26" s="189" t="str">
        <f>C26</f>
        <v>CLOs</v>
      </c>
      <c r="Q26" s="189" t="str">
        <f t="shared" ref="Q26:X26" si="4">D26</f>
        <v>European CMBS</v>
      </c>
      <c r="R26" s="189" t="str">
        <f t="shared" si="4"/>
        <v>European RMBS</v>
      </c>
      <c r="S26" s="189" t="str">
        <f t="shared" si="4"/>
        <v>Other Structured Finance</v>
      </c>
      <c r="T26" s="189" t="str">
        <f t="shared" si="4"/>
        <v>US Non-Agency</v>
      </c>
      <c r="U26" s="189" t="str">
        <f t="shared" si="4"/>
        <v>Whole Business Securitisation</v>
      </c>
      <c r="V26" s="189" t="str">
        <f t="shared" si="4"/>
        <v>US Agency CRT</v>
      </c>
      <c r="W26" s="189" t="str">
        <f t="shared" si="4"/>
        <v>Indices</v>
      </c>
      <c r="X26" s="189" t="str">
        <f t="shared" si="4"/>
        <v xml:space="preserve">Financials </v>
      </c>
    </row>
    <row r="27" spans="2:24" ht="15" customHeight="1" outlineLevel="1" x14ac:dyDescent="0.25">
      <c r="B27" s="13">
        <f>EOMONTH($A$4,1)</f>
        <v>41759</v>
      </c>
      <c r="C27" s="38">
        <f>IF(ISNUMBER(INDEX('Exposure Data'!$A$1:$N$80,MATCH($B27&amp;$B$26,'Exposure Data'!$A$1:$A$80,0),MATCH(C$3,'Exposure Data'!$A$1:$N$1,0))),INDEX('Exposure Data'!$A$1:$N$80,MATCH($B27&amp;$B$26,'Exposure Data'!$A$1:$A$80,0),MATCH(C$3,'Exposure Data'!$A$1:$N$1,0)),0)</f>
        <v>0</v>
      </c>
      <c r="D27" s="102">
        <f>IF(ISNUMBER(INDEX('Exposure Data'!$A$1:$N$80,MATCH($B27&amp;$B$26,'Exposure Data'!$A$1:$A$80,0),MATCH(D$3,'Exposure Data'!$A$1:$N$1,0))),INDEX('Exposure Data'!$A$1:$N$80,MATCH($B27&amp;$B$26,'Exposure Data'!$A$1:$A$80,0),MATCH(D$3,'Exposure Data'!$A$1:$N$1,0)),0)</f>
        <v>0</v>
      </c>
      <c r="E27" s="102">
        <f>IF(ISNUMBER(INDEX('Exposure Data'!$A$1:$N$80,MATCH($B27&amp;$B$26,'Exposure Data'!$A$1:$A$80,0),MATCH(E$3,'Exposure Data'!$A$1:$N$1,0))),INDEX('Exposure Data'!$A$1:$N$80,MATCH($B27&amp;$B$26,'Exposure Data'!$A$1:$A$80,0),MATCH(E$3,'Exposure Data'!$A$1:$N$1,0)),0)</f>
        <v>0</v>
      </c>
      <c r="F27" s="102">
        <f>IF(ISNUMBER(INDEX('Exposure Data'!$A$1:$N$80,MATCH($B27&amp;$B$26,'Exposure Data'!$A$1:$A$80,0),MATCH(F$3,'Exposure Data'!$A$1:$N$1,0))),INDEX('Exposure Data'!$A$1:$N$80,MATCH($B27&amp;$B$26,'Exposure Data'!$A$1:$A$80,0),MATCH(F$3,'Exposure Data'!$A$1:$N$1,0)),0)</f>
        <v>0</v>
      </c>
      <c r="G27" s="102">
        <f>IF(ISNUMBER(INDEX('Exposure Data'!$A$1:$N$80,MATCH($B27&amp;$B$26,'Exposure Data'!$A$1:$A$80,0),MATCH(G$3,'Exposure Data'!$A$1:$N$1,0))),INDEX('Exposure Data'!$A$1:$N$80,MATCH($B27&amp;$B$26,'Exposure Data'!$A$1:$A$80,0),MATCH(G$3,'Exposure Data'!$A$1:$N$1,0)),0)</f>
        <v>0</v>
      </c>
      <c r="H27" s="102">
        <f>IF(ISNUMBER(INDEX('Exposure Data'!$A$1:$N$80,MATCH($B27&amp;$B$26,'Exposure Data'!$A$1:$A$80,0),MATCH(H$3,'Exposure Data'!$A$1:$N$1,0))),INDEX('Exposure Data'!$A$1:$N$80,MATCH($B27&amp;$B$26,'Exposure Data'!$A$1:$A$80,0),MATCH(H$3,'Exposure Data'!$A$1:$N$1,0)),0)</f>
        <v>0</v>
      </c>
      <c r="I27" s="102">
        <f>IF(ISNUMBER(INDEX('Exposure Data'!$A$1:$N$80,MATCH($B27&amp;$B$26,'Exposure Data'!$A$1:$A$80,0),MATCH(I$3,'Exposure Data'!$A$1:$N$1,0))),INDEX('Exposure Data'!$A$1:$N$80,MATCH($B27&amp;$B$26,'Exposure Data'!$A$1:$A$80,0),MATCH(I$3,'Exposure Data'!$A$1:$N$1,0)),0)</f>
        <v>0</v>
      </c>
      <c r="J27" s="102">
        <f>IF(ISNUMBER(INDEX('Exposure Data'!$A$1:$N$80,MATCH($B27&amp;$B$26,'Exposure Data'!$A$1:$A$80,0),MATCH(J$3,'Exposure Data'!$A$1:$N$1,0))),INDEX('Exposure Data'!$A$1:$N$80,MATCH($B27&amp;$B$26,'Exposure Data'!$A$1:$A$80,0),MATCH(J$3,'Exposure Data'!$A$1:$N$1,0)),0)</f>
        <v>0.76700000000000002</v>
      </c>
      <c r="K27" s="102">
        <f>IF(ISNUMBER(INDEX('Exposure Data'!$A$1:$N$80,MATCH($B27&amp;$B$26,'Exposure Data'!$A$1:$A$80,0),MATCH(K$3,'Exposure Data'!$A$1:$N$1,0))),INDEX('Exposure Data'!$A$1:$N$80,MATCH($B27&amp;$B$26,'Exposure Data'!$A$1:$A$80,0),MATCH(K$3,'Exposure Data'!$A$1:$N$1,0)),0)</f>
        <v>0</v>
      </c>
      <c r="L27" s="102">
        <f>IF(ISNUMBER(INDEX('Exposure Data'!$A$1:$N$80,MATCH($B27&amp;$B$26,'Exposure Data'!$A$1:$A$80,0),MATCH(L$3,'Exposure Data'!$A$1:$N$1,0))),INDEX('Exposure Data'!$A$1:$N$80,MATCH($B27&amp;$B$26,'Exposure Data'!$A$1:$A$80,0),MATCH(L$3,'Exposure Data'!$A$1:$N$1,0)),0)</f>
        <v>0</v>
      </c>
      <c r="M27" s="7"/>
      <c r="O27" s="13">
        <f>EOMONTH($A$4,1)</f>
        <v>41759</v>
      </c>
      <c r="P27" s="12">
        <f>HLOOKUP($O27,'Perfattr Data'!$A$11:$W$52,MATCH(P$3&amp;"Short",'Perfattr Data'!$B$11:$B$52,0),FALSE)</f>
        <v>0</v>
      </c>
      <c r="Q27" s="12">
        <f>HLOOKUP($O27,'Perfattr Data'!$A$11:$W$52,MATCH(Q$3&amp;"Short",'Perfattr Data'!$B$11:$B$52,0),FALSE)</f>
        <v>0</v>
      </c>
      <c r="R27" s="12">
        <f>HLOOKUP($O27,'Perfattr Data'!$A$11:$W$52,MATCH(R$3&amp;"Short",'Perfattr Data'!$B$11:$B$52,0),FALSE)</f>
        <v>0</v>
      </c>
      <c r="S27" s="12">
        <f>HLOOKUP($O27,'Perfattr Data'!$A$11:$W$52,MATCH(S$3&amp;"Short",'Perfattr Data'!$B$11:$B$52,0),FALSE)</f>
        <v>0</v>
      </c>
      <c r="T27" s="12">
        <f>HLOOKUP($O27,'Perfattr Data'!$A$11:$W$52,MATCH(T$3&amp;"Short",'Perfattr Data'!$B$11:$B$52,0),FALSE)</f>
        <v>0</v>
      </c>
      <c r="U27" s="12">
        <f>HLOOKUP($O27,'Perfattr Data'!$A$11:$W$52,MATCH(U$3&amp;"Short",'Perfattr Data'!$B$11:$B$52,0),FALSE)</f>
        <v>0</v>
      </c>
      <c r="V27" s="12">
        <f>HLOOKUP($O27,'Perfattr Data'!$A$11:$W$52,MATCH(V$3&amp;"Short",'Perfattr Data'!$B$11:$B$52,0),FALSE)</f>
        <v>0</v>
      </c>
      <c r="W27" s="12">
        <f>HLOOKUP($O27,'Perfattr Data'!$A$11:$W$52,MATCH(W$3&amp;"Short",'Perfattr Data'!$B$11:$B$52,0),FALSE)</f>
        <v>0</v>
      </c>
      <c r="X27" s="12">
        <f>HLOOKUP($O27,'Perfattr Data'!$A$11:$W$52,MATCH(X$3&amp;"Short",'Perfattr Data'!$B$11:$B$52,0),FALSE)</f>
        <v>0</v>
      </c>
    </row>
    <row r="28" spans="2:24" ht="15" customHeight="1" outlineLevel="1" x14ac:dyDescent="0.25">
      <c r="B28" s="13">
        <f t="shared" ref="B28:B46" si="5">EOMONTH(B27,1)</f>
        <v>41790</v>
      </c>
      <c r="C28" s="102">
        <f>IF(ISNUMBER(INDEX('Exposure Data'!$A$1:$N$80,MATCH($B28&amp;$B$26,'Exposure Data'!$A$1:$A$80,0),MATCH(C$3,'Exposure Data'!$A$1:$N$1,0))),INDEX('Exposure Data'!$A$1:$N$80,MATCH($B28&amp;$B$26,'Exposure Data'!$A$1:$A$80,0),MATCH(C$3,'Exposure Data'!$A$1:$N$1,0)),0)</f>
        <v>0</v>
      </c>
      <c r="D28" s="102">
        <f>IF(ISNUMBER(INDEX('Exposure Data'!$A$1:$N$80,MATCH($B28&amp;$B$26,'Exposure Data'!$A$1:$A$80,0),MATCH(D$3,'Exposure Data'!$A$1:$N$1,0))),INDEX('Exposure Data'!$A$1:$N$80,MATCH($B28&amp;$B$26,'Exposure Data'!$A$1:$A$80,0),MATCH(D$3,'Exposure Data'!$A$1:$N$1,0)),0)</f>
        <v>0</v>
      </c>
      <c r="E28" s="102">
        <f>IF(ISNUMBER(INDEX('Exposure Data'!$A$1:$N$80,MATCH($B28&amp;$B$26,'Exposure Data'!$A$1:$A$80,0),MATCH(E$3,'Exposure Data'!$A$1:$N$1,0))),INDEX('Exposure Data'!$A$1:$N$80,MATCH($B28&amp;$B$26,'Exposure Data'!$A$1:$A$80,0),MATCH(E$3,'Exposure Data'!$A$1:$N$1,0)),0)</f>
        <v>0</v>
      </c>
      <c r="F28" s="102">
        <f>IF(ISNUMBER(INDEX('Exposure Data'!$A$1:$N$80,MATCH($B28&amp;$B$26,'Exposure Data'!$A$1:$A$80,0),MATCH(F$3,'Exposure Data'!$A$1:$N$1,0))),INDEX('Exposure Data'!$A$1:$N$80,MATCH($B28&amp;$B$26,'Exposure Data'!$A$1:$A$80,0),MATCH(F$3,'Exposure Data'!$A$1:$N$1,0)),0)</f>
        <v>0</v>
      </c>
      <c r="G28" s="102">
        <f>IF(ISNUMBER(INDEX('Exposure Data'!$A$1:$N$80,MATCH($B28&amp;$B$26,'Exposure Data'!$A$1:$A$80,0),MATCH(G$3,'Exposure Data'!$A$1:$N$1,0))),INDEX('Exposure Data'!$A$1:$N$80,MATCH($B28&amp;$B$26,'Exposure Data'!$A$1:$A$80,0),MATCH(G$3,'Exposure Data'!$A$1:$N$1,0)),0)</f>
        <v>0</v>
      </c>
      <c r="H28" s="102">
        <f>IF(ISNUMBER(INDEX('Exposure Data'!$A$1:$N$80,MATCH($B28&amp;$B$26,'Exposure Data'!$A$1:$A$80,0),MATCH(H$3,'Exposure Data'!$A$1:$N$1,0))),INDEX('Exposure Data'!$A$1:$N$80,MATCH($B28&amp;$B$26,'Exposure Data'!$A$1:$A$80,0),MATCH(H$3,'Exposure Data'!$A$1:$N$1,0)),0)</f>
        <v>0</v>
      </c>
      <c r="I28" s="102">
        <f>IF(ISNUMBER(INDEX('Exposure Data'!$A$1:$N$80,MATCH($B28&amp;$B$26,'Exposure Data'!$A$1:$A$80,0),MATCH(I$3,'Exposure Data'!$A$1:$N$1,0))),INDEX('Exposure Data'!$A$1:$N$80,MATCH($B28&amp;$B$26,'Exposure Data'!$A$1:$A$80,0),MATCH(I$3,'Exposure Data'!$A$1:$N$1,0)),0)</f>
        <v>0</v>
      </c>
      <c r="J28" s="102">
        <f>IF(ISNUMBER(INDEX('Exposure Data'!$A$1:$N$80,MATCH($B28&amp;$B$26,'Exposure Data'!$A$1:$A$80,0),MATCH(J$3,'Exposure Data'!$A$1:$N$1,0))),INDEX('Exposure Data'!$A$1:$N$80,MATCH($B28&amp;$B$26,'Exposure Data'!$A$1:$A$80,0),MATCH(J$3,'Exposure Data'!$A$1:$N$1,0)),0)</f>
        <v>0.15481</v>
      </c>
      <c r="K28" s="102">
        <f>IF(ISNUMBER(INDEX('Exposure Data'!$A$1:$N$80,MATCH($B28&amp;$B$26,'Exposure Data'!$A$1:$A$80,0),MATCH(K$3,'Exposure Data'!$A$1:$N$1,0))),INDEX('Exposure Data'!$A$1:$N$80,MATCH($B28&amp;$B$26,'Exposure Data'!$A$1:$A$80,0),MATCH(K$3,'Exposure Data'!$A$1:$N$1,0)),0)</f>
        <v>0.11919</v>
      </c>
      <c r="L28" s="102">
        <f>IF(ISNUMBER(INDEX('Exposure Data'!$A$1:$N$80,MATCH($B28&amp;$B$26,'Exposure Data'!$A$1:$A$80,0),MATCH(L$3,'Exposure Data'!$A$1:$N$1,0))),INDEX('Exposure Data'!$A$1:$N$80,MATCH($B28&amp;$B$26,'Exposure Data'!$A$1:$A$80,0),MATCH(L$3,'Exposure Data'!$A$1:$N$1,0)),0)</f>
        <v>0</v>
      </c>
      <c r="M28" s="7"/>
      <c r="O28" s="13">
        <f t="shared" ref="O28:O46" si="6">EOMONTH(O27,1)</f>
        <v>41790</v>
      </c>
      <c r="P28" s="12">
        <f>HLOOKUP($O28,'Perfattr Data'!$A$11:$W$52,MATCH(P$3&amp;"Short",'Perfattr Data'!$B$11:$B$52,0),FALSE)</f>
        <v>0</v>
      </c>
      <c r="Q28" s="12">
        <f>HLOOKUP($O28,'Perfattr Data'!$A$11:$W$52,MATCH(Q$3&amp;"Short",'Perfattr Data'!$B$11:$B$52,0),FALSE)</f>
        <v>0</v>
      </c>
      <c r="R28" s="12">
        <f>HLOOKUP($O28,'Perfattr Data'!$A$11:$W$52,MATCH(R$3&amp;"Short",'Perfattr Data'!$B$11:$B$52,0),FALSE)</f>
        <v>0</v>
      </c>
      <c r="S28" s="12">
        <f>HLOOKUP($O28,'Perfattr Data'!$A$11:$W$52,MATCH(S$3&amp;"Short",'Perfattr Data'!$B$11:$B$52,0),FALSE)</f>
        <v>0</v>
      </c>
      <c r="T28" s="12">
        <f>HLOOKUP($O28,'Perfattr Data'!$A$11:$W$52,MATCH(T$3&amp;"Short",'Perfattr Data'!$B$11:$B$52,0),FALSE)</f>
        <v>0</v>
      </c>
      <c r="U28" s="12">
        <f>HLOOKUP($O28,'Perfattr Data'!$A$11:$W$52,MATCH(U$3&amp;"Short",'Perfattr Data'!$B$11:$B$52,0),FALSE)</f>
        <v>0</v>
      </c>
      <c r="V28" s="12">
        <f>HLOOKUP($O28,'Perfattr Data'!$A$11:$W$52,MATCH(V$3&amp;"Short",'Perfattr Data'!$B$11:$B$52,0),FALSE)</f>
        <v>0</v>
      </c>
      <c r="W28" s="12">
        <f>HLOOKUP($O28,'Perfattr Data'!$A$11:$W$52,MATCH(W$3&amp;"Short",'Perfattr Data'!$B$11:$B$52,0),FALSE)</f>
        <v>0</v>
      </c>
      <c r="X28" s="12">
        <f>HLOOKUP($O28,'Perfattr Data'!$A$11:$W$52,MATCH(X$3&amp;"Short",'Perfattr Data'!$B$11:$B$52,0),FALSE)</f>
        <v>0</v>
      </c>
    </row>
    <row r="29" spans="2:24" ht="15" customHeight="1" outlineLevel="1" x14ac:dyDescent="0.25">
      <c r="B29" s="13">
        <f t="shared" si="5"/>
        <v>41820</v>
      </c>
      <c r="C29" s="102">
        <f>IF(ISNUMBER(INDEX('Exposure Data'!$A$1:$N$80,MATCH($B29&amp;$B$26,'Exposure Data'!$A$1:$A$80,0),MATCH(C$3,'Exposure Data'!$A$1:$N$1,0))),INDEX('Exposure Data'!$A$1:$N$80,MATCH($B29&amp;$B$26,'Exposure Data'!$A$1:$A$80,0),MATCH(C$3,'Exposure Data'!$A$1:$N$1,0)),0)</f>
        <v>0</v>
      </c>
      <c r="D29" s="102">
        <f>IF(ISNUMBER(INDEX('Exposure Data'!$A$1:$N$80,MATCH($B29&amp;$B$26,'Exposure Data'!$A$1:$A$80,0),MATCH(D$3,'Exposure Data'!$A$1:$N$1,0))),INDEX('Exposure Data'!$A$1:$N$80,MATCH($B29&amp;$B$26,'Exposure Data'!$A$1:$A$80,0),MATCH(D$3,'Exposure Data'!$A$1:$N$1,0)),0)</f>
        <v>0</v>
      </c>
      <c r="E29" s="102">
        <f>IF(ISNUMBER(INDEX('Exposure Data'!$A$1:$N$80,MATCH($B29&amp;$B$26,'Exposure Data'!$A$1:$A$80,0),MATCH(E$3,'Exposure Data'!$A$1:$N$1,0))),INDEX('Exposure Data'!$A$1:$N$80,MATCH($B29&amp;$B$26,'Exposure Data'!$A$1:$A$80,0),MATCH(E$3,'Exposure Data'!$A$1:$N$1,0)),0)</f>
        <v>0</v>
      </c>
      <c r="F29" s="102">
        <f>IF(ISNUMBER(INDEX('Exposure Data'!$A$1:$N$80,MATCH($B29&amp;$B$26,'Exposure Data'!$A$1:$A$80,0),MATCH(F$3,'Exposure Data'!$A$1:$N$1,0))),INDEX('Exposure Data'!$A$1:$N$80,MATCH($B29&amp;$B$26,'Exposure Data'!$A$1:$A$80,0),MATCH(F$3,'Exposure Data'!$A$1:$N$1,0)),0)</f>
        <v>0</v>
      </c>
      <c r="G29" s="102">
        <f>IF(ISNUMBER(INDEX('Exposure Data'!$A$1:$N$80,MATCH($B29&amp;$B$26,'Exposure Data'!$A$1:$A$80,0),MATCH(G$3,'Exposure Data'!$A$1:$N$1,0))),INDEX('Exposure Data'!$A$1:$N$80,MATCH($B29&amp;$B$26,'Exposure Data'!$A$1:$A$80,0),MATCH(G$3,'Exposure Data'!$A$1:$N$1,0)),0)</f>
        <v>0</v>
      </c>
      <c r="H29" s="102">
        <f>IF(ISNUMBER(INDEX('Exposure Data'!$A$1:$N$80,MATCH($B29&amp;$B$26,'Exposure Data'!$A$1:$A$80,0),MATCH(H$3,'Exposure Data'!$A$1:$N$1,0))),INDEX('Exposure Data'!$A$1:$N$80,MATCH($B29&amp;$B$26,'Exposure Data'!$A$1:$A$80,0),MATCH(H$3,'Exposure Data'!$A$1:$N$1,0)),0)</f>
        <v>0</v>
      </c>
      <c r="I29" s="102">
        <f>IF(ISNUMBER(INDEX('Exposure Data'!$A$1:$N$80,MATCH($B29&amp;$B$26,'Exposure Data'!$A$1:$A$80,0),MATCH(I$3,'Exposure Data'!$A$1:$N$1,0))),INDEX('Exposure Data'!$A$1:$N$80,MATCH($B29&amp;$B$26,'Exposure Data'!$A$1:$A$80,0),MATCH(I$3,'Exposure Data'!$A$1:$N$1,0)),0)</f>
        <v>0</v>
      </c>
      <c r="J29" s="102">
        <f>IF(ISNUMBER(INDEX('Exposure Data'!$A$1:$N$80,MATCH($B29&amp;$B$26,'Exposure Data'!$A$1:$A$80,0),MATCH(J$3,'Exposure Data'!$A$1:$N$1,0))),INDEX('Exposure Data'!$A$1:$N$80,MATCH($B29&amp;$B$26,'Exposure Data'!$A$1:$A$80,0),MATCH(J$3,'Exposure Data'!$A$1:$N$1,0)),0)</f>
        <v>0.22902</v>
      </c>
      <c r="K29" s="102">
        <f>IF(ISNUMBER(INDEX('Exposure Data'!$A$1:$N$80,MATCH($B29&amp;$B$26,'Exposure Data'!$A$1:$A$80,0),MATCH(K$3,'Exposure Data'!$A$1:$N$1,0))),INDEX('Exposure Data'!$A$1:$N$80,MATCH($B29&amp;$B$26,'Exposure Data'!$A$1:$A$80,0),MATCH(K$3,'Exposure Data'!$A$1:$N$1,0)),0)</f>
        <v>0.11798</v>
      </c>
      <c r="L29" s="102">
        <f>IF(ISNUMBER(INDEX('Exposure Data'!$A$1:$N$80,MATCH($B29&amp;$B$26,'Exposure Data'!$A$1:$A$80,0),MATCH(L$3,'Exposure Data'!$A$1:$N$1,0))),INDEX('Exposure Data'!$A$1:$N$80,MATCH($B29&amp;$B$26,'Exposure Data'!$A$1:$A$80,0),MATCH(L$3,'Exposure Data'!$A$1:$N$1,0)),0)</f>
        <v>0</v>
      </c>
      <c r="M29" s="7"/>
      <c r="O29" s="13">
        <f t="shared" si="6"/>
        <v>41820</v>
      </c>
      <c r="P29" s="12">
        <f>HLOOKUP($O29,'Perfattr Data'!$A$11:$W$52,MATCH(P$3&amp;"Short",'Perfattr Data'!$B$11:$B$52,0),FALSE)</f>
        <v>0</v>
      </c>
      <c r="Q29" s="12">
        <f>HLOOKUP($O29,'Perfattr Data'!$A$11:$W$52,MATCH(Q$3&amp;"Short",'Perfattr Data'!$B$11:$B$52,0),FALSE)</f>
        <v>0</v>
      </c>
      <c r="R29" s="12">
        <f>HLOOKUP($O29,'Perfattr Data'!$A$11:$W$52,MATCH(R$3&amp;"Short",'Perfattr Data'!$B$11:$B$52,0),FALSE)</f>
        <v>0</v>
      </c>
      <c r="S29" s="12">
        <f>HLOOKUP($O29,'Perfattr Data'!$A$11:$W$52,MATCH(S$3&amp;"Short",'Perfattr Data'!$B$11:$B$52,0),FALSE)</f>
        <v>0</v>
      </c>
      <c r="T29" s="12">
        <f>HLOOKUP($O29,'Perfattr Data'!$A$11:$W$52,MATCH(T$3&amp;"Short",'Perfattr Data'!$B$11:$B$52,0),FALSE)</f>
        <v>0</v>
      </c>
      <c r="U29" s="12">
        <f>HLOOKUP($O29,'Perfattr Data'!$A$11:$W$52,MATCH(U$3&amp;"Short",'Perfattr Data'!$B$11:$B$52,0),FALSE)</f>
        <v>0</v>
      </c>
      <c r="V29" s="12">
        <f>HLOOKUP($O29,'Perfattr Data'!$A$11:$W$52,MATCH(V$3&amp;"Short",'Perfattr Data'!$B$11:$B$52,0),FALSE)</f>
        <v>0</v>
      </c>
      <c r="W29" s="12">
        <f>HLOOKUP($O29,'Perfattr Data'!$A$11:$W$52,MATCH(W$3&amp;"Short",'Perfattr Data'!$B$11:$B$52,0),FALSE)</f>
        <v>0</v>
      </c>
      <c r="X29" s="12">
        <f>HLOOKUP($O29,'Perfattr Data'!$A$11:$W$52,MATCH(X$3&amp;"Short",'Perfattr Data'!$B$11:$B$52,0),FALSE)</f>
        <v>0</v>
      </c>
    </row>
    <row r="30" spans="2:24" ht="15" customHeight="1" outlineLevel="1" x14ac:dyDescent="0.25">
      <c r="B30" s="13">
        <f t="shared" si="5"/>
        <v>41851</v>
      </c>
      <c r="C30" s="102">
        <f>IF(ISNUMBER(INDEX('Exposure Data'!$A$1:$N$80,MATCH($B30&amp;$B$26,'Exposure Data'!$A$1:$A$80,0),MATCH(C$3,'Exposure Data'!$A$1:$N$1,0))),INDEX('Exposure Data'!$A$1:$N$80,MATCH($B30&amp;$B$26,'Exposure Data'!$A$1:$A$80,0),MATCH(C$3,'Exposure Data'!$A$1:$N$1,0)),0)</f>
        <v>0</v>
      </c>
      <c r="D30" s="102">
        <f>IF(ISNUMBER(INDEX('Exposure Data'!$A$1:$N$80,MATCH($B30&amp;$B$26,'Exposure Data'!$A$1:$A$80,0),MATCH(D$3,'Exposure Data'!$A$1:$N$1,0))),INDEX('Exposure Data'!$A$1:$N$80,MATCH($B30&amp;$B$26,'Exposure Data'!$A$1:$A$80,0),MATCH(D$3,'Exposure Data'!$A$1:$N$1,0)),0)</f>
        <v>0</v>
      </c>
      <c r="E30" s="102">
        <f>IF(ISNUMBER(INDEX('Exposure Data'!$A$1:$N$80,MATCH($B30&amp;$B$26,'Exposure Data'!$A$1:$A$80,0),MATCH(E$3,'Exposure Data'!$A$1:$N$1,0))),INDEX('Exposure Data'!$A$1:$N$80,MATCH($B30&amp;$B$26,'Exposure Data'!$A$1:$A$80,0),MATCH(E$3,'Exposure Data'!$A$1:$N$1,0)),0)</f>
        <v>0</v>
      </c>
      <c r="F30" s="102">
        <f>IF(ISNUMBER(INDEX('Exposure Data'!$A$1:$N$80,MATCH($B30&amp;$B$26,'Exposure Data'!$A$1:$A$80,0),MATCH(F$3,'Exposure Data'!$A$1:$N$1,0))),INDEX('Exposure Data'!$A$1:$N$80,MATCH($B30&amp;$B$26,'Exposure Data'!$A$1:$A$80,0),MATCH(F$3,'Exposure Data'!$A$1:$N$1,0)),0)</f>
        <v>0</v>
      </c>
      <c r="G30" s="102">
        <f>IF(ISNUMBER(INDEX('Exposure Data'!$A$1:$N$80,MATCH($B30&amp;$B$26,'Exposure Data'!$A$1:$A$80,0),MATCH(G$3,'Exposure Data'!$A$1:$N$1,0))),INDEX('Exposure Data'!$A$1:$N$80,MATCH($B30&amp;$B$26,'Exposure Data'!$A$1:$A$80,0),MATCH(G$3,'Exposure Data'!$A$1:$N$1,0)),0)</f>
        <v>0</v>
      </c>
      <c r="H30" s="102">
        <f>IF(ISNUMBER(INDEX('Exposure Data'!$A$1:$N$80,MATCH($B30&amp;$B$26,'Exposure Data'!$A$1:$A$80,0),MATCH(H$3,'Exposure Data'!$A$1:$N$1,0))),INDEX('Exposure Data'!$A$1:$N$80,MATCH($B30&amp;$B$26,'Exposure Data'!$A$1:$A$80,0),MATCH(H$3,'Exposure Data'!$A$1:$N$1,0)),0)</f>
        <v>0</v>
      </c>
      <c r="I30" s="102">
        <f>IF(ISNUMBER(INDEX('Exposure Data'!$A$1:$N$80,MATCH($B30&amp;$B$26,'Exposure Data'!$A$1:$A$80,0),MATCH(I$3,'Exposure Data'!$A$1:$N$1,0))),INDEX('Exposure Data'!$A$1:$N$80,MATCH($B30&amp;$B$26,'Exposure Data'!$A$1:$A$80,0),MATCH(I$3,'Exposure Data'!$A$1:$N$1,0)),0)</f>
        <v>0</v>
      </c>
      <c r="J30" s="102">
        <f>IF(ISNUMBER(INDEX('Exposure Data'!$A$1:$N$80,MATCH($B30&amp;$B$26,'Exposure Data'!$A$1:$A$80,0),MATCH(J$3,'Exposure Data'!$A$1:$N$1,0))),INDEX('Exposure Data'!$A$1:$N$80,MATCH($B30&amp;$B$26,'Exposure Data'!$A$1:$A$80,0),MATCH(J$3,'Exposure Data'!$A$1:$N$1,0)),0)</f>
        <v>0.12920000000000001</v>
      </c>
      <c r="K30" s="102">
        <f>IF(ISNUMBER(INDEX('Exposure Data'!$A$1:$N$80,MATCH($B30&amp;$B$26,'Exposure Data'!$A$1:$A$80,0),MATCH(K$3,'Exposure Data'!$A$1:$N$1,0))),INDEX('Exposure Data'!$A$1:$N$80,MATCH($B30&amp;$B$26,'Exposure Data'!$A$1:$A$80,0),MATCH(K$3,'Exposure Data'!$A$1:$N$1,0)),0)</f>
        <v>0.17442000000000002</v>
      </c>
      <c r="L30" s="102">
        <f>IF(ISNUMBER(INDEX('Exposure Data'!$A$1:$N$80,MATCH($B30&amp;$B$26,'Exposure Data'!$A$1:$A$80,0),MATCH(L$3,'Exposure Data'!$A$1:$N$1,0))),INDEX('Exposure Data'!$A$1:$N$80,MATCH($B30&amp;$B$26,'Exposure Data'!$A$1:$A$80,0),MATCH(L$3,'Exposure Data'!$A$1:$N$1,0)),0)</f>
        <v>1.9380000000000001E-2</v>
      </c>
      <c r="M30" s="7"/>
      <c r="O30" s="13">
        <f t="shared" si="6"/>
        <v>41851</v>
      </c>
      <c r="P30" s="12">
        <f>HLOOKUP($O30,'Perfattr Data'!$A$11:$W$52,MATCH(P$3&amp;"Short",'Perfattr Data'!$B$11:$B$52,0),FALSE)</f>
        <v>0</v>
      </c>
      <c r="Q30" s="12">
        <f>HLOOKUP($O30,'Perfattr Data'!$A$11:$W$52,MATCH(Q$3&amp;"Short",'Perfattr Data'!$B$11:$B$52,0),FALSE)</f>
        <v>0</v>
      </c>
      <c r="R30" s="12">
        <f>HLOOKUP($O30,'Perfattr Data'!$A$11:$W$52,MATCH(R$3&amp;"Short",'Perfattr Data'!$B$11:$B$52,0),FALSE)</f>
        <v>0</v>
      </c>
      <c r="S30" s="12">
        <f>HLOOKUP($O30,'Perfattr Data'!$A$11:$W$52,MATCH(S$3&amp;"Short",'Perfattr Data'!$B$11:$B$52,0),FALSE)</f>
        <v>0</v>
      </c>
      <c r="T30" s="12">
        <f>HLOOKUP($O30,'Perfattr Data'!$A$11:$W$52,MATCH(T$3&amp;"Short",'Perfattr Data'!$B$11:$B$52,0),FALSE)</f>
        <v>0</v>
      </c>
      <c r="U30" s="12">
        <f>HLOOKUP($O30,'Perfattr Data'!$A$11:$W$52,MATCH(U$3&amp;"Short",'Perfattr Data'!$B$11:$B$52,0),FALSE)</f>
        <v>0</v>
      </c>
      <c r="V30" s="12">
        <f>HLOOKUP($O30,'Perfattr Data'!$A$11:$W$52,MATCH(V$3&amp;"Short",'Perfattr Data'!$B$11:$B$52,0),FALSE)</f>
        <v>0</v>
      </c>
      <c r="W30" s="12">
        <f>HLOOKUP($O30,'Perfattr Data'!$A$11:$W$52,MATCH(W$3&amp;"Short",'Perfattr Data'!$B$11:$B$52,0),FALSE)</f>
        <v>0</v>
      </c>
      <c r="X30" s="12">
        <f>HLOOKUP($O30,'Perfattr Data'!$A$11:$W$52,MATCH(X$3&amp;"Short",'Perfattr Data'!$B$11:$B$52,0),FALSE)</f>
        <v>0</v>
      </c>
    </row>
    <row r="31" spans="2:24" ht="15" customHeight="1" outlineLevel="1" x14ac:dyDescent="0.25">
      <c r="B31" s="13">
        <f t="shared" si="5"/>
        <v>41882</v>
      </c>
      <c r="C31" s="102">
        <f>IF(ISNUMBER(INDEX('Exposure Data'!$A$1:$N$80,MATCH($B31&amp;$B$26,'Exposure Data'!$A$1:$A$80,0),MATCH(C$3,'Exposure Data'!$A$1:$N$1,0))),INDEX('Exposure Data'!$A$1:$N$80,MATCH($B31&amp;$B$26,'Exposure Data'!$A$1:$A$80,0),MATCH(C$3,'Exposure Data'!$A$1:$N$1,0)),0)</f>
        <v>0</v>
      </c>
      <c r="D31" s="102">
        <f>IF(ISNUMBER(INDEX('Exposure Data'!$A$1:$N$80,MATCH($B31&amp;$B$26,'Exposure Data'!$A$1:$A$80,0),MATCH(D$3,'Exposure Data'!$A$1:$N$1,0))),INDEX('Exposure Data'!$A$1:$N$80,MATCH($B31&amp;$B$26,'Exposure Data'!$A$1:$A$80,0),MATCH(D$3,'Exposure Data'!$A$1:$N$1,0)),0)</f>
        <v>0</v>
      </c>
      <c r="E31" s="102">
        <f>IF(ISNUMBER(INDEX('Exposure Data'!$A$1:$N$80,MATCH($B31&amp;$B$26,'Exposure Data'!$A$1:$A$80,0),MATCH(E$3,'Exposure Data'!$A$1:$N$1,0))),INDEX('Exposure Data'!$A$1:$N$80,MATCH($B31&amp;$B$26,'Exposure Data'!$A$1:$A$80,0),MATCH(E$3,'Exposure Data'!$A$1:$N$1,0)),0)</f>
        <v>0</v>
      </c>
      <c r="F31" s="102">
        <f>IF(ISNUMBER(INDEX('Exposure Data'!$A$1:$N$80,MATCH($B31&amp;$B$26,'Exposure Data'!$A$1:$A$80,0),MATCH(F$3,'Exposure Data'!$A$1:$N$1,0))),INDEX('Exposure Data'!$A$1:$N$80,MATCH($B31&amp;$B$26,'Exposure Data'!$A$1:$A$80,0),MATCH(F$3,'Exposure Data'!$A$1:$N$1,0)),0)</f>
        <v>0</v>
      </c>
      <c r="G31" s="102">
        <f>IF(ISNUMBER(INDEX('Exposure Data'!$A$1:$N$80,MATCH($B31&amp;$B$26,'Exposure Data'!$A$1:$A$80,0),MATCH(G$3,'Exposure Data'!$A$1:$N$1,0))),INDEX('Exposure Data'!$A$1:$N$80,MATCH($B31&amp;$B$26,'Exposure Data'!$A$1:$A$80,0),MATCH(G$3,'Exposure Data'!$A$1:$N$1,0)),0)</f>
        <v>0</v>
      </c>
      <c r="H31" s="102">
        <f>IF(ISNUMBER(INDEX('Exposure Data'!$A$1:$N$80,MATCH($B31&amp;$B$26,'Exposure Data'!$A$1:$A$80,0),MATCH(H$3,'Exposure Data'!$A$1:$N$1,0))),INDEX('Exposure Data'!$A$1:$N$80,MATCH($B31&amp;$B$26,'Exposure Data'!$A$1:$A$80,0),MATCH(H$3,'Exposure Data'!$A$1:$N$1,0)),0)</f>
        <v>0</v>
      </c>
      <c r="I31" s="102">
        <f>IF(ISNUMBER(INDEX('Exposure Data'!$A$1:$N$80,MATCH($B31&amp;$B$26,'Exposure Data'!$A$1:$A$80,0),MATCH(I$3,'Exposure Data'!$A$1:$N$1,0))),INDEX('Exposure Data'!$A$1:$N$80,MATCH($B31&amp;$B$26,'Exposure Data'!$A$1:$A$80,0),MATCH(I$3,'Exposure Data'!$A$1:$N$1,0)),0)</f>
        <v>0</v>
      </c>
      <c r="J31" s="102">
        <f>IF(ISNUMBER(INDEX('Exposure Data'!$A$1:$N$80,MATCH($B31&amp;$B$26,'Exposure Data'!$A$1:$A$80,0),MATCH(J$3,'Exposure Data'!$A$1:$N$1,0))),INDEX('Exposure Data'!$A$1:$N$80,MATCH($B31&amp;$B$26,'Exposure Data'!$A$1:$A$80,0),MATCH(J$3,'Exposure Data'!$A$1:$N$1,0)),0)</f>
        <v>8.165E-2</v>
      </c>
      <c r="K31" s="102">
        <f>IF(ISNUMBER(INDEX('Exposure Data'!$A$1:$N$80,MATCH($B31&amp;$B$26,'Exposure Data'!$A$1:$A$80,0),MATCH(K$3,'Exposure Data'!$A$1:$N$1,0))),INDEX('Exposure Data'!$A$1:$N$80,MATCH($B31&amp;$B$26,'Exposure Data'!$A$1:$A$80,0),MATCH(K$3,'Exposure Data'!$A$1:$N$1,0)),0)</f>
        <v>0.17394999999999999</v>
      </c>
      <c r="L31" s="102">
        <f>IF(ISNUMBER(INDEX('Exposure Data'!$A$1:$N$80,MATCH($B31&amp;$B$26,'Exposure Data'!$A$1:$A$80,0),MATCH(L$3,'Exposure Data'!$A$1:$N$1,0))),INDEX('Exposure Data'!$A$1:$N$80,MATCH($B31&amp;$B$26,'Exposure Data'!$A$1:$A$80,0),MATCH(L$3,'Exposure Data'!$A$1:$N$1,0)),0)</f>
        <v>9.9400000000000002E-2</v>
      </c>
      <c r="M31" s="7"/>
      <c r="O31" s="13">
        <f t="shared" si="6"/>
        <v>41882</v>
      </c>
      <c r="P31" s="12">
        <f>HLOOKUP($O31,'Perfattr Data'!$A$11:$W$52,MATCH(P$3&amp;"Short",'Perfattr Data'!$B$11:$B$52,0),FALSE)</f>
        <v>0</v>
      </c>
      <c r="Q31" s="12">
        <f>HLOOKUP($O31,'Perfattr Data'!$A$11:$W$52,MATCH(Q$3&amp;"Short",'Perfattr Data'!$B$11:$B$52,0),FALSE)</f>
        <v>0</v>
      </c>
      <c r="R31" s="12">
        <f>HLOOKUP($O31,'Perfattr Data'!$A$11:$W$52,MATCH(R$3&amp;"Short",'Perfattr Data'!$B$11:$B$52,0),FALSE)</f>
        <v>0</v>
      </c>
      <c r="S31" s="12">
        <f>HLOOKUP($O31,'Perfattr Data'!$A$11:$W$52,MATCH(S$3&amp;"Short",'Perfattr Data'!$B$11:$B$52,0),FALSE)</f>
        <v>0</v>
      </c>
      <c r="T31" s="12">
        <f>HLOOKUP($O31,'Perfattr Data'!$A$11:$W$52,MATCH(T$3&amp;"Short",'Perfattr Data'!$B$11:$B$52,0),FALSE)</f>
        <v>0</v>
      </c>
      <c r="U31" s="12">
        <f>HLOOKUP($O31,'Perfattr Data'!$A$11:$W$52,MATCH(U$3&amp;"Short",'Perfattr Data'!$B$11:$B$52,0),FALSE)</f>
        <v>0</v>
      </c>
      <c r="V31" s="12">
        <f>HLOOKUP($O31,'Perfattr Data'!$A$11:$W$52,MATCH(V$3&amp;"Short",'Perfattr Data'!$B$11:$B$52,0),FALSE)</f>
        <v>0</v>
      </c>
      <c r="W31" s="12">
        <f>HLOOKUP($O31,'Perfattr Data'!$A$11:$W$52,MATCH(W$3&amp;"Short",'Perfattr Data'!$B$11:$B$52,0),FALSE)</f>
        <v>0</v>
      </c>
      <c r="X31" s="12">
        <f>HLOOKUP($O31,'Perfattr Data'!$A$11:$W$52,MATCH(X$3&amp;"Short",'Perfattr Data'!$B$11:$B$52,0),FALSE)</f>
        <v>0</v>
      </c>
    </row>
    <row r="32" spans="2:24" ht="15" customHeight="1" outlineLevel="1" x14ac:dyDescent="0.25">
      <c r="B32" s="13">
        <f t="shared" si="5"/>
        <v>41912</v>
      </c>
      <c r="C32" s="102">
        <f>IF(ISNUMBER(INDEX('Exposure Data'!$A$1:$N$80,MATCH($B32&amp;$B$26,'Exposure Data'!$A$1:$A$80,0),MATCH(C$3,'Exposure Data'!$A$1:$N$1,0))),INDEX('Exposure Data'!$A$1:$N$80,MATCH($B32&amp;$B$26,'Exposure Data'!$A$1:$A$80,0),MATCH(C$3,'Exposure Data'!$A$1:$N$1,0)),0)</f>
        <v>0</v>
      </c>
      <c r="D32" s="102">
        <f>IF(ISNUMBER(INDEX('Exposure Data'!$A$1:$N$80,MATCH($B32&amp;$B$26,'Exposure Data'!$A$1:$A$80,0),MATCH(D$3,'Exposure Data'!$A$1:$N$1,0))),INDEX('Exposure Data'!$A$1:$N$80,MATCH($B32&amp;$B$26,'Exposure Data'!$A$1:$A$80,0),MATCH(D$3,'Exposure Data'!$A$1:$N$1,0)),0)</f>
        <v>0</v>
      </c>
      <c r="E32" s="102">
        <f>IF(ISNUMBER(INDEX('Exposure Data'!$A$1:$N$80,MATCH($B32&amp;$B$26,'Exposure Data'!$A$1:$A$80,0),MATCH(E$3,'Exposure Data'!$A$1:$N$1,0))),INDEX('Exposure Data'!$A$1:$N$80,MATCH($B32&amp;$B$26,'Exposure Data'!$A$1:$A$80,0),MATCH(E$3,'Exposure Data'!$A$1:$N$1,0)),0)</f>
        <v>0</v>
      </c>
      <c r="F32" s="102">
        <f>IF(ISNUMBER(INDEX('Exposure Data'!$A$1:$N$80,MATCH($B32&amp;$B$26,'Exposure Data'!$A$1:$A$80,0),MATCH(F$3,'Exposure Data'!$A$1:$N$1,0))),INDEX('Exposure Data'!$A$1:$N$80,MATCH($B32&amp;$B$26,'Exposure Data'!$A$1:$A$80,0),MATCH(F$3,'Exposure Data'!$A$1:$N$1,0)),0)</f>
        <v>0</v>
      </c>
      <c r="G32" s="102">
        <f>IF(ISNUMBER(INDEX('Exposure Data'!$A$1:$N$80,MATCH($B32&amp;$B$26,'Exposure Data'!$A$1:$A$80,0),MATCH(G$3,'Exposure Data'!$A$1:$N$1,0))),INDEX('Exposure Data'!$A$1:$N$80,MATCH($B32&amp;$B$26,'Exposure Data'!$A$1:$A$80,0),MATCH(G$3,'Exposure Data'!$A$1:$N$1,0)),0)</f>
        <v>0</v>
      </c>
      <c r="H32" s="102">
        <f>IF(ISNUMBER(INDEX('Exposure Data'!$A$1:$N$80,MATCH($B32&amp;$B$26,'Exposure Data'!$A$1:$A$80,0),MATCH(H$3,'Exposure Data'!$A$1:$N$1,0))),INDEX('Exposure Data'!$A$1:$N$80,MATCH($B32&amp;$B$26,'Exposure Data'!$A$1:$A$80,0),MATCH(H$3,'Exposure Data'!$A$1:$N$1,0)),0)</f>
        <v>0</v>
      </c>
      <c r="I32" s="102">
        <f>IF(ISNUMBER(INDEX('Exposure Data'!$A$1:$N$80,MATCH($B32&amp;$B$26,'Exposure Data'!$A$1:$A$80,0),MATCH(I$3,'Exposure Data'!$A$1:$N$1,0))),INDEX('Exposure Data'!$A$1:$N$80,MATCH($B32&amp;$B$26,'Exposure Data'!$A$1:$A$80,0),MATCH(I$3,'Exposure Data'!$A$1:$N$1,0)),0)</f>
        <v>0</v>
      </c>
      <c r="J32" s="102">
        <f>IF(ISNUMBER(INDEX('Exposure Data'!$A$1:$N$80,MATCH($B32&amp;$B$26,'Exposure Data'!$A$1:$A$80,0),MATCH(J$3,'Exposure Data'!$A$1:$N$1,0))),INDEX('Exposure Data'!$A$1:$N$80,MATCH($B32&amp;$B$26,'Exposure Data'!$A$1:$A$80,0),MATCH(J$3,'Exposure Data'!$A$1:$N$1,0)),0)</f>
        <v>1.2515978943406779E-2</v>
      </c>
      <c r="K32" s="102">
        <f>IF(ISNUMBER(INDEX('Exposure Data'!$A$1:$N$80,MATCH($B32&amp;$B$26,'Exposure Data'!$A$1:$A$80,0),MATCH(K$3,'Exposure Data'!$A$1:$N$1,0))),INDEX('Exposure Data'!$A$1:$N$80,MATCH($B32&amp;$B$26,'Exposure Data'!$A$1:$A$80,0),MATCH(K$3,'Exposure Data'!$A$1:$N$1,0)),0)</f>
        <v>0.12515978943406778</v>
      </c>
      <c r="L32" s="102">
        <f>IF(ISNUMBER(INDEX('Exposure Data'!$A$1:$N$80,MATCH($B32&amp;$B$26,'Exposure Data'!$A$1:$A$80,0),MATCH(L$3,'Exposure Data'!$A$1:$N$1,0))),INDEX('Exposure Data'!$A$1:$N$80,MATCH($B32&amp;$B$26,'Exposure Data'!$A$1:$A$80,0),MATCH(L$3,'Exposure Data'!$A$1:$N$1,0)),0)</f>
        <v>0.1752237052076949</v>
      </c>
      <c r="M32" s="7"/>
      <c r="O32" s="13">
        <f t="shared" si="6"/>
        <v>41912</v>
      </c>
      <c r="P32" s="12">
        <f>HLOOKUP($O32,'Perfattr Data'!$A$11:$W$52,MATCH(P$3&amp;"Short",'Perfattr Data'!$B$11:$B$52,0),FALSE)</f>
        <v>0</v>
      </c>
      <c r="Q32" s="12">
        <f>HLOOKUP($O32,'Perfattr Data'!$A$11:$W$52,MATCH(Q$3&amp;"Short",'Perfattr Data'!$B$11:$B$52,0),FALSE)</f>
        <v>0</v>
      </c>
      <c r="R32" s="12">
        <f>HLOOKUP($O32,'Perfattr Data'!$A$11:$W$52,MATCH(R$3&amp;"Short",'Perfattr Data'!$B$11:$B$52,0),FALSE)</f>
        <v>0</v>
      </c>
      <c r="S32" s="12">
        <f>HLOOKUP($O32,'Perfattr Data'!$A$11:$W$52,MATCH(S$3&amp;"Short",'Perfattr Data'!$B$11:$B$52,0),FALSE)</f>
        <v>0</v>
      </c>
      <c r="T32" s="12">
        <f>HLOOKUP($O32,'Perfattr Data'!$A$11:$W$52,MATCH(T$3&amp;"Short",'Perfattr Data'!$B$11:$B$52,0),FALSE)</f>
        <v>0</v>
      </c>
      <c r="U32" s="12">
        <f>HLOOKUP($O32,'Perfattr Data'!$A$11:$W$52,MATCH(U$3&amp;"Short",'Perfattr Data'!$B$11:$B$52,0),FALSE)</f>
        <v>0</v>
      </c>
      <c r="V32" s="12">
        <f>HLOOKUP($O32,'Perfattr Data'!$A$11:$W$52,MATCH(V$3&amp;"Short",'Perfattr Data'!$B$11:$B$52,0),FALSE)</f>
        <v>0</v>
      </c>
      <c r="W32" s="12">
        <f>HLOOKUP($O32,'Perfattr Data'!$A$11:$W$52,MATCH(W$3&amp;"Short",'Perfattr Data'!$B$11:$B$52,0),FALSE)</f>
        <v>0</v>
      </c>
      <c r="X32" s="12">
        <f>HLOOKUP($O32,'Perfattr Data'!$A$11:$W$52,MATCH(X$3&amp;"Short",'Perfattr Data'!$B$11:$B$52,0),FALSE)</f>
        <v>0</v>
      </c>
    </row>
    <row r="33" spans="2:24" ht="15" customHeight="1" outlineLevel="1" x14ac:dyDescent="0.25">
      <c r="B33" s="13">
        <f t="shared" si="5"/>
        <v>41943</v>
      </c>
      <c r="C33" s="102">
        <f>IF(ISNUMBER(INDEX('Exposure Data'!$A$1:$N$80,MATCH($B33&amp;$B$26,'Exposure Data'!$A$1:$A$80,0),MATCH(C$3,'Exposure Data'!$A$1:$N$1,0))),INDEX('Exposure Data'!$A$1:$N$80,MATCH($B33&amp;$B$26,'Exposure Data'!$A$1:$A$80,0),MATCH(C$3,'Exposure Data'!$A$1:$N$1,0)),0)</f>
        <v>0</v>
      </c>
      <c r="D33" s="102">
        <f>IF(ISNUMBER(INDEX('Exposure Data'!$A$1:$N$80,MATCH($B33&amp;$B$26,'Exposure Data'!$A$1:$A$80,0),MATCH(D$3,'Exposure Data'!$A$1:$N$1,0))),INDEX('Exposure Data'!$A$1:$N$80,MATCH($B33&amp;$B$26,'Exposure Data'!$A$1:$A$80,0),MATCH(D$3,'Exposure Data'!$A$1:$N$1,0)),0)</f>
        <v>0</v>
      </c>
      <c r="E33" s="102">
        <f>IF(ISNUMBER(INDEX('Exposure Data'!$A$1:$N$80,MATCH($B33&amp;$B$26,'Exposure Data'!$A$1:$A$80,0),MATCH(E$3,'Exposure Data'!$A$1:$N$1,0))),INDEX('Exposure Data'!$A$1:$N$80,MATCH($B33&amp;$B$26,'Exposure Data'!$A$1:$A$80,0),MATCH(E$3,'Exposure Data'!$A$1:$N$1,0)),0)</f>
        <v>0</v>
      </c>
      <c r="F33" s="102">
        <f>IF(ISNUMBER(INDEX('Exposure Data'!$A$1:$N$80,MATCH($B33&amp;$B$26,'Exposure Data'!$A$1:$A$80,0),MATCH(F$3,'Exposure Data'!$A$1:$N$1,0))),INDEX('Exposure Data'!$A$1:$N$80,MATCH($B33&amp;$B$26,'Exposure Data'!$A$1:$A$80,0),MATCH(F$3,'Exposure Data'!$A$1:$N$1,0)),0)</f>
        <v>0</v>
      </c>
      <c r="G33" s="102">
        <f>IF(ISNUMBER(INDEX('Exposure Data'!$A$1:$N$80,MATCH($B33&amp;$B$26,'Exposure Data'!$A$1:$A$80,0),MATCH(G$3,'Exposure Data'!$A$1:$N$1,0))),INDEX('Exposure Data'!$A$1:$N$80,MATCH($B33&amp;$B$26,'Exposure Data'!$A$1:$A$80,0),MATCH(G$3,'Exposure Data'!$A$1:$N$1,0)),0)</f>
        <v>0</v>
      </c>
      <c r="H33" s="102">
        <f>IF(ISNUMBER(INDEX('Exposure Data'!$A$1:$N$80,MATCH($B33&amp;$B$26,'Exposure Data'!$A$1:$A$80,0),MATCH(H$3,'Exposure Data'!$A$1:$N$1,0))),INDEX('Exposure Data'!$A$1:$N$80,MATCH($B33&amp;$B$26,'Exposure Data'!$A$1:$A$80,0),MATCH(H$3,'Exposure Data'!$A$1:$N$1,0)),0)</f>
        <v>0</v>
      </c>
      <c r="I33" s="102">
        <f>IF(ISNUMBER(INDEX('Exposure Data'!$A$1:$N$80,MATCH($B33&amp;$B$26,'Exposure Data'!$A$1:$A$80,0),MATCH(I$3,'Exposure Data'!$A$1:$N$1,0))),INDEX('Exposure Data'!$A$1:$N$80,MATCH($B33&amp;$B$26,'Exposure Data'!$A$1:$A$80,0),MATCH(I$3,'Exposure Data'!$A$1:$N$1,0)),0)</f>
        <v>0</v>
      </c>
      <c r="J33" s="102">
        <f>IF(ISNUMBER(INDEX('Exposure Data'!$A$1:$N$80,MATCH($B33&amp;$B$26,'Exposure Data'!$A$1:$A$80,0),MATCH(J$3,'Exposure Data'!$A$1:$N$1,0))),INDEX('Exposure Data'!$A$1:$N$80,MATCH($B33&amp;$B$26,'Exposure Data'!$A$1:$A$80,0),MATCH(J$3,'Exposure Data'!$A$1:$N$1,0)),0)</f>
        <v>9.8489999999999994E-2</v>
      </c>
      <c r="K33" s="102">
        <f>IF(ISNUMBER(INDEX('Exposure Data'!$A$1:$N$80,MATCH($B33&amp;$B$26,'Exposure Data'!$A$1:$A$80,0),MATCH(K$3,'Exposure Data'!$A$1:$N$1,0))),INDEX('Exposure Data'!$A$1:$N$80,MATCH($B33&amp;$B$26,'Exposure Data'!$A$1:$A$80,0),MATCH(K$3,'Exposure Data'!$A$1:$N$1,0)),0)</f>
        <v>0.19697999999999999</v>
      </c>
      <c r="L33" s="102">
        <f>IF(ISNUMBER(INDEX('Exposure Data'!$A$1:$N$80,MATCH($B33&amp;$B$26,'Exposure Data'!$A$1:$A$80,0),MATCH(L$3,'Exposure Data'!$A$1:$N$1,0))),INDEX('Exposure Data'!$A$1:$N$80,MATCH($B33&amp;$B$26,'Exposure Data'!$A$1:$A$80,0),MATCH(L$3,'Exposure Data'!$A$1:$N$1,0)),0)</f>
        <v>0.17352999999999999</v>
      </c>
      <c r="M33" s="7"/>
      <c r="O33" s="13">
        <f t="shared" si="6"/>
        <v>41943</v>
      </c>
      <c r="P33" s="12">
        <f>HLOOKUP($O33,'Perfattr Data'!$A$11:$W$52,MATCH(P$3&amp;"Short",'Perfattr Data'!$B$11:$B$52,0),FALSE)</f>
        <v>0</v>
      </c>
      <c r="Q33" s="12">
        <f>HLOOKUP($O33,'Perfattr Data'!$A$11:$W$52,MATCH(Q$3&amp;"Short",'Perfattr Data'!$B$11:$B$52,0),FALSE)</f>
        <v>0</v>
      </c>
      <c r="R33" s="12">
        <f>HLOOKUP($O33,'Perfattr Data'!$A$11:$W$52,MATCH(R$3&amp;"Short",'Perfattr Data'!$B$11:$B$52,0),FALSE)</f>
        <v>0</v>
      </c>
      <c r="S33" s="12">
        <f>HLOOKUP($O33,'Perfattr Data'!$A$11:$W$52,MATCH(S$3&amp;"Short",'Perfattr Data'!$B$11:$B$52,0),FALSE)</f>
        <v>0</v>
      </c>
      <c r="T33" s="12">
        <f>HLOOKUP($O33,'Perfattr Data'!$A$11:$W$52,MATCH(T$3&amp;"Short",'Perfattr Data'!$B$11:$B$52,0),FALSE)</f>
        <v>0</v>
      </c>
      <c r="U33" s="12">
        <f>HLOOKUP($O33,'Perfattr Data'!$A$11:$W$52,MATCH(U$3&amp;"Short",'Perfattr Data'!$B$11:$B$52,0),FALSE)</f>
        <v>0</v>
      </c>
      <c r="V33" s="12">
        <f>HLOOKUP($O33,'Perfattr Data'!$A$11:$W$52,MATCH(V$3&amp;"Short",'Perfattr Data'!$B$11:$B$52,0),FALSE)</f>
        <v>0</v>
      </c>
      <c r="W33" s="12">
        <f>HLOOKUP($O33,'Perfattr Data'!$A$11:$W$52,MATCH(W$3&amp;"Short",'Perfattr Data'!$B$11:$B$52,0),FALSE)</f>
        <v>0</v>
      </c>
      <c r="X33" s="12">
        <f>HLOOKUP($O33,'Perfattr Data'!$A$11:$W$52,MATCH(X$3&amp;"Short",'Perfattr Data'!$B$11:$B$52,0),FALSE)</f>
        <v>0</v>
      </c>
    </row>
    <row r="34" spans="2:24" ht="15" customHeight="1" outlineLevel="1" x14ac:dyDescent="0.25">
      <c r="B34" s="13">
        <f t="shared" si="5"/>
        <v>41973</v>
      </c>
      <c r="C34" s="102">
        <f>IF(ISNUMBER(INDEX('Exposure Data'!$A$1:$N$80,MATCH($B34&amp;$B$26,'Exposure Data'!$A$1:$A$80,0),MATCH(C$3,'Exposure Data'!$A$1:$N$1,0))),INDEX('Exposure Data'!$A$1:$N$80,MATCH($B34&amp;$B$26,'Exposure Data'!$A$1:$A$80,0),MATCH(C$3,'Exposure Data'!$A$1:$N$1,0)),0)</f>
        <v>0</v>
      </c>
      <c r="D34" s="102">
        <f>IF(ISNUMBER(INDEX('Exposure Data'!$A$1:$N$80,MATCH($B34&amp;$B$26,'Exposure Data'!$A$1:$A$80,0),MATCH(D$3,'Exposure Data'!$A$1:$N$1,0))),INDEX('Exposure Data'!$A$1:$N$80,MATCH($B34&amp;$B$26,'Exposure Data'!$A$1:$A$80,0),MATCH(D$3,'Exposure Data'!$A$1:$N$1,0)),0)</f>
        <v>0</v>
      </c>
      <c r="E34" s="102">
        <f>IF(ISNUMBER(INDEX('Exposure Data'!$A$1:$N$80,MATCH($B34&amp;$B$26,'Exposure Data'!$A$1:$A$80,0),MATCH(E$3,'Exposure Data'!$A$1:$N$1,0))),INDEX('Exposure Data'!$A$1:$N$80,MATCH($B34&amp;$B$26,'Exposure Data'!$A$1:$A$80,0),MATCH(E$3,'Exposure Data'!$A$1:$N$1,0)),0)</f>
        <v>0</v>
      </c>
      <c r="F34" s="102">
        <f>IF(ISNUMBER(INDEX('Exposure Data'!$A$1:$N$80,MATCH($B34&amp;$B$26,'Exposure Data'!$A$1:$A$80,0),MATCH(F$3,'Exposure Data'!$A$1:$N$1,0))),INDEX('Exposure Data'!$A$1:$N$80,MATCH($B34&amp;$B$26,'Exposure Data'!$A$1:$A$80,0),MATCH(F$3,'Exposure Data'!$A$1:$N$1,0)),0)</f>
        <v>0</v>
      </c>
      <c r="G34" s="102">
        <f>IF(ISNUMBER(INDEX('Exposure Data'!$A$1:$N$80,MATCH($B34&amp;$B$26,'Exposure Data'!$A$1:$A$80,0),MATCH(G$3,'Exposure Data'!$A$1:$N$1,0))),INDEX('Exposure Data'!$A$1:$N$80,MATCH($B34&amp;$B$26,'Exposure Data'!$A$1:$A$80,0),MATCH(G$3,'Exposure Data'!$A$1:$N$1,0)),0)</f>
        <v>0</v>
      </c>
      <c r="H34" s="102">
        <f>IF(ISNUMBER(INDEX('Exposure Data'!$A$1:$N$80,MATCH($B34&amp;$B$26,'Exposure Data'!$A$1:$A$80,0),MATCH(H$3,'Exposure Data'!$A$1:$N$1,0))),INDEX('Exposure Data'!$A$1:$N$80,MATCH($B34&amp;$B$26,'Exposure Data'!$A$1:$A$80,0),MATCH(H$3,'Exposure Data'!$A$1:$N$1,0)),0)</f>
        <v>0</v>
      </c>
      <c r="I34" s="102">
        <f>IF(ISNUMBER(INDEX('Exposure Data'!$A$1:$N$80,MATCH($B34&amp;$B$26,'Exposure Data'!$A$1:$A$80,0),MATCH(I$3,'Exposure Data'!$A$1:$N$1,0))),INDEX('Exposure Data'!$A$1:$N$80,MATCH($B34&amp;$B$26,'Exposure Data'!$A$1:$A$80,0),MATCH(I$3,'Exposure Data'!$A$1:$N$1,0)),0)</f>
        <v>0</v>
      </c>
      <c r="J34" s="102">
        <f>IF(ISNUMBER(INDEX('Exposure Data'!$A$1:$N$80,MATCH($B34&amp;$B$26,'Exposure Data'!$A$1:$A$80,0),MATCH(J$3,'Exposure Data'!$A$1:$N$1,0))),INDEX('Exposure Data'!$A$1:$N$80,MATCH($B34&amp;$B$26,'Exposure Data'!$A$1:$A$80,0),MATCH(J$3,'Exposure Data'!$A$1:$N$1,0)),0)</f>
        <v>0.12575</v>
      </c>
      <c r="K34" s="102">
        <f>IF(ISNUMBER(INDEX('Exposure Data'!$A$1:$N$80,MATCH($B34&amp;$B$26,'Exposure Data'!$A$1:$A$80,0),MATCH(K$3,'Exposure Data'!$A$1:$N$1,0))),INDEX('Exposure Data'!$A$1:$N$80,MATCH($B34&amp;$B$26,'Exposure Data'!$A$1:$A$80,0),MATCH(K$3,'Exposure Data'!$A$1:$N$1,0)),0)</f>
        <v>0.21126</v>
      </c>
      <c r="L34" s="102">
        <f>IF(ISNUMBER(INDEX('Exposure Data'!$A$1:$N$80,MATCH($B34&amp;$B$26,'Exposure Data'!$A$1:$A$80,0),MATCH(L$3,'Exposure Data'!$A$1:$N$1,0))),INDEX('Exposure Data'!$A$1:$N$80,MATCH($B34&amp;$B$26,'Exposure Data'!$A$1:$A$80,0),MATCH(L$3,'Exposure Data'!$A$1:$N$1,0)),0)</f>
        <v>0.16599</v>
      </c>
      <c r="M34" s="7"/>
      <c r="O34" s="13">
        <f t="shared" si="6"/>
        <v>41973</v>
      </c>
      <c r="P34" s="12">
        <f>HLOOKUP($O34,'Perfattr Data'!$A$11:$W$52,MATCH(P$3&amp;"Short",'Perfattr Data'!$B$11:$B$52,0),FALSE)</f>
        <v>0</v>
      </c>
      <c r="Q34" s="12">
        <f>HLOOKUP($O34,'Perfattr Data'!$A$11:$W$52,MATCH(Q$3&amp;"Short",'Perfattr Data'!$B$11:$B$52,0),FALSE)</f>
        <v>0</v>
      </c>
      <c r="R34" s="12">
        <f>HLOOKUP($O34,'Perfattr Data'!$A$11:$W$52,MATCH(R$3&amp;"Short",'Perfattr Data'!$B$11:$B$52,0),FALSE)</f>
        <v>0</v>
      </c>
      <c r="S34" s="12">
        <f>HLOOKUP($O34,'Perfattr Data'!$A$11:$W$52,MATCH(S$3&amp;"Short",'Perfattr Data'!$B$11:$B$52,0),FALSE)</f>
        <v>0</v>
      </c>
      <c r="T34" s="12">
        <f>HLOOKUP($O34,'Perfattr Data'!$A$11:$W$52,MATCH(T$3&amp;"Short",'Perfattr Data'!$B$11:$B$52,0),FALSE)</f>
        <v>0</v>
      </c>
      <c r="U34" s="12">
        <f>HLOOKUP($O34,'Perfattr Data'!$A$11:$W$52,MATCH(U$3&amp;"Short",'Perfattr Data'!$B$11:$B$52,0),FALSE)</f>
        <v>0</v>
      </c>
      <c r="V34" s="12">
        <f>HLOOKUP($O34,'Perfattr Data'!$A$11:$W$52,MATCH(V$3&amp;"Short",'Perfattr Data'!$B$11:$B$52,0),FALSE)</f>
        <v>0</v>
      </c>
      <c r="W34" s="12">
        <f>HLOOKUP($O34,'Perfattr Data'!$A$11:$W$52,MATCH(W$3&amp;"Short",'Perfattr Data'!$B$11:$B$52,0),FALSE)</f>
        <v>0</v>
      </c>
      <c r="X34" s="12">
        <f>HLOOKUP($O34,'Perfattr Data'!$A$11:$W$52,MATCH(X$3&amp;"Short",'Perfattr Data'!$B$11:$B$52,0),FALSE)</f>
        <v>0</v>
      </c>
    </row>
    <row r="35" spans="2:24" ht="15" customHeight="1" outlineLevel="1" x14ac:dyDescent="0.25">
      <c r="B35" s="13">
        <f t="shared" si="5"/>
        <v>42004</v>
      </c>
      <c r="C35" s="102">
        <f>IF(ISNUMBER(INDEX('Exposure Data'!$A$1:$N$80,MATCH($B35&amp;$B$26,'Exposure Data'!$A$1:$A$80,0),MATCH(C$3,'Exposure Data'!$A$1:$N$1,0))),INDEX('Exposure Data'!$A$1:$N$80,MATCH($B35&amp;$B$26,'Exposure Data'!$A$1:$A$80,0),MATCH(C$3,'Exposure Data'!$A$1:$N$1,0)),0)</f>
        <v>0</v>
      </c>
      <c r="D35" s="102">
        <f>IF(ISNUMBER(INDEX('Exposure Data'!$A$1:$N$80,MATCH($B35&amp;$B$26,'Exposure Data'!$A$1:$A$80,0),MATCH(D$3,'Exposure Data'!$A$1:$N$1,0))),INDEX('Exposure Data'!$A$1:$N$80,MATCH($B35&amp;$B$26,'Exposure Data'!$A$1:$A$80,0),MATCH(D$3,'Exposure Data'!$A$1:$N$1,0)),0)</f>
        <v>0</v>
      </c>
      <c r="E35" s="102">
        <f>IF(ISNUMBER(INDEX('Exposure Data'!$A$1:$N$80,MATCH($B35&amp;$B$26,'Exposure Data'!$A$1:$A$80,0),MATCH(E$3,'Exposure Data'!$A$1:$N$1,0))),INDEX('Exposure Data'!$A$1:$N$80,MATCH($B35&amp;$B$26,'Exposure Data'!$A$1:$A$80,0),MATCH(E$3,'Exposure Data'!$A$1:$N$1,0)),0)</f>
        <v>0</v>
      </c>
      <c r="F35" s="102">
        <f>IF(ISNUMBER(INDEX('Exposure Data'!$A$1:$N$80,MATCH($B35&amp;$B$26,'Exposure Data'!$A$1:$A$80,0),MATCH(F$3,'Exposure Data'!$A$1:$N$1,0))),INDEX('Exposure Data'!$A$1:$N$80,MATCH($B35&amp;$B$26,'Exposure Data'!$A$1:$A$80,0),MATCH(F$3,'Exposure Data'!$A$1:$N$1,0)),0)</f>
        <v>0</v>
      </c>
      <c r="G35" s="102">
        <f>IF(ISNUMBER(INDEX('Exposure Data'!$A$1:$N$80,MATCH($B35&amp;$B$26,'Exposure Data'!$A$1:$A$80,0),MATCH(G$3,'Exposure Data'!$A$1:$N$1,0))),INDEX('Exposure Data'!$A$1:$N$80,MATCH($B35&amp;$B$26,'Exposure Data'!$A$1:$A$80,0),MATCH(G$3,'Exposure Data'!$A$1:$N$1,0)),0)</f>
        <v>0</v>
      </c>
      <c r="H35" s="102">
        <f>IF(ISNUMBER(INDEX('Exposure Data'!$A$1:$N$80,MATCH($B35&amp;$B$26,'Exposure Data'!$A$1:$A$80,0),MATCH(H$3,'Exposure Data'!$A$1:$N$1,0))),INDEX('Exposure Data'!$A$1:$N$80,MATCH($B35&amp;$B$26,'Exposure Data'!$A$1:$A$80,0),MATCH(H$3,'Exposure Data'!$A$1:$N$1,0)),0)</f>
        <v>0</v>
      </c>
      <c r="I35" s="102">
        <f>IF(ISNUMBER(INDEX('Exposure Data'!$A$1:$N$80,MATCH($B35&amp;$B$26,'Exposure Data'!$A$1:$A$80,0),MATCH(I$3,'Exposure Data'!$A$1:$N$1,0))),INDEX('Exposure Data'!$A$1:$N$80,MATCH($B35&amp;$B$26,'Exposure Data'!$A$1:$A$80,0),MATCH(I$3,'Exposure Data'!$A$1:$N$1,0)),0)</f>
        <v>0</v>
      </c>
      <c r="J35" s="102">
        <f>IF(ISNUMBER(INDEX('Exposure Data'!$A$1:$N$80,MATCH($B35&amp;$B$26,'Exposure Data'!$A$1:$A$80,0),MATCH(J$3,'Exposure Data'!$A$1:$N$1,0))),INDEX('Exposure Data'!$A$1:$N$80,MATCH($B35&amp;$B$26,'Exposure Data'!$A$1:$A$80,0),MATCH(J$3,'Exposure Data'!$A$1:$N$1,0)),0)</f>
        <v>8.8592000000000004E-2</v>
      </c>
      <c r="K35" s="102">
        <f>IF(ISNUMBER(INDEX('Exposure Data'!$A$1:$N$80,MATCH($B35&amp;$B$26,'Exposure Data'!$A$1:$A$80,0),MATCH(K$3,'Exposure Data'!$A$1:$N$1,0))),INDEX('Exposure Data'!$A$1:$N$80,MATCH($B35&amp;$B$26,'Exposure Data'!$A$1:$A$80,0),MATCH(K$3,'Exposure Data'!$A$1:$N$1,0)),0)</f>
        <v>0.19526399999999999</v>
      </c>
      <c r="L35" s="102">
        <f>IF(ISNUMBER(INDEX('Exposure Data'!$A$1:$N$80,MATCH($B35&amp;$B$26,'Exposure Data'!$A$1:$A$80,0),MATCH(L$3,'Exposure Data'!$A$1:$N$1,0))),INDEX('Exposure Data'!$A$1:$N$80,MATCH($B35&amp;$B$26,'Exposure Data'!$A$1:$A$80,0),MATCH(L$3,'Exposure Data'!$A$1:$N$1,0)),0)</f>
        <v>0.16769200000000001</v>
      </c>
      <c r="M35" s="7"/>
      <c r="O35" s="13">
        <f t="shared" si="6"/>
        <v>42004</v>
      </c>
      <c r="P35" s="12">
        <f>HLOOKUP($O35,'Perfattr Data'!$A$11:$W$52,MATCH(P$3&amp;"Short",'Perfattr Data'!$B$11:$B$52,0),FALSE)</f>
        <v>0</v>
      </c>
      <c r="Q35" s="12">
        <f>HLOOKUP($O35,'Perfattr Data'!$A$11:$W$52,MATCH(Q$3&amp;"Short",'Perfattr Data'!$B$11:$B$52,0),FALSE)</f>
        <v>0</v>
      </c>
      <c r="R35" s="12">
        <f>HLOOKUP($O35,'Perfattr Data'!$A$11:$W$52,MATCH(R$3&amp;"Short",'Perfattr Data'!$B$11:$B$52,0),FALSE)</f>
        <v>0</v>
      </c>
      <c r="S35" s="12">
        <f>HLOOKUP($O35,'Perfattr Data'!$A$11:$W$52,MATCH(S$3&amp;"Short",'Perfattr Data'!$B$11:$B$52,0),FALSE)</f>
        <v>0</v>
      </c>
      <c r="T35" s="12">
        <f>HLOOKUP($O35,'Perfattr Data'!$A$11:$W$52,MATCH(T$3&amp;"Short",'Perfattr Data'!$B$11:$B$52,0),FALSE)</f>
        <v>0</v>
      </c>
      <c r="U35" s="12">
        <f>HLOOKUP($O35,'Perfattr Data'!$A$11:$W$52,MATCH(U$3&amp;"Short",'Perfattr Data'!$B$11:$B$52,0),FALSE)</f>
        <v>0</v>
      </c>
      <c r="V35" s="12">
        <f>HLOOKUP($O35,'Perfattr Data'!$A$11:$W$52,MATCH(V$3&amp;"Short",'Perfattr Data'!$B$11:$B$52,0),FALSE)</f>
        <v>0</v>
      </c>
      <c r="W35" s="12">
        <f>HLOOKUP($O35,'Perfattr Data'!$A$11:$W$52,MATCH(W$3&amp;"Short",'Perfattr Data'!$B$11:$B$52,0),FALSE)</f>
        <v>0</v>
      </c>
      <c r="X35" s="12">
        <f>HLOOKUP($O35,'Perfattr Data'!$A$11:$W$52,MATCH(X$3&amp;"Short",'Perfattr Data'!$B$11:$B$52,0),FALSE)</f>
        <v>0</v>
      </c>
    </row>
    <row r="36" spans="2:24" ht="15" customHeight="1" outlineLevel="1" x14ac:dyDescent="0.25">
      <c r="B36" s="13">
        <f t="shared" si="5"/>
        <v>42035</v>
      </c>
      <c r="C36" s="102">
        <f>IF(ISNUMBER(INDEX('Exposure Data'!$A$1:$N$80,MATCH($B36&amp;$B$26,'Exposure Data'!$A$1:$A$80,0),MATCH(C$3,'Exposure Data'!$A$1:$N$1,0))),INDEX('Exposure Data'!$A$1:$N$80,MATCH($B36&amp;$B$26,'Exposure Data'!$A$1:$A$80,0),MATCH(C$3,'Exposure Data'!$A$1:$N$1,0)),0)</f>
        <v>0</v>
      </c>
      <c r="D36" s="102">
        <f>IF(ISNUMBER(INDEX('Exposure Data'!$A$1:$N$80,MATCH($B36&amp;$B$26,'Exposure Data'!$A$1:$A$80,0),MATCH(D$3,'Exposure Data'!$A$1:$N$1,0))),INDEX('Exposure Data'!$A$1:$N$80,MATCH($B36&amp;$B$26,'Exposure Data'!$A$1:$A$80,0),MATCH(D$3,'Exposure Data'!$A$1:$N$1,0)),0)</f>
        <v>0</v>
      </c>
      <c r="E36" s="102">
        <f>IF(ISNUMBER(INDEX('Exposure Data'!$A$1:$N$80,MATCH($B36&amp;$B$26,'Exposure Data'!$A$1:$A$80,0),MATCH(E$3,'Exposure Data'!$A$1:$N$1,0))),INDEX('Exposure Data'!$A$1:$N$80,MATCH($B36&amp;$B$26,'Exposure Data'!$A$1:$A$80,0),MATCH(E$3,'Exposure Data'!$A$1:$N$1,0)),0)</f>
        <v>0</v>
      </c>
      <c r="F36" s="102">
        <f>IF(ISNUMBER(INDEX('Exposure Data'!$A$1:$N$80,MATCH($B36&amp;$B$26,'Exposure Data'!$A$1:$A$80,0),MATCH(F$3,'Exposure Data'!$A$1:$N$1,0))),INDEX('Exposure Data'!$A$1:$N$80,MATCH($B36&amp;$B$26,'Exposure Data'!$A$1:$A$80,0),MATCH(F$3,'Exposure Data'!$A$1:$N$1,0)),0)</f>
        <v>0</v>
      </c>
      <c r="G36" s="102">
        <f>IF(ISNUMBER(INDEX('Exposure Data'!$A$1:$N$80,MATCH($B36&amp;$B$26,'Exposure Data'!$A$1:$A$80,0),MATCH(G$3,'Exposure Data'!$A$1:$N$1,0))),INDEX('Exposure Data'!$A$1:$N$80,MATCH($B36&amp;$B$26,'Exposure Data'!$A$1:$A$80,0),MATCH(G$3,'Exposure Data'!$A$1:$N$1,0)),0)</f>
        <v>0</v>
      </c>
      <c r="H36" s="102">
        <f>IF(ISNUMBER(INDEX('Exposure Data'!$A$1:$N$80,MATCH($B36&amp;$B$26,'Exposure Data'!$A$1:$A$80,0),MATCH(H$3,'Exposure Data'!$A$1:$N$1,0))),INDEX('Exposure Data'!$A$1:$N$80,MATCH($B36&amp;$B$26,'Exposure Data'!$A$1:$A$80,0),MATCH(H$3,'Exposure Data'!$A$1:$N$1,0)),0)</f>
        <v>0</v>
      </c>
      <c r="I36" s="102">
        <f>IF(ISNUMBER(INDEX('Exposure Data'!$A$1:$N$80,MATCH($B36&amp;$B$26,'Exposure Data'!$A$1:$A$80,0),MATCH(I$3,'Exposure Data'!$A$1:$N$1,0))),INDEX('Exposure Data'!$A$1:$N$80,MATCH($B36&amp;$B$26,'Exposure Data'!$A$1:$A$80,0),MATCH(I$3,'Exposure Data'!$A$1:$N$1,0)),0)</f>
        <v>0</v>
      </c>
      <c r="J36" s="102">
        <f>IF(ISNUMBER(INDEX('Exposure Data'!$A$1:$N$80,MATCH($B36&amp;$B$26,'Exposure Data'!$A$1:$A$80,0),MATCH(J$3,'Exposure Data'!$A$1:$N$1,0))),INDEX('Exposure Data'!$A$1:$N$80,MATCH($B36&amp;$B$26,'Exposure Data'!$A$1:$A$80,0),MATCH(J$3,'Exposure Data'!$A$1:$N$1,0)),0)</f>
        <v>7.5439999999999993E-2</v>
      </c>
      <c r="K36" s="102">
        <f>IF(ISNUMBER(INDEX('Exposure Data'!$A$1:$N$80,MATCH($B36&amp;$B$26,'Exposure Data'!$A$1:$A$80,0),MATCH(K$3,'Exposure Data'!$A$1:$N$1,0))),INDEX('Exposure Data'!$A$1:$N$80,MATCH($B36&amp;$B$26,'Exposure Data'!$A$1:$A$80,0),MATCH(K$3,'Exposure Data'!$A$1:$N$1,0)),0)</f>
        <v>0.17670999999999998</v>
      </c>
      <c r="L36" s="102">
        <f>IF(ISNUMBER(INDEX('Exposure Data'!$A$1:$N$80,MATCH($B36&amp;$B$26,'Exposure Data'!$A$1:$A$80,0),MATCH(L$3,'Exposure Data'!$A$1:$N$1,0))),INDEX('Exposure Data'!$A$1:$N$80,MATCH($B36&amp;$B$26,'Exposure Data'!$A$1:$A$80,0),MATCH(L$3,'Exposure Data'!$A$1:$N$1,0)),0)</f>
        <v>0.15825999999999998</v>
      </c>
      <c r="M36" s="7"/>
      <c r="O36" s="13">
        <f t="shared" si="6"/>
        <v>42035</v>
      </c>
      <c r="P36" s="12">
        <f>HLOOKUP($O36,'Perfattr Data'!$A$11:$W$52,MATCH(P$3&amp;"Short",'Perfattr Data'!$B$11:$B$52,0),FALSE)</f>
        <v>0</v>
      </c>
      <c r="Q36" s="12">
        <f>HLOOKUP($O36,'Perfattr Data'!$A$11:$W$52,MATCH(Q$3&amp;"Short",'Perfattr Data'!$B$11:$B$52,0),FALSE)</f>
        <v>0</v>
      </c>
      <c r="R36" s="12">
        <f>HLOOKUP($O36,'Perfattr Data'!$A$11:$W$52,MATCH(R$3&amp;"Short",'Perfattr Data'!$B$11:$B$52,0),FALSE)</f>
        <v>0</v>
      </c>
      <c r="S36" s="12">
        <f>HLOOKUP($O36,'Perfattr Data'!$A$11:$W$52,MATCH(S$3&amp;"Short",'Perfattr Data'!$B$11:$B$52,0),FALSE)</f>
        <v>0</v>
      </c>
      <c r="T36" s="12">
        <f>HLOOKUP($O36,'Perfattr Data'!$A$11:$W$52,MATCH(T$3&amp;"Short",'Perfattr Data'!$B$11:$B$52,0),FALSE)</f>
        <v>0</v>
      </c>
      <c r="U36" s="12">
        <f>HLOOKUP($O36,'Perfattr Data'!$A$11:$W$52,MATCH(U$3&amp;"Short",'Perfattr Data'!$B$11:$B$52,0),FALSE)</f>
        <v>0</v>
      </c>
      <c r="V36" s="12">
        <f>HLOOKUP($O36,'Perfattr Data'!$A$11:$W$52,MATCH(V$3&amp;"Short",'Perfattr Data'!$B$11:$B$52,0),FALSE)</f>
        <v>0</v>
      </c>
      <c r="W36" s="12">
        <f>HLOOKUP($O36,'Perfattr Data'!$A$11:$W$52,MATCH(W$3&amp;"Short",'Perfattr Data'!$B$11:$B$52,0),FALSE)</f>
        <v>0</v>
      </c>
      <c r="X36" s="12">
        <f>HLOOKUP($O36,'Perfattr Data'!$A$11:$W$52,MATCH(X$3&amp;"Short",'Perfattr Data'!$B$11:$B$52,0),FALSE)</f>
        <v>0</v>
      </c>
    </row>
    <row r="37" spans="2:24" ht="15" customHeight="1" outlineLevel="1" x14ac:dyDescent="0.25">
      <c r="B37" s="13">
        <f t="shared" si="5"/>
        <v>42063</v>
      </c>
      <c r="C37" s="102">
        <f>IF(ISNUMBER(INDEX('Exposure Data'!$A$1:$N$80,MATCH($B37&amp;$B$26,'Exposure Data'!$A$1:$A$80,0),MATCH(C$3,'Exposure Data'!$A$1:$N$1,0))),INDEX('Exposure Data'!$A$1:$N$80,MATCH($B37&amp;$B$26,'Exposure Data'!$A$1:$A$80,0),MATCH(C$3,'Exposure Data'!$A$1:$N$1,0)),0)</f>
        <v>0</v>
      </c>
      <c r="D37" s="102">
        <f>IF(ISNUMBER(INDEX('Exposure Data'!$A$1:$N$80,MATCH($B37&amp;$B$26,'Exposure Data'!$A$1:$A$80,0),MATCH(D$3,'Exposure Data'!$A$1:$N$1,0))),INDEX('Exposure Data'!$A$1:$N$80,MATCH($B37&amp;$B$26,'Exposure Data'!$A$1:$A$80,0),MATCH(D$3,'Exposure Data'!$A$1:$N$1,0)),0)</f>
        <v>0</v>
      </c>
      <c r="E37" s="102">
        <f>IF(ISNUMBER(INDEX('Exposure Data'!$A$1:$N$80,MATCH($B37&amp;$B$26,'Exposure Data'!$A$1:$A$80,0),MATCH(E$3,'Exposure Data'!$A$1:$N$1,0))),INDEX('Exposure Data'!$A$1:$N$80,MATCH($B37&amp;$B$26,'Exposure Data'!$A$1:$A$80,0),MATCH(E$3,'Exposure Data'!$A$1:$N$1,0)),0)</f>
        <v>0</v>
      </c>
      <c r="F37" s="102">
        <f>IF(ISNUMBER(INDEX('Exposure Data'!$A$1:$N$80,MATCH($B37&amp;$B$26,'Exposure Data'!$A$1:$A$80,0),MATCH(F$3,'Exposure Data'!$A$1:$N$1,0))),INDEX('Exposure Data'!$A$1:$N$80,MATCH($B37&amp;$B$26,'Exposure Data'!$A$1:$A$80,0),MATCH(F$3,'Exposure Data'!$A$1:$N$1,0)),0)</f>
        <v>0</v>
      </c>
      <c r="G37" s="102">
        <f>IF(ISNUMBER(INDEX('Exposure Data'!$A$1:$N$80,MATCH($B37&amp;$B$26,'Exposure Data'!$A$1:$A$80,0),MATCH(G$3,'Exposure Data'!$A$1:$N$1,0))),INDEX('Exposure Data'!$A$1:$N$80,MATCH($B37&amp;$B$26,'Exposure Data'!$A$1:$A$80,0),MATCH(G$3,'Exposure Data'!$A$1:$N$1,0)),0)</f>
        <v>0</v>
      </c>
      <c r="H37" s="102">
        <f>IF(ISNUMBER(INDEX('Exposure Data'!$A$1:$N$80,MATCH($B37&amp;$B$26,'Exposure Data'!$A$1:$A$80,0),MATCH(H$3,'Exposure Data'!$A$1:$N$1,0))),INDEX('Exposure Data'!$A$1:$N$80,MATCH($B37&amp;$B$26,'Exposure Data'!$A$1:$A$80,0),MATCH(H$3,'Exposure Data'!$A$1:$N$1,0)),0)</f>
        <v>0</v>
      </c>
      <c r="I37" s="102">
        <f>IF(ISNUMBER(INDEX('Exposure Data'!$A$1:$N$80,MATCH($B37&amp;$B$26,'Exposure Data'!$A$1:$A$80,0),MATCH(I$3,'Exposure Data'!$A$1:$N$1,0))),INDEX('Exposure Data'!$A$1:$N$80,MATCH($B37&amp;$B$26,'Exposure Data'!$A$1:$A$80,0),MATCH(I$3,'Exposure Data'!$A$1:$N$1,0)),0)</f>
        <v>0</v>
      </c>
      <c r="J37" s="102">
        <f>IF(ISNUMBER(INDEX('Exposure Data'!$A$1:$N$80,MATCH($B37&amp;$B$26,'Exposure Data'!$A$1:$A$80,0),MATCH(J$3,'Exposure Data'!$A$1:$N$1,0))),INDEX('Exposure Data'!$A$1:$N$80,MATCH($B37&amp;$B$26,'Exposure Data'!$A$1:$A$80,0),MATCH(J$3,'Exposure Data'!$A$1:$N$1,0)),0)</f>
        <v>0.13835499999999998</v>
      </c>
      <c r="K37" s="102">
        <f>IF(ISNUMBER(INDEX('Exposure Data'!$A$1:$N$80,MATCH($B37&amp;$B$26,'Exposure Data'!$A$1:$A$80,0),MATCH(K$3,'Exposure Data'!$A$1:$N$1,0))),INDEX('Exposure Data'!$A$1:$N$80,MATCH($B37&amp;$B$26,'Exposure Data'!$A$1:$A$80,0),MATCH(K$3,'Exposure Data'!$A$1:$N$1,0)),0)</f>
        <v>0.17352999999999999</v>
      </c>
      <c r="L37" s="102">
        <f>IF(ISNUMBER(INDEX('Exposure Data'!$A$1:$N$80,MATCH($B37&amp;$B$26,'Exposure Data'!$A$1:$A$80,0),MATCH(L$3,'Exposure Data'!$A$1:$N$1,0))),INDEX('Exposure Data'!$A$1:$N$80,MATCH($B37&amp;$B$26,'Exposure Data'!$A$1:$A$80,0),MATCH(L$3,'Exposure Data'!$A$1:$N$1,0)),0)</f>
        <v>0.157115</v>
      </c>
      <c r="M37" s="7"/>
      <c r="O37" s="13">
        <f t="shared" si="6"/>
        <v>42063</v>
      </c>
      <c r="P37" s="12">
        <f>HLOOKUP($O37,'Perfattr Data'!$A$11:$W$52,MATCH(P$3&amp;"Short",'Perfattr Data'!$B$11:$B$52,0),FALSE)</f>
        <v>0</v>
      </c>
      <c r="Q37" s="12">
        <f>HLOOKUP($O37,'Perfattr Data'!$A$11:$W$52,MATCH(Q$3&amp;"Short",'Perfattr Data'!$B$11:$B$52,0),FALSE)</f>
        <v>0</v>
      </c>
      <c r="R37" s="12">
        <f>HLOOKUP($O37,'Perfattr Data'!$A$11:$W$52,MATCH(R$3&amp;"Short",'Perfattr Data'!$B$11:$B$52,0),FALSE)</f>
        <v>0</v>
      </c>
      <c r="S37" s="12">
        <f>HLOOKUP($O37,'Perfattr Data'!$A$11:$W$52,MATCH(S$3&amp;"Short",'Perfattr Data'!$B$11:$B$52,0),FALSE)</f>
        <v>0</v>
      </c>
      <c r="T37" s="12">
        <f>HLOOKUP($O37,'Perfattr Data'!$A$11:$W$52,MATCH(T$3&amp;"Short",'Perfattr Data'!$B$11:$B$52,0),FALSE)</f>
        <v>0</v>
      </c>
      <c r="U37" s="12">
        <f>HLOOKUP($O37,'Perfattr Data'!$A$11:$W$52,MATCH(U$3&amp;"Short",'Perfattr Data'!$B$11:$B$52,0),FALSE)</f>
        <v>0</v>
      </c>
      <c r="V37" s="12">
        <f>HLOOKUP($O37,'Perfattr Data'!$A$11:$W$52,MATCH(V$3&amp;"Short",'Perfattr Data'!$B$11:$B$52,0),FALSE)</f>
        <v>0</v>
      </c>
      <c r="W37" s="12">
        <f>HLOOKUP($O37,'Perfattr Data'!$A$11:$W$52,MATCH(W$3&amp;"Short",'Perfattr Data'!$B$11:$B$52,0),FALSE)</f>
        <v>0</v>
      </c>
      <c r="X37" s="12">
        <f>HLOOKUP($O37,'Perfattr Data'!$A$11:$W$52,MATCH(X$3&amp;"Short",'Perfattr Data'!$B$11:$B$52,0),FALSE)</f>
        <v>0</v>
      </c>
    </row>
    <row r="38" spans="2:24" ht="15" customHeight="1" outlineLevel="1" x14ac:dyDescent="0.25">
      <c r="B38" s="13">
        <f t="shared" si="5"/>
        <v>42094</v>
      </c>
      <c r="C38" s="102">
        <f>IF(ISNUMBER(INDEX('Exposure Data'!$A$1:$N$80,MATCH($B38&amp;$B$26,'Exposure Data'!$A$1:$A$80,0),MATCH(C$3,'Exposure Data'!$A$1:$N$1,0))),INDEX('Exposure Data'!$A$1:$N$80,MATCH($B38&amp;$B$26,'Exposure Data'!$A$1:$A$80,0),MATCH(C$3,'Exposure Data'!$A$1:$N$1,0)),0)</f>
        <v>0</v>
      </c>
      <c r="D38" s="102">
        <f>IF(ISNUMBER(INDEX('Exposure Data'!$A$1:$N$80,MATCH($B38&amp;$B$26,'Exposure Data'!$A$1:$A$80,0),MATCH(D$3,'Exposure Data'!$A$1:$N$1,0))),INDEX('Exposure Data'!$A$1:$N$80,MATCH($B38&amp;$B$26,'Exposure Data'!$A$1:$A$80,0),MATCH(D$3,'Exposure Data'!$A$1:$N$1,0)),0)</f>
        <v>0</v>
      </c>
      <c r="E38" s="102">
        <f>IF(ISNUMBER(INDEX('Exposure Data'!$A$1:$N$80,MATCH($B38&amp;$B$26,'Exposure Data'!$A$1:$A$80,0),MATCH(E$3,'Exposure Data'!$A$1:$N$1,0))),INDEX('Exposure Data'!$A$1:$N$80,MATCH($B38&amp;$B$26,'Exposure Data'!$A$1:$A$80,0),MATCH(E$3,'Exposure Data'!$A$1:$N$1,0)),0)</f>
        <v>0</v>
      </c>
      <c r="F38" s="102">
        <f>IF(ISNUMBER(INDEX('Exposure Data'!$A$1:$N$80,MATCH($B38&amp;$B$26,'Exposure Data'!$A$1:$A$80,0),MATCH(F$3,'Exposure Data'!$A$1:$N$1,0))),INDEX('Exposure Data'!$A$1:$N$80,MATCH($B38&amp;$B$26,'Exposure Data'!$A$1:$A$80,0),MATCH(F$3,'Exposure Data'!$A$1:$N$1,0)),0)</f>
        <v>0</v>
      </c>
      <c r="G38" s="102">
        <f>IF(ISNUMBER(INDEX('Exposure Data'!$A$1:$N$80,MATCH($B38&amp;$B$26,'Exposure Data'!$A$1:$A$80,0),MATCH(G$3,'Exposure Data'!$A$1:$N$1,0))),INDEX('Exposure Data'!$A$1:$N$80,MATCH($B38&amp;$B$26,'Exposure Data'!$A$1:$A$80,0),MATCH(G$3,'Exposure Data'!$A$1:$N$1,0)),0)</f>
        <v>0</v>
      </c>
      <c r="H38" s="102">
        <f>IF(ISNUMBER(INDEX('Exposure Data'!$A$1:$N$80,MATCH($B38&amp;$B$26,'Exposure Data'!$A$1:$A$80,0),MATCH(H$3,'Exposure Data'!$A$1:$N$1,0))),INDEX('Exposure Data'!$A$1:$N$80,MATCH($B38&amp;$B$26,'Exposure Data'!$A$1:$A$80,0),MATCH(H$3,'Exposure Data'!$A$1:$N$1,0)),0)</f>
        <v>0</v>
      </c>
      <c r="I38" s="102">
        <f>IF(ISNUMBER(INDEX('Exposure Data'!$A$1:$N$80,MATCH($B38&amp;$B$26,'Exposure Data'!$A$1:$A$80,0),MATCH(I$3,'Exposure Data'!$A$1:$N$1,0))),INDEX('Exposure Data'!$A$1:$N$80,MATCH($B38&amp;$B$26,'Exposure Data'!$A$1:$A$80,0),MATCH(I$3,'Exposure Data'!$A$1:$N$1,0)),0)</f>
        <v>0</v>
      </c>
      <c r="J38" s="102">
        <f>IF(ISNUMBER(INDEX('Exposure Data'!$A$1:$N$80,MATCH($B38&amp;$B$26,'Exposure Data'!$A$1:$A$80,0),MATCH(J$3,'Exposure Data'!$A$1:$N$1,0))),INDEX('Exposure Data'!$A$1:$N$80,MATCH($B38&amp;$B$26,'Exposure Data'!$A$1:$A$80,0),MATCH(J$3,'Exposure Data'!$A$1:$N$1,0)),0)</f>
        <v>0.104918</v>
      </c>
      <c r="K38" s="102">
        <f>IF(ISNUMBER(INDEX('Exposure Data'!$A$1:$N$80,MATCH($B38&amp;$B$26,'Exposure Data'!$A$1:$A$80,0),MATCH(K$3,'Exposure Data'!$A$1:$N$1,0))),INDEX('Exposure Data'!$A$1:$N$80,MATCH($B38&amp;$B$26,'Exposure Data'!$A$1:$A$80,0),MATCH(K$3,'Exposure Data'!$A$1:$N$1,0)),0)</f>
        <v>0.16565339999999998</v>
      </c>
      <c r="L38" s="102">
        <f>IF(ISNUMBER(INDEX('Exposure Data'!$A$1:$N$80,MATCH($B38&amp;$B$26,'Exposure Data'!$A$1:$A$80,0),MATCH(L$3,'Exposure Data'!$A$1:$N$1,0))),INDEX('Exposure Data'!$A$1:$N$80,MATCH($B38&amp;$B$26,'Exposure Data'!$A$1:$A$80,0),MATCH(L$3,'Exposure Data'!$A$1:$N$1,0)),0)</f>
        <v>0.1473032</v>
      </c>
      <c r="M38" s="7"/>
      <c r="O38" s="13">
        <f t="shared" si="6"/>
        <v>42094</v>
      </c>
      <c r="P38" s="12">
        <f>HLOOKUP($O38,'Perfattr Data'!$A$11:$W$52,MATCH(P$3&amp;"Short",'Perfattr Data'!$B$11:$B$52,0),FALSE)</f>
        <v>0</v>
      </c>
      <c r="Q38" s="12">
        <f>HLOOKUP($O38,'Perfattr Data'!$A$11:$W$52,MATCH(Q$3&amp;"Short",'Perfattr Data'!$B$11:$B$52,0),FALSE)</f>
        <v>0</v>
      </c>
      <c r="R38" s="12">
        <f>HLOOKUP($O38,'Perfattr Data'!$A$11:$W$52,MATCH(R$3&amp;"Short",'Perfattr Data'!$B$11:$B$52,0),FALSE)</f>
        <v>0</v>
      </c>
      <c r="S38" s="12">
        <f>HLOOKUP($O38,'Perfattr Data'!$A$11:$W$52,MATCH(S$3&amp;"Short",'Perfattr Data'!$B$11:$B$52,0),FALSE)</f>
        <v>0</v>
      </c>
      <c r="T38" s="12">
        <f>HLOOKUP($O38,'Perfattr Data'!$A$11:$W$52,MATCH(T$3&amp;"Short",'Perfattr Data'!$B$11:$B$52,0),FALSE)</f>
        <v>0</v>
      </c>
      <c r="U38" s="12">
        <f>HLOOKUP($O38,'Perfattr Data'!$A$11:$W$52,MATCH(U$3&amp;"Short",'Perfattr Data'!$B$11:$B$52,0),FALSE)</f>
        <v>0</v>
      </c>
      <c r="V38" s="12">
        <f>HLOOKUP($O38,'Perfattr Data'!$A$11:$W$52,MATCH(V$3&amp;"Short",'Perfattr Data'!$B$11:$B$52,0),FALSE)</f>
        <v>0</v>
      </c>
      <c r="W38" s="12">
        <f>HLOOKUP($O38,'Perfattr Data'!$A$11:$W$52,MATCH(W$3&amp;"Short",'Perfattr Data'!$B$11:$B$52,0),FALSE)</f>
        <v>0</v>
      </c>
      <c r="X38" s="12">
        <f>HLOOKUP($O38,'Perfattr Data'!$A$11:$W$52,MATCH(X$3&amp;"Short",'Perfattr Data'!$B$11:$B$52,0),FALSE)</f>
        <v>0</v>
      </c>
    </row>
    <row r="39" spans="2:24" ht="15" customHeight="1" outlineLevel="1" x14ac:dyDescent="0.25">
      <c r="B39" s="13">
        <f t="shared" si="5"/>
        <v>42124</v>
      </c>
      <c r="C39" s="102">
        <f>IF(ISNUMBER(INDEX('Exposure Data'!$A$1:$N$80,MATCH($B39&amp;$B$26,'Exposure Data'!$A$1:$A$80,0),MATCH(C$3,'Exposure Data'!$A$1:$N$1,0))),INDEX('Exposure Data'!$A$1:$N$80,MATCH($B39&amp;$B$26,'Exposure Data'!$A$1:$A$80,0),MATCH(C$3,'Exposure Data'!$A$1:$N$1,0)),0)</f>
        <v>0</v>
      </c>
      <c r="D39" s="102">
        <f>IF(ISNUMBER(INDEX('Exposure Data'!$A$1:$N$80,MATCH($B39&amp;$B$26,'Exposure Data'!$A$1:$A$80,0),MATCH(D$3,'Exposure Data'!$A$1:$N$1,0))),INDEX('Exposure Data'!$A$1:$N$80,MATCH($B39&amp;$B$26,'Exposure Data'!$A$1:$A$80,0),MATCH(D$3,'Exposure Data'!$A$1:$N$1,0)),0)</f>
        <v>0</v>
      </c>
      <c r="E39" s="102">
        <f>IF(ISNUMBER(INDEX('Exposure Data'!$A$1:$N$80,MATCH($B39&amp;$B$26,'Exposure Data'!$A$1:$A$80,0),MATCH(E$3,'Exposure Data'!$A$1:$N$1,0))),INDEX('Exposure Data'!$A$1:$N$80,MATCH($B39&amp;$B$26,'Exposure Data'!$A$1:$A$80,0),MATCH(E$3,'Exposure Data'!$A$1:$N$1,0)),0)</f>
        <v>0</v>
      </c>
      <c r="F39" s="102">
        <f>IF(ISNUMBER(INDEX('Exposure Data'!$A$1:$N$80,MATCH($B39&amp;$B$26,'Exposure Data'!$A$1:$A$80,0),MATCH(F$3,'Exposure Data'!$A$1:$N$1,0))),INDEX('Exposure Data'!$A$1:$N$80,MATCH($B39&amp;$B$26,'Exposure Data'!$A$1:$A$80,0),MATCH(F$3,'Exposure Data'!$A$1:$N$1,0)),0)</f>
        <v>0</v>
      </c>
      <c r="G39" s="102">
        <f>IF(ISNUMBER(INDEX('Exposure Data'!$A$1:$N$80,MATCH($B39&amp;$B$26,'Exposure Data'!$A$1:$A$80,0),MATCH(G$3,'Exposure Data'!$A$1:$N$1,0))),INDEX('Exposure Data'!$A$1:$N$80,MATCH($B39&amp;$B$26,'Exposure Data'!$A$1:$A$80,0),MATCH(G$3,'Exposure Data'!$A$1:$N$1,0)),0)</f>
        <v>0</v>
      </c>
      <c r="H39" s="102">
        <f>IF(ISNUMBER(INDEX('Exposure Data'!$A$1:$N$80,MATCH($B39&amp;$B$26,'Exposure Data'!$A$1:$A$80,0),MATCH(H$3,'Exposure Data'!$A$1:$N$1,0))),INDEX('Exposure Data'!$A$1:$N$80,MATCH($B39&amp;$B$26,'Exposure Data'!$A$1:$A$80,0),MATCH(H$3,'Exposure Data'!$A$1:$N$1,0)),0)</f>
        <v>0</v>
      </c>
      <c r="I39" s="102">
        <f>IF(ISNUMBER(INDEX('Exposure Data'!$A$1:$N$80,MATCH($B39&amp;$B$26,'Exposure Data'!$A$1:$A$80,0),MATCH(I$3,'Exposure Data'!$A$1:$N$1,0))),INDEX('Exposure Data'!$A$1:$N$80,MATCH($B39&amp;$B$26,'Exposure Data'!$A$1:$A$80,0),MATCH(I$3,'Exposure Data'!$A$1:$N$1,0)),0)</f>
        <v>0</v>
      </c>
      <c r="J39" s="102">
        <f>IF(ISNUMBER(INDEX('Exposure Data'!$A$1:$N$80,MATCH($B39&amp;$B$26,'Exposure Data'!$A$1:$A$80,0),MATCH(J$3,'Exposure Data'!$A$1:$N$1,0))),INDEX('Exposure Data'!$A$1:$N$80,MATCH($B39&amp;$B$26,'Exposure Data'!$A$1:$A$80,0),MATCH(J$3,'Exposure Data'!$A$1:$N$1,0)),0)</f>
        <v>0.12788249999999998</v>
      </c>
      <c r="K39" s="102">
        <f>IF(ISNUMBER(INDEX('Exposure Data'!$A$1:$N$80,MATCH($B39&amp;$B$26,'Exposure Data'!$A$1:$A$80,0),MATCH(K$3,'Exposure Data'!$A$1:$N$1,0))),INDEX('Exposure Data'!$A$1:$N$80,MATCH($B39&amp;$B$26,'Exposure Data'!$A$1:$A$80,0),MATCH(K$3,'Exposure Data'!$A$1:$N$1,0)),0)</f>
        <v>0.16039500000000001</v>
      </c>
      <c r="L39" s="102">
        <f>IF(ISNUMBER(INDEX('Exposure Data'!$A$1:$N$80,MATCH($B39&amp;$B$26,'Exposure Data'!$A$1:$A$80,0),MATCH(L$3,'Exposure Data'!$A$1:$N$1,0))),INDEX('Exposure Data'!$A$1:$N$80,MATCH($B39&amp;$B$26,'Exposure Data'!$A$1:$A$80,0),MATCH(L$3,'Exposure Data'!$A$1:$N$1,0)),0)</f>
        <v>0.1452225</v>
      </c>
      <c r="M39" s="7"/>
      <c r="O39" s="13">
        <f t="shared" si="6"/>
        <v>42124</v>
      </c>
      <c r="P39" s="12">
        <f>HLOOKUP($O39,'Perfattr Data'!$A$11:$W$52,MATCH(P$3&amp;"Short",'Perfattr Data'!$B$11:$B$52,0),FALSE)</f>
        <v>0</v>
      </c>
      <c r="Q39" s="12">
        <f>HLOOKUP($O39,'Perfattr Data'!$A$11:$W$52,MATCH(Q$3&amp;"Short",'Perfattr Data'!$B$11:$B$52,0),FALSE)</f>
        <v>0</v>
      </c>
      <c r="R39" s="12">
        <f>HLOOKUP($O39,'Perfattr Data'!$A$11:$W$52,MATCH(R$3&amp;"Short",'Perfattr Data'!$B$11:$B$52,0),FALSE)</f>
        <v>0</v>
      </c>
      <c r="S39" s="12">
        <f>HLOOKUP($O39,'Perfattr Data'!$A$11:$W$52,MATCH(S$3&amp;"Short",'Perfattr Data'!$B$11:$B$52,0),FALSE)</f>
        <v>0</v>
      </c>
      <c r="T39" s="12">
        <f>HLOOKUP($O39,'Perfattr Data'!$A$11:$W$52,MATCH(T$3&amp;"Short",'Perfattr Data'!$B$11:$B$52,0),FALSE)</f>
        <v>0</v>
      </c>
      <c r="U39" s="12">
        <f>HLOOKUP($O39,'Perfattr Data'!$A$11:$W$52,MATCH(U$3&amp;"Short",'Perfattr Data'!$B$11:$B$52,0),FALSE)</f>
        <v>0</v>
      </c>
      <c r="V39" s="12">
        <f>HLOOKUP($O39,'Perfattr Data'!$A$11:$W$52,MATCH(V$3&amp;"Short",'Perfattr Data'!$B$11:$B$52,0),FALSE)</f>
        <v>0</v>
      </c>
      <c r="W39" s="12">
        <f>HLOOKUP($O39,'Perfattr Data'!$A$11:$W$52,MATCH(W$3&amp;"Short",'Perfattr Data'!$B$11:$B$52,0),FALSE)</f>
        <v>0</v>
      </c>
      <c r="X39" s="12">
        <f>HLOOKUP($O39,'Perfattr Data'!$A$11:$W$52,MATCH(X$3&amp;"Short",'Perfattr Data'!$B$11:$B$52,0),FALSE)</f>
        <v>0</v>
      </c>
    </row>
    <row r="40" spans="2:24" ht="15" customHeight="1" outlineLevel="1" x14ac:dyDescent="0.25">
      <c r="B40" s="13">
        <f t="shared" si="5"/>
        <v>42155</v>
      </c>
      <c r="C40" s="102">
        <f>IF(ISNUMBER(INDEX('Exposure Data'!$A$1:$N$80,MATCH($B40&amp;$B$26,'Exposure Data'!$A$1:$A$80,0),MATCH(C$3,'Exposure Data'!$A$1:$N$1,0))),INDEX('Exposure Data'!$A$1:$N$80,MATCH($B40&amp;$B$26,'Exposure Data'!$A$1:$A$80,0),MATCH(C$3,'Exposure Data'!$A$1:$N$1,0)),0)</f>
        <v>0</v>
      </c>
      <c r="D40" s="102">
        <f>IF(ISNUMBER(INDEX('Exposure Data'!$A$1:$N$80,MATCH($B40&amp;$B$26,'Exposure Data'!$A$1:$A$80,0),MATCH(D$3,'Exposure Data'!$A$1:$N$1,0))),INDEX('Exposure Data'!$A$1:$N$80,MATCH($B40&amp;$B$26,'Exposure Data'!$A$1:$A$80,0),MATCH(D$3,'Exposure Data'!$A$1:$N$1,0)),0)</f>
        <v>0</v>
      </c>
      <c r="E40" s="102">
        <f>IF(ISNUMBER(INDEX('Exposure Data'!$A$1:$N$80,MATCH($B40&amp;$B$26,'Exposure Data'!$A$1:$A$80,0),MATCH(E$3,'Exposure Data'!$A$1:$N$1,0))),INDEX('Exposure Data'!$A$1:$N$80,MATCH($B40&amp;$B$26,'Exposure Data'!$A$1:$A$80,0),MATCH(E$3,'Exposure Data'!$A$1:$N$1,0)),0)</f>
        <v>0</v>
      </c>
      <c r="F40" s="102">
        <f>IF(ISNUMBER(INDEX('Exposure Data'!$A$1:$N$80,MATCH($B40&amp;$B$26,'Exposure Data'!$A$1:$A$80,0),MATCH(F$3,'Exposure Data'!$A$1:$N$1,0))),INDEX('Exposure Data'!$A$1:$N$80,MATCH($B40&amp;$B$26,'Exposure Data'!$A$1:$A$80,0),MATCH(F$3,'Exposure Data'!$A$1:$N$1,0)),0)</f>
        <v>0</v>
      </c>
      <c r="G40" s="102">
        <f>IF(ISNUMBER(INDEX('Exposure Data'!$A$1:$N$80,MATCH($B40&amp;$B$26,'Exposure Data'!$A$1:$A$80,0),MATCH(G$3,'Exposure Data'!$A$1:$N$1,0))),INDEX('Exposure Data'!$A$1:$N$80,MATCH($B40&amp;$B$26,'Exposure Data'!$A$1:$A$80,0),MATCH(G$3,'Exposure Data'!$A$1:$N$1,0)),0)</f>
        <v>0</v>
      </c>
      <c r="H40" s="102">
        <f>IF(ISNUMBER(INDEX('Exposure Data'!$A$1:$N$80,MATCH($B40&amp;$B$26,'Exposure Data'!$A$1:$A$80,0),MATCH(H$3,'Exposure Data'!$A$1:$N$1,0))),INDEX('Exposure Data'!$A$1:$N$80,MATCH($B40&amp;$B$26,'Exposure Data'!$A$1:$A$80,0),MATCH(H$3,'Exposure Data'!$A$1:$N$1,0)),0)</f>
        <v>0</v>
      </c>
      <c r="I40" s="102">
        <f>IF(ISNUMBER(INDEX('Exposure Data'!$A$1:$N$80,MATCH($B40&amp;$B$26,'Exposure Data'!$A$1:$A$80,0),MATCH(I$3,'Exposure Data'!$A$1:$N$1,0))),INDEX('Exposure Data'!$A$1:$N$80,MATCH($B40&amp;$B$26,'Exposure Data'!$A$1:$A$80,0),MATCH(I$3,'Exposure Data'!$A$1:$N$1,0)),0)</f>
        <v>0</v>
      </c>
      <c r="J40" s="102">
        <f>IF(ISNUMBER(INDEX('Exposure Data'!$A$1:$N$80,MATCH($B40&amp;$B$26,'Exposure Data'!$A$1:$A$80,0),MATCH(J$3,'Exposure Data'!$A$1:$N$1,0))),INDEX('Exposure Data'!$A$1:$N$80,MATCH($B40&amp;$B$26,'Exposure Data'!$A$1:$A$80,0),MATCH(J$3,'Exposure Data'!$A$1:$N$1,0)),0)</f>
        <v>7.9632439999999999E-2</v>
      </c>
      <c r="K40" s="102">
        <f>IF(ISNUMBER(INDEX('Exposure Data'!$A$1:$N$80,MATCH($B40&amp;$B$26,'Exposure Data'!$A$1:$A$80,0),MATCH(K$3,'Exposure Data'!$A$1:$N$1,0))),INDEX('Exposure Data'!$A$1:$N$80,MATCH($B40&amp;$B$26,'Exposure Data'!$A$1:$A$80,0),MATCH(K$3,'Exposure Data'!$A$1:$N$1,0)),0)</f>
        <v>0.12224247999999999</v>
      </c>
      <c r="L40" s="102">
        <f>IF(ISNUMBER(INDEX('Exposure Data'!$A$1:$N$80,MATCH($B40&amp;$B$26,'Exposure Data'!$A$1:$A$80,0),MATCH(L$3,'Exposure Data'!$A$1:$N$1,0))),INDEX('Exposure Data'!$A$1:$N$80,MATCH($B40&amp;$B$26,'Exposure Data'!$A$1:$A$80,0),MATCH(L$3,'Exposure Data'!$A$1:$N$1,0)),0)</f>
        <v>0.14089079999999998</v>
      </c>
      <c r="M40" s="7"/>
      <c r="O40" s="13">
        <f t="shared" si="6"/>
        <v>42155</v>
      </c>
      <c r="P40" s="12">
        <f>HLOOKUP($O40,'Perfattr Data'!$A$11:$W$52,MATCH(P$3&amp;"Short",'Perfattr Data'!$B$11:$B$52,0),FALSE)</f>
        <v>0</v>
      </c>
      <c r="Q40" s="12">
        <f>HLOOKUP($O40,'Perfattr Data'!$A$11:$W$52,MATCH(Q$3&amp;"Short",'Perfattr Data'!$B$11:$B$52,0),FALSE)</f>
        <v>0</v>
      </c>
      <c r="R40" s="12">
        <f>HLOOKUP($O40,'Perfattr Data'!$A$11:$W$52,MATCH(R$3&amp;"Short",'Perfattr Data'!$B$11:$B$52,0),FALSE)</f>
        <v>0</v>
      </c>
      <c r="S40" s="12">
        <f>HLOOKUP($O40,'Perfattr Data'!$A$11:$W$52,MATCH(S$3&amp;"Short",'Perfattr Data'!$B$11:$B$52,0),FALSE)</f>
        <v>0</v>
      </c>
      <c r="T40" s="12">
        <f>HLOOKUP($O40,'Perfattr Data'!$A$11:$W$52,MATCH(T$3&amp;"Short",'Perfattr Data'!$B$11:$B$52,0),FALSE)</f>
        <v>0</v>
      </c>
      <c r="U40" s="12">
        <f>HLOOKUP($O40,'Perfattr Data'!$A$11:$W$52,MATCH(U$3&amp;"Short",'Perfattr Data'!$B$11:$B$52,0),FALSE)</f>
        <v>0</v>
      </c>
      <c r="V40" s="12">
        <f>HLOOKUP($O40,'Perfattr Data'!$A$11:$W$52,MATCH(V$3&amp;"Short",'Perfattr Data'!$B$11:$B$52,0),FALSE)</f>
        <v>0</v>
      </c>
      <c r="W40" s="12">
        <f>HLOOKUP($O40,'Perfattr Data'!$A$11:$W$52,MATCH(W$3&amp;"Short",'Perfattr Data'!$B$11:$B$52,0),FALSE)</f>
        <v>0</v>
      </c>
      <c r="X40" s="12">
        <f>HLOOKUP($O40,'Perfattr Data'!$A$11:$W$52,MATCH(X$3&amp;"Short",'Perfattr Data'!$B$11:$B$52,0),FALSE)</f>
        <v>0</v>
      </c>
    </row>
    <row r="41" spans="2:24" ht="15" customHeight="1" outlineLevel="1" x14ac:dyDescent="0.25">
      <c r="B41" s="13">
        <f t="shared" si="5"/>
        <v>42185</v>
      </c>
      <c r="C41" s="102">
        <f>IF(ISNUMBER(INDEX('Exposure Data'!$A$1:$N$80,MATCH($B41&amp;$B$26,'Exposure Data'!$A$1:$A$80,0),MATCH(C$3,'Exposure Data'!$A$1:$N$1,0))),INDEX('Exposure Data'!$A$1:$N$80,MATCH($B41&amp;$B$26,'Exposure Data'!$A$1:$A$80,0),MATCH(C$3,'Exposure Data'!$A$1:$N$1,0)),0)</f>
        <v>0</v>
      </c>
      <c r="D41" s="102">
        <f>IF(ISNUMBER(INDEX('Exposure Data'!$A$1:$N$80,MATCH($B41&amp;$B$26,'Exposure Data'!$A$1:$A$80,0),MATCH(D$3,'Exposure Data'!$A$1:$N$1,0))),INDEX('Exposure Data'!$A$1:$N$80,MATCH($B41&amp;$B$26,'Exposure Data'!$A$1:$A$80,0),MATCH(D$3,'Exposure Data'!$A$1:$N$1,0)),0)</f>
        <v>0</v>
      </c>
      <c r="E41" s="102">
        <f>IF(ISNUMBER(INDEX('Exposure Data'!$A$1:$N$80,MATCH($B41&amp;$B$26,'Exposure Data'!$A$1:$A$80,0),MATCH(E$3,'Exposure Data'!$A$1:$N$1,0))),INDEX('Exposure Data'!$A$1:$N$80,MATCH($B41&amp;$B$26,'Exposure Data'!$A$1:$A$80,0),MATCH(E$3,'Exposure Data'!$A$1:$N$1,0)),0)</f>
        <v>0</v>
      </c>
      <c r="F41" s="102">
        <f>IF(ISNUMBER(INDEX('Exposure Data'!$A$1:$N$80,MATCH($B41&amp;$B$26,'Exposure Data'!$A$1:$A$80,0),MATCH(F$3,'Exposure Data'!$A$1:$N$1,0))),INDEX('Exposure Data'!$A$1:$N$80,MATCH($B41&amp;$B$26,'Exposure Data'!$A$1:$A$80,0),MATCH(F$3,'Exposure Data'!$A$1:$N$1,0)),0)</f>
        <v>0</v>
      </c>
      <c r="G41" s="102">
        <f>IF(ISNUMBER(INDEX('Exposure Data'!$A$1:$N$80,MATCH($B41&amp;$B$26,'Exposure Data'!$A$1:$A$80,0),MATCH(G$3,'Exposure Data'!$A$1:$N$1,0))),INDEX('Exposure Data'!$A$1:$N$80,MATCH($B41&amp;$B$26,'Exposure Data'!$A$1:$A$80,0),MATCH(G$3,'Exposure Data'!$A$1:$N$1,0)),0)</f>
        <v>0</v>
      </c>
      <c r="H41" s="102">
        <f>IF(ISNUMBER(INDEX('Exposure Data'!$A$1:$N$80,MATCH($B41&amp;$B$26,'Exposure Data'!$A$1:$A$80,0),MATCH(H$3,'Exposure Data'!$A$1:$N$1,0))),INDEX('Exposure Data'!$A$1:$N$80,MATCH($B41&amp;$B$26,'Exposure Data'!$A$1:$A$80,0),MATCH(H$3,'Exposure Data'!$A$1:$N$1,0)),0)</f>
        <v>0</v>
      </c>
      <c r="I41" s="102">
        <f>IF(ISNUMBER(INDEX('Exposure Data'!$A$1:$N$80,MATCH($B41&amp;$B$26,'Exposure Data'!$A$1:$A$80,0),MATCH(I$3,'Exposure Data'!$A$1:$N$1,0))),INDEX('Exposure Data'!$A$1:$N$80,MATCH($B41&amp;$B$26,'Exposure Data'!$A$1:$A$80,0),MATCH(I$3,'Exposure Data'!$A$1:$N$1,0)),0)</f>
        <v>0</v>
      </c>
      <c r="J41" s="102">
        <f>IF(ISNUMBER(INDEX('Exposure Data'!$A$1:$N$80,MATCH($B41&amp;$B$26,'Exposure Data'!$A$1:$A$80,0),MATCH(J$3,'Exposure Data'!$A$1:$N$1,0))),INDEX('Exposure Data'!$A$1:$N$80,MATCH($B41&amp;$B$26,'Exposure Data'!$A$1:$A$80,0),MATCH(J$3,'Exposure Data'!$A$1:$N$1,0)),0)</f>
        <v>0.1156188245683077</v>
      </c>
      <c r="K41" s="102">
        <f>IF(ISNUMBER(INDEX('Exposure Data'!$A$1:$N$80,MATCH($B41&amp;$B$26,'Exposure Data'!$A$1:$A$80,0),MATCH(K$3,'Exposure Data'!$A$1:$N$1,0))),INDEX('Exposure Data'!$A$1:$N$80,MATCH($B41&amp;$B$26,'Exposure Data'!$A$1:$A$80,0),MATCH(K$3,'Exposure Data'!$A$1:$N$1,0)),0)</f>
        <v>0.10736033709914286</v>
      </c>
      <c r="L41" s="102">
        <f>IF(ISNUMBER(INDEX('Exposure Data'!$A$1:$N$80,MATCH($B41&amp;$B$26,'Exposure Data'!$A$1:$A$80,0),MATCH(L$3,'Exposure Data'!$A$1:$N$1,0))),INDEX('Exposure Data'!$A$1:$N$80,MATCH($B41&amp;$B$26,'Exposure Data'!$A$1:$A$80,0),MATCH(L$3,'Exposure Data'!$A$1:$N$1,0)),0)</f>
        <v>0.16302083833254946</v>
      </c>
      <c r="M41" s="7"/>
      <c r="O41" s="13">
        <f t="shared" si="6"/>
        <v>42185</v>
      </c>
      <c r="P41" s="12">
        <f>HLOOKUP($O41,'Perfattr Data'!$A$11:$W$52,MATCH(P$3&amp;"Short",'Perfattr Data'!$B$11:$B$52,0),FALSE)</f>
        <v>0</v>
      </c>
      <c r="Q41" s="12">
        <f>HLOOKUP($O41,'Perfattr Data'!$A$11:$W$52,MATCH(Q$3&amp;"Short",'Perfattr Data'!$B$11:$B$52,0),FALSE)</f>
        <v>0</v>
      </c>
      <c r="R41" s="12">
        <f>HLOOKUP($O41,'Perfattr Data'!$A$11:$W$52,MATCH(R$3&amp;"Short",'Perfattr Data'!$B$11:$B$52,0),FALSE)</f>
        <v>0</v>
      </c>
      <c r="S41" s="12">
        <f>HLOOKUP($O41,'Perfattr Data'!$A$11:$W$52,MATCH(S$3&amp;"Short",'Perfattr Data'!$B$11:$B$52,0),FALSE)</f>
        <v>0</v>
      </c>
      <c r="T41" s="12">
        <f>HLOOKUP($O41,'Perfattr Data'!$A$11:$W$52,MATCH(T$3&amp;"Short",'Perfattr Data'!$B$11:$B$52,0),FALSE)</f>
        <v>0</v>
      </c>
      <c r="U41" s="12">
        <f>HLOOKUP($O41,'Perfattr Data'!$A$11:$W$52,MATCH(U$3&amp;"Short",'Perfattr Data'!$B$11:$B$52,0),FALSE)</f>
        <v>0</v>
      </c>
      <c r="V41" s="12">
        <f>HLOOKUP($O41,'Perfattr Data'!$A$11:$W$52,MATCH(V$3&amp;"Short",'Perfattr Data'!$B$11:$B$52,0),FALSE)</f>
        <v>0</v>
      </c>
      <c r="W41" s="12">
        <f>HLOOKUP($O41,'Perfattr Data'!$A$11:$W$52,MATCH(W$3&amp;"Short",'Perfattr Data'!$B$11:$B$52,0),FALSE)</f>
        <v>0</v>
      </c>
      <c r="X41" s="12">
        <f>HLOOKUP($O41,'Perfattr Data'!$A$11:$W$52,MATCH(X$3&amp;"Short",'Perfattr Data'!$B$11:$B$52,0),FALSE)</f>
        <v>0</v>
      </c>
    </row>
    <row r="42" spans="2:24" ht="15" customHeight="1" outlineLevel="1" x14ac:dyDescent="0.25">
      <c r="B42" s="13">
        <f t="shared" si="5"/>
        <v>42216</v>
      </c>
      <c r="C42" s="102">
        <f>IF(ISNUMBER(INDEX('Exposure Data'!$A$1:$N$80,MATCH($B42&amp;$B$26,'Exposure Data'!$A$1:$A$80,0),MATCH(C$3,'Exposure Data'!$A$1:$N$1,0))),INDEX('Exposure Data'!$A$1:$N$80,MATCH($B42&amp;$B$26,'Exposure Data'!$A$1:$A$80,0),MATCH(C$3,'Exposure Data'!$A$1:$N$1,0)),0)</f>
        <v>0</v>
      </c>
      <c r="D42" s="102">
        <f>IF(ISNUMBER(INDEX('Exposure Data'!$A$1:$N$80,MATCH($B42&amp;$B$26,'Exposure Data'!$A$1:$A$80,0),MATCH(D$3,'Exposure Data'!$A$1:$N$1,0))),INDEX('Exposure Data'!$A$1:$N$80,MATCH($B42&amp;$B$26,'Exposure Data'!$A$1:$A$80,0),MATCH(D$3,'Exposure Data'!$A$1:$N$1,0)),0)</f>
        <v>0</v>
      </c>
      <c r="E42" s="102">
        <f>IF(ISNUMBER(INDEX('Exposure Data'!$A$1:$N$80,MATCH($B42&amp;$B$26,'Exposure Data'!$A$1:$A$80,0),MATCH(E$3,'Exposure Data'!$A$1:$N$1,0))),INDEX('Exposure Data'!$A$1:$N$80,MATCH($B42&amp;$B$26,'Exposure Data'!$A$1:$A$80,0),MATCH(E$3,'Exposure Data'!$A$1:$N$1,0)),0)</f>
        <v>0</v>
      </c>
      <c r="F42" s="102">
        <f>IF(ISNUMBER(INDEX('Exposure Data'!$A$1:$N$80,MATCH($B42&amp;$B$26,'Exposure Data'!$A$1:$A$80,0),MATCH(F$3,'Exposure Data'!$A$1:$N$1,0))),INDEX('Exposure Data'!$A$1:$N$80,MATCH($B42&amp;$B$26,'Exposure Data'!$A$1:$A$80,0),MATCH(F$3,'Exposure Data'!$A$1:$N$1,0)),0)</f>
        <v>0</v>
      </c>
      <c r="G42" s="102">
        <f>IF(ISNUMBER(INDEX('Exposure Data'!$A$1:$N$80,MATCH($B42&amp;$B$26,'Exposure Data'!$A$1:$A$80,0),MATCH(G$3,'Exposure Data'!$A$1:$N$1,0))),INDEX('Exposure Data'!$A$1:$N$80,MATCH($B42&amp;$B$26,'Exposure Data'!$A$1:$A$80,0),MATCH(G$3,'Exposure Data'!$A$1:$N$1,0)),0)</f>
        <v>0</v>
      </c>
      <c r="H42" s="102">
        <f>IF(ISNUMBER(INDEX('Exposure Data'!$A$1:$N$80,MATCH($B42&amp;$B$26,'Exposure Data'!$A$1:$A$80,0),MATCH(H$3,'Exposure Data'!$A$1:$N$1,0))),INDEX('Exposure Data'!$A$1:$N$80,MATCH($B42&amp;$B$26,'Exposure Data'!$A$1:$A$80,0),MATCH(H$3,'Exposure Data'!$A$1:$N$1,0)),0)</f>
        <v>0</v>
      </c>
      <c r="I42" s="102">
        <f>IF(ISNUMBER(INDEX('Exposure Data'!$A$1:$N$80,MATCH($B42&amp;$B$26,'Exposure Data'!$A$1:$A$80,0),MATCH(I$3,'Exposure Data'!$A$1:$N$1,0))),INDEX('Exposure Data'!$A$1:$N$80,MATCH($B42&amp;$B$26,'Exposure Data'!$A$1:$A$80,0),MATCH(I$3,'Exposure Data'!$A$1:$N$1,0)),0)</f>
        <v>0</v>
      </c>
      <c r="J42" s="102">
        <f>IF(ISNUMBER(INDEX('Exposure Data'!$A$1:$N$80,MATCH($B42&amp;$B$26,'Exposure Data'!$A$1:$A$80,0),MATCH(J$3,'Exposure Data'!$A$1:$N$1,0))),INDEX('Exposure Data'!$A$1:$N$80,MATCH($B42&amp;$B$26,'Exposure Data'!$A$1:$A$80,0),MATCH(J$3,'Exposure Data'!$A$1:$N$1,0)),0)</f>
        <v>0.13481680000000001</v>
      </c>
      <c r="K42" s="102">
        <f>IF(ISNUMBER(INDEX('Exposure Data'!$A$1:$N$80,MATCH($B42&amp;$B$26,'Exposure Data'!$A$1:$A$80,0),MATCH(K$3,'Exposure Data'!$A$1:$N$1,0))),INDEX('Exposure Data'!$A$1:$N$80,MATCH($B42&amp;$B$26,'Exposure Data'!$A$1:$A$80,0),MATCH(K$3,'Exposure Data'!$A$1:$N$1,0)),0)</f>
        <v>9.8923000000000011E-2</v>
      </c>
      <c r="L42" s="102">
        <f>IF(ISNUMBER(INDEX('Exposure Data'!$A$1:$N$80,MATCH($B42&amp;$B$26,'Exposure Data'!$A$1:$A$80,0),MATCH(L$3,'Exposure Data'!$A$1:$N$1,0))),INDEX('Exposure Data'!$A$1:$N$80,MATCH($B42&amp;$B$26,'Exposure Data'!$A$1:$A$80,0),MATCH(L$3,'Exposure Data'!$A$1:$N$1,0)),0)</f>
        <v>0.16508020000000001</v>
      </c>
      <c r="M42" s="7"/>
      <c r="O42" s="13">
        <f t="shared" si="6"/>
        <v>42216</v>
      </c>
      <c r="P42" s="12">
        <f>HLOOKUP($O42,'Perfattr Data'!$A$11:$W$52,MATCH(P$3&amp;"Short",'Perfattr Data'!$B$11:$B$52,0),FALSE)</f>
        <v>0</v>
      </c>
      <c r="Q42" s="12">
        <f>HLOOKUP($O42,'Perfattr Data'!$A$11:$W$52,MATCH(Q$3&amp;"Short",'Perfattr Data'!$B$11:$B$52,0),FALSE)</f>
        <v>0</v>
      </c>
      <c r="R42" s="12">
        <f>HLOOKUP($O42,'Perfattr Data'!$A$11:$W$52,MATCH(R$3&amp;"Short",'Perfattr Data'!$B$11:$B$52,0),FALSE)</f>
        <v>0</v>
      </c>
      <c r="S42" s="12">
        <f>HLOOKUP($O42,'Perfattr Data'!$A$11:$W$52,MATCH(S$3&amp;"Short",'Perfattr Data'!$B$11:$B$52,0),FALSE)</f>
        <v>0</v>
      </c>
      <c r="T42" s="12">
        <f>HLOOKUP($O42,'Perfattr Data'!$A$11:$W$52,MATCH(T$3&amp;"Short",'Perfattr Data'!$B$11:$B$52,0),FALSE)</f>
        <v>0</v>
      </c>
      <c r="U42" s="12">
        <f>HLOOKUP($O42,'Perfattr Data'!$A$11:$W$52,MATCH(U$3&amp;"Short",'Perfattr Data'!$B$11:$B$52,0),FALSE)</f>
        <v>0</v>
      </c>
      <c r="V42" s="12">
        <f>HLOOKUP($O42,'Perfattr Data'!$A$11:$W$52,MATCH(V$3&amp;"Short",'Perfattr Data'!$B$11:$B$52,0),FALSE)</f>
        <v>0</v>
      </c>
      <c r="W42" s="12">
        <f>HLOOKUP($O42,'Perfattr Data'!$A$11:$W$52,MATCH(W$3&amp;"Short",'Perfattr Data'!$B$11:$B$52,0),FALSE)</f>
        <v>0</v>
      </c>
      <c r="X42" s="12">
        <f>HLOOKUP($O42,'Perfattr Data'!$A$11:$W$52,MATCH(X$3&amp;"Short",'Perfattr Data'!$B$11:$B$52,0),FALSE)</f>
        <v>0</v>
      </c>
    </row>
    <row r="43" spans="2:24" ht="15" customHeight="1" outlineLevel="1" x14ac:dyDescent="0.25">
      <c r="B43" s="13">
        <f t="shared" si="5"/>
        <v>42247</v>
      </c>
      <c r="C43" s="102">
        <f>IF(ISNUMBER(INDEX('Exposure Data'!$A$1:$N$80,MATCH($B43&amp;$B$26,'Exposure Data'!$A$1:$A$80,0),MATCH(C$3,'Exposure Data'!$A$1:$N$1,0))),INDEX('Exposure Data'!$A$1:$N$80,MATCH($B43&amp;$B$26,'Exposure Data'!$A$1:$A$80,0),MATCH(C$3,'Exposure Data'!$A$1:$N$1,0)),0)</f>
        <v>0</v>
      </c>
      <c r="D43" s="102">
        <f>IF(ISNUMBER(INDEX('Exposure Data'!$A$1:$N$80,MATCH($B43&amp;$B$26,'Exposure Data'!$A$1:$A$80,0),MATCH(D$3,'Exposure Data'!$A$1:$N$1,0))),INDEX('Exposure Data'!$A$1:$N$80,MATCH($B43&amp;$B$26,'Exposure Data'!$A$1:$A$80,0),MATCH(D$3,'Exposure Data'!$A$1:$N$1,0)),0)</f>
        <v>0</v>
      </c>
      <c r="E43" s="102">
        <f>IF(ISNUMBER(INDEX('Exposure Data'!$A$1:$N$80,MATCH($B43&amp;$B$26,'Exposure Data'!$A$1:$A$80,0),MATCH(E$3,'Exposure Data'!$A$1:$N$1,0))),INDEX('Exposure Data'!$A$1:$N$80,MATCH($B43&amp;$B$26,'Exposure Data'!$A$1:$A$80,0),MATCH(E$3,'Exposure Data'!$A$1:$N$1,0)),0)</f>
        <v>0</v>
      </c>
      <c r="F43" s="102">
        <f>IF(ISNUMBER(INDEX('Exposure Data'!$A$1:$N$80,MATCH($B43&amp;$B$26,'Exposure Data'!$A$1:$A$80,0),MATCH(F$3,'Exposure Data'!$A$1:$N$1,0))),INDEX('Exposure Data'!$A$1:$N$80,MATCH($B43&amp;$B$26,'Exposure Data'!$A$1:$A$80,0),MATCH(F$3,'Exposure Data'!$A$1:$N$1,0)),0)</f>
        <v>0</v>
      </c>
      <c r="G43" s="102">
        <f>IF(ISNUMBER(INDEX('Exposure Data'!$A$1:$N$80,MATCH($B43&amp;$B$26,'Exposure Data'!$A$1:$A$80,0),MATCH(G$3,'Exposure Data'!$A$1:$N$1,0))),INDEX('Exposure Data'!$A$1:$N$80,MATCH($B43&amp;$B$26,'Exposure Data'!$A$1:$A$80,0),MATCH(G$3,'Exposure Data'!$A$1:$N$1,0)),0)</f>
        <v>0</v>
      </c>
      <c r="H43" s="102">
        <f>IF(ISNUMBER(INDEX('Exposure Data'!$A$1:$N$80,MATCH($B43&amp;$B$26,'Exposure Data'!$A$1:$A$80,0),MATCH(H$3,'Exposure Data'!$A$1:$N$1,0))),INDEX('Exposure Data'!$A$1:$N$80,MATCH($B43&amp;$B$26,'Exposure Data'!$A$1:$A$80,0),MATCH(H$3,'Exposure Data'!$A$1:$N$1,0)),0)</f>
        <v>0</v>
      </c>
      <c r="I43" s="102">
        <f>IF(ISNUMBER(INDEX('Exposure Data'!$A$1:$N$80,MATCH($B43&amp;$B$26,'Exposure Data'!$A$1:$A$80,0),MATCH(I$3,'Exposure Data'!$A$1:$N$1,0))),INDEX('Exposure Data'!$A$1:$N$80,MATCH($B43&amp;$B$26,'Exposure Data'!$A$1:$A$80,0),MATCH(I$3,'Exposure Data'!$A$1:$N$1,0)),0)</f>
        <v>0</v>
      </c>
      <c r="J43" s="102">
        <f>IF(ISNUMBER(INDEX('Exposure Data'!$A$1:$N$80,MATCH($B43&amp;$B$26,'Exposure Data'!$A$1:$A$80,0),MATCH(J$3,'Exposure Data'!$A$1:$N$1,0))),INDEX('Exposure Data'!$A$1:$N$80,MATCH($B43&amp;$B$26,'Exposure Data'!$A$1:$A$80,0),MATCH(J$3,'Exposure Data'!$A$1:$N$1,0)),0)</f>
        <v>0.17040665999999999</v>
      </c>
      <c r="K43" s="102">
        <f>IF(ISNUMBER(INDEX('Exposure Data'!$A$1:$N$80,MATCH($B43&amp;$B$26,'Exposure Data'!$A$1:$A$80,0),MATCH(K$3,'Exposure Data'!$A$1:$N$1,0))),INDEX('Exposure Data'!$A$1:$N$80,MATCH($B43&amp;$B$26,'Exposure Data'!$A$1:$A$80,0),MATCH(K$3,'Exposure Data'!$A$1:$N$1,0)),0)</f>
        <v>8.4138560000000001E-2</v>
      </c>
      <c r="L43" s="102">
        <f>IF(ISNUMBER(INDEX('Exposure Data'!$A$1:$N$80,MATCH($B43&amp;$B$26,'Exposure Data'!$A$1:$A$80,0),MATCH(L$3,'Exposure Data'!$A$1:$N$1,0))),INDEX('Exposure Data'!$A$1:$N$80,MATCH($B43&amp;$B$26,'Exposure Data'!$A$1:$A$80,0),MATCH(L$3,'Exposure Data'!$A$1:$N$1,0)),0)</f>
        <v>0.18009823999999999</v>
      </c>
      <c r="M43" s="7"/>
      <c r="O43" s="13">
        <f t="shared" si="6"/>
        <v>42247</v>
      </c>
      <c r="P43" s="12">
        <f>HLOOKUP($O43,'Perfattr Data'!$A$11:$W$52,MATCH(P$3&amp;"Short",'Perfattr Data'!$B$11:$B$52,0),FALSE)</f>
        <v>0</v>
      </c>
      <c r="Q43" s="12">
        <f>HLOOKUP($O43,'Perfattr Data'!$A$11:$W$52,MATCH(Q$3&amp;"Short",'Perfattr Data'!$B$11:$B$52,0),FALSE)</f>
        <v>0</v>
      </c>
      <c r="R43" s="12">
        <f>HLOOKUP($O43,'Perfattr Data'!$A$11:$W$52,MATCH(R$3&amp;"Short",'Perfattr Data'!$B$11:$B$52,0),FALSE)</f>
        <v>0</v>
      </c>
      <c r="S43" s="12">
        <f>HLOOKUP($O43,'Perfattr Data'!$A$11:$W$52,MATCH(S$3&amp;"Short",'Perfattr Data'!$B$11:$B$52,0),FALSE)</f>
        <v>0</v>
      </c>
      <c r="T43" s="12">
        <f>HLOOKUP($O43,'Perfattr Data'!$A$11:$W$52,MATCH(T$3&amp;"Short",'Perfattr Data'!$B$11:$B$52,0),FALSE)</f>
        <v>0</v>
      </c>
      <c r="U43" s="12">
        <f>HLOOKUP($O43,'Perfattr Data'!$A$11:$W$52,MATCH(U$3&amp;"Short",'Perfattr Data'!$B$11:$B$52,0),FALSE)</f>
        <v>0</v>
      </c>
      <c r="V43" s="12">
        <f>HLOOKUP($O43,'Perfattr Data'!$A$11:$W$52,MATCH(V$3&amp;"Short",'Perfattr Data'!$B$11:$B$52,0),FALSE)</f>
        <v>0</v>
      </c>
      <c r="W43" s="12">
        <f>HLOOKUP($O43,'Perfattr Data'!$A$11:$W$52,MATCH(W$3&amp;"Short",'Perfattr Data'!$B$11:$B$52,0),FALSE)</f>
        <v>0</v>
      </c>
      <c r="X43" s="12">
        <f>HLOOKUP($O43,'Perfattr Data'!$A$11:$W$52,MATCH(X$3&amp;"Short",'Perfattr Data'!$B$11:$B$52,0),FALSE)</f>
        <v>0</v>
      </c>
    </row>
    <row r="44" spans="2:24" ht="15" customHeight="1" outlineLevel="1" x14ac:dyDescent="0.25">
      <c r="B44" s="13">
        <f t="shared" si="5"/>
        <v>42277</v>
      </c>
      <c r="C44" s="102">
        <f>IF(ISNUMBER(INDEX('Exposure Data'!$A$1:$N$80,MATCH($B44&amp;$B$26,'Exposure Data'!$A$1:$A$80,0),MATCH(C$3,'Exposure Data'!$A$1:$N$1,0))),INDEX('Exposure Data'!$A$1:$N$80,MATCH($B44&amp;$B$26,'Exposure Data'!$A$1:$A$80,0),MATCH(C$3,'Exposure Data'!$A$1:$N$1,0)),0)</f>
        <v>0</v>
      </c>
      <c r="D44" s="102">
        <f>IF(ISNUMBER(INDEX('Exposure Data'!$A$1:$N$80,MATCH($B44&amp;$B$26,'Exposure Data'!$A$1:$A$80,0),MATCH(D$3,'Exposure Data'!$A$1:$N$1,0))),INDEX('Exposure Data'!$A$1:$N$80,MATCH($B44&amp;$B$26,'Exposure Data'!$A$1:$A$80,0),MATCH(D$3,'Exposure Data'!$A$1:$N$1,0)),0)</f>
        <v>0</v>
      </c>
      <c r="E44" s="102">
        <f>IF(ISNUMBER(INDEX('Exposure Data'!$A$1:$N$80,MATCH($B44&amp;$B$26,'Exposure Data'!$A$1:$A$80,0),MATCH(E$3,'Exposure Data'!$A$1:$N$1,0))),INDEX('Exposure Data'!$A$1:$N$80,MATCH($B44&amp;$B$26,'Exposure Data'!$A$1:$A$80,0),MATCH(E$3,'Exposure Data'!$A$1:$N$1,0)),0)</f>
        <v>0</v>
      </c>
      <c r="F44" s="102">
        <f>IF(ISNUMBER(INDEX('Exposure Data'!$A$1:$N$80,MATCH($B44&amp;$B$26,'Exposure Data'!$A$1:$A$80,0),MATCH(F$3,'Exposure Data'!$A$1:$N$1,0))),INDEX('Exposure Data'!$A$1:$N$80,MATCH($B44&amp;$B$26,'Exposure Data'!$A$1:$A$80,0),MATCH(F$3,'Exposure Data'!$A$1:$N$1,0)),0)</f>
        <v>0</v>
      </c>
      <c r="G44" s="102">
        <f>IF(ISNUMBER(INDEX('Exposure Data'!$A$1:$N$80,MATCH($B44&amp;$B$26,'Exposure Data'!$A$1:$A$80,0),MATCH(G$3,'Exposure Data'!$A$1:$N$1,0))),INDEX('Exposure Data'!$A$1:$N$80,MATCH($B44&amp;$B$26,'Exposure Data'!$A$1:$A$80,0),MATCH(G$3,'Exposure Data'!$A$1:$N$1,0)),0)</f>
        <v>0</v>
      </c>
      <c r="H44" s="102">
        <f>IF(ISNUMBER(INDEX('Exposure Data'!$A$1:$N$80,MATCH($B44&amp;$B$26,'Exposure Data'!$A$1:$A$80,0),MATCH(H$3,'Exposure Data'!$A$1:$N$1,0))),INDEX('Exposure Data'!$A$1:$N$80,MATCH($B44&amp;$B$26,'Exposure Data'!$A$1:$A$80,0),MATCH(H$3,'Exposure Data'!$A$1:$N$1,0)),0)</f>
        <v>0</v>
      </c>
      <c r="I44" s="102">
        <f>IF(ISNUMBER(INDEX('Exposure Data'!$A$1:$N$80,MATCH($B44&amp;$B$26,'Exposure Data'!$A$1:$A$80,0),MATCH(I$3,'Exposure Data'!$A$1:$N$1,0))),INDEX('Exposure Data'!$A$1:$N$80,MATCH($B44&amp;$B$26,'Exposure Data'!$A$1:$A$80,0),MATCH(I$3,'Exposure Data'!$A$1:$N$1,0)),0)</f>
        <v>0</v>
      </c>
      <c r="J44" s="102">
        <f>IF(ISNUMBER(INDEX('Exposure Data'!$A$1:$N$80,MATCH($B44&amp;$B$26,'Exposure Data'!$A$1:$A$80,0),MATCH(J$3,'Exposure Data'!$A$1:$N$1,0))),INDEX('Exposure Data'!$A$1:$N$80,MATCH($B44&amp;$B$26,'Exposure Data'!$A$1:$A$80,0),MATCH(J$3,'Exposure Data'!$A$1:$N$1,0)),0)</f>
        <v>0.12530560000000002</v>
      </c>
      <c r="K44" s="102">
        <f>IF(ISNUMBER(INDEX('Exposure Data'!$A$1:$N$80,MATCH($B44&amp;$B$26,'Exposure Data'!$A$1:$A$80,0),MATCH(K$3,'Exposure Data'!$A$1:$N$1,0))),INDEX('Exposure Data'!$A$1:$N$80,MATCH($B44&amp;$B$26,'Exposure Data'!$A$1:$A$80,0),MATCH(K$3,'Exposure Data'!$A$1:$N$1,0)),0)</f>
        <v>8.3552000000000001E-2</v>
      </c>
      <c r="L44" s="102">
        <f>IF(ISNUMBER(INDEX('Exposure Data'!$A$1:$N$80,MATCH($B44&amp;$B$26,'Exposure Data'!$A$1:$A$80,0),MATCH(L$3,'Exposure Data'!$A$1:$N$1,0))),INDEX('Exposure Data'!$A$1:$N$80,MATCH($B44&amp;$B$26,'Exposure Data'!$A$1:$A$80,0),MATCH(L$3,'Exposure Data'!$A$1:$N$1,0)),0)</f>
        <v>0.23914240000000003</v>
      </c>
      <c r="M44" s="7"/>
      <c r="O44" s="13">
        <f t="shared" si="6"/>
        <v>42277</v>
      </c>
      <c r="P44" s="12">
        <f>HLOOKUP($O44,'Perfattr Data'!$A$11:$W$52,MATCH(P$3&amp;"Short",'Perfattr Data'!$B$11:$B$52,0),FALSE)</f>
        <v>0</v>
      </c>
      <c r="Q44" s="12">
        <f>HLOOKUP($O44,'Perfattr Data'!$A$11:$W$52,MATCH(Q$3&amp;"Short",'Perfattr Data'!$B$11:$B$52,0),FALSE)</f>
        <v>0</v>
      </c>
      <c r="R44" s="12">
        <f>HLOOKUP($O44,'Perfattr Data'!$A$11:$W$52,MATCH(R$3&amp;"Short",'Perfattr Data'!$B$11:$B$52,0),FALSE)</f>
        <v>0</v>
      </c>
      <c r="S44" s="12">
        <f>HLOOKUP($O44,'Perfattr Data'!$A$11:$W$52,MATCH(S$3&amp;"Short",'Perfattr Data'!$B$11:$B$52,0),FALSE)</f>
        <v>0</v>
      </c>
      <c r="T44" s="12">
        <f>HLOOKUP($O44,'Perfattr Data'!$A$11:$W$52,MATCH(T$3&amp;"Short",'Perfattr Data'!$B$11:$B$52,0),FALSE)</f>
        <v>0</v>
      </c>
      <c r="U44" s="12">
        <f>HLOOKUP($O44,'Perfattr Data'!$A$11:$W$52,MATCH(U$3&amp;"Short",'Perfattr Data'!$B$11:$B$52,0),FALSE)</f>
        <v>0</v>
      </c>
      <c r="V44" s="12">
        <f>HLOOKUP($O44,'Perfattr Data'!$A$11:$W$52,MATCH(V$3&amp;"Short",'Perfattr Data'!$B$11:$B$52,0),FALSE)</f>
        <v>0</v>
      </c>
      <c r="W44" s="12">
        <f>HLOOKUP($O44,'Perfattr Data'!$A$11:$W$52,MATCH(W$3&amp;"Short",'Perfattr Data'!$B$11:$B$52,0),FALSE)</f>
        <v>0</v>
      </c>
      <c r="X44" s="12">
        <f>HLOOKUP($O44,'Perfattr Data'!$A$11:$W$52,MATCH(X$3&amp;"Short",'Perfattr Data'!$B$11:$B$52,0),FALSE)</f>
        <v>0</v>
      </c>
    </row>
    <row r="45" spans="2:24" ht="15" customHeight="1" outlineLevel="1" x14ac:dyDescent="0.25">
      <c r="B45" s="13">
        <f t="shared" si="5"/>
        <v>42308</v>
      </c>
      <c r="C45" s="102">
        <f>IF(ISNUMBER(INDEX('Exposure Data'!$A$1:$N$80,MATCH($B45&amp;$B$26,'Exposure Data'!$A$1:$A$80,0),MATCH(C$3,'Exposure Data'!$A$1:$N$1,0))),INDEX('Exposure Data'!$A$1:$N$80,MATCH($B45&amp;$B$26,'Exposure Data'!$A$1:$A$80,0),MATCH(C$3,'Exposure Data'!$A$1:$N$1,0)),0)</f>
        <v>0</v>
      </c>
      <c r="D45" s="102">
        <f>IF(ISNUMBER(INDEX('Exposure Data'!$A$1:$N$80,MATCH($B45&amp;$B$26,'Exposure Data'!$A$1:$A$80,0),MATCH(D$3,'Exposure Data'!$A$1:$N$1,0))),INDEX('Exposure Data'!$A$1:$N$80,MATCH($B45&amp;$B$26,'Exposure Data'!$A$1:$A$80,0),MATCH(D$3,'Exposure Data'!$A$1:$N$1,0)),0)</f>
        <v>0</v>
      </c>
      <c r="E45" s="102">
        <f>IF(ISNUMBER(INDEX('Exposure Data'!$A$1:$N$80,MATCH($B45&amp;$B$26,'Exposure Data'!$A$1:$A$80,0),MATCH(E$3,'Exposure Data'!$A$1:$N$1,0))),INDEX('Exposure Data'!$A$1:$N$80,MATCH($B45&amp;$B$26,'Exposure Data'!$A$1:$A$80,0),MATCH(E$3,'Exposure Data'!$A$1:$N$1,0)),0)</f>
        <v>0</v>
      </c>
      <c r="F45" s="102">
        <f>IF(ISNUMBER(INDEX('Exposure Data'!$A$1:$N$80,MATCH($B45&amp;$B$26,'Exposure Data'!$A$1:$A$80,0),MATCH(F$3,'Exposure Data'!$A$1:$N$1,0))),INDEX('Exposure Data'!$A$1:$N$80,MATCH($B45&amp;$B$26,'Exposure Data'!$A$1:$A$80,0),MATCH(F$3,'Exposure Data'!$A$1:$N$1,0)),0)</f>
        <v>0</v>
      </c>
      <c r="G45" s="102">
        <f>IF(ISNUMBER(INDEX('Exposure Data'!$A$1:$N$80,MATCH($B45&amp;$B$26,'Exposure Data'!$A$1:$A$80,0),MATCH(G$3,'Exposure Data'!$A$1:$N$1,0))),INDEX('Exposure Data'!$A$1:$N$80,MATCH($B45&amp;$B$26,'Exposure Data'!$A$1:$A$80,0),MATCH(G$3,'Exposure Data'!$A$1:$N$1,0)),0)</f>
        <v>0</v>
      </c>
      <c r="H45" s="102">
        <f>IF(ISNUMBER(INDEX('Exposure Data'!$A$1:$N$80,MATCH($B45&amp;$B$26,'Exposure Data'!$A$1:$A$80,0),MATCH(H$3,'Exposure Data'!$A$1:$N$1,0))),INDEX('Exposure Data'!$A$1:$N$80,MATCH($B45&amp;$B$26,'Exposure Data'!$A$1:$A$80,0),MATCH(H$3,'Exposure Data'!$A$1:$N$1,0)),0)</f>
        <v>0</v>
      </c>
      <c r="I45" s="102">
        <f>IF(ISNUMBER(INDEX('Exposure Data'!$A$1:$N$80,MATCH($B45&amp;$B$26,'Exposure Data'!$A$1:$A$80,0),MATCH(I$3,'Exposure Data'!$A$1:$N$1,0))),INDEX('Exposure Data'!$A$1:$N$80,MATCH($B45&amp;$B$26,'Exposure Data'!$A$1:$A$80,0),MATCH(I$3,'Exposure Data'!$A$1:$N$1,0)),0)</f>
        <v>0</v>
      </c>
      <c r="J45" s="102">
        <f>IF(ISNUMBER(INDEX('Exposure Data'!$A$1:$N$80,MATCH($B45&amp;$B$26,'Exposure Data'!$A$1:$A$80,0),MATCH(J$3,'Exposure Data'!$A$1:$N$1,0))),INDEX('Exposure Data'!$A$1:$N$80,MATCH($B45&amp;$B$26,'Exposure Data'!$A$1:$A$80,0),MATCH(J$3,'Exposure Data'!$A$1:$N$1,0)),0)</f>
        <v>0.16828300000000002</v>
      </c>
      <c r="K45" s="102">
        <f>IF(ISNUMBER(INDEX('Exposure Data'!$A$1:$N$80,MATCH($B45&amp;$B$26,'Exposure Data'!$A$1:$A$80,0),MATCH(K$3,'Exposure Data'!$A$1:$N$1,0))),INDEX('Exposure Data'!$A$1:$N$80,MATCH($B45&amp;$B$26,'Exposure Data'!$A$1:$A$80,0),MATCH(K$3,'Exposure Data'!$A$1:$N$1,0)),0)</f>
        <v>0.10107400000000001</v>
      </c>
      <c r="L45" s="102">
        <f>IF(ISNUMBER(INDEX('Exposure Data'!$A$1:$N$80,MATCH($B45&amp;$B$26,'Exposure Data'!$A$1:$A$80,0),MATCH(L$3,'Exposure Data'!$A$1:$N$1,0))),INDEX('Exposure Data'!$A$1:$N$80,MATCH($B45&amp;$B$26,'Exposure Data'!$A$1:$A$80,0),MATCH(L$3,'Exposure Data'!$A$1:$N$1,0)),0)</f>
        <v>0.252164</v>
      </c>
      <c r="M45" s="7"/>
      <c r="O45" s="13">
        <f t="shared" si="6"/>
        <v>42308</v>
      </c>
      <c r="P45" s="12">
        <f>HLOOKUP($O45,'Perfattr Data'!$A$11:$W$52,MATCH(P$3&amp;"Short",'Perfattr Data'!$B$11:$B$52,0),FALSE)</f>
        <v>0</v>
      </c>
      <c r="Q45" s="12">
        <f>HLOOKUP($O45,'Perfattr Data'!$A$11:$W$52,MATCH(Q$3&amp;"Short",'Perfattr Data'!$B$11:$B$52,0),FALSE)</f>
        <v>0</v>
      </c>
      <c r="R45" s="12">
        <f>HLOOKUP($O45,'Perfattr Data'!$A$11:$W$52,MATCH(R$3&amp;"Short",'Perfattr Data'!$B$11:$B$52,0),FALSE)</f>
        <v>0</v>
      </c>
      <c r="S45" s="12">
        <f>HLOOKUP($O45,'Perfattr Data'!$A$11:$W$52,MATCH(S$3&amp;"Short",'Perfattr Data'!$B$11:$B$52,0),FALSE)</f>
        <v>0</v>
      </c>
      <c r="T45" s="12">
        <f>HLOOKUP($O45,'Perfattr Data'!$A$11:$W$52,MATCH(T$3&amp;"Short",'Perfattr Data'!$B$11:$B$52,0),FALSE)</f>
        <v>0</v>
      </c>
      <c r="U45" s="12">
        <f>HLOOKUP($O45,'Perfattr Data'!$A$11:$W$52,MATCH(U$3&amp;"Short",'Perfattr Data'!$B$11:$B$52,0),FALSE)</f>
        <v>0</v>
      </c>
      <c r="V45" s="12">
        <f>HLOOKUP($O45,'Perfattr Data'!$A$11:$W$52,MATCH(V$3&amp;"Short",'Perfattr Data'!$B$11:$B$52,0),FALSE)</f>
        <v>0</v>
      </c>
      <c r="W45" s="12">
        <f>HLOOKUP($O45,'Perfattr Data'!$A$11:$W$52,MATCH(W$3&amp;"Short",'Perfattr Data'!$B$11:$B$52,0),FALSE)</f>
        <v>0</v>
      </c>
      <c r="X45" s="12">
        <f>HLOOKUP($O45,'Perfattr Data'!$A$11:$W$52,MATCH(X$3&amp;"Short",'Perfattr Data'!$B$11:$B$52,0),FALSE)</f>
        <v>0</v>
      </c>
    </row>
    <row r="46" spans="2:24" ht="15" customHeight="1" outlineLevel="1" x14ac:dyDescent="0.25">
      <c r="B46" s="13">
        <f t="shared" si="5"/>
        <v>42338</v>
      </c>
      <c r="C46" s="102">
        <f>IF(ISNUMBER(INDEX('Exposure Data'!$A$1:$N$80,MATCH($B46&amp;$B$26,'Exposure Data'!$A$1:$A$80,0),MATCH(C$3,'Exposure Data'!$A$1:$N$1,0))),INDEX('Exposure Data'!$A$1:$N$80,MATCH($B46&amp;$B$26,'Exposure Data'!$A$1:$A$80,0),MATCH(C$3,'Exposure Data'!$A$1:$N$1,0)),0)</f>
        <v>0</v>
      </c>
      <c r="D46" s="102">
        <f>IF(ISNUMBER(INDEX('Exposure Data'!$A$1:$N$80,MATCH($B46&amp;$B$26,'Exposure Data'!$A$1:$A$80,0),MATCH(D$3,'Exposure Data'!$A$1:$N$1,0))),INDEX('Exposure Data'!$A$1:$N$80,MATCH($B46&amp;$B$26,'Exposure Data'!$A$1:$A$80,0),MATCH(D$3,'Exposure Data'!$A$1:$N$1,0)),0)</f>
        <v>0</v>
      </c>
      <c r="E46" s="102">
        <f>IF(ISNUMBER(INDEX('Exposure Data'!$A$1:$N$80,MATCH($B46&amp;$B$26,'Exposure Data'!$A$1:$A$80,0),MATCH(E$3,'Exposure Data'!$A$1:$N$1,0))),INDEX('Exposure Data'!$A$1:$N$80,MATCH($B46&amp;$B$26,'Exposure Data'!$A$1:$A$80,0),MATCH(E$3,'Exposure Data'!$A$1:$N$1,0)),0)</f>
        <v>0</v>
      </c>
      <c r="F46" s="102">
        <f>IF(ISNUMBER(INDEX('Exposure Data'!$A$1:$N$80,MATCH($B46&amp;$B$26,'Exposure Data'!$A$1:$A$80,0),MATCH(F$3,'Exposure Data'!$A$1:$N$1,0))),INDEX('Exposure Data'!$A$1:$N$80,MATCH($B46&amp;$B$26,'Exposure Data'!$A$1:$A$80,0),MATCH(F$3,'Exposure Data'!$A$1:$N$1,0)),0)</f>
        <v>0</v>
      </c>
      <c r="G46" s="102">
        <f>IF(ISNUMBER(INDEX('Exposure Data'!$A$1:$N$80,MATCH($B46&amp;$B$26,'Exposure Data'!$A$1:$A$80,0),MATCH(G$3,'Exposure Data'!$A$1:$N$1,0))),INDEX('Exposure Data'!$A$1:$N$80,MATCH($B46&amp;$B$26,'Exposure Data'!$A$1:$A$80,0),MATCH(G$3,'Exposure Data'!$A$1:$N$1,0)),0)</f>
        <v>0</v>
      </c>
      <c r="H46" s="102">
        <f>IF(ISNUMBER(INDEX('Exposure Data'!$A$1:$N$80,MATCH($B46&amp;$B$26,'Exposure Data'!$A$1:$A$80,0),MATCH(H$3,'Exposure Data'!$A$1:$N$1,0))),INDEX('Exposure Data'!$A$1:$N$80,MATCH($B46&amp;$B$26,'Exposure Data'!$A$1:$A$80,0),MATCH(H$3,'Exposure Data'!$A$1:$N$1,0)),0)</f>
        <v>0</v>
      </c>
      <c r="I46" s="102">
        <f>IF(ISNUMBER(INDEX('Exposure Data'!$A$1:$N$80,MATCH($B46&amp;$B$26,'Exposure Data'!$A$1:$A$80,0),MATCH(I$3,'Exposure Data'!$A$1:$N$1,0))),INDEX('Exposure Data'!$A$1:$N$80,MATCH($B46&amp;$B$26,'Exposure Data'!$A$1:$A$80,0),MATCH(I$3,'Exposure Data'!$A$1:$N$1,0)),0)</f>
        <v>0</v>
      </c>
      <c r="J46" s="102">
        <f>IF(ISNUMBER(INDEX('Exposure Data'!$A$1:$N$80,MATCH($B46&amp;$B$26,'Exposure Data'!$A$1:$A$80,0),MATCH(J$3,'Exposure Data'!$A$1:$N$1,0))),INDEX('Exposure Data'!$A$1:$N$80,MATCH($B46&amp;$B$26,'Exposure Data'!$A$1:$A$80,0),MATCH(J$3,'Exposure Data'!$A$1:$N$1,0)),0)</f>
        <v>0</v>
      </c>
      <c r="K46" s="102">
        <f>IF(ISNUMBER(INDEX('Exposure Data'!$A$1:$N$80,MATCH($B46&amp;$B$26,'Exposure Data'!$A$1:$A$80,0),MATCH(K$3,'Exposure Data'!$A$1:$N$1,0))),INDEX('Exposure Data'!$A$1:$N$80,MATCH($B46&amp;$B$26,'Exposure Data'!$A$1:$A$80,0),MATCH(K$3,'Exposure Data'!$A$1:$N$1,0)),0)</f>
        <v>0</v>
      </c>
      <c r="L46" s="102">
        <f>IF(ISNUMBER(INDEX('Exposure Data'!$A$1:$N$80,MATCH($B46&amp;$B$26,'Exposure Data'!$A$1:$A$80,0),MATCH(L$3,'Exposure Data'!$A$1:$N$1,0))),INDEX('Exposure Data'!$A$1:$N$80,MATCH($B46&amp;$B$26,'Exposure Data'!$A$1:$A$80,0),MATCH(L$3,'Exposure Data'!$A$1:$N$1,0)),0)</f>
        <v>0</v>
      </c>
      <c r="M46" s="7"/>
      <c r="O46" s="13">
        <f t="shared" si="6"/>
        <v>42338</v>
      </c>
      <c r="P46" s="12">
        <f>HLOOKUP($O46,'Perfattr Data'!$A$11:$W$52,MATCH(P$3&amp;"Short",'Perfattr Data'!$B$11:$B$52,0),FALSE)</f>
        <v>0</v>
      </c>
      <c r="Q46" s="12">
        <f>HLOOKUP($O46,'Perfattr Data'!$A$11:$W$52,MATCH(Q$3&amp;"Short",'Perfattr Data'!$B$11:$B$52,0),FALSE)</f>
        <v>0</v>
      </c>
      <c r="R46" s="12">
        <f>HLOOKUP($O46,'Perfattr Data'!$A$11:$W$52,MATCH(R$3&amp;"Short",'Perfattr Data'!$B$11:$B$52,0),FALSE)</f>
        <v>0</v>
      </c>
      <c r="S46" s="12">
        <f>HLOOKUP($O46,'Perfattr Data'!$A$11:$W$52,MATCH(S$3&amp;"Short",'Perfattr Data'!$B$11:$B$52,0),FALSE)</f>
        <v>0</v>
      </c>
      <c r="T46" s="12">
        <f>HLOOKUP($O46,'Perfattr Data'!$A$11:$W$52,MATCH(T$3&amp;"Short",'Perfattr Data'!$B$11:$B$52,0),FALSE)</f>
        <v>0</v>
      </c>
      <c r="U46" s="12">
        <f>HLOOKUP($O46,'Perfattr Data'!$A$11:$W$52,MATCH(U$3&amp;"Short",'Perfattr Data'!$B$11:$B$52,0),FALSE)</f>
        <v>0</v>
      </c>
      <c r="V46" s="12">
        <f>HLOOKUP($O46,'Perfattr Data'!$A$11:$W$52,MATCH(V$3&amp;"Short",'Perfattr Data'!$B$11:$B$52,0),FALSE)</f>
        <v>0</v>
      </c>
      <c r="W46" s="12">
        <f>HLOOKUP($O46,'Perfattr Data'!$A$11:$W$52,MATCH(W$3&amp;"Short",'Perfattr Data'!$B$11:$B$52,0),FALSE)</f>
        <v>0</v>
      </c>
      <c r="X46" s="12">
        <f>HLOOKUP($O46,'Perfattr Data'!$A$11:$W$52,MATCH(X$3&amp;"Short",'Perfattr Data'!$B$11:$B$52,0),FALSE)</f>
        <v>0</v>
      </c>
    </row>
    <row r="47" spans="2:24" x14ac:dyDescent="0.25"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9" spans="2:24" x14ac:dyDescent="0.25">
      <c r="B49" s="119" t="s">
        <v>21</v>
      </c>
      <c r="C49" s="187" t="str">
        <f>C26</f>
        <v>CLOs</v>
      </c>
      <c r="D49" s="187" t="str">
        <f t="shared" ref="D49:L49" si="7">D26</f>
        <v>European CMBS</v>
      </c>
      <c r="E49" s="187" t="str">
        <f t="shared" si="7"/>
        <v>European RMBS</v>
      </c>
      <c r="F49" s="187" t="str">
        <f t="shared" si="7"/>
        <v>Other Structured Finance</v>
      </c>
      <c r="G49" s="187" t="str">
        <f t="shared" si="7"/>
        <v>US Non-Agency</v>
      </c>
      <c r="H49" s="187" t="str">
        <f t="shared" si="7"/>
        <v>Whole Business Securitisation</v>
      </c>
      <c r="I49" s="187" t="str">
        <f t="shared" si="7"/>
        <v>US Agency CRT</v>
      </c>
      <c r="J49" s="187" t="str">
        <f t="shared" si="7"/>
        <v>Indices</v>
      </c>
      <c r="K49" s="187" t="str">
        <f t="shared" si="7"/>
        <v xml:space="preserve">Financials </v>
      </c>
      <c r="L49" s="187" t="str">
        <f t="shared" si="7"/>
        <v>Sovereign</v>
      </c>
      <c r="O49" s="119" t="s">
        <v>21</v>
      </c>
      <c r="P49" s="186" t="str">
        <f>C49</f>
        <v>CLOs</v>
      </c>
      <c r="Q49" s="186" t="str">
        <f t="shared" ref="Q49:X49" si="8">D49</f>
        <v>European CMBS</v>
      </c>
      <c r="R49" s="186" t="str">
        <f t="shared" si="8"/>
        <v>European RMBS</v>
      </c>
      <c r="S49" s="186" t="str">
        <f t="shared" si="8"/>
        <v>Other Structured Finance</v>
      </c>
      <c r="T49" s="186" t="str">
        <f t="shared" si="8"/>
        <v>US Non-Agency</v>
      </c>
      <c r="U49" s="186" t="str">
        <f t="shared" si="8"/>
        <v>Whole Business Securitisation</v>
      </c>
      <c r="V49" s="186" t="str">
        <f t="shared" si="8"/>
        <v>US Agency CRT</v>
      </c>
      <c r="W49" s="186" t="str">
        <f t="shared" si="8"/>
        <v>Indices</v>
      </c>
      <c r="X49" s="186" t="str">
        <f t="shared" si="8"/>
        <v xml:space="preserve">Financials </v>
      </c>
    </row>
    <row r="50" spans="2:24" ht="15" customHeight="1" outlineLevel="1" x14ac:dyDescent="0.25">
      <c r="B50" s="13">
        <f>EOMONTH($A$4,1)</f>
        <v>41759</v>
      </c>
      <c r="C50" s="5">
        <f t="shared" ref="C50:L50" si="9">C4+C27</f>
        <v>0</v>
      </c>
      <c r="D50" s="5">
        <f t="shared" si="9"/>
        <v>0.21759999999999999</v>
      </c>
      <c r="E50" s="5">
        <f t="shared" si="9"/>
        <v>1.2392999999999998</v>
      </c>
      <c r="F50" s="5">
        <f t="shared" si="9"/>
        <v>0</v>
      </c>
      <c r="G50" s="5">
        <f t="shared" si="9"/>
        <v>0.24309999999999998</v>
      </c>
      <c r="H50" s="5">
        <f t="shared" si="9"/>
        <v>0</v>
      </c>
      <c r="I50" s="5">
        <f t="shared" si="9"/>
        <v>0</v>
      </c>
      <c r="J50" s="5">
        <f t="shared" si="9"/>
        <v>0.76700000000000002</v>
      </c>
      <c r="K50" s="5">
        <f t="shared" si="9"/>
        <v>0</v>
      </c>
      <c r="L50" s="5">
        <f t="shared" si="9"/>
        <v>0</v>
      </c>
      <c r="O50" s="13">
        <f>EOMONTH($A$4,1)</f>
        <v>41759</v>
      </c>
      <c r="P50" s="14">
        <f t="shared" ref="P50:X50" si="10">P4+P27</f>
        <v>0</v>
      </c>
      <c r="Q50" s="14">
        <f t="shared" si="10"/>
        <v>1.7135051005687204E-3</v>
      </c>
      <c r="R50" s="14">
        <f t="shared" si="10"/>
        <v>8.6261556605687229E-3</v>
      </c>
      <c r="S50" s="14">
        <f t="shared" si="10"/>
        <v>2.7738186388151662E-2</v>
      </c>
      <c r="T50" s="14">
        <f t="shared" si="10"/>
        <v>9.0595071090047389E-3</v>
      </c>
      <c r="U50" s="14">
        <f t="shared" si="10"/>
        <v>0</v>
      </c>
      <c r="V50" s="14">
        <f t="shared" si="10"/>
        <v>0</v>
      </c>
      <c r="W50" s="14">
        <f t="shared" si="10"/>
        <v>0</v>
      </c>
      <c r="X50" s="14">
        <f t="shared" si="10"/>
        <v>0</v>
      </c>
    </row>
    <row r="51" spans="2:24" ht="15" customHeight="1" outlineLevel="1" x14ac:dyDescent="0.25">
      <c r="B51" s="13">
        <f t="shared" ref="B51:B69" si="11">EOMONTH(B50,1)</f>
        <v>41790</v>
      </c>
      <c r="C51" s="5">
        <f t="shared" ref="C51:L51" si="12">C5+C28</f>
        <v>0</v>
      </c>
      <c r="D51" s="5">
        <f t="shared" si="12"/>
        <v>0.4202497492800728</v>
      </c>
      <c r="E51" s="5">
        <f t="shared" si="12"/>
        <v>0.55337398001606575</v>
      </c>
      <c r="F51" s="5">
        <f t="shared" si="12"/>
        <v>0</v>
      </c>
      <c r="G51" s="5">
        <f t="shared" si="12"/>
        <v>0.40337627070386139</v>
      </c>
      <c r="H51" s="5">
        <f t="shared" si="12"/>
        <v>0</v>
      </c>
      <c r="I51" s="5">
        <f t="shared" si="12"/>
        <v>0</v>
      </c>
      <c r="J51" s="5">
        <f t="shared" si="12"/>
        <v>0.15481</v>
      </c>
      <c r="K51" s="5">
        <f t="shared" si="12"/>
        <v>0.11919</v>
      </c>
      <c r="L51" s="5">
        <f t="shared" si="12"/>
        <v>0</v>
      </c>
      <c r="O51" s="13">
        <f t="shared" ref="O51:O69" si="13">EOMONTH(O50,1)</f>
        <v>41790</v>
      </c>
      <c r="P51" s="14">
        <f t="shared" ref="P51:X51" si="14">P5+P28</f>
        <v>0</v>
      </c>
      <c r="Q51" s="14">
        <f t="shared" si="14"/>
        <v>4.4719875980635398E-3</v>
      </c>
      <c r="R51" s="14">
        <f t="shared" si="14"/>
        <v>1.1263759144523306E-2</v>
      </c>
      <c r="S51" s="14">
        <f t="shared" si="14"/>
        <v>0</v>
      </c>
      <c r="T51" s="14">
        <f t="shared" si="14"/>
        <v>2.3993554846375867E-3</v>
      </c>
      <c r="U51" s="14">
        <f t="shared" si="14"/>
        <v>0</v>
      </c>
      <c r="V51" s="14">
        <f t="shared" si="14"/>
        <v>0</v>
      </c>
      <c r="W51" s="14">
        <f t="shared" si="14"/>
        <v>0</v>
      </c>
      <c r="X51" s="14">
        <f t="shared" si="14"/>
        <v>0</v>
      </c>
    </row>
    <row r="52" spans="2:24" ht="15" customHeight="1" outlineLevel="1" x14ac:dyDescent="0.25">
      <c r="B52" s="13">
        <f t="shared" si="11"/>
        <v>41820</v>
      </c>
      <c r="C52" s="5">
        <f t="shared" ref="C52:L52" si="15">C6+C29</f>
        <v>0.13780799999999999</v>
      </c>
      <c r="D52" s="5">
        <f t="shared" si="15"/>
        <v>0.49473600000000001</v>
      </c>
      <c r="E52" s="5">
        <f t="shared" si="15"/>
        <v>0.68745599999999996</v>
      </c>
      <c r="F52" s="5">
        <f t="shared" si="15"/>
        <v>0</v>
      </c>
      <c r="G52" s="5">
        <f t="shared" si="15"/>
        <v>0.44</v>
      </c>
      <c r="H52" s="5">
        <f t="shared" si="15"/>
        <v>0</v>
      </c>
      <c r="I52" s="5">
        <f t="shared" si="15"/>
        <v>0</v>
      </c>
      <c r="J52" s="5">
        <f t="shared" si="15"/>
        <v>0.22902</v>
      </c>
      <c r="K52" s="5">
        <f t="shared" si="15"/>
        <v>0.11798</v>
      </c>
      <c r="L52" s="5">
        <f t="shared" si="15"/>
        <v>0</v>
      </c>
      <c r="O52" s="13">
        <f t="shared" si="13"/>
        <v>41820</v>
      </c>
      <c r="P52" s="14">
        <f t="shared" ref="P52:X52" si="16">P6+P29</f>
        <v>2.2041977806334288E-9</v>
      </c>
      <c r="Q52" s="14">
        <f t="shared" si="16"/>
        <v>4.0922065294201797E-3</v>
      </c>
      <c r="R52" s="14">
        <f t="shared" si="16"/>
        <v>1.9435474150267067E-2</v>
      </c>
      <c r="S52" s="14">
        <f t="shared" si="16"/>
        <v>0</v>
      </c>
      <c r="T52" s="14">
        <f t="shared" si="16"/>
        <v>1.3784179812491727E-3</v>
      </c>
      <c r="U52" s="14">
        <f t="shared" si="16"/>
        <v>0</v>
      </c>
      <c r="V52" s="14">
        <f t="shared" si="16"/>
        <v>0</v>
      </c>
      <c r="W52" s="14">
        <f t="shared" si="16"/>
        <v>0</v>
      </c>
      <c r="X52" s="14">
        <f t="shared" si="16"/>
        <v>0</v>
      </c>
    </row>
    <row r="53" spans="2:24" ht="15" customHeight="1" outlineLevel="1" x14ac:dyDescent="0.25">
      <c r="B53" s="13">
        <f t="shared" si="11"/>
        <v>41851</v>
      </c>
      <c r="C53" s="5">
        <f t="shared" ref="C53:L53" si="17">C7+C30</f>
        <v>0.16092819999999999</v>
      </c>
      <c r="D53" s="5">
        <f t="shared" si="17"/>
        <v>0.39921909999999999</v>
      </c>
      <c r="E53" s="5">
        <f t="shared" si="17"/>
        <v>0.65405080000000004</v>
      </c>
      <c r="F53" s="5">
        <f t="shared" si="17"/>
        <v>0</v>
      </c>
      <c r="G53" s="5">
        <f t="shared" si="17"/>
        <v>0.50880190000000003</v>
      </c>
      <c r="H53" s="5">
        <f t="shared" si="17"/>
        <v>0</v>
      </c>
      <c r="I53" s="5">
        <f t="shared" si="17"/>
        <v>0</v>
      </c>
      <c r="J53" s="5">
        <f t="shared" si="17"/>
        <v>0.12920000000000001</v>
      </c>
      <c r="K53" s="5">
        <f t="shared" si="17"/>
        <v>0.17442000000000002</v>
      </c>
      <c r="L53" s="5">
        <f t="shared" si="17"/>
        <v>1.9380000000000001E-2</v>
      </c>
      <c r="O53" s="13">
        <f t="shared" si="13"/>
        <v>41851</v>
      </c>
      <c r="P53" s="14">
        <f t="shared" ref="P53:X53" si="18">P7+P30</f>
        <v>-2.7895009106377358E-4</v>
      </c>
      <c r="Q53" s="14">
        <f t="shared" si="18"/>
        <v>3.1106148573288609E-3</v>
      </c>
      <c r="R53" s="14">
        <f t="shared" si="18"/>
        <v>1.3687863387485425E-3</v>
      </c>
      <c r="S53" s="14">
        <f t="shared" si="18"/>
        <v>0</v>
      </c>
      <c r="T53" s="14">
        <f t="shared" si="18"/>
        <v>4.4805604870051079E-3</v>
      </c>
      <c r="U53" s="14">
        <f t="shared" si="18"/>
        <v>0</v>
      </c>
      <c r="V53" s="14">
        <f t="shared" si="18"/>
        <v>0</v>
      </c>
      <c r="W53" s="14">
        <f t="shared" si="18"/>
        <v>0</v>
      </c>
      <c r="X53" s="14">
        <f t="shared" si="18"/>
        <v>0</v>
      </c>
    </row>
    <row r="54" spans="2:24" ht="15" customHeight="1" outlineLevel="1" x14ac:dyDescent="0.25">
      <c r="B54" s="13">
        <f t="shared" si="11"/>
        <v>41882</v>
      </c>
      <c r="C54" s="5">
        <f t="shared" ref="C54:L54" si="19">C8+C31</f>
        <v>0.14072870000000001</v>
      </c>
      <c r="D54" s="5">
        <f t="shared" si="19"/>
        <v>0.38451069999999998</v>
      </c>
      <c r="E54" s="5">
        <f t="shared" si="19"/>
        <v>0.60312299999999996</v>
      </c>
      <c r="F54" s="5">
        <f t="shared" si="19"/>
        <v>0</v>
      </c>
      <c r="G54" s="5">
        <f t="shared" si="19"/>
        <v>0.45479589999999998</v>
      </c>
      <c r="H54" s="5">
        <f t="shared" si="19"/>
        <v>0</v>
      </c>
      <c r="I54" s="5">
        <f t="shared" si="19"/>
        <v>0</v>
      </c>
      <c r="J54" s="5">
        <f t="shared" si="19"/>
        <v>8.165E-2</v>
      </c>
      <c r="K54" s="5">
        <f t="shared" si="19"/>
        <v>0.17394999999999999</v>
      </c>
      <c r="L54" s="5">
        <f t="shared" si="19"/>
        <v>9.9400000000000002E-2</v>
      </c>
      <c r="O54" s="13">
        <f t="shared" si="13"/>
        <v>41882</v>
      </c>
      <c r="P54" s="14">
        <f t="shared" ref="P54:X54" si="20">P8+P31</f>
        <v>-2.3221882972842986E-4</v>
      </c>
      <c r="Q54" s="14">
        <f t="shared" si="20"/>
        <v>2.3336420369668084E-3</v>
      </c>
      <c r="R54" s="14">
        <f t="shared" si="20"/>
        <v>-1.2674269680114378E-3</v>
      </c>
      <c r="S54" s="14">
        <f t="shared" si="20"/>
        <v>0</v>
      </c>
      <c r="T54" s="14">
        <f t="shared" si="20"/>
        <v>-3.5658525675226878E-4</v>
      </c>
      <c r="U54" s="14">
        <f t="shared" si="20"/>
        <v>0</v>
      </c>
      <c r="V54" s="14">
        <f t="shared" si="20"/>
        <v>0</v>
      </c>
      <c r="W54" s="14">
        <f t="shared" si="20"/>
        <v>0</v>
      </c>
      <c r="X54" s="14">
        <f t="shared" si="20"/>
        <v>0</v>
      </c>
    </row>
    <row r="55" spans="2:24" ht="15" customHeight="1" outlineLevel="1" x14ac:dyDescent="0.25">
      <c r="B55" s="13">
        <f t="shared" si="11"/>
        <v>41912</v>
      </c>
      <c r="C55" s="5">
        <f t="shared" ref="C55:L55" si="21">C9+C32</f>
        <v>0.13191030000000001</v>
      </c>
      <c r="D55" s="5">
        <f t="shared" si="21"/>
        <v>0.37155489999999997</v>
      </c>
      <c r="E55" s="5">
        <f t="shared" si="21"/>
        <v>0.57659759999999993</v>
      </c>
      <c r="F55" s="5">
        <f t="shared" si="21"/>
        <v>0</v>
      </c>
      <c r="G55" s="5">
        <f t="shared" si="21"/>
        <v>0.42549759999999998</v>
      </c>
      <c r="H55" s="5">
        <f t="shared" si="21"/>
        <v>5.4395999999999993E-3</v>
      </c>
      <c r="I55" s="5">
        <f t="shared" si="21"/>
        <v>0</v>
      </c>
      <c r="J55" s="5">
        <f t="shared" si="21"/>
        <v>1.2515978943406779E-2</v>
      </c>
      <c r="K55" s="5">
        <f t="shared" si="21"/>
        <v>0.12515978943406778</v>
      </c>
      <c r="L55" s="5">
        <f t="shared" si="21"/>
        <v>0.1752237052076949</v>
      </c>
      <c r="O55" s="13">
        <f t="shared" si="13"/>
        <v>41912</v>
      </c>
      <c r="P55" s="14">
        <f t="shared" ref="P55:X55" si="22">P9+P32</f>
        <v>1.5886579775748844E-3</v>
      </c>
      <c r="Q55" s="14">
        <f t="shared" si="22"/>
        <v>3.0442134940516724E-3</v>
      </c>
      <c r="R55" s="14">
        <f t="shared" si="22"/>
        <v>9.6138441934749425E-3</v>
      </c>
      <c r="S55" s="14">
        <f t="shared" si="22"/>
        <v>0</v>
      </c>
      <c r="T55" s="14">
        <f t="shared" si="22"/>
        <v>-1.0449932949212685E-3</v>
      </c>
      <c r="U55" s="14">
        <f t="shared" si="22"/>
        <v>0</v>
      </c>
      <c r="V55" s="14">
        <f t="shared" si="22"/>
        <v>0</v>
      </c>
      <c r="W55" s="14">
        <f t="shared" si="22"/>
        <v>0</v>
      </c>
      <c r="X55" s="14">
        <f t="shared" si="22"/>
        <v>0</v>
      </c>
    </row>
    <row r="56" spans="2:24" ht="15" customHeight="1" outlineLevel="1" x14ac:dyDescent="0.25">
      <c r="B56" s="13">
        <f t="shared" si="11"/>
        <v>41943</v>
      </c>
      <c r="C56" s="5">
        <f t="shared" ref="C56:L56" si="23">C10+C33</f>
        <v>0.14978829999999999</v>
      </c>
      <c r="D56" s="5">
        <f t="shared" si="23"/>
        <v>0.36633849999999996</v>
      </c>
      <c r="E56" s="5">
        <f t="shared" si="23"/>
        <v>0.59497089999999997</v>
      </c>
      <c r="F56" s="5">
        <f t="shared" si="23"/>
        <v>0</v>
      </c>
      <c r="G56" s="5">
        <f t="shared" si="23"/>
        <v>0.43279059999999997</v>
      </c>
      <c r="H56" s="5">
        <f t="shared" si="23"/>
        <v>5.2665999999999998E-3</v>
      </c>
      <c r="I56" s="5">
        <f t="shared" si="23"/>
        <v>0</v>
      </c>
      <c r="J56" s="5">
        <f t="shared" si="23"/>
        <v>9.8489999999999994E-2</v>
      </c>
      <c r="K56" s="5">
        <f t="shared" si="23"/>
        <v>0.19697999999999999</v>
      </c>
      <c r="L56" s="5">
        <f t="shared" si="23"/>
        <v>0.17352999999999999</v>
      </c>
      <c r="O56" s="13">
        <f t="shared" si="13"/>
        <v>41943</v>
      </c>
      <c r="P56" s="14">
        <f t="shared" ref="P56:X56" si="24">P10+P33</f>
        <v>-1.6506805360705413E-3</v>
      </c>
      <c r="Q56" s="14">
        <f t="shared" si="24"/>
        <v>1.6424633950189664E-3</v>
      </c>
      <c r="R56" s="14">
        <f t="shared" si="24"/>
        <v>-3.0075104577515386E-3</v>
      </c>
      <c r="S56" s="14">
        <f t="shared" si="24"/>
        <v>0</v>
      </c>
      <c r="T56" s="14">
        <f t="shared" si="24"/>
        <v>1.8676696805388457E-5</v>
      </c>
      <c r="U56" s="14">
        <f t="shared" si="24"/>
        <v>0</v>
      </c>
      <c r="V56" s="14">
        <f t="shared" si="24"/>
        <v>0</v>
      </c>
      <c r="W56" s="14">
        <f t="shared" si="24"/>
        <v>0</v>
      </c>
      <c r="X56" s="14">
        <f t="shared" si="24"/>
        <v>0</v>
      </c>
    </row>
    <row r="57" spans="2:24" ht="15" customHeight="1" outlineLevel="1" x14ac:dyDescent="0.25">
      <c r="B57" s="13">
        <f t="shared" si="11"/>
        <v>41973</v>
      </c>
      <c r="C57" s="5">
        <f t="shared" ref="C57:L57" si="25">C11+C34</f>
        <v>0.15640800000000002</v>
      </c>
      <c r="D57" s="5">
        <f t="shared" si="25"/>
        <v>0.35271600000000003</v>
      </c>
      <c r="E57" s="5">
        <f t="shared" si="25"/>
        <v>0.62084400000000006</v>
      </c>
      <c r="F57" s="5">
        <f t="shared" si="25"/>
        <v>0</v>
      </c>
      <c r="G57" s="5">
        <f t="shared" si="25"/>
        <v>0.44847600000000004</v>
      </c>
      <c r="H57" s="5">
        <f t="shared" si="25"/>
        <v>1.7555999999999999E-2</v>
      </c>
      <c r="I57" s="5">
        <f t="shared" si="25"/>
        <v>0</v>
      </c>
      <c r="J57" s="5">
        <f t="shared" si="25"/>
        <v>0.12575</v>
      </c>
      <c r="K57" s="5">
        <f t="shared" si="25"/>
        <v>0.21126</v>
      </c>
      <c r="L57" s="5">
        <f t="shared" si="25"/>
        <v>0.16599</v>
      </c>
      <c r="O57" s="13">
        <f t="shared" si="13"/>
        <v>41973</v>
      </c>
      <c r="P57" s="14">
        <f t="shared" ref="P57:X57" si="26">P11+P34</f>
        <v>-1.1818494881699248E-3</v>
      </c>
      <c r="Q57" s="14">
        <f t="shared" si="26"/>
        <v>6.9481439934335741E-4</v>
      </c>
      <c r="R57" s="14">
        <f t="shared" si="26"/>
        <v>-1.5381902776777083E-3</v>
      </c>
      <c r="S57" s="14">
        <f t="shared" si="26"/>
        <v>0</v>
      </c>
      <c r="T57" s="14">
        <f t="shared" si="26"/>
        <v>3.0331822788267366E-3</v>
      </c>
      <c r="U57" s="14">
        <f t="shared" si="26"/>
        <v>-8.2550986316226759E-5</v>
      </c>
      <c r="V57" s="14">
        <f t="shared" si="26"/>
        <v>0</v>
      </c>
      <c r="W57" s="14">
        <f t="shared" si="26"/>
        <v>0</v>
      </c>
      <c r="X57" s="14">
        <f t="shared" si="26"/>
        <v>0</v>
      </c>
    </row>
    <row r="58" spans="2:24" ht="15" customHeight="1" outlineLevel="1" x14ac:dyDescent="0.25">
      <c r="B58" s="13">
        <f t="shared" si="11"/>
        <v>42004</v>
      </c>
      <c r="C58" s="5">
        <f t="shared" ref="C58:L58" si="27">C12+C35</f>
        <v>0.17305599999999999</v>
      </c>
      <c r="D58" s="5">
        <f t="shared" si="27"/>
        <v>0.387712</v>
      </c>
      <c r="E58" s="5">
        <f t="shared" si="27"/>
        <v>0.628992</v>
      </c>
      <c r="F58" s="5">
        <f t="shared" si="27"/>
        <v>0</v>
      </c>
      <c r="G58" s="5">
        <f t="shared" si="27"/>
        <v>0.45527040000000002</v>
      </c>
      <c r="H58" s="5">
        <f t="shared" si="27"/>
        <v>1.9968E-2</v>
      </c>
      <c r="I58" s="5">
        <f t="shared" si="27"/>
        <v>3.3280000000000001E-4</v>
      </c>
      <c r="J58" s="5">
        <f t="shared" si="27"/>
        <v>8.8592000000000004E-2</v>
      </c>
      <c r="K58" s="5">
        <f t="shared" si="27"/>
        <v>0.19526399999999999</v>
      </c>
      <c r="L58" s="5">
        <f t="shared" si="27"/>
        <v>0.16769200000000001</v>
      </c>
      <c r="O58" s="13">
        <f t="shared" si="13"/>
        <v>42004</v>
      </c>
      <c r="P58" s="14">
        <f t="shared" ref="P58:X58" si="28">P12+P35</f>
        <v>-1.6834664706200802E-5</v>
      </c>
      <c r="Q58" s="14">
        <f t="shared" si="28"/>
        <v>1.7214746388626381E-4</v>
      </c>
      <c r="R58" s="14">
        <f t="shared" si="28"/>
        <v>-1.9813095787233745E-3</v>
      </c>
      <c r="S58" s="14">
        <f t="shared" si="28"/>
        <v>0</v>
      </c>
      <c r="T58" s="14">
        <f t="shared" si="28"/>
        <v>-1.0481602008922464E-3</v>
      </c>
      <c r="U58" s="14">
        <f t="shared" si="28"/>
        <v>1.1481258428151405E-4</v>
      </c>
      <c r="V58" s="14">
        <f t="shared" si="28"/>
        <v>0</v>
      </c>
      <c r="W58" s="14">
        <f t="shared" si="28"/>
        <v>0</v>
      </c>
      <c r="X58" s="14">
        <f t="shared" si="28"/>
        <v>0</v>
      </c>
    </row>
    <row r="59" spans="2:24" ht="15" customHeight="1" outlineLevel="1" x14ac:dyDescent="0.25">
      <c r="B59" s="13">
        <f t="shared" si="11"/>
        <v>42035</v>
      </c>
      <c r="C59" s="5">
        <f t="shared" ref="C59:L59" si="29">C13+C36</f>
        <v>0.15905050000000001</v>
      </c>
      <c r="D59" s="5">
        <f t="shared" si="29"/>
        <v>0.35273169999999998</v>
      </c>
      <c r="E59" s="5">
        <f t="shared" si="29"/>
        <v>0.57336529999999997</v>
      </c>
      <c r="F59" s="5">
        <f t="shared" si="29"/>
        <v>0</v>
      </c>
      <c r="G59" s="5">
        <f t="shared" si="29"/>
        <v>0.45333309999999999</v>
      </c>
      <c r="H59" s="5">
        <f t="shared" si="29"/>
        <v>1.9587500000000001E-2</v>
      </c>
      <c r="I59" s="5">
        <f t="shared" si="29"/>
        <v>8.7752000000000004E-3</v>
      </c>
      <c r="J59" s="5">
        <f t="shared" si="29"/>
        <v>7.5439999999999993E-2</v>
      </c>
      <c r="K59" s="5">
        <f t="shared" si="29"/>
        <v>0.17670999999999998</v>
      </c>
      <c r="L59" s="5">
        <f t="shared" si="29"/>
        <v>0.15825999999999998</v>
      </c>
      <c r="O59" s="13">
        <f t="shared" si="13"/>
        <v>42035</v>
      </c>
      <c r="P59" s="14">
        <f t="shared" ref="P59:X59" si="30">P13+P36</f>
        <v>3.7523580663720944E-3</v>
      </c>
      <c r="Q59" s="14">
        <f t="shared" si="30"/>
        <v>3.710986326257818E-3</v>
      </c>
      <c r="R59" s="14">
        <f t="shared" si="30"/>
        <v>4.0542855298739602E-3</v>
      </c>
      <c r="S59" s="14">
        <f t="shared" si="30"/>
        <v>0</v>
      </c>
      <c r="T59" s="14">
        <f t="shared" si="30"/>
        <v>2.0005764708286985E-3</v>
      </c>
      <c r="U59" s="14">
        <f t="shared" si="30"/>
        <v>2.0618558522030012E-4</v>
      </c>
      <c r="V59" s="14">
        <f t="shared" si="30"/>
        <v>9.2973896348864197E-5</v>
      </c>
      <c r="W59" s="14">
        <f t="shared" si="30"/>
        <v>0</v>
      </c>
      <c r="X59" s="14">
        <f t="shared" si="30"/>
        <v>0</v>
      </c>
    </row>
    <row r="60" spans="2:24" ht="15" customHeight="1" outlineLevel="1" x14ac:dyDescent="0.25">
      <c r="B60" s="13">
        <f t="shared" si="11"/>
        <v>42063</v>
      </c>
      <c r="C60" s="5">
        <f t="shared" ref="C60:L60" si="31">C14+C37</f>
        <v>0.15800700000000001</v>
      </c>
      <c r="D60" s="5">
        <f t="shared" si="31"/>
        <v>0.37717800000000001</v>
      </c>
      <c r="E60" s="5">
        <f t="shared" si="31"/>
        <v>0.621834</v>
      </c>
      <c r="F60" s="5">
        <f t="shared" si="31"/>
        <v>0</v>
      </c>
      <c r="G60" s="5">
        <f t="shared" si="31"/>
        <v>0.49270999999999998</v>
      </c>
      <c r="H60" s="5">
        <f t="shared" si="31"/>
        <v>3.2280999999999997E-2</v>
      </c>
      <c r="I60" s="5">
        <f t="shared" si="31"/>
        <v>1.6990000000000002E-2</v>
      </c>
      <c r="J60" s="5">
        <f t="shared" si="31"/>
        <v>0.13835499999999998</v>
      </c>
      <c r="K60" s="5">
        <f t="shared" si="31"/>
        <v>0.17352999999999999</v>
      </c>
      <c r="L60" s="5">
        <f t="shared" si="31"/>
        <v>0.157115</v>
      </c>
      <c r="O60" s="13">
        <f t="shared" si="13"/>
        <v>42063</v>
      </c>
      <c r="P60" s="14">
        <f t="shared" ref="P60:X60" si="32">P14+P37</f>
        <v>2.1236169008976109E-3</v>
      </c>
      <c r="Q60" s="14">
        <f t="shared" si="32"/>
        <v>1.2328480709814435E-3</v>
      </c>
      <c r="R60" s="14">
        <f t="shared" si="32"/>
        <v>3.2461781482288074E-3</v>
      </c>
      <c r="S60" s="14">
        <f t="shared" si="32"/>
        <v>0</v>
      </c>
      <c r="T60" s="14">
        <f t="shared" si="32"/>
        <v>1.0357378462451706E-3</v>
      </c>
      <c r="U60" s="14">
        <f t="shared" si="32"/>
        <v>1.245026299937681E-3</v>
      </c>
      <c r="V60" s="14">
        <f t="shared" si="32"/>
        <v>3.4407713931131089E-4</v>
      </c>
      <c r="W60" s="14">
        <f t="shared" si="32"/>
        <v>0</v>
      </c>
      <c r="X60" s="14">
        <f t="shared" si="32"/>
        <v>0</v>
      </c>
    </row>
    <row r="61" spans="2:24" ht="15" customHeight="1" outlineLevel="1" x14ac:dyDescent="0.25">
      <c r="B61" s="13">
        <f t="shared" si="11"/>
        <v>42094</v>
      </c>
      <c r="C61" s="5">
        <f t="shared" ref="C61:L61" si="33">C15+C38</f>
        <v>0.1567035</v>
      </c>
      <c r="D61" s="5">
        <f t="shared" si="33"/>
        <v>0.42792799999999998</v>
      </c>
      <c r="E61" s="5">
        <f t="shared" si="33"/>
        <v>0.62896799999999997</v>
      </c>
      <c r="F61" s="5">
        <f t="shared" si="33"/>
        <v>0</v>
      </c>
      <c r="G61" s="5">
        <f t="shared" si="33"/>
        <v>0.5347305</v>
      </c>
      <c r="H61" s="5">
        <f t="shared" si="33"/>
        <v>3.0515E-2</v>
      </c>
      <c r="I61" s="5">
        <f t="shared" si="33"/>
        <v>1.6154999999999999E-2</v>
      </c>
      <c r="J61" s="5">
        <f t="shared" si="33"/>
        <v>0.104918</v>
      </c>
      <c r="K61" s="5">
        <f t="shared" si="33"/>
        <v>0.16565339999999998</v>
      </c>
      <c r="L61" s="5">
        <f t="shared" si="33"/>
        <v>0.1473032</v>
      </c>
      <c r="O61" s="13">
        <f t="shared" si="13"/>
        <v>42094</v>
      </c>
      <c r="P61" s="14">
        <f t="shared" ref="P61:X61" si="34">P15+P38</f>
        <v>3.0417132623323977E-3</v>
      </c>
      <c r="Q61" s="14">
        <f t="shared" si="34"/>
        <v>2.415390144441015E-3</v>
      </c>
      <c r="R61" s="14">
        <f t="shared" si="34"/>
        <v>3.6188215370913527E-3</v>
      </c>
      <c r="S61" s="14">
        <f t="shared" si="34"/>
        <v>0</v>
      </c>
      <c r="T61" s="14">
        <f t="shared" si="34"/>
        <v>8.492623586323398E-5</v>
      </c>
      <c r="U61" s="14">
        <f t="shared" si="34"/>
        <v>-6.3518034937108973E-4</v>
      </c>
      <c r="V61" s="14">
        <f t="shared" si="34"/>
        <v>5.1712780469269747E-5</v>
      </c>
      <c r="W61" s="14">
        <f t="shared" si="34"/>
        <v>0</v>
      </c>
      <c r="X61" s="14">
        <f t="shared" si="34"/>
        <v>0</v>
      </c>
    </row>
    <row r="62" spans="2:24" ht="15" customHeight="1" outlineLevel="1" x14ac:dyDescent="0.25">
      <c r="B62" s="13">
        <f t="shared" si="11"/>
        <v>42124</v>
      </c>
      <c r="C62" s="5">
        <f t="shared" ref="C62:L62" si="35">C16+C39</f>
        <v>0.20831250000000001</v>
      </c>
      <c r="D62" s="5">
        <f t="shared" si="35"/>
        <v>0.47081249999999997</v>
      </c>
      <c r="E62" s="5">
        <f t="shared" si="35"/>
        <v>0.65287499999999998</v>
      </c>
      <c r="F62" s="5">
        <f t="shared" si="35"/>
        <v>0</v>
      </c>
      <c r="G62" s="5">
        <f t="shared" si="35"/>
        <v>0.49743749999999998</v>
      </c>
      <c r="H62" s="5">
        <f t="shared" si="35"/>
        <v>2.9812500000000002E-2</v>
      </c>
      <c r="I62" s="5">
        <f t="shared" si="35"/>
        <v>1.55625E-2</v>
      </c>
      <c r="J62" s="5">
        <f t="shared" si="35"/>
        <v>0.12788249999999998</v>
      </c>
      <c r="K62" s="5">
        <f t="shared" si="35"/>
        <v>0.16039500000000001</v>
      </c>
      <c r="L62" s="5">
        <f t="shared" si="35"/>
        <v>0.1452225</v>
      </c>
      <c r="O62" s="13">
        <f t="shared" si="13"/>
        <v>42124</v>
      </c>
      <c r="P62" s="14">
        <f t="shared" ref="P62:X62" si="36">P16+P39</f>
        <v>5.3606494712516075E-3</v>
      </c>
      <c r="Q62" s="14">
        <f t="shared" si="36"/>
        <v>1.1785545168627176E-3</v>
      </c>
      <c r="R62" s="14">
        <f t="shared" si="36"/>
        <v>4.7074981261248323E-4</v>
      </c>
      <c r="S62" s="14">
        <f t="shared" si="36"/>
        <v>0</v>
      </c>
      <c r="T62" s="14">
        <f t="shared" si="36"/>
        <v>2.4521145343344534E-3</v>
      </c>
      <c r="U62" s="14">
        <f t="shared" si="36"/>
        <v>5.6992543327476E-5</v>
      </c>
      <c r="V62" s="14">
        <f t="shared" si="36"/>
        <v>2.2066846866407265E-4</v>
      </c>
      <c r="W62" s="14">
        <f t="shared" si="36"/>
        <v>0</v>
      </c>
      <c r="X62" s="14">
        <f t="shared" si="36"/>
        <v>0</v>
      </c>
    </row>
    <row r="63" spans="2:24" ht="15" customHeight="1" outlineLevel="1" x14ac:dyDescent="0.25">
      <c r="B63" s="13">
        <f t="shared" si="11"/>
        <v>42155</v>
      </c>
      <c r="C63" s="5">
        <f t="shared" ref="C63:L63" si="37">C17+C40</f>
        <v>0.21981200000000001</v>
      </c>
      <c r="D63" s="5">
        <f t="shared" si="37"/>
        <v>0.42798900000000001</v>
      </c>
      <c r="E63" s="5">
        <f t="shared" si="37"/>
        <v>0.62256200000000006</v>
      </c>
      <c r="F63" s="5">
        <f t="shared" si="37"/>
        <v>0</v>
      </c>
      <c r="G63" s="5">
        <f t="shared" si="37"/>
        <v>0.47685600000000006</v>
      </c>
      <c r="H63" s="5">
        <f t="shared" si="37"/>
        <v>2.8282000000000005E-2</v>
      </c>
      <c r="I63" s="5">
        <f t="shared" si="37"/>
        <v>1.4499E-2</v>
      </c>
      <c r="J63" s="5">
        <f t="shared" si="37"/>
        <v>7.9632439999999999E-2</v>
      </c>
      <c r="K63" s="5">
        <f t="shared" si="37"/>
        <v>0.12224247999999999</v>
      </c>
      <c r="L63" s="5">
        <f t="shared" si="37"/>
        <v>0.14089079999999998</v>
      </c>
      <c r="O63" s="13">
        <f t="shared" si="13"/>
        <v>42155</v>
      </c>
      <c r="P63" s="14">
        <f t="shared" ref="P63:X63" si="38">P17+P40</f>
        <v>2.2020625416208734E-3</v>
      </c>
      <c r="Q63" s="14">
        <f t="shared" si="38"/>
        <v>2.4766029364980233E-3</v>
      </c>
      <c r="R63" s="14">
        <f t="shared" si="38"/>
        <v>-4.1666684508178346E-3</v>
      </c>
      <c r="S63" s="14">
        <f t="shared" si="38"/>
        <v>0</v>
      </c>
      <c r="T63" s="14">
        <f t="shared" si="38"/>
        <v>6.3042357606281525E-4</v>
      </c>
      <c r="U63" s="14">
        <f t="shared" si="38"/>
        <v>2.7494816446705419E-4</v>
      </c>
      <c r="V63" s="14">
        <f t="shared" si="38"/>
        <v>-7.2466169976291716E-5</v>
      </c>
      <c r="W63" s="14">
        <f t="shared" si="38"/>
        <v>0</v>
      </c>
      <c r="X63" s="14">
        <f t="shared" si="38"/>
        <v>0</v>
      </c>
    </row>
    <row r="64" spans="2:24" ht="15" customHeight="1" outlineLevel="1" x14ac:dyDescent="0.25">
      <c r="B64" s="13">
        <f t="shared" si="11"/>
        <v>42185</v>
      </c>
      <c r="C64" s="5">
        <f t="shared" ref="C64:L64" si="39">C18+C41</f>
        <v>0.2374066</v>
      </c>
      <c r="D64" s="5">
        <f t="shared" si="39"/>
        <v>0.43126740000000002</v>
      </c>
      <c r="E64" s="5">
        <f t="shared" si="39"/>
        <v>0.63405599999999995</v>
      </c>
      <c r="F64" s="5">
        <f t="shared" si="39"/>
        <v>0</v>
      </c>
      <c r="G64" s="5">
        <f t="shared" si="39"/>
        <v>0.48119020000000001</v>
      </c>
      <c r="H64" s="5">
        <f t="shared" si="39"/>
        <v>2.9334200000000001E-2</v>
      </c>
      <c r="I64" s="5">
        <f t="shared" si="39"/>
        <v>8.3812000000000001E-3</v>
      </c>
      <c r="J64" s="5">
        <f t="shared" si="39"/>
        <v>0.1156188245683077</v>
      </c>
      <c r="K64" s="5">
        <f t="shared" si="39"/>
        <v>0.10736033709914286</v>
      </c>
      <c r="L64" s="5">
        <f t="shared" si="39"/>
        <v>0.16302083833254946</v>
      </c>
      <c r="O64" s="13">
        <f t="shared" si="13"/>
        <v>42185</v>
      </c>
      <c r="P64" s="14">
        <f t="shared" ref="P64:X64" si="40">P18+P41</f>
        <v>-4.2290711485750551E-3</v>
      </c>
      <c r="Q64" s="14">
        <f t="shared" si="40"/>
        <v>-1.222509961001342E-3</v>
      </c>
      <c r="R64" s="14">
        <f t="shared" si="40"/>
        <v>-6.071677924657206E-3</v>
      </c>
      <c r="S64" s="14">
        <f t="shared" si="40"/>
        <v>0</v>
      </c>
      <c r="T64" s="14">
        <f t="shared" si="40"/>
        <v>-5.0827474145066602E-4</v>
      </c>
      <c r="U64" s="14">
        <f t="shared" si="40"/>
        <v>-6.0216355592716535E-5</v>
      </c>
      <c r="V64" s="14">
        <f t="shared" si="40"/>
        <v>-1.6206327732869112E-4</v>
      </c>
      <c r="W64" s="14">
        <f t="shared" si="40"/>
        <v>0</v>
      </c>
      <c r="X64" s="14">
        <f t="shared" si="40"/>
        <v>0</v>
      </c>
    </row>
    <row r="65" spans="2:24" ht="15" customHeight="1" outlineLevel="1" x14ac:dyDescent="0.25">
      <c r="B65" s="13">
        <f t="shared" si="11"/>
        <v>42216</v>
      </c>
      <c r="C65" s="5">
        <f t="shared" ref="C65:L65" si="41">C19+C42</f>
        <v>0.23900179999999999</v>
      </c>
      <c r="D65" s="5">
        <f t="shared" si="41"/>
        <v>0.43293680000000001</v>
      </c>
      <c r="E65" s="5">
        <f t="shared" si="41"/>
        <v>0.63850790000000002</v>
      </c>
      <c r="F65" s="5">
        <f t="shared" si="41"/>
        <v>0</v>
      </c>
      <c r="G65" s="5">
        <f t="shared" si="41"/>
        <v>0.48760800000000004</v>
      </c>
      <c r="H65" s="5">
        <f t="shared" si="41"/>
        <v>2.9182600000000003E-2</v>
      </c>
      <c r="I65" s="5">
        <f t="shared" si="41"/>
        <v>1.97629E-2</v>
      </c>
      <c r="J65" s="5">
        <f t="shared" si="41"/>
        <v>0.13481680000000001</v>
      </c>
      <c r="K65" s="5">
        <f t="shared" si="41"/>
        <v>9.8923000000000011E-2</v>
      </c>
      <c r="L65" s="5">
        <f t="shared" si="41"/>
        <v>0.16508020000000001</v>
      </c>
      <c r="O65" s="13">
        <f t="shared" si="13"/>
        <v>42216</v>
      </c>
      <c r="P65" s="14">
        <f t="shared" ref="P65:X65" si="42">P19+P42</f>
        <v>9.2477321570089491E-4</v>
      </c>
      <c r="Q65" s="14">
        <f t="shared" si="42"/>
        <v>5.4911751191705051E-3</v>
      </c>
      <c r="R65" s="14">
        <f t="shared" si="42"/>
        <v>-3.6845032418368127E-3</v>
      </c>
      <c r="S65" s="14">
        <f t="shared" si="42"/>
        <v>0</v>
      </c>
      <c r="T65" s="14">
        <f t="shared" si="42"/>
        <v>8.4778044184597486E-4</v>
      </c>
      <c r="U65" s="14">
        <f t="shared" si="42"/>
        <v>-2.7895189001733489E-4</v>
      </c>
      <c r="V65" s="14">
        <f t="shared" si="42"/>
        <v>-3.4944849334038846E-5</v>
      </c>
      <c r="W65" s="14">
        <f t="shared" si="42"/>
        <v>0</v>
      </c>
      <c r="X65" s="14">
        <f t="shared" si="42"/>
        <v>0</v>
      </c>
    </row>
    <row r="66" spans="2:24" ht="15" customHeight="1" outlineLevel="1" x14ac:dyDescent="0.25">
      <c r="B66" s="13">
        <f t="shared" si="11"/>
        <v>42247</v>
      </c>
      <c r="C66" s="5">
        <f t="shared" ref="C66:L66" si="43">C20+C43</f>
        <v>0.24041029999999999</v>
      </c>
      <c r="D66" s="5">
        <f t="shared" si="43"/>
        <v>0.43889069999999997</v>
      </c>
      <c r="E66" s="5">
        <f t="shared" si="43"/>
        <v>0.63865280000000002</v>
      </c>
      <c r="F66" s="5">
        <f t="shared" si="43"/>
        <v>0</v>
      </c>
      <c r="G66" s="5">
        <f t="shared" si="43"/>
        <v>0.47569379999999994</v>
      </c>
      <c r="H66" s="5">
        <f t="shared" si="43"/>
        <v>2.8746699999999997E-2</v>
      </c>
      <c r="I66" s="5">
        <f t="shared" si="43"/>
        <v>8.4225999999999988E-3</v>
      </c>
      <c r="J66" s="5">
        <f t="shared" si="43"/>
        <v>0.17040665999999999</v>
      </c>
      <c r="K66" s="5">
        <f t="shared" si="43"/>
        <v>8.4138560000000001E-2</v>
      </c>
      <c r="L66" s="5">
        <f t="shared" si="43"/>
        <v>0.18009823999999999</v>
      </c>
      <c r="O66" s="13">
        <f t="shared" si="13"/>
        <v>42247</v>
      </c>
      <c r="P66" s="14">
        <f t="shared" ref="P66:X66" si="44">P20+P43</f>
        <v>-1.471046718600376E-3</v>
      </c>
      <c r="Q66" s="14">
        <f t="shared" si="44"/>
        <v>1.6904981622601989E-3</v>
      </c>
      <c r="R66" s="14">
        <f t="shared" si="44"/>
        <v>-2.6468300145935787E-3</v>
      </c>
      <c r="S66" s="14">
        <f t="shared" si="44"/>
        <v>0</v>
      </c>
      <c r="T66" s="14">
        <f t="shared" si="44"/>
        <v>-3.7312180781893115E-5</v>
      </c>
      <c r="U66" s="14">
        <f t="shared" si="44"/>
        <v>2.5264152361120916E-5</v>
      </c>
      <c r="V66" s="14">
        <f t="shared" si="44"/>
        <v>-7.5088846354881574E-5</v>
      </c>
      <c r="W66" s="14">
        <f t="shared" si="44"/>
        <v>0</v>
      </c>
      <c r="X66" s="14">
        <f t="shared" si="44"/>
        <v>0</v>
      </c>
    </row>
    <row r="67" spans="2:24" ht="15" customHeight="1" outlineLevel="1" x14ac:dyDescent="0.25">
      <c r="B67" s="13">
        <f t="shared" si="11"/>
        <v>42277</v>
      </c>
      <c r="C67" s="5">
        <f t="shared" ref="C67:L67" si="45">C21+C44</f>
        <v>0.23276399999999997</v>
      </c>
      <c r="D67" s="5">
        <f t="shared" si="45"/>
        <v>0.44035949999999996</v>
      </c>
      <c r="E67" s="5">
        <f t="shared" si="45"/>
        <v>0.61671749999999992</v>
      </c>
      <c r="F67" s="5">
        <f t="shared" si="45"/>
        <v>0</v>
      </c>
      <c r="G67" s="5">
        <f t="shared" si="45"/>
        <v>0.4674915</v>
      </c>
      <c r="H67" s="5">
        <f t="shared" si="45"/>
        <v>2.7667499999999998E-2</v>
      </c>
      <c r="I67" s="5">
        <f t="shared" si="45"/>
        <v>0</v>
      </c>
      <c r="J67" s="5">
        <f t="shared" si="45"/>
        <v>0.12530560000000002</v>
      </c>
      <c r="K67" s="5">
        <f t="shared" si="45"/>
        <v>8.3552000000000001E-2</v>
      </c>
      <c r="L67" s="5">
        <f t="shared" si="45"/>
        <v>0.23914240000000003</v>
      </c>
      <c r="O67" s="13">
        <f t="shared" si="13"/>
        <v>42277</v>
      </c>
      <c r="P67" s="14">
        <f t="shared" ref="P67:X67" si="46">P21+P44</f>
        <v>-2.3010777486722109E-3</v>
      </c>
      <c r="Q67" s="14">
        <f t="shared" si="46"/>
        <v>1.4394220203440338E-3</v>
      </c>
      <c r="R67" s="14">
        <f t="shared" si="46"/>
        <v>-6.4796254686722817E-3</v>
      </c>
      <c r="S67" s="14">
        <f t="shared" si="46"/>
        <v>0</v>
      </c>
      <c r="T67" s="14">
        <f t="shared" si="46"/>
        <v>-2.4512735104347304E-3</v>
      </c>
      <c r="U67" s="14">
        <f t="shared" si="46"/>
        <v>-4.1365375816508377E-4</v>
      </c>
      <c r="V67" s="14">
        <f t="shared" si="46"/>
        <v>1.4609995635075866E-5</v>
      </c>
      <c r="W67" s="14">
        <f t="shared" si="46"/>
        <v>0</v>
      </c>
      <c r="X67" s="14">
        <f t="shared" si="46"/>
        <v>0</v>
      </c>
    </row>
    <row r="68" spans="2:24" ht="15" customHeight="1" outlineLevel="1" x14ac:dyDescent="0.25">
      <c r="B68" s="13">
        <f t="shared" si="11"/>
        <v>42308</v>
      </c>
      <c r="C68" s="5">
        <f t="shared" ref="C68:L68" si="47">C22+C45</f>
        <v>0.23196299999999997</v>
      </c>
      <c r="D68" s="5">
        <f t="shared" si="47"/>
        <v>0.37274400000000002</v>
      </c>
      <c r="E68" s="5">
        <f t="shared" si="47"/>
        <v>0.63459999999999994</v>
      </c>
      <c r="F68" s="5">
        <f t="shared" si="47"/>
        <v>0</v>
      </c>
      <c r="G68" s="5">
        <f t="shared" si="47"/>
        <v>0.41666500000000001</v>
      </c>
      <c r="H68" s="5">
        <f t="shared" si="47"/>
        <v>1.4027999999999999E-2</v>
      </c>
      <c r="I68" s="5">
        <f t="shared" si="47"/>
        <v>0</v>
      </c>
      <c r="J68" s="5">
        <f t="shared" si="47"/>
        <v>0.16828300000000002</v>
      </c>
      <c r="K68" s="5">
        <f t="shared" si="47"/>
        <v>0.10107400000000001</v>
      </c>
      <c r="L68" s="5">
        <f t="shared" si="47"/>
        <v>0.252164</v>
      </c>
      <c r="O68" s="13">
        <f t="shared" si="13"/>
        <v>42308</v>
      </c>
      <c r="P68" s="14">
        <f t="shared" ref="P68:X68" si="48">P22+P45</f>
        <v>-3.5000000000000001E-3</v>
      </c>
      <c r="Q68" s="14">
        <f t="shared" si="48"/>
        <v>1.2999999999999999E-3</v>
      </c>
      <c r="R68" s="14">
        <f t="shared" si="48"/>
        <v>-2.0999999999999999E-3</v>
      </c>
      <c r="S68" s="14">
        <f t="shared" si="48"/>
        <v>0</v>
      </c>
      <c r="T68" s="14">
        <f t="shared" si="48"/>
        <v>-2.5999999999999999E-3</v>
      </c>
      <c r="U68" s="14">
        <f t="shared" si="48"/>
        <v>-1.1000000000000001E-3</v>
      </c>
      <c r="V68" s="14">
        <f t="shared" si="48"/>
        <v>0</v>
      </c>
      <c r="W68" s="14">
        <f t="shared" si="48"/>
        <v>0</v>
      </c>
      <c r="X68" s="14">
        <f t="shared" si="48"/>
        <v>0</v>
      </c>
    </row>
    <row r="69" spans="2:24" ht="15" customHeight="1" outlineLevel="1" x14ac:dyDescent="0.25">
      <c r="B69" s="13">
        <f t="shared" si="11"/>
        <v>42338</v>
      </c>
      <c r="C69" s="5">
        <f t="shared" ref="C69:L69" si="49">C23+C46</f>
        <v>0.22933800000000001</v>
      </c>
      <c r="D69" s="5">
        <f t="shared" si="49"/>
        <v>0.36158399999999996</v>
      </c>
      <c r="E69" s="5">
        <f t="shared" si="49"/>
        <v>0.63109799999999994</v>
      </c>
      <c r="F69" s="5">
        <f t="shared" si="49"/>
        <v>0</v>
      </c>
      <c r="G69" s="5">
        <f t="shared" si="49"/>
        <v>0.43858799999999998</v>
      </c>
      <c r="H69" s="5">
        <f t="shared" si="49"/>
        <v>1.3391999999999999E-2</v>
      </c>
      <c r="I69" s="5">
        <f t="shared" si="49"/>
        <v>0</v>
      </c>
      <c r="J69" s="5">
        <f t="shared" si="49"/>
        <v>0</v>
      </c>
      <c r="K69" s="5">
        <f t="shared" si="49"/>
        <v>0</v>
      </c>
      <c r="L69" s="5">
        <f t="shared" si="49"/>
        <v>0</v>
      </c>
      <c r="O69" s="13">
        <f t="shared" si="13"/>
        <v>42338</v>
      </c>
      <c r="P69" s="14">
        <f t="shared" ref="P69:X69" si="50">P23+P46</f>
        <v>1.8E-3</v>
      </c>
      <c r="Q69" s="14">
        <f t="shared" si="50"/>
        <v>3.0000000000000001E-3</v>
      </c>
      <c r="R69" s="14">
        <f t="shared" si="50"/>
        <v>4.7999999999999996E-3</v>
      </c>
      <c r="S69" s="14">
        <f t="shared" si="50"/>
        <v>0</v>
      </c>
      <c r="T69" s="14">
        <f t="shared" si="50"/>
        <v>-1.8E-3</v>
      </c>
      <c r="U69" s="14">
        <f t="shared" si="50"/>
        <v>-2.9999999999999997E-4</v>
      </c>
      <c r="V69" s="14">
        <f t="shared" si="50"/>
        <v>0</v>
      </c>
      <c r="W69" s="14">
        <f t="shared" si="50"/>
        <v>0</v>
      </c>
      <c r="X69" s="14">
        <f t="shared" si="50"/>
        <v>0</v>
      </c>
    </row>
    <row r="72" spans="2:24" x14ac:dyDescent="0.25">
      <c r="B72" s="119" t="s">
        <v>20</v>
      </c>
      <c r="C72" s="187" t="str">
        <f>C49</f>
        <v>CLOs</v>
      </c>
      <c r="D72" s="187" t="str">
        <f t="shared" ref="D72:L72" si="51">D49</f>
        <v>European CMBS</v>
      </c>
      <c r="E72" s="187" t="str">
        <f t="shared" si="51"/>
        <v>European RMBS</v>
      </c>
      <c r="F72" s="187" t="str">
        <f t="shared" si="51"/>
        <v>Other Structured Finance</v>
      </c>
      <c r="G72" s="187" t="str">
        <f t="shared" si="51"/>
        <v>US Non-Agency</v>
      </c>
      <c r="H72" s="187" t="str">
        <f t="shared" si="51"/>
        <v>Whole Business Securitisation</v>
      </c>
      <c r="I72" s="187" t="str">
        <f t="shared" si="51"/>
        <v>US Agency CRT</v>
      </c>
      <c r="J72" s="187" t="str">
        <f t="shared" si="51"/>
        <v>Indices</v>
      </c>
      <c r="K72" s="187" t="str">
        <f t="shared" si="51"/>
        <v xml:space="preserve">Financials </v>
      </c>
      <c r="L72" s="187" t="str">
        <f t="shared" si="51"/>
        <v>Sovereign</v>
      </c>
    </row>
    <row r="73" spans="2:24" ht="15" customHeight="1" outlineLevel="1" x14ac:dyDescent="0.25">
      <c r="B73" s="13">
        <f>EOMONTH($A$4,1)</f>
        <v>41759</v>
      </c>
      <c r="C73" s="5">
        <f t="shared" ref="C73:L73" si="52">C4-C27</f>
        <v>0</v>
      </c>
      <c r="D73" s="5">
        <f t="shared" si="52"/>
        <v>0.21759999999999999</v>
      </c>
      <c r="E73" s="5">
        <f t="shared" si="52"/>
        <v>1.2392999999999998</v>
      </c>
      <c r="F73" s="5">
        <f t="shared" si="52"/>
        <v>0</v>
      </c>
      <c r="G73" s="5">
        <f t="shared" si="52"/>
        <v>0.24309999999999998</v>
      </c>
      <c r="H73" s="5">
        <f t="shared" si="52"/>
        <v>0</v>
      </c>
      <c r="I73" s="5">
        <f t="shared" si="52"/>
        <v>0</v>
      </c>
      <c r="J73" s="5">
        <f t="shared" si="52"/>
        <v>-0.76700000000000002</v>
      </c>
      <c r="K73" s="5">
        <f t="shared" si="52"/>
        <v>0</v>
      </c>
      <c r="L73" s="5">
        <f t="shared" si="52"/>
        <v>0</v>
      </c>
    </row>
    <row r="74" spans="2:24" ht="15" customHeight="1" outlineLevel="1" x14ac:dyDescent="0.25">
      <c r="B74" s="13">
        <f t="shared" ref="B74:B92" si="53">EOMONTH(B73,1)</f>
        <v>41790</v>
      </c>
      <c r="C74" s="5">
        <f t="shared" ref="C74:L74" si="54">C5-C28</f>
        <v>0</v>
      </c>
      <c r="D74" s="5">
        <f t="shared" si="54"/>
        <v>0.4202497492800728</v>
      </c>
      <c r="E74" s="5">
        <f t="shared" si="54"/>
        <v>0.55337398001606575</v>
      </c>
      <c r="F74" s="5">
        <f t="shared" si="54"/>
        <v>0</v>
      </c>
      <c r="G74" s="5">
        <f t="shared" si="54"/>
        <v>0.40337627070386139</v>
      </c>
      <c r="H74" s="5">
        <f t="shared" si="54"/>
        <v>0</v>
      </c>
      <c r="I74" s="5">
        <f t="shared" si="54"/>
        <v>0</v>
      </c>
      <c r="J74" s="5">
        <f t="shared" si="54"/>
        <v>-0.15481</v>
      </c>
      <c r="K74" s="5">
        <f t="shared" si="54"/>
        <v>-0.11919</v>
      </c>
      <c r="L74" s="5">
        <f t="shared" si="54"/>
        <v>0</v>
      </c>
    </row>
    <row r="75" spans="2:24" ht="15" customHeight="1" outlineLevel="1" x14ac:dyDescent="0.25">
      <c r="B75" s="13">
        <f t="shared" si="53"/>
        <v>41820</v>
      </c>
      <c r="C75" s="5">
        <f t="shared" ref="C75:L75" si="55">C6-C29</f>
        <v>0.13780799999999999</v>
      </c>
      <c r="D75" s="5">
        <f t="shared" si="55"/>
        <v>0.49473600000000001</v>
      </c>
      <c r="E75" s="5">
        <f t="shared" si="55"/>
        <v>0.68745599999999996</v>
      </c>
      <c r="F75" s="5">
        <f t="shared" si="55"/>
        <v>0</v>
      </c>
      <c r="G75" s="5">
        <f t="shared" si="55"/>
        <v>0.44</v>
      </c>
      <c r="H75" s="5">
        <f t="shared" si="55"/>
        <v>0</v>
      </c>
      <c r="I75" s="5">
        <f t="shared" si="55"/>
        <v>0</v>
      </c>
      <c r="J75" s="5">
        <f t="shared" si="55"/>
        <v>-0.22902</v>
      </c>
      <c r="K75" s="5">
        <f t="shared" si="55"/>
        <v>-0.11798</v>
      </c>
      <c r="L75" s="5">
        <f t="shared" si="55"/>
        <v>0</v>
      </c>
    </row>
    <row r="76" spans="2:24" ht="15" customHeight="1" outlineLevel="1" x14ac:dyDescent="0.25">
      <c r="B76" s="13">
        <f t="shared" si="53"/>
        <v>41851</v>
      </c>
      <c r="C76" s="5">
        <f t="shared" ref="C76:L76" si="56">C7-C30</f>
        <v>0.16092819999999999</v>
      </c>
      <c r="D76" s="5">
        <f t="shared" si="56"/>
        <v>0.39921909999999999</v>
      </c>
      <c r="E76" s="5">
        <f t="shared" si="56"/>
        <v>0.65405080000000004</v>
      </c>
      <c r="F76" s="5">
        <f t="shared" si="56"/>
        <v>0</v>
      </c>
      <c r="G76" s="5">
        <f t="shared" si="56"/>
        <v>0.50880190000000003</v>
      </c>
      <c r="H76" s="5">
        <f t="shared" si="56"/>
        <v>0</v>
      </c>
      <c r="I76" s="5">
        <f t="shared" si="56"/>
        <v>0</v>
      </c>
      <c r="J76" s="5">
        <f t="shared" si="56"/>
        <v>-0.12920000000000001</v>
      </c>
      <c r="K76" s="5">
        <f t="shared" si="56"/>
        <v>-0.17442000000000002</v>
      </c>
      <c r="L76" s="5">
        <f t="shared" si="56"/>
        <v>-1.9380000000000001E-2</v>
      </c>
    </row>
    <row r="77" spans="2:24" ht="15" customHeight="1" outlineLevel="1" x14ac:dyDescent="0.25">
      <c r="B77" s="13">
        <f t="shared" si="53"/>
        <v>41882</v>
      </c>
      <c r="C77" s="5">
        <f t="shared" ref="C77:L77" si="57">C8-C31</f>
        <v>0.14072870000000001</v>
      </c>
      <c r="D77" s="5">
        <f t="shared" si="57"/>
        <v>0.38451069999999998</v>
      </c>
      <c r="E77" s="5">
        <f t="shared" si="57"/>
        <v>0.60312299999999996</v>
      </c>
      <c r="F77" s="5">
        <f t="shared" si="57"/>
        <v>0</v>
      </c>
      <c r="G77" s="5">
        <f t="shared" si="57"/>
        <v>0.45479589999999998</v>
      </c>
      <c r="H77" s="5">
        <f t="shared" si="57"/>
        <v>0</v>
      </c>
      <c r="I77" s="5">
        <f t="shared" si="57"/>
        <v>0</v>
      </c>
      <c r="J77" s="5">
        <f t="shared" si="57"/>
        <v>-8.165E-2</v>
      </c>
      <c r="K77" s="5">
        <f t="shared" si="57"/>
        <v>-0.17394999999999999</v>
      </c>
      <c r="L77" s="5">
        <f t="shared" si="57"/>
        <v>-9.9400000000000002E-2</v>
      </c>
    </row>
    <row r="78" spans="2:24" ht="15" customHeight="1" outlineLevel="1" x14ac:dyDescent="0.25">
      <c r="B78" s="13">
        <f t="shared" si="53"/>
        <v>41912</v>
      </c>
      <c r="C78" s="5">
        <f t="shared" ref="C78:L78" si="58">C9-C32</f>
        <v>0.13191030000000001</v>
      </c>
      <c r="D78" s="5">
        <f t="shared" si="58"/>
        <v>0.37155489999999997</v>
      </c>
      <c r="E78" s="5">
        <f t="shared" si="58"/>
        <v>0.57659759999999993</v>
      </c>
      <c r="F78" s="5">
        <f t="shared" si="58"/>
        <v>0</v>
      </c>
      <c r="G78" s="5">
        <f t="shared" si="58"/>
        <v>0.42549759999999998</v>
      </c>
      <c r="H78" s="5">
        <f t="shared" si="58"/>
        <v>5.4395999999999993E-3</v>
      </c>
      <c r="I78" s="5">
        <f t="shared" si="58"/>
        <v>0</v>
      </c>
      <c r="J78" s="5">
        <f t="shared" si="58"/>
        <v>-1.2515978943406779E-2</v>
      </c>
      <c r="K78" s="5">
        <f t="shared" si="58"/>
        <v>-0.12515978943406778</v>
      </c>
      <c r="L78" s="5">
        <f t="shared" si="58"/>
        <v>-0.1752237052076949</v>
      </c>
    </row>
    <row r="79" spans="2:24" ht="15" customHeight="1" outlineLevel="1" x14ac:dyDescent="0.25">
      <c r="B79" s="13">
        <f t="shared" si="53"/>
        <v>41943</v>
      </c>
      <c r="C79" s="5">
        <f t="shared" ref="C79:L79" si="59">C10-C33</f>
        <v>0.14978829999999999</v>
      </c>
      <c r="D79" s="5">
        <f t="shared" si="59"/>
        <v>0.36633849999999996</v>
      </c>
      <c r="E79" s="5">
        <f t="shared" si="59"/>
        <v>0.59497089999999997</v>
      </c>
      <c r="F79" s="5">
        <f t="shared" si="59"/>
        <v>0</v>
      </c>
      <c r="G79" s="5">
        <f t="shared" si="59"/>
        <v>0.43279059999999997</v>
      </c>
      <c r="H79" s="5">
        <f t="shared" si="59"/>
        <v>5.2665999999999998E-3</v>
      </c>
      <c r="I79" s="5">
        <f t="shared" si="59"/>
        <v>0</v>
      </c>
      <c r="J79" s="5">
        <f t="shared" si="59"/>
        <v>-9.8489999999999994E-2</v>
      </c>
      <c r="K79" s="5">
        <f t="shared" si="59"/>
        <v>-0.19697999999999999</v>
      </c>
      <c r="L79" s="5">
        <f t="shared" si="59"/>
        <v>-0.17352999999999999</v>
      </c>
    </row>
    <row r="80" spans="2:24" ht="15" customHeight="1" outlineLevel="1" x14ac:dyDescent="0.25">
      <c r="B80" s="13">
        <f t="shared" si="53"/>
        <v>41973</v>
      </c>
      <c r="C80" s="5">
        <f t="shared" ref="C80:L80" si="60">C11-C34</f>
        <v>0.15640800000000002</v>
      </c>
      <c r="D80" s="5">
        <f t="shared" si="60"/>
        <v>0.35271600000000003</v>
      </c>
      <c r="E80" s="5">
        <f t="shared" si="60"/>
        <v>0.62084400000000006</v>
      </c>
      <c r="F80" s="5">
        <f t="shared" si="60"/>
        <v>0</v>
      </c>
      <c r="G80" s="5">
        <f t="shared" si="60"/>
        <v>0.44847600000000004</v>
      </c>
      <c r="H80" s="5">
        <f t="shared" si="60"/>
        <v>1.7555999999999999E-2</v>
      </c>
      <c r="I80" s="5">
        <f t="shared" si="60"/>
        <v>0</v>
      </c>
      <c r="J80" s="5">
        <f t="shared" si="60"/>
        <v>-0.12575</v>
      </c>
      <c r="K80" s="5">
        <f t="shared" si="60"/>
        <v>-0.21126</v>
      </c>
      <c r="L80" s="5">
        <f t="shared" si="60"/>
        <v>-0.16599</v>
      </c>
    </row>
    <row r="81" spans="2:24" ht="15" customHeight="1" outlineLevel="1" x14ac:dyDescent="0.25">
      <c r="B81" s="13">
        <f t="shared" si="53"/>
        <v>42004</v>
      </c>
      <c r="C81" s="5">
        <f t="shared" ref="C81:L81" si="61">C12-C35</f>
        <v>0.17305599999999999</v>
      </c>
      <c r="D81" s="5">
        <f t="shared" si="61"/>
        <v>0.387712</v>
      </c>
      <c r="E81" s="5">
        <f t="shared" si="61"/>
        <v>0.628992</v>
      </c>
      <c r="F81" s="5">
        <f t="shared" si="61"/>
        <v>0</v>
      </c>
      <c r="G81" s="5">
        <f t="shared" si="61"/>
        <v>0.45527040000000002</v>
      </c>
      <c r="H81" s="5">
        <f t="shared" si="61"/>
        <v>1.9968E-2</v>
      </c>
      <c r="I81" s="5">
        <f t="shared" si="61"/>
        <v>3.3280000000000001E-4</v>
      </c>
      <c r="J81" s="5">
        <f t="shared" si="61"/>
        <v>-8.8592000000000004E-2</v>
      </c>
      <c r="K81" s="5">
        <f t="shared" si="61"/>
        <v>-0.19526399999999999</v>
      </c>
      <c r="L81" s="5">
        <f t="shared" si="61"/>
        <v>-0.16769200000000001</v>
      </c>
    </row>
    <row r="82" spans="2:24" ht="15" customHeight="1" outlineLevel="1" x14ac:dyDescent="0.25">
      <c r="B82" s="13">
        <f t="shared" si="53"/>
        <v>42035</v>
      </c>
      <c r="C82" s="5">
        <f t="shared" ref="C82:L82" si="62">C13-C36</f>
        <v>0.15905050000000001</v>
      </c>
      <c r="D82" s="5">
        <f t="shared" si="62"/>
        <v>0.35273169999999998</v>
      </c>
      <c r="E82" s="5">
        <f t="shared" si="62"/>
        <v>0.57336529999999997</v>
      </c>
      <c r="F82" s="5">
        <f t="shared" si="62"/>
        <v>0</v>
      </c>
      <c r="G82" s="5">
        <f t="shared" si="62"/>
        <v>0.45333309999999999</v>
      </c>
      <c r="H82" s="5">
        <f t="shared" si="62"/>
        <v>1.9587500000000001E-2</v>
      </c>
      <c r="I82" s="5">
        <f t="shared" si="62"/>
        <v>8.7752000000000004E-3</v>
      </c>
      <c r="J82" s="5">
        <f t="shared" si="62"/>
        <v>-7.5439999999999993E-2</v>
      </c>
      <c r="K82" s="5">
        <f t="shared" si="62"/>
        <v>-0.17670999999999998</v>
      </c>
      <c r="L82" s="5">
        <f t="shared" si="62"/>
        <v>-0.15825999999999998</v>
      </c>
    </row>
    <row r="83" spans="2:24" ht="15" customHeight="1" outlineLevel="1" x14ac:dyDescent="0.25">
      <c r="B83" s="13">
        <f t="shared" si="53"/>
        <v>42063</v>
      </c>
      <c r="C83" s="5">
        <f t="shared" ref="C83:L83" si="63">C14-C37</f>
        <v>0.15800700000000001</v>
      </c>
      <c r="D83" s="5">
        <f t="shared" si="63"/>
        <v>0.37717800000000001</v>
      </c>
      <c r="E83" s="5">
        <f t="shared" si="63"/>
        <v>0.621834</v>
      </c>
      <c r="F83" s="5">
        <f t="shared" si="63"/>
        <v>0</v>
      </c>
      <c r="G83" s="5">
        <f t="shared" si="63"/>
        <v>0.49270999999999998</v>
      </c>
      <c r="H83" s="5">
        <f t="shared" si="63"/>
        <v>3.2280999999999997E-2</v>
      </c>
      <c r="I83" s="5">
        <f t="shared" si="63"/>
        <v>1.6990000000000002E-2</v>
      </c>
      <c r="J83" s="5">
        <f t="shared" si="63"/>
        <v>-0.13835499999999998</v>
      </c>
      <c r="K83" s="5">
        <f t="shared" si="63"/>
        <v>-0.17352999999999999</v>
      </c>
      <c r="L83" s="5">
        <f t="shared" si="63"/>
        <v>-0.157115</v>
      </c>
    </row>
    <row r="84" spans="2:24" ht="15" customHeight="1" outlineLevel="1" x14ac:dyDescent="0.25">
      <c r="B84" s="13">
        <f t="shared" si="53"/>
        <v>42094</v>
      </c>
      <c r="C84" s="5">
        <f t="shared" ref="C84:L84" si="64">C15-C38</f>
        <v>0.1567035</v>
      </c>
      <c r="D84" s="5">
        <f t="shared" si="64"/>
        <v>0.42792799999999998</v>
      </c>
      <c r="E84" s="5">
        <f t="shared" si="64"/>
        <v>0.62896799999999997</v>
      </c>
      <c r="F84" s="5">
        <f t="shared" si="64"/>
        <v>0</v>
      </c>
      <c r="G84" s="5">
        <f t="shared" si="64"/>
        <v>0.5347305</v>
      </c>
      <c r="H84" s="5">
        <f t="shared" si="64"/>
        <v>3.0515E-2</v>
      </c>
      <c r="I84" s="5">
        <f t="shared" si="64"/>
        <v>1.6154999999999999E-2</v>
      </c>
      <c r="J84" s="5">
        <f t="shared" si="64"/>
        <v>-0.104918</v>
      </c>
      <c r="K84" s="5">
        <f t="shared" si="64"/>
        <v>-0.16565339999999998</v>
      </c>
      <c r="L84" s="5">
        <f t="shared" si="64"/>
        <v>-0.1473032</v>
      </c>
    </row>
    <row r="85" spans="2:24" ht="15" customHeight="1" outlineLevel="1" x14ac:dyDescent="0.25">
      <c r="B85" s="13">
        <f t="shared" si="53"/>
        <v>42124</v>
      </c>
      <c r="C85" s="5">
        <f t="shared" ref="C85:L85" si="65">C16-C39</f>
        <v>0.20831250000000001</v>
      </c>
      <c r="D85" s="5">
        <f t="shared" si="65"/>
        <v>0.47081249999999997</v>
      </c>
      <c r="E85" s="5">
        <f t="shared" si="65"/>
        <v>0.65287499999999998</v>
      </c>
      <c r="F85" s="5">
        <f t="shared" si="65"/>
        <v>0</v>
      </c>
      <c r="G85" s="5">
        <f t="shared" si="65"/>
        <v>0.49743749999999998</v>
      </c>
      <c r="H85" s="5">
        <f t="shared" si="65"/>
        <v>2.9812500000000002E-2</v>
      </c>
      <c r="I85" s="5">
        <f t="shared" si="65"/>
        <v>1.55625E-2</v>
      </c>
      <c r="J85" s="5">
        <f t="shared" si="65"/>
        <v>-0.12788249999999998</v>
      </c>
      <c r="K85" s="5">
        <f t="shared" si="65"/>
        <v>-0.16039500000000001</v>
      </c>
      <c r="L85" s="5">
        <f t="shared" si="65"/>
        <v>-0.1452225</v>
      </c>
    </row>
    <row r="86" spans="2:24" ht="15" customHeight="1" outlineLevel="1" x14ac:dyDescent="0.25">
      <c r="B86" s="13">
        <f t="shared" si="53"/>
        <v>42155</v>
      </c>
      <c r="C86" s="5">
        <f t="shared" ref="C86:L86" si="66">C17-C40</f>
        <v>0.21981200000000001</v>
      </c>
      <c r="D86" s="5">
        <f t="shared" si="66"/>
        <v>0.42798900000000001</v>
      </c>
      <c r="E86" s="5">
        <f t="shared" si="66"/>
        <v>0.62256200000000006</v>
      </c>
      <c r="F86" s="5">
        <f t="shared" si="66"/>
        <v>0</v>
      </c>
      <c r="G86" s="5">
        <f t="shared" si="66"/>
        <v>0.47685600000000006</v>
      </c>
      <c r="H86" s="5">
        <f t="shared" si="66"/>
        <v>2.8282000000000005E-2</v>
      </c>
      <c r="I86" s="5">
        <f t="shared" si="66"/>
        <v>1.4499E-2</v>
      </c>
      <c r="J86" s="5">
        <f t="shared" si="66"/>
        <v>-7.9632439999999999E-2</v>
      </c>
      <c r="K86" s="5">
        <f t="shared" si="66"/>
        <v>-0.12224247999999999</v>
      </c>
      <c r="L86" s="5">
        <f t="shared" si="66"/>
        <v>-0.14089079999999998</v>
      </c>
    </row>
    <row r="87" spans="2:24" ht="15" customHeight="1" outlineLevel="1" x14ac:dyDescent="0.25">
      <c r="B87" s="13">
        <f t="shared" si="53"/>
        <v>42185</v>
      </c>
      <c r="C87" s="5">
        <f t="shared" ref="C87:L87" si="67">C18-C41</f>
        <v>0.2374066</v>
      </c>
      <c r="D87" s="5">
        <f t="shared" si="67"/>
        <v>0.43126740000000002</v>
      </c>
      <c r="E87" s="5">
        <f t="shared" si="67"/>
        <v>0.63405599999999995</v>
      </c>
      <c r="F87" s="5">
        <f t="shared" si="67"/>
        <v>0</v>
      </c>
      <c r="G87" s="5">
        <f t="shared" si="67"/>
        <v>0.48119020000000001</v>
      </c>
      <c r="H87" s="5">
        <f t="shared" si="67"/>
        <v>2.9334200000000001E-2</v>
      </c>
      <c r="I87" s="5">
        <f t="shared" si="67"/>
        <v>8.3812000000000001E-3</v>
      </c>
      <c r="J87" s="5">
        <f t="shared" si="67"/>
        <v>-0.1156188245683077</v>
      </c>
      <c r="K87" s="5">
        <f t="shared" si="67"/>
        <v>-0.10736033709914286</v>
      </c>
      <c r="L87" s="5">
        <f t="shared" si="67"/>
        <v>-0.16302083833254946</v>
      </c>
    </row>
    <row r="88" spans="2:24" ht="15" customHeight="1" outlineLevel="1" x14ac:dyDescent="0.25">
      <c r="B88" s="13">
        <f t="shared" si="53"/>
        <v>42216</v>
      </c>
      <c r="C88" s="5">
        <f t="shared" ref="C88:L88" si="68">C19-C42</f>
        <v>0.23900179999999999</v>
      </c>
      <c r="D88" s="5">
        <f t="shared" si="68"/>
        <v>0.43293680000000001</v>
      </c>
      <c r="E88" s="5">
        <f t="shared" si="68"/>
        <v>0.63850790000000002</v>
      </c>
      <c r="F88" s="5">
        <f t="shared" si="68"/>
        <v>0</v>
      </c>
      <c r="G88" s="5">
        <f t="shared" si="68"/>
        <v>0.48760800000000004</v>
      </c>
      <c r="H88" s="5">
        <f t="shared" si="68"/>
        <v>2.9182600000000003E-2</v>
      </c>
      <c r="I88" s="5">
        <f t="shared" si="68"/>
        <v>1.97629E-2</v>
      </c>
      <c r="J88" s="5">
        <f t="shared" si="68"/>
        <v>-0.13481680000000001</v>
      </c>
      <c r="K88" s="5">
        <f t="shared" si="68"/>
        <v>-9.8923000000000011E-2</v>
      </c>
      <c r="L88" s="5">
        <f t="shared" si="68"/>
        <v>-0.16508020000000001</v>
      </c>
    </row>
    <row r="89" spans="2:24" ht="15" customHeight="1" outlineLevel="1" x14ac:dyDescent="0.25">
      <c r="B89" s="13">
        <f t="shared" si="53"/>
        <v>42247</v>
      </c>
      <c r="C89" s="5">
        <f t="shared" ref="C89:L89" si="69">C20-C43</f>
        <v>0.24041029999999999</v>
      </c>
      <c r="D89" s="5">
        <f t="shared" si="69"/>
        <v>0.43889069999999997</v>
      </c>
      <c r="E89" s="5">
        <f t="shared" si="69"/>
        <v>0.63865280000000002</v>
      </c>
      <c r="F89" s="5">
        <f t="shared" si="69"/>
        <v>0</v>
      </c>
      <c r="G89" s="5">
        <f t="shared" si="69"/>
        <v>0.47569379999999994</v>
      </c>
      <c r="H89" s="5">
        <f t="shared" si="69"/>
        <v>2.8746699999999997E-2</v>
      </c>
      <c r="I89" s="5">
        <f t="shared" si="69"/>
        <v>8.4225999999999988E-3</v>
      </c>
      <c r="J89" s="5">
        <f t="shared" si="69"/>
        <v>-0.17040665999999999</v>
      </c>
      <c r="K89" s="5">
        <f t="shared" si="69"/>
        <v>-8.4138560000000001E-2</v>
      </c>
      <c r="L89" s="5">
        <f t="shared" si="69"/>
        <v>-0.18009823999999999</v>
      </c>
    </row>
    <row r="90" spans="2:24" ht="15" customHeight="1" outlineLevel="1" x14ac:dyDescent="0.25">
      <c r="B90" s="13">
        <f t="shared" si="53"/>
        <v>42277</v>
      </c>
      <c r="C90" s="5">
        <f t="shared" ref="C90:L90" si="70">C21-C44</f>
        <v>0.23276399999999997</v>
      </c>
      <c r="D90" s="5">
        <f t="shared" si="70"/>
        <v>0.44035949999999996</v>
      </c>
      <c r="E90" s="5">
        <f t="shared" si="70"/>
        <v>0.61671749999999992</v>
      </c>
      <c r="F90" s="5">
        <f t="shared" si="70"/>
        <v>0</v>
      </c>
      <c r="G90" s="5">
        <f t="shared" si="70"/>
        <v>0.4674915</v>
      </c>
      <c r="H90" s="5">
        <f t="shared" si="70"/>
        <v>2.7667499999999998E-2</v>
      </c>
      <c r="I90" s="5">
        <f t="shared" si="70"/>
        <v>0</v>
      </c>
      <c r="J90" s="5">
        <f t="shared" si="70"/>
        <v>-0.12530560000000002</v>
      </c>
      <c r="K90" s="5">
        <f t="shared" si="70"/>
        <v>-8.3552000000000001E-2</v>
      </c>
      <c r="L90" s="5">
        <f t="shared" si="70"/>
        <v>-0.23914240000000003</v>
      </c>
    </row>
    <row r="91" spans="2:24" ht="15" customHeight="1" outlineLevel="1" x14ac:dyDescent="0.25">
      <c r="B91" s="13">
        <f t="shared" si="53"/>
        <v>42308</v>
      </c>
      <c r="C91" s="5">
        <f t="shared" ref="C91:L91" si="71">C22-C45</f>
        <v>0.23196299999999997</v>
      </c>
      <c r="D91" s="5">
        <f t="shared" si="71"/>
        <v>0.37274400000000002</v>
      </c>
      <c r="E91" s="5">
        <f t="shared" si="71"/>
        <v>0.63459999999999994</v>
      </c>
      <c r="F91" s="5">
        <f t="shared" si="71"/>
        <v>0</v>
      </c>
      <c r="G91" s="5">
        <f t="shared" si="71"/>
        <v>0.41666500000000001</v>
      </c>
      <c r="H91" s="5">
        <f t="shared" si="71"/>
        <v>1.4027999999999999E-2</v>
      </c>
      <c r="I91" s="5">
        <f t="shared" si="71"/>
        <v>0</v>
      </c>
      <c r="J91" s="5">
        <f t="shared" si="71"/>
        <v>-0.16828300000000002</v>
      </c>
      <c r="K91" s="5">
        <f t="shared" si="71"/>
        <v>-0.10107400000000001</v>
      </c>
      <c r="L91" s="5">
        <f t="shared" si="71"/>
        <v>-0.252164</v>
      </c>
    </row>
    <row r="92" spans="2:24" ht="15" customHeight="1" outlineLevel="1" x14ac:dyDescent="0.25">
      <c r="B92" s="13">
        <f t="shared" si="53"/>
        <v>42338</v>
      </c>
      <c r="C92" s="5">
        <f t="shared" ref="C92:L92" si="72">C23-C46</f>
        <v>0.22933800000000001</v>
      </c>
      <c r="D92" s="5">
        <f t="shared" si="72"/>
        <v>0.36158399999999996</v>
      </c>
      <c r="E92" s="5">
        <f t="shared" si="72"/>
        <v>0.63109799999999994</v>
      </c>
      <c r="F92" s="5">
        <f t="shared" si="72"/>
        <v>0</v>
      </c>
      <c r="G92" s="5">
        <f t="shared" si="72"/>
        <v>0.43858799999999998</v>
      </c>
      <c r="H92" s="5">
        <f t="shared" si="72"/>
        <v>1.3391999999999999E-2</v>
      </c>
      <c r="I92" s="5">
        <f t="shared" si="72"/>
        <v>0</v>
      </c>
      <c r="J92" s="5">
        <f t="shared" si="72"/>
        <v>0</v>
      </c>
      <c r="K92" s="5">
        <f t="shared" si="72"/>
        <v>0</v>
      </c>
      <c r="L92" s="5">
        <f t="shared" si="72"/>
        <v>0</v>
      </c>
    </row>
    <row r="94" spans="2:24" x14ac:dyDescent="0.25">
      <c r="P94" s="11"/>
      <c r="Q94" s="11"/>
      <c r="R94" s="11"/>
      <c r="S94" s="11"/>
      <c r="T94" s="11"/>
      <c r="U94" s="11"/>
      <c r="V94" s="11"/>
      <c r="W94" s="11"/>
      <c r="X94" s="11"/>
    </row>
    <row r="97" spans="2:12" customFormat="1" x14ac:dyDescent="0.25">
      <c r="B97" s="115" t="s">
        <v>34</v>
      </c>
      <c r="C97" s="188" t="str">
        <f>C72</f>
        <v>CLOs</v>
      </c>
      <c r="D97" s="188" t="str">
        <f t="shared" ref="D97:L97" si="73">D72</f>
        <v>European CMBS</v>
      </c>
      <c r="E97" s="188" t="str">
        <f t="shared" si="73"/>
        <v>European RMBS</v>
      </c>
      <c r="F97" s="188" t="str">
        <f t="shared" si="73"/>
        <v>Other Structured Finance</v>
      </c>
      <c r="G97" s="188" t="str">
        <f t="shared" si="73"/>
        <v>US Non-Agency</v>
      </c>
      <c r="H97" s="188" t="str">
        <f t="shared" si="73"/>
        <v>Whole Business Securitisation</v>
      </c>
      <c r="I97" s="188" t="str">
        <f t="shared" si="73"/>
        <v>US Agency CRT</v>
      </c>
      <c r="J97" s="188" t="str">
        <f t="shared" si="73"/>
        <v>Indices</v>
      </c>
      <c r="K97" s="188" t="str">
        <f t="shared" si="73"/>
        <v xml:space="preserve">Financials </v>
      </c>
      <c r="L97" s="188" t="str">
        <f t="shared" si="73"/>
        <v>Sovereign</v>
      </c>
    </row>
    <row r="98" spans="2:12" customFormat="1" x14ac:dyDescent="0.25">
      <c r="B98" s="116">
        <v>2014</v>
      </c>
      <c r="C98" s="12">
        <f t="shared" ref="C98:L99" si="74">AVERAGEIFS(C$50:C$69,$B$50:$B$69,"&gt;="&amp;DATE($B98,1,1),$B$50:$B$69,"&lt;="&amp;DATE($B98,12,31))</f>
        <v>0.11673638888888889</v>
      </c>
      <c r="D98" s="12">
        <f t="shared" si="74"/>
        <v>0.37718188325334145</v>
      </c>
      <c r="E98" s="12">
        <f t="shared" si="74"/>
        <v>0.68430092000178511</v>
      </c>
      <c r="F98" s="12">
        <f t="shared" si="74"/>
        <v>0</v>
      </c>
      <c r="G98" s="12">
        <f t="shared" si="74"/>
        <v>0.4235676300782068</v>
      </c>
      <c r="H98" s="12">
        <f t="shared" si="74"/>
        <v>5.3589111111111108E-3</v>
      </c>
      <c r="I98" s="12">
        <f t="shared" si="74"/>
        <v>3.6977777777777779E-5</v>
      </c>
      <c r="J98" s="12">
        <f t="shared" si="74"/>
        <v>0.18744755321593409</v>
      </c>
      <c r="K98" s="12">
        <f t="shared" si="74"/>
        <v>0.146022643270452</v>
      </c>
      <c r="L98" s="12">
        <f t="shared" si="74"/>
        <v>8.9023967245299429E-2</v>
      </c>
    </row>
    <row r="99" spans="2:12" customFormat="1" x14ac:dyDescent="0.25">
      <c r="B99" s="116">
        <v>2015</v>
      </c>
      <c r="C99" s="12">
        <f t="shared" si="74"/>
        <v>0.21025174545454545</v>
      </c>
      <c r="D99" s="12">
        <f t="shared" si="74"/>
        <v>0.41222014545454544</v>
      </c>
      <c r="E99" s="12">
        <f t="shared" si="74"/>
        <v>0.62665786363636367</v>
      </c>
      <c r="F99" s="12">
        <f t="shared" si="74"/>
        <v>0</v>
      </c>
      <c r="G99" s="12">
        <f t="shared" si="74"/>
        <v>0.47475487272727279</v>
      </c>
      <c r="H99" s="12">
        <f t="shared" si="74"/>
        <v>2.5711727272727272E-2</v>
      </c>
      <c r="I99" s="12">
        <f t="shared" si="74"/>
        <v>9.868036363636366E-3</v>
      </c>
      <c r="J99" s="12">
        <f t="shared" si="74"/>
        <v>0.11278716586984618</v>
      </c>
      <c r="K99" s="12">
        <f t="shared" si="74"/>
        <v>0.11577988882719481</v>
      </c>
      <c r="L99" s="12">
        <f t="shared" si="74"/>
        <v>0.15893610712114084</v>
      </c>
    </row>
    <row r="100" spans="2:12" customFormat="1" x14ac:dyDescent="0.25"/>
    <row r="101" spans="2:12" customFormat="1" x14ac:dyDescent="0.25"/>
    <row r="102" spans="2:12" customFormat="1" x14ac:dyDescent="0.25">
      <c r="B102" s="115" t="s">
        <v>35</v>
      </c>
      <c r="C102" s="188" t="str">
        <f>C97</f>
        <v>CLOs</v>
      </c>
      <c r="D102" s="188" t="str">
        <f t="shared" ref="D102:L102" si="75">D97</f>
        <v>European CMBS</v>
      </c>
      <c r="E102" s="188" t="str">
        <f t="shared" si="75"/>
        <v>European RMBS</v>
      </c>
      <c r="F102" s="188" t="str">
        <f t="shared" si="75"/>
        <v>Other Structured Finance</v>
      </c>
      <c r="G102" s="188" t="str">
        <f t="shared" si="75"/>
        <v>US Non-Agency</v>
      </c>
      <c r="H102" s="188" t="str">
        <f t="shared" si="75"/>
        <v>Whole Business Securitisation</v>
      </c>
      <c r="I102" s="188" t="str">
        <f t="shared" si="75"/>
        <v>US Agency CRT</v>
      </c>
      <c r="J102" s="188" t="str">
        <f t="shared" si="75"/>
        <v>Indices</v>
      </c>
      <c r="K102" s="188" t="str">
        <f t="shared" si="75"/>
        <v xml:space="preserve">Financials </v>
      </c>
      <c r="L102" s="188" t="str">
        <f t="shared" si="75"/>
        <v>Sovereign</v>
      </c>
    </row>
    <row r="103" spans="2:12" customFormat="1" x14ac:dyDescent="0.25">
      <c r="B103" s="116">
        <v>2014</v>
      </c>
      <c r="C103" s="12">
        <f t="shared" ref="C103:K104" si="76">AVERAGEIFS(P$50:P$69,$O$50:$O$69,"&gt;="&amp;DATE($B103,1,1),$O$50:$O$69,"&lt;="&amp;DATE($B103,12,31))</f>
        <v>-1.9687482532957837E-4</v>
      </c>
      <c r="D103" s="12">
        <f t="shared" si="76"/>
        <v>2.363954986072041E-3</v>
      </c>
      <c r="E103" s="12">
        <f t="shared" si="76"/>
        <v>4.7237313561576139E-3</v>
      </c>
      <c r="F103" s="12">
        <f t="shared" si="76"/>
        <v>3.0820207097946289E-3</v>
      </c>
      <c r="G103" s="12">
        <f t="shared" si="76"/>
        <v>1.9911068094403276E-3</v>
      </c>
      <c r="H103" s="12">
        <f t="shared" si="76"/>
        <v>3.5846219961430326E-6</v>
      </c>
      <c r="I103" s="12">
        <f t="shared" si="76"/>
        <v>0</v>
      </c>
      <c r="J103" s="12">
        <f t="shared" si="76"/>
        <v>0</v>
      </c>
      <c r="K103" s="12">
        <f t="shared" si="76"/>
        <v>0</v>
      </c>
      <c r="L103" s="12" t="e">
        <f>AVERAGEIFS(#REF!,$O$50:$O$69,"&gt;="&amp;DATE($B103,1,1),$O$50:$O$69,"&lt;="&amp;DATE($B103,12,31))</f>
        <v>#REF!</v>
      </c>
    </row>
    <row r="104" spans="2:12" customFormat="1" x14ac:dyDescent="0.25">
      <c r="B104" s="116">
        <v>2015</v>
      </c>
      <c r="C104" s="12">
        <f t="shared" si="76"/>
        <v>7.0036162202980336E-4</v>
      </c>
      <c r="D104" s="12">
        <f t="shared" si="76"/>
        <v>2.0648152123467645E-3</v>
      </c>
      <c r="E104" s="12">
        <f t="shared" si="76"/>
        <v>-8.1447909752464635E-4</v>
      </c>
      <c r="F104" s="12">
        <f t="shared" si="76"/>
        <v>0</v>
      </c>
      <c r="G104" s="12">
        <f t="shared" si="76"/>
        <v>-3.1391029771540239E-5</v>
      </c>
      <c r="H104" s="12">
        <f t="shared" si="76"/>
        <v>-8.9053237075690245E-5</v>
      </c>
      <c r="I104" s="12">
        <f t="shared" si="76"/>
        <v>3.4498103403153648E-5</v>
      </c>
      <c r="J104" s="12">
        <f t="shared" si="76"/>
        <v>0</v>
      </c>
      <c r="K104" s="12">
        <f t="shared" si="76"/>
        <v>0</v>
      </c>
      <c r="L104" s="12" t="e">
        <f>AVERAGEIFS(#REF!,$O$50:$O$69,"&gt;="&amp;DATE($B104,1,1),$O$50:$O$69,"&lt;="&amp;DATE($B104,12,31))</f>
        <v>#REF!</v>
      </c>
    </row>
  </sheetData>
  <mergeCells count="2">
    <mergeCell ref="B2:L2"/>
    <mergeCell ref="O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Z22"/>
  <sheetViews>
    <sheetView workbookViewId="0">
      <pane xSplit="2" ySplit="2" topLeftCell="BA3" activePane="bottomRight" state="frozen"/>
      <selection pane="topRight" activeCell="C1" sqref="C1"/>
      <selection pane="bottomLeft" activeCell="A3" sqref="A3"/>
      <selection pane="bottomRight" activeCell="N4" sqref="N4"/>
    </sheetView>
  </sheetViews>
  <sheetFormatPr defaultRowHeight="15" x14ac:dyDescent="0.25"/>
  <cols>
    <col min="2" max="2" width="7.42578125" bestFit="1" customWidth="1"/>
    <col min="3" max="3" width="7.85546875" bestFit="1" customWidth="1"/>
    <col min="4" max="4" width="11.28515625" bestFit="1" customWidth="1"/>
    <col min="5" max="5" width="11.140625" style="101" bestFit="1" customWidth="1"/>
    <col min="6" max="6" width="7.85546875" hidden="1" customWidth="1"/>
    <col min="7" max="7" width="11.28515625" hidden="1" customWidth="1"/>
    <col min="8" max="8" width="7.85546875" bestFit="1" customWidth="1"/>
    <col min="9" max="9" width="11.28515625" bestFit="1" customWidth="1"/>
    <col min="10" max="10" width="11.140625" style="101" bestFit="1" customWidth="1"/>
    <col min="11" max="11" width="7.85546875" hidden="1" customWidth="1"/>
    <col min="12" max="12" width="11.28515625" hidden="1" customWidth="1"/>
    <col min="14" max="14" width="7.85546875" style="30" bestFit="1" customWidth="1"/>
    <col min="15" max="15" width="11.28515625" style="30" bestFit="1" customWidth="1"/>
    <col min="16" max="16" width="11.140625" style="101" bestFit="1" customWidth="1"/>
    <col min="17" max="17" width="7.85546875" style="30" hidden="1" customWidth="1"/>
    <col min="18" max="18" width="11.28515625" style="30" hidden="1" customWidth="1"/>
    <col min="19" max="19" width="7.85546875" style="30" bestFit="1" customWidth="1"/>
    <col min="20" max="20" width="11.28515625" style="30" bestFit="1" customWidth="1"/>
    <col min="21" max="21" width="11.140625" style="101" bestFit="1" customWidth="1"/>
    <col min="22" max="22" width="7.85546875" style="30" hidden="1" customWidth="1"/>
    <col min="23" max="23" width="11.28515625" style="30" hidden="1" customWidth="1"/>
    <col min="25" max="25" width="7.85546875" style="30" bestFit="1" customWidth="1"/>
    <col min="26" max="26" width="11.28515625" style="30" bestFit="1" customWidth="1"/>
    <col min="27" max="27" width="11.140625" style="101" bestFit="1" customWidth="1"/>
    <col min="28" max="28" width="7.85546875" style="30" hidden="1" customWidth="1"/>
    <col min="29" max="29" width="11.28515625" style="30" hidden="1" customWidth="1"/>
    <col min="30" max="30" width="7.85546875" style="30" bestFit="1" customWidth="1"/>
    <col min="31" max="31" width="11.28515625" style="30" bestFit="1" customWidth="1"/>
    <col min="32" max="32" width="11.140625" style="101" bestFit="1" customWidth="1"/>
    <col min="33" max="33" width="7.85546875" style="30" hidden="1" customWidth="1"/>
    <col min="34" max="34" width="11.28515625" style="30" hidden="1" customWidth="1"/>
    <col min="36" max="36" width="7.85546875" style="30" bestFit="1" customWidth="1"/>
    <col min="37" max="37" width="11.28515625" style="30" bestFit="1" customWidth="1"/>
    <col min="38" max="38" width="11.140625" style="101" bestFit="1" customWidth="1"/>
    <col min="39" max="39" width="7.85546875" style="30" hidden="1" customWidth="1"/>
    <col min="40" max="40" width="11.28515625" style="30" hidden="1" customWidth="1"/>
    <col min="41" max="41" width="7.85546875" style="30" bestFit="1" customWidth="1"/>
    <col min="42" max="42" width="11.28515625" style="30" bestFit="1" customWidth="1"/>
    <col min="43" max="43" width="11.140625" style="101" bestFit="1" customWidth="1"/>
    <col min="44" max="44" width="7.85546875" style="30" hidden="1" customWidth="1"/>
    <col min="45" max="45" width="11.28515625" style="30" hidden="1" customWidth="1"/>
    <col min="47" max="47" width="7.85546875" style="30" bestFit="1" customWidth="1"/>
    <col min="48" max="48" width="11.28515625" style="30" bestFit="1" customWidth="1"/>
    <col min="49" max="49" width="11.140625" style="101" bestFit="1" customWidth="1"/>
    <col min="50" max="50" width="7.85546875" style="30" hidden="1" customWidth="1"/>
    <col min="51" max="51" width="11.28515625" style="30" hidden="1" customWidth="1"/>
    <col min="52" max="52" width="7.85546875" style="30" bestFit="1" customWidth="1"/>
    <col min="53" max="53" width="11.28515625" style="30" bestFit="1" customWidth="1"/>
    <col min="54" max="54" width="11.140625" style="101" bestFit="1" customWidth="1"/>
    <col min="55" max="55" width="7.85546875" style="30" hidden="1" customWidth="1"/>
    <col min="56" max="56" width="11.28515625" style="30" hidden="1" customWidth="1"/>
    <col min="58" max="58" width="7.85546875" style="30" bestFit="1" customWidth="1"/>
    <col min="59" max="59" width="11.28515625" style="30" bestFit="1" customWidth="1"/>
    <col min="60" max="60" width="11.140625" style="101" bestFit="1" customWidth="1"/>
    <col min="61" max="61" width="7.85546875" style="30" hidden="1" customWidth="1"/>
    <col min="62" max="62" width="11.28515625" style="30" hidden="1" customWidth="1"/>
    <col min="63" max="63" width="7.85546875" style="30" bestFit="1" customWidth="1"/>
    <col min="64" max="64" width="11.28515625" style="30" bestFit="1" customWidth="1"/>
    <col min="65" max="65" width="11.140625" style="101" bestFit="1" customWidth="1"/>
    <col min="66" max="66" width="7.85546875" style="30" hidden="1" customWidth="1"/>
    <col min="67" max="67" width="11.28515625" style="30" hidden="1" customWidth="1"/>
    <col min="69" max="69" width="7.85546875" style="30" bestFit="1" customWidth="1"/>
    <col min="70" max="70" width="11.28515625" style="30" bestFit="1" customWidth="1"/>
    <col min="71" max="71" width="11.140625" style="101" bestFit="1" customWidth="1"/>
    <col min="72" max="72" width="7.85546875" style="30" hidden="1" customWidth="1"/>
    <col min="73" max="73" width="11.28515625" style="30" hidden="1" customWidth="1"/>
    <col min="74" max="74" width="7.85546875" style="30" bestFit="1" customWidth="1"/>
    <col min="75" max="75" width="11.28515625" style="30" bestFit="1" customWidth="1"/>
    <col min="76" max="76" width="11.140625" style="101" bestFit="1" customWidth="1"/>
    <col min="77" max="77" width="7.85546875" style="30" hidden="1" customWidth="1"/>
    <col min="78" max="78" width="11.28515625" style="30" hidden="1" customWidth="1"/>
  </cols>
  <sheetData>
    <row r="1" spans="2:78" s="30" customFormat="1" x14ac:dyDescent="0.25">
      <c r="E1" s="101"/>
      <c r="J1" s="101"/>
      <c r="P1" s="101"/>
      <c r="U1" s="101"/>
      <c r="AA1" s="101"/>
      <c r="AF1" s="101"/>
      <c r="AL1" s="101"/>
      <c r="AQ1" s="101"/>
      <c r="AW1" s="101"/>
      <c r="BB1" s="101"/>
      <c r="BH1" s="101"/>
      <c r="BM1" s="101"/>
      <c r="BS1" s="101"/>
      <c r="BX1" s="101"/>
    </row>
    <row r="2" spans="2:78" x14ac:dyDescent="0.25">
      <c r="C2" s="205" t="str">
        <f>'Sector --&gt;'!C3</f>
        <v>CLOs</v>
      </c>
      <c r="D2" s="206"/>
      <c r="E2" s="206"/>
      <c r="F2" s="206"/>
      <c r="G2" s="207"/>
      <c r="H2" s="208" t="s">
        <v>36</v>
      </c>
      <c r="I2" s="209"/>
      <c r="J2" s="209"/>
      <c r="K2" s="209"/>
      <c r="L2" s="210"/>
      <c r="N2" s="205" t="str">
        <f>'Sector --&gt;'!D3</f>
        <v>European CMBS</v>
      </c>
      <c r="O2" s="206"/>
      <c r="P2" s="206"/>
      <c r="Q2" s="206"/>
      <c r="R2" s="207"/>
      <c r="S2" s="208" t="s">
        <v>36</v>
      </c>
      <c r="T2" s="209"/>
      <c r="U2" s="209"/>
      <c r="V2" s="209"/>
      <c r="W2" s="210"/>
      <c r="Y2" s="205" t="str">
        <f>'Sector --&gt;'!E3</f>
        <v>European RMBS</v>
      </c>
      <c r="Z2" s="206"/>
      <c r="AA2" s="206"/>
      <c r="AB2" s="206"/>
      <c r="AC2" s="207"/>
      <c r="AD2" s="208" t="s">
        <v>36</v>
      </c>
      <c r="AE2" s="209"/>
      <c r="AF2" s="209"/>
      <c r="AG2" s="209"/>
      <c r="AH2" s="210"/>
      <c r="AJ2" s="205" t="str">
        <f>'Sector --&gt;'!F3</f>
        <v>Other Structured Finance</v>
      </c>
      <c r="AK2" s="206"/>
      <c r="AL2" s="206"/>
      <c r="AM2" s="206"/>
      <c r="AN2" s="207"/>
      <c r="AO2" s="208" t="s">
        <v>36</v>
      </c>
      <c r="AP2" s="209"/>
      <c r="AQ2" s="209"/>
      <c r="AR2" s="209"/>
      <c r="AS2" s="210"/>
      <c r="AU2" s="205" t="str">
        <f>'Sector --&gt;'!G3</f>
        <v>US Non-Agency</v>
      </c>
      <c r="AV2" s="206"/>
      <c r="AW2" s="206"/>
      <c r="AX2" s="206"/>
      <c r="AY2" s="207"/>
      <c r="AZ2" s="208" t="s">
        <v>36</v>
      </c>
      <c r="BA2" s="209"/>
      <c r="BB2" s="209"/>
      <c r="BC2" s="209"/>
      <c r="BD2" s="210"/>
      <c r="BF2" s="205" t="str">
        <f>'Sector --&gt;'!H3</f>
        <v>Whole Business Securitisation</v>
      </c>
      <c r="BG2" s="206"/>
      <c r="BH2" s="206"/>
      <c r="BI2" s="206"/>
      <c r="BJ2" s="207"/>
      <c r="BK2" s="208" t="s">
        <v>36</v>
      </c>
      <c r="BL2" s="209"/>
      <c r="BM2" s="209"/>
      <c r="BN2" s="209"/>
      <c r="BO2" s="210"/>
      <c r="BQ2" s="205" t="str">
        <f>'Sector --&gt;'!I3</f>
        <v>US Agency CRT</v>
      </c>
      <c r="BR2" s="206"/>
      <c r="BS2" s="206"/>
      <c r="BT2" s="206"/>
      <c r="BU2" s="207"/>
      <c r="BV2" s="208" t="s">
        <v>36</v>
      </c>
      <c r="BW2" s="209"/>
      <c r="BX2" s="209"/>
      <c r="BY2" s="209"/>
      <c r="BZ2" s="210"/>
    </row>
    <row r="3" spans="2:78" x14ac:dyDescent="0.25">
      <c r="B3" s="109">
        <v>41759</v>
      </c>
      <c r="C3" s="122" t="s">
        <v>8</v>
      </c>
      <c r="D3" s="123" t="s">
        <v>37</v>
      </c>
      <c r="E3" s="123" t="s">
        <v>109</v>
      </c>
      <c r="F3" s="122" t="s">
        <v>9</v>
      </c>
      <c r="G3" s="123" t="s">
        <v>37</v>
      </c>
      <c r="H3" s="122" t="s">
        <v>8</v>
      </c>
      <c r="I3" s="123" t="s">
        <v>37</v>
      </c>
      <c r="J3" s="123" t="s">
        <v>109</v>
      </c>
      <c r="K3" s="122" t="s">
        <v>9</v>
      </c>
      <c r="L3" s="123" t="s">
        <v>37</v>
      </c>
      <c r="N3" s="122" t="s">
        <v>8</v>
      </c>
      <c r="O3" s="123" t="s">
        <v>37</v>
      </c>
      <c r="P3" s="123" t="s">
        <v>109</v>
      </c>
      <c r="Q3" s="122" t="s">
        <v>9</v>
      </c>
      <c r="R3" s="123" t="s">
        <v>37</v>
      </c>
      <c r="S3" s="122" t="s">
        <v>8</v>
      </c>
      <c r="T3" s="123" t="s">
        <v>37</v>
      </c>
      <c r="U3" s="123" t="s">
        <v>109</v>
      </c>
      <c r="V3" s="122" t="s">
        <v>9</v>
      </c>
      <c r="W3" s="123" t="s">
        <v>37</v>
      </c>
      <c r="Y3" s="122" t="s">
        <v>8</v>
      </c>
      <c r="Z3" s="123" t="s">
        <v>37</v>
      </c>
      <c r="AA3" s="123" t="s">
        <v>109</v>
      </c>
      <c r="AB3" s="35" t="s">
        <v>9</v>
      </c>
      <c r="AC3" s="123" t="s">
        <v>37</v>
      </c>
      <c r="AD3" s="122" t="s">
        <v>8</v>
      </c>
      <c r="AE3" s="123" t="s">
        <v>37</v>
      </c>
      <c r="AF3" s="123" t="s">
        <v>109</v>
      </c>
      <c r="AG3" s="122" t="s">
        <v>9</v>
      </c>
      <c r="AH3" s="123" t="s">
        <v>37</v>
      </c>
      <c r="AJ3" s="122" t="s">
        <v>8</v>
      </c>
      <c r="AK3" s="123" t="s">
        <v>37</v>
      </c>
      <c r="AL3" s="123" t="s">
        <v>109</v>
      </c>
      <c r="AM3" s="122" t="s">
        <v>9</v>
      </c>
      <c r="AN3" s="123" t="s">
        <v>37</v>
      </c>
      <c r="AO3" s="122" t="s">
        <v>8</v>
      </c>
      <c r="AP3" s="123" t="s">
        <v>37</v>
      </c>
      <c r="AQ3" s="123" t="s">
        <v>109</v>
      </c>
      <c r="AR3" s="122" t="s">
        <v>9</v>
      </c>
      <c r="AS3" s="123" t="s">
        <v>37</v>
      </c>
      <c r="AU3" s="122" t="s">
        <v>8</v>
      </c>
      <c r="AV3" s="123" t="s">
        <v>37</v>
      </c>
      <c r="AW3" s="123" t="s">
        <v>109</v>
      </c>
      <c r="AX3" s="122" t="s">
        <v>9</v>
      </c>
      <c r="AY3" s="123" t="s">
        <v>37</v>
      </c>
      <c r="AZ3" s="122" t="s">
        <v>8</v>
      </c>
      <c r="BA3" s="123" t="s">
        <v>37</v>
      </c>
      <c r="BB3" s="123" t="s">
        <v>109</v>
      </c>
      <c r="BC3" s="122" t="s">
        <v>9</v>
      </c>
      <c r="BD3" s="123" t="s">
        <v>37</v>
      </c>
      <c r="BF3" s="122" t="s">
        <v>8</v>
      </c>
      <c r="BG3" s="123" t="s">
        <v>37</v>
      </c>
      <c r="BH3" s="123" t="s">
        <v>109</v>
      </c>
      <c r="BI3" s="122" t="s">
        <v>9</v>
      </c>
      <c r="BJ3" s="123" t="s">
        <v>37</v>
      </c>
      <c r="BK3" s="122" t="s">
        <v>8</v>
      </c>
      <c r="BL3" s="123" t="s">
        <v>37</v>
      </c>
      <c r="BM3" s="123" t="s">
        <v>109</v>
      </c>
      <c r="BN3" s="122" t="s">
        <v>9</v>
      </c>
      <c r="BO3" s="123" t="s">
        <v>37</v>
      </c>
      <c r="BQ3" s="122" t="s">
        <v>8</v>
      </c>
      <c r="BR3" s="123" t="s">
        <v>37</v>
      </c>
      <c r="BS3" s="123" t="s">
        <v>109</v>
      </c>
      <c r="BT3" s="122" t="s">
        <v>9</v>
      </c>
      <c r="BU3" s="123" t="s">
        <v>37</v>
      </c>
      <c r="BV3" s="122" t="s">
        <v>8</v>
      </c>
      <c r="BW3" s="123" t="s">
        <v>37</v>
      </c>
      <c r="BX3" s="123" t="s">
        <v>109</v>
      </c>
      <c r="BY3" s="122" t="s">
        <v>9</v>
      </c>
      <c r="BZ3" s="123" t="s">
        <v>37</v>
      </c>
    </row>
    <row r="4" spans="2:78" x14ac:dyDescent="0.25">
      <c r="B4" s="13">
        <f>EOMONTH(B3,1)</f>
        <v>41790</v>
      </c>
      <c r="C4" s="12">
        <f>IFERROR(VLOOKUP($B4,'Sector --&gt;'!$O$3:$X$23,MATCH(C$2,'Sector --&gt;'!$O$3:$X$3,0),FALSE)/VLOOKUP($B3,'Sector --&gt;'!$B$3:$L$23,MATCH(C$2,'Sector --&gt;'!$B$3:$L$3,FALSE)),0)</f>
        <v>0</v>
      </c>
      <c r="D4" s="31"/>
      <c r="E4" s="116">
        <v>0</v>
      </c>
      <c r="F4" s="12" t="e">
        <f>VLOOKUP($B4,'Sector --&gt;'!$O$26:$X$46,MATCH(C$2,'Sector --&gt;'!$O$3:$X$3,0),FALSE)/VLOOKUP(#REF!,'Sector --&gt;'!$B$26:$L$46,MATCH(C$2,'Sector --&gt;'!$B$3:$L$3,FALSE))</f>
        <v>#REF!</v>
      </c>
      <c r="G4" s="31"/>
      <c r="H4" s="99">
        <f>'Benchmark (2)'!C30/'Benchmark (2)'!C29-1</f>
        <v>1.9734292978350609E-3</v>
      </c>
      <c r="I4" s="31"/>
      <c r="J4" s="116">
        <v>0</v>
      </c>
      <c r="K4" s="100">
        <f>Benchmark!P5</f>
        <v>1.5960755963452221E-3</v>
      </c>
      <c r="L4" s="31"/>
      <c r="N4" s="53">
        <f>IFERROR(VLOOKUP($B4,'Sector --&gt;'!$O$3:$X$23,MATCH(N$2,'Sector --&gt;'!$O$3:$X$3,0),FALSE)/VLOOKUP($B3,'Sector --&gt;'!$B$3:$L$23,MATCH(N$2,'Sector --&gt;'!$B$3:$L$3,FALSE)),0)</f>
        <v>2.0551413594042004E-2</v>
      </c>
      <c r="O4" s="31"/>
      <c r="P4" s="116">
        <v>0</v>
      </c>
      <c r="Q4" s="31" t="e">
        <f>VLOOKUP($B4,'Sector --&gt;'!$O$26:$X$46,MATCH(N$2,'Sector --&gt;'!$O$3:$X$3,0),FALSE)/VLOOKUP(#REF!,'Sector --&gt;'!$B$26:$L$46,MATCH(N$2,'Sector --&gt;'!$B$3:$L$3,FALSE))</f>
        <v>#REF!</v>
      </c>
      <c r="R4" s="31"/>
      <c r="S4" s="84"/>
      <c r="T4" s="31"/>
      <c r="U4" s="116">
        <v>0</v>
      </c>
      <c r="V4" s="85">
        <f>Benchmark!T5</f>
        <v>-1.5083661671312233E-2</v>
      </c>
      <c r="W4" s="31"/>
      <c r="Y4" s="53">
        <f>IFERROR(VLOOKUP($B4,'Sector --&gt;'!$O$3:$X$23,MATCH(Y$2,'Sector --&gt;'!$O$3:$X$3,0),FALSE)/VLOOKUP($B3,'Sector --&gt;'!$B$3:$L$23,MATCH(Y$2,'Sector --&gt;'!$B$3:$L$3,FALSE)),0)</f>
        <v>9.0888075078861524E-3</v>
      </c>
      <c r="Z4" s="31"/>
      <c r="AA4" s="116">
        <v>0</v>
      </c>
      <c r="AB4" s="31">
        <f>IFERROR(VLOOKUP($B4,'Sector --&gt;'!$O$26:$X$46,MATCH(Y$2,'Sector --&gt;'!$O$3:$X$3,0),FALSE)/VLOOKUP(#REF!,'Sector --&gt;'!$B$26:$L$46,MATCH(Y$2,'Sector --&gt;'!$B$3:$L$3,FALSE)),AG4)</f>
        <v>-8.5097907959771849E-3</v>
      </c>
      <c r="AC4" s="31"/>
      <c r="AD4" s="86"/>
      <c r="AF4" s="116">
        <v>0</v>
      </c>
      <c r="AG4" s="87">
        <f>Benchmark!X5</f>
        <v>-8.5097907959771849E-3</v>
      </c>
      <c r="AH4" s="31"/>
      <c r="AJ4" s="53">
        <f>IFERROR(VLOOKUP($B4,'Sector --&gt;'!$O$3:$X$23,MATCH(AJ$2,'Sector --&gt;'!$O$3:$X$3,0),FALSE)/VLOOKUP($B3,'Sector --&gt;'!$B$3:$L$23,MATCH(AJ$2,'Sector --&gt;'!$B$3:$L$3,FALSE)),0)</f>
        <v>0</v>
      </c>
      <c r="AK4" s="31"/>
      <c r="AL4" s="116">
        <v>0</v>
      </c>
      <c r="AM4" s="31" t="e">
        <f>VLOOKUP($B4,'Sector --&gt;'!$O$26:$X$46,MATCH(AJ$2,'Sector --&gt;'!$O$3:$X$3,0),FALSE)/VLOOKUP(#REF!,'Sector --&gt;'!$B$26:$L$46,MATCH(AJ$2,'Sector --&gt;'!$B$3:$L$3,FALSE))</f>
        <v>#REF!</v>
      </c>
      <c r="AN4" s="31"/>
      <c r="AO4" s="88"/>
      <c r="AQ4" s="116">
        <v>0</v>
      </c>
      <c r="AR4" s="89">
        <f>Benchmark!AB5</f>
        <v>-5.8353385859265814E-3</v>
      </c>
      <c r="AS4" s="31"/>
      <c r="AU4" s="53">
        <f>IFERROR(VLOOKUP($B4,'Sector --&gt;'!$O$3:$X$23,MATCH(AU$2,'Sector --&gt;'!$O$3:$X$3,0),FALSE)/VLOOKUP($B3,'Sector --&gt;'!$B$3:$L$23,MATCH(AU$2,'Sector --&gt;'!$B$3:$L$3,FALSE)),0)</f>
        <v>9.869829225164899E-3</v>
      </c>
      <c r="AV4" s="31"/>
      <c r="AW4" s="116">
        <v>0</v>
      </c>
      <c r="AX4" s="31" t="e">
        <f>VLOOKUP($B4,'Sector --&gt;'!$O$26:$X$46,MATCH(AU$2,'Sector --&gt;'!$O$3:$X$3,0),FALSE)/VLOOKUP(#REF!,'Sector --&gt;'!$B$26:$L$46,MATCH(AU$2,'Sector --&gt;'!$B$3:$L$3,FALSE))</f>
        <v>#REF!</v>
      </c>
      <c r="AY4" s="31"/>
      <c r="AZ4" s="90"/>
      <c r="BB4" s="116">
        <v>0</v>
      </c>
      <c r="BC4" s="91">
        <f>Benchmark!AF5</f>
        <v>-6.4161403777265869E-3</v>
      </c>
      <c r="BD4" s="31"/>
      <c r="BF4" s="53">
        <f>IFERROR(VLOOKUP($B4,'Sector --&gt;'!$O$3:$X$23,MATCH(BF$2,'Sector --&gt;'!$O$3:$X$3,0),FALSE)/VLOOKUP($B3,'Sector --&gt;'!$B$3:$L$23,MATCH(BF$2,'Sector --&gt;'!$B$3:$L$3,FALSE)),0)</f>
        <v>0</v>
      </c>
      <c r="BG4" s="31"/>
      <c r="BH4" s="116">
        <v>0</v>
      </c>
      <c r="BI4" s="31" t="e">
        <f>VLOOKUP($B4,'Sector --&gt;'!$O$26:$X$46,MATCH(BF$2,'Sector --&gt;'!$O$3:$X$3,0),FALSE)/VLOOKUP(#REF!,'Sector --&gt;'!$B$26:$L$46,MATCH(BF$2,'Sector --&gt;'!$B$3:$L$3,FALSE))</f>
        <v>#REF!</v>
      </c>
      <c r="BJ4" s="31"/>
      <c r="BK4" s="92"/>
      <c r="BM4" s="116">
        <v>0</v>
      </c>
      <c r="BN4" s="93">
        <f>Benchmark!AJ5</f>
        <v>2.0470821606662883E-2</v>
      </c>
      <c r="BO4" s="31"/>
      <c r="BQ4" s="53">
        <f>IFERROR(VLOOKUP($B4,'Sector --&gt;'!$O$3:$X$23,MATCH(BQ$2,'Sector --&gt;'!$O$3:$X$3,0),FALSE)/VLOOKUP($B3,'Sector --&gt;'!$B$3:$L$23,MATCH(BQ$2,'Sector --&gt;'!$B$3:$L$3,FALSE)),0)</f>
        <v>0</v>
      </c>
      <c r="BR4" s="31"/>
      <c r="BS4" s="116">
        <v>0</v>
      </c>
      <c r="BT4" s="124">
        <f>IFERROR(VLOOKUP($B4,'Sector --&gt;'!$O$26:$X$46,MATCH(BQ$2,'Sector --&gt;'!$O$3:$X$3,0),FALSE)/VLOOKUP(#REF!,'Sector --&gt;'!$B$26:$L$46,MATCH(BQ$2,'Sector --&gt;'!$B$3:$L$3,FALSE)),BY4)</f>
        <v>-8.946228349685198E-3</v>
      </c>
      <c r="BU4" s="31"/>
      <c r="BV4" s="94"/>
      <c r="BX4" s="116">
        <v>0</v>
      </c>
      <c r="BY4" s="95">
        <f>Benchmark!AN5</f>
        <v>-8.946228349685198E-3</v>
      </c>
      <c r="BZ4" s="31"/>
    </row>
    <row r="5" spans="2:78" x14ac:dyDescent="0.25">
      <c r="B5" s="13">
        <f t="shared" ref="B5:B22" si="0">EOMONTH(B4,1)</f>
        <v>41820</v>
      </c>
      <c r="C5" s="53">
        <f>IFERROR(VLOOKUP($B5,'Sector --&gt;'!$O$3:$X$23,MATCH(C$2,'Sector --&gt;'!$O$3:$X$3,0),FALSE)/VLOOKUP($B4,'Sector --&gt;'!$B$3:$L$23,MATCH(C$2,'Sector --&gt;'!$B$3:$L$3,FALSE)),0)</f>
        <v>0</v>
      </c>
      <c r="D5" s="31"/>
      <c r="E5" s="53">
        <f t="array" ref="E5">PRODUCT(1+C$4:C5)-1</f>
        <v>0</v>
      </c>
      <c r="F5" s="31" t="e">
        <f>VLOOKUP($B5,'Sector --&gt;'!$O$26:$X$46,MATCH(C$2,'Sector --&gt;'!$O$3:$X$3,0),FALSE)/VLOOKUP($B4,'Sector --&gt;'!$B$26:$L$46,MATCH(C$2,'Sector --&gt;'!$B$3:$L$3,FALSE))</f>
        <v>#DIV/0!</v>
      </c>
      <c r="G5" s="31"/>
      <c r="H5" s="102">
        <f>'Benchmark (2)'!C31/'Benchmark (2)'!C30-1</f>
        <v>-5.2973172266601587E-5</v>
      </c>
      <c r="I5" s="31"/>
      <c r="J5" s="53">
        <f t="array" ref="J5">PRODUCT(1+H$4:H5)-1</f>
        <v>1.9203515867582954E-3</v>
      </c>
      <c r="K5" s="102">
        <f>Benchmark!P6</f>
        <v>1.9718920941506936E-2</v>
      </c>
      <c r="L5" s="31"/>
      <c r="N5" s="53">
        <f>IFERROR(VLOOKUP($B5,'Sector --&gt;'!$O$3:$X$23,MATCH(N$2,'Sector --&gt;'!$O$3:$X$3,0),FALSE)/VLOOKUP($B4,'Sector --&gt;'!$B$3:$L$23,MATCH(N$2,'Sector --&gt;'!$B$3:$L$3,FALSE)),0)</f>
        <v>9.7375585266392499E-3</v>
      </c>
      <c r="O5" s="31"/>
      <c r="P5" s="53">
        <f t="array" ref="P5">PRODUCT(1+N$4:N5)-1</f>
        <v>3.0489092713358534E-2</v>
      </c>
      <c r="Q5" s="31" t="e">
        <f>VLOOKUP($B5,'Sector --&gt;'!$O$26:$X$46,MATCH(N$2,'Sector --&gt;'!$O$3:$X$3,0),FALSE)/VLOOKUP($B4,'Sector --&gt;'!$B$26:$L$46,MATCH(N$2,'Sector --&gt;'!$B$3:$L$3,FALSE))</f>
        <v>#DIV/0!</v>
      </c>
      <c r="R5" s="31"/>
      <c r="S5" s="102"/>
      <c r="T5" s="31"/>
      <c r="U5" s="53">
        <f t="array" ref="U5">PRODUCT(1+S$4:S5)-1</f>
        <v>0</v>
      </c>
      <c r="V5" s="102">
        <f>Benchmark!T6</f>
        <v>-2.0346302241504948E-2</v>
      </c>
      <c r="W5" s="31"/>
      <c r="Y5" s="53">
        <f>IFERROR(VLOOKUP($B5,'Sector --&gt;'!$O$3:$X$23,MATCH(Y$2,'Sector --&gt;'!$O$3:$X$3,0),FALSE)/VLOOKUP($B4,'Sector --&gt;'!$B$3:$L$23,MATCH(Y$2,'Sector --&gt;'!$B$3:$L$3,FALSE)),0)</f>
        <v>3.5121770903833983E-2</v>
      </c>
      <c r="Z5" s="31"/>
      <c r="AA5" s="53">
        <f t="array" ref="AA5">PRODUCT(1+Y$4:Y5)-1</f>
        <v>4.452979342680119E-2</v>
      </c>
      <c r="AB5" s="31">
        <f>IFERROR(VLOOKUP($B5,'Sector --&gt;'!$O$26:$X$46,MATCH(Y$2,'Sector --&gt;'!$O$3:$X$3,0),FALSE)/VLOOKUP($B4,'Sector --&gt;'!$B$26:$L$46,MATCH(Y$2,'Sector --&gt;'!$B$3:$L$3,FALSE)),AG5)</f>
        <v>-2.7628587800586656E-2</v>
      </c>
      <c r="AC5" s="31"/>
      <c r="AD5" s="102"/>
      <c r="AF5" s="53">
        <f t="array" ref="AF5">PRODUCT(1+AD$4:AD5)-1</f>
        <v>0</v>
      </c>
      <c r="AG5" s="102">
        <f>Benchmark!X6</f>
        <v>-2.7628587800586656E-2</v>
      </c>
      <c r="AH5" s="31"/>
      <c r="AJ5" s="53">
        <f>IFERROR(VLOOKUP($B5,'Sector --&gt;'!$O$3:$X$23,MATCH(AJ$2,'Sector --&gt;'!$O$3:$X$3,0),FALSE)/VLOOKUP($B4,'Sector --&gt;'!$B$3:$L$23,MATCH(AJ$2,'Sector --&gt;'!$B$3:$L$3,FALSE)),0)</f>
        <v>0</v>
      </c>
      <c r="AK5" s="31"/>
      <c r="AL5" s="53">
        <f t="array" ref="AL5">PRODUCT(1+AJ$4:AJ5)-1</f>
        <v>0</v>
      </c>
      <c r="AM5" s="31" t="e">
        <f>VLOOKUP($B5,'Sector --&gt;'!$O$26:$X$46,MATCH(AJ$2,'Sector --&gt;'!$O$3:$X$3,0),FALSE)/VLOOKUP($B4,'Sector --&gt;'!$B$26:$L$46,MATCH(AJ$2,'Sector --&gt;'!$B$3:$L$3,FALSE))</f>
        <v>#DIV/0!</v>
      </c>
      <c r="AN5" s="31"/>
      <c r="AO5" s="102"/>
      <c r="AQ5" s="53">
        <f t="array" ref="AQ5">PRODUCT(1+AO$4:AO5)-1</f>
        <v>0</v>
      </c>
      <c r="AR5" s="102">
        <f>Benchmark!AB6</f>
        <v>-1.4584346312157995E-2</v>
      </c>
      <c r="AS5" s="31"/>
      <c r="AU5" s="53">
        <f>IFERROR(VLOOKUP($B5,'Sector --&gt;'!$O$3:$X$23,MATCH(AU$2,'Sector --&gt;'!$O$3:$X$3,0),FALSE)/VLOOKUP($B4,'Sector --&gt;'!$B$3:$L$23,MATCH(AU$2,'Sector --&gt;'!$B$3:$L$3,FALSE)),0)</f>
        <v>3.4172014601749788E-3</v>
      </c>
      <c r="AV5" s="31"/>
      <c r="AW5" s="53">
        <f t="array" ref="AW5">PRODUCT(1+AU$4:AU5)-1</f>
        <v>1.3320757880179723E-2</v>
      </c>
      <c r="AX5" s="31" t="e">
        <f>VLOOKUP($B5,'Sector --&gt;'!$O$26:$X$46,MATCH(AU$2,'Sector --&gt;'!$O$3:$X$3,0),FALSE)/VLOOKUP($B4,'Sector --&gt;'!$B$26:$L$46,MATCH(AU$2,'Sector --&gt;'!$B$3:$L$3,FALSE))</f>
        <v>#DIV/0!</v>
      </c>
      <c r="AY5" s="31"/>
      <c r="AZ5" s="102"/>
      <c r="BB5" s="53">
        <f t="array" ref="BB5">PRODUCT(1+AZ$4:AZ5)-1</f>
        <v>0</v>
      </c>
      <c r="BC5" s="102">
        <f>Benchmark!AF6</f>
        <v>-3.482734142814717E-3</v>
      </c>
      <c r="BD5" s="31"/>
      <c r="BF5" s="53">
        <f>IFERROR(VLOOKUP($B5,'Sector --&gt;'!$O$3:$X$23,MATCH(BF$2,'Sector --&gt;'!$O$3:$X$3,0),FALSE)/VLOOKUP($B4,'Sector --&gt;'!$B$3:$L$23,MATCH(BF$2,'Sector --&gt;'!$B$3:$L$3,FALSE)),0)</f>
        <v>0</v>
      </c>
      <c r="BG5" s="31"/>
      <c r="BH5" s="53">
        <f t="array" ref="BH5">PRODUCT(1+BF$4:BF5)-1</f>
        <v>0</v>
      </c>
      <c r="BI5" s="31" t="e">
        <f>VLOOKUP($B5,'Sector --&gt;'!$O$26:$X$46,MATCH(BF$2,'Sector --&gt;'!$O$3:$X$3,0),FALSE)/VLOOKUP($B4,'Sector --&gt;'!$B$26:$L$46,MATCH(BF$2,'Sector --&gt;'!$B$3:$L$3,FALSE))</f>
        <v>#DIV/0!</v>
      </c>
      <c r="BJ5" s="31"/>
      <c r="BK5" s="102"/>
      <c r="BM5" s="53">
        <f t="array" ref="BM5">PRODUCT(1+BK$4:BK5)-1</f>
        <v>0</v>
      </c>
      <c r="BN5" s="102">
        <f>Benchmark!AJ6</f>
        <v>2.7029851209223174E-2</v>
      </c>
      <c r="BO5" s="31"/>
      <c r="BQ5" s="53">
        <f>IFERROR(VLOOKUP($B5,'Sector --&gt;'!$O$3:$X$23,MATCH(BQ$2,'Sector --&gt;'!$O$3:$X$3,0),FALSE)/VLOOKUP($B4,'Sector --&gt;'!$B$3:$L$23,MATCH(BQ$2,'Sector --&gt;'!$B$3:$L$3,FALSE)),0)</f>
        <v>0</v>
      </c>
      <c r="BR5" s="31"/>
      <c r="BS5" s="53">
        <f t="array" ref="BS5">PRODUCT(1+BQ$4:BQ5)-1</f>
        <v>0</v>
      </c>
      <c r="BT5" s="31">
        <f>IFERROR(VLOOKUP($B5,'Sector --&gt;'!$O$26:$X$46,MATCH(BQ$2,'Sector --&gt;'!$O$3:$X$3,0),FALSE)/VLOOKUP($B4,'Sector --&gt;'!$B$26:$L$46,MATCH(BQ$2,'Sector --&gt;'!$B$3:$L$3,FALSE)),BY5)</f>
        <v>3.5530270624194796E-3</v>
      </c>
      <c r="BU5" s="31"/>
      <c r="BV5" s="102"/>
      <c r="BX5" s="53">
        <f t="array" ref="BX5">PRODUCT(1+BV$4:BV5)-1</f>
        <v>0</v>
      </c>
      <c r="BY5" s="102">
        <f>Benchmark!AN6</f>
        <v>3.5530270624194796E-3</v>
      </c>
      <c r="BZ5" s="31"/>
    </row>
    <row r="6" spans="2:78" x14ac:dyDescent="0.25">
      <c r="B6" s="13">
        <f t="shared" si="0"/>
        <v>41851</v>
      </c>
      <c r="C6" s="53">
        <f>IFERROR(VLOOKUP($B6,'Sector --&gt;'!$O$3:$X$23,MATCH(C$2,'Sector --&gt;'!$O$3:$X$3,0),FALSE)/VLOOKUP($B5,'Sector --&gt;'!$B$3:$L$23,MATCH(C$2,'Sector --&gt;'!$B$3:$L$3,FALSE)),0)</f>
        <v>-2.0241937410293569E-3</v>
      </c>
      <c r="D6" s="31"/>
      <c r="E6" s="53">
        <f t="array" ref="E6">PRODUCT(1+C$4:C6)-1</f>
        <v>-2.0241937410293565E-3</v>
      </c>
      <c r="F6" s="31" t="e">
        <f>VLOOKUP($B6,'Sector --&gt;'!$O$26:$X$46,MATCH(C$2,'Sector --&gt;'!$O$3:$X$3,0),FALSE)/VLOOKUP($B5,'Sector --&gt;'!$B$26:$L$46,MATCH(C$2,'Sector --&gt;'!$B$3:$L$3,FALSE))</f>
        <v>#DIV/0!</v>
      </c>
      <c r="G6" s="31"/>
      <c r="H6" s="102">
        <f>'Benchmark (2)'!C32/'Benchmark (2)'!C31-1</f>
        <v>7.6179457186942301E-4</v>
      </c>
      <c r="I6" s="31"/>
      <c r="J6" s="53">
        <f t="array" ref="J6">PRODUCT(1+H$4:H6)-1</f>
        <v>2.6836090720425698E-3</v>
      </c>
      <c r="K6" s="102">
        <f>Benchmark!P7</f>
        <v>-4.5028005552560077E-2</v>
      </c>
      <c r="L6" s="31"/>
      <c r="N6" s="53">
        <f>IFERROR(VLOOKUP($B6,'Sector --&gt;'!$O$3:$X$23,MATCH(N$2,'Sector --&gt;'!$O$3:$X$3,0),FALSE)/VLOOKUP($B5,'Sector --&gt;'!$B$3:$L$23,MATCH(N$2,'Sector --&gt;'!$B$3:$L$3,FALSE)),0)</f>
        <v>6.2874237114923124E-3</v>
      </c>
      <c r="O6" s="31"/>
      <c r="P6" s="53">
        <f t="array" ref="P6">PRODUCT(1+N$4:N6)-1</f>
        <v>3.6968214269318622E-2</v>
      </c>
      <c r="Q6" s="31" t="e">
        <f>VLOOKUP($B6,'Sector --&gt;'!$O$26:$X$46,MATCH(N$2,'Sector --&gt;'!$O$3:$X$3,0),FALSE)/VLOOKUP($B5,'Sector --&gt;'!$B$26:$L$46,MATCH(N$2,'Sector --&gt;'!$B$3:$L$3,FALSE))</f>
        <v>#DIV/0!</v>
      </c>
      <c r="R6" s="31"/>
      <c r="S6" s="102"/>
      <c r="T6" s="31"/>
      <c r="U6" s="53">
        <f t="array" ref="U6">PRODUCT(1+S$4:S6)-1</f>
        <v>0</v>
      </c>
      <c r="V6" s="102">
        <f>Benchmark!T7</f>
        <v>-3.8962532332197271E-2</v>
      </c>
      <c r="W6" s="31"/>
      <c r="Y6" s="53">
        <f>IFERROR(VLOOKUP($B6,'Sector --&gt;'!$O$3:$X$23,MATCH(Y$2,'Sector --&gt;'!$O$3:$X$3,0),FALSE)/VLOOKUP($B5,'Sector --&gt;'!$B$3:$L$23,MATCH(Y$2,'Sector --&gt;'!$B$3:$L$3,FALSE)),0)</f>
        <v>1.9910893769907348E-3</v>
      </c>
      <c r="Z6" s="31"/>
      <c r="AA6" s="53">
        <f t="array" ref="AA6">PRODUCT(1+Y$4:Y6)-1</f>
        <v>4.6609545602443569E-2</v>
      </c>
      <c r="AB6" s="31">
        <f>IFERROR(VLOOKUP($B6,'Sector --&gt;'!$O$26:$X$46,MATCH(Y$2,'Sector --&gt;'!$O$3:$X$3,0),FALSE)/VLOOKUP($B5,'Sector --&gt;'!$B$26:$L$46,MATCH(Y$2,'Sector --&gt;'!$B$3:$L$3,FALSE)),AG6)</f>
        <v>-4.8491994991017003E-3</v>
      </c>
      <c r="AC6" s="31"/>
      <c r="AD6" s="102"/>
      <c r="AF6" s="53">
        <f t="array" ref="AF6">PRODUCT(1+AD$4:AD6)-1</f>
        <v>0</v>
      </c>
      <c r="AG6" s="102">
        <f>Benchmark!X7</f>
        <v>-4.8491994991017003E-3</v>
      </c>
      <c r="AH6" s="31"/>
      <c r="AJ6" s="53">
        <f>IFERROR(VLOOKUP($B6,'Sector --&gt;'!$O$3:$X$23,MATCH(AJ$2,'Sector --&gt;'!$O$3:$X$3,0),FALSE)/VLOOKUP($B5,'Sector --&gt;'!$B$3:$L$23,MATCH(AJ$2,'Sector --&gt;'!$B$3:$L$3,FALSE)),0)</f>
        <v>0</v>
      </c>
      <c r="AK6" s="31"/>
      <c r="AL6" s="53">
        <f t="array" ref="AL6">PRODUCT(1+AJ$4:AJ6)-1</f>
        <v>0</v>
      </c>
      <c r="AM6" s="31" t="e">
        <f>VLOOKUP($B6,'Sector --&gt;'!$O$26:$X$46,MATCH(AJ$2,'Sector --&gt;'!$O$3:$X$3,0),FALSE)/VLOOKUP($B5,'Sector --&gt;'!$B$26:$L$46,MATCH(AJ$2,'Sector --&gt;'!$B$3:$L$3,FALSE))</f>
        <v>#DIV/0!</v>
      </c>
      <c r="AN6" s="31"/>
      <c r="AO6" s="102"/>
      <c r="AQ6" s="53">
        <f t="array" ref="AQ6">PRODUCT(1+AO$4:AO6)-1</f>
        <v>0</v>
      </c>
      <c r="AR6" s="102">
        <f>Benchmark!AB7</f>
        <v>-2.0577649845965534E-2</v>
      </c>
      <c r="AS6" s="31"/>
      <c r="AU6" s="53">
        <f>IFERROR(VLOOKUP($B6,'Sector --&gt;'!$O$3:$X$23,MATCH(AU$2,'Sector --&gt;'!$O$3:$X$3,0),FALSE)/VLOOKUP($B5,'Sector --&gt;'!$B$3:$L$23,MATCH(AU$2,'Sector --&gt;'!$B$3:$L$3,FALSE)),0)</f>
        <v>1.01830920159207E-2</v>
      </c>
      <c r="AV6" s="31"/>
      <c r="AW6" s="53">
        <f t="array" ref="AW6">PRODUCT(1+AU$4:AU6)-1</f>
        <v>2.3639496399316062E-2</v>
      </c>
      <c r="AX6" s="31" t="e">
        <f>VLOOKUP($B6,'Sector --&gt;'!$O$26:$X$46,MATCH(AU$2,'Sector --&gt;'!$O$3:$X$3,0),FALSE)/VLOOKUP($B5,'Sector --&gt;'!$B$26:$L$46,MATCH(AU$2,'Sector --&gt;'!$B$3:$L$3,FALSE))</f>
        <v>#DIV/0!</v>
      </c>
      <c r="AY6" s="31"/>
      <c r="AZ6" s="102"/>
      <c r="BB6" s="53">
        <f t="array" ref="BB6">PRODUCT(1+AZ$4:AZ6)-1</f>
        <v>0</v>
      </c>
      <c r="BC6" s="102">
        <f>Benchmark!AF7</f>
        <v>-2.5366868280371956E-2</v>
      </c>
      <c r="BD6" s="31"/>
      <c r="BF6" s="53">
        <f>IFERROR(VLOOKUP($B6,'Sector --&gt;'!$O$3:$X$23,MATCH(BF$2,'Sector --&gt;'!$O$3:$X$3,0),FALSE)/VLOOKUP($B5,'Sector --&gt;'!$B$3:$L$23,MATCH(BF$2,'Sector --&gt;'!$B$3:$L$3,FALSE)),0)</f>
        <v>0</v>
      </c>
      <c r="BG6" s="31"/>
      <c r="BH6" s="53">
        <f t="array" ref="BH6">PRODUCT(1+BF$4:BF6)-1</f>
        <v>0</v>
      </c>
      <c r="BI6" s="31" t="e">
        <f>VLOOKUP($B6,'Sector --&gt;'!$O$26:$X$46,MATCH(BF$2,'Sector --&gt;'!$O$3:$X$3,0),FALSE)/VLOOKUP($B5,'Sector --&gt;'!$B$26:$L$46,MATCH(BF$2,'Sector --&gt;'!$B$3:$L$3,FALSE))</f>
        <v>#DIV/0!</v>
      </c>
      <c r="BJ6" s="31"/>
      <c r="BK6" s="102"/>
      <c r="BM6" s="53">
        <f t="array" ref="BM6">PRODUCT(1+BK$4:BK6)-1</f>
        <v>0</v>
      </c>
      <c r="BN6" s="102">
        <f>Benchmark!AJ7</f>
        <v>-7.3917134573388069E-2</v>
      </c>
      <c r="BO6" s="31"/>
      <c r="BQ6" s="53">
        <f>IFERROR(VLOOKUP($B6,'Sector --&gt;'!$O$3:$X$23,MATCH(BQ$2,'Sector --&gt;'!$O$3:$X$3,0),FALSE)/VLOOKUP($B5,'Sector --&gt;'!$B$3:$L$23,MATCH(BQ$2,'Sector --&gt;'!$B$3:$L$3,FALSE)),0)</f>
        <v>0</v>
      </c>
      <c r="BR6" s="31"/>
      <c r="BS6" s="53">
        <f t="array" ref="BS6">PRODUCT(1+BQ$4:BQ6)-1</f>
        <v>0</v>
      </c>
      <c r="BT6" s="31">
        <f>IFERROR(VLOOKUP($B6,'Sector --&gt;'!$O$26:$X$46,MATCH(BQ$2,'Sector --&gt;'!$O$3:$X$3,0),FALSE)/VLOOKUP($B5,'Sector --&gt;'!$B$26:$L$46,MATCH(BQ$2,'Sector --&gt;'!$B$3:$L$3,FALSE)),BY6)</f>
        <v>-6.8224023871380039E-3</v>
      </c>
      <c r="BU6" s="31"/>
      <c r="BV6" s="102"/>
      <c r="BX6" s="53">
        <f t="array" ref="BX6">PRODUCT(1+BV$4:BV6)-1</f>
        <v>0</v>
      </c>
      <c r="BY6" s="102">
        <f>Benchmark!AN7</f>
        <v>-6.8224023871380039E-3</v>
      </c>
      <c r="BZ6" s="31"/>
    </row>
    <row r="7" spans="2:78" x14ac:dyDescent="0.25">
      <c r="B7" s="13">
        <f t="shared" si="0"/>
        <v>41882</v>
      </c>
      <c r="C7" s="53">
        <f>IFERROR(VLOOKUP($B7,'Sector --&gt;'!$O$3:$X$23,MATCH(C$2,'Sector --&gt;'!$O$3:$X$3,0),FALSE)/VLOOKUP($B6,'Sector --&gt;'!$B$3:$L$23,MATCH(C$2,'Sector --&gt;'!$B$3:$L$3,FALSE)),0)</f>
        <v>-1.4429965023434667E-3</v>
      </c>
      <c r="D7" s="31"/>
      <c r="E7" s="53">
        <f t="array" ref="E7">PRODUCT(1+C$4:C7)-1</f>
        <v>-3.4642693388844403E-3</v>
      </c>
      <c r="F7" s="31" t="e">
        <f>VLOOKUP($B7,'Sector --&gt;'!$O$26:$X$46,MATCH(C$2,'Sector --&gt;'!$O$3:$X$3,0),FALSE)/VLOOKUP($B6,'Sector --&gt;'!$B$26:$L$46,MATCH(C$2,'Sector --&gt;'!$B$3:$L$3,FALSE))</f>
        <v>#DIV/0!</v>
      </c>
      <c r="G7" s="31"/>
      <c r="H7" s="102">
        <f>'Benchmark (2)'!C33/'Benchmark (2)'!C32-1</f>
        <v>2.1131912469838365E-3</v>
      </c>
      <c r="I7" s="31"/>
      <c r="J7" s="53">
        <f t="array" ref="J7">PRODUCT(1+H$4:H7)-1</f>
        <v>4.8024712982277507E-3</v>
      </c>
      <c r="K7" s="102">
        <f>Benchmark!P8</f>
        <v>-4.152824730605529E-2</v>
      </c>
      <c r="L7" s="31"/>
      <c r="N7" s="53">
        <f>IFERROR(VLOOKUP($B7,'Sector --&gt;'!$O$3:$X$23,MATCH(N$2,'Sector --&gt;'!$O$3:$X$3,0),FALSE)/VLOOKUP($B6,'Sector --&gt;'!$B$3:$L$23,MATCH(N$2,'Sector --&gt;'!$B$3:$L$3,FALSE)),0)</f>
        <v>5.8455170029861007E-3</v>
      </c>
      <c r="O7" s="31"/>
      <c r="P7" s="53">
        <f t="array" ref="P7">PRODUCT(1+N$4:N7)-1</f>
        <v>4.3029829597386104E-2</v>
      </c>
      <c r="Q7" s="31" t="e">
        <f>VLOOKUP($B7,'Sector --&gt;'!$O$26:$X$46,MATCH(N$2,'Sector --&gt;'!$O$3:$X$3,0),FALSE)/VLOOKUP($B6,'Sector --&gt;'!$B$26:$L$46,MATCH(N$2,'Sector --&gt;'!$B$3:$L$3,FALSE))</f>
        <v>#DIV/0!</v>
      </c>
      <c r="R7" s="31"/>
      <c r="S7" s="102"/>
      <c r="T7" s="31"/>
      <c r="U7" s="53">
        <f t="array" ref="U7">PRODUCT(1+S$4:S7)-1</f>
        <v>0</v>
      </c>
      <c r="V7" s="102">
        <f>Benchmark!T8</f>
        <v>-1.6493949024920074E-2</v>
      </c>
      <c r="W7" s="31"/>
      <c r="Y7" s="53">
        <f>IFERROR(VLOOKUP($B7,'Sector --&gt;'!$O$3:$X$23,MATCH(Y$2,'Sector --&gt;'!$O$3:$X$3,0),FALSE)/VLOOKUP($B6,'Sector --&gt;'!$B$3:$L$23,MATCH(Y$2,'Sector --&gt;'!$B$3:$L$3,FALSE)),0)</f>
        <v>-1.937811203673228E-3</v>
      </c>
      <c r="Z7" s="31"/>
      <c r="AA7" s="53">
        <f t="array" ref="AA7">PRODUCT(1+Y$4:Y7)-1</f>
        <v>4.4581413899103861E-2</v>
      </c>
      <c r="AB7" s="31">
        <f>IFERROR(VLOOKUP($B7,'Sector --&gt;'!$O$26:$X$46,MATCH(Y$2,'Sector --&gt;'!$O$3:$X$3,0),FALSE)/VLOOKUP($B6,'Sector --&gt;'!$B$26:$L$46,MATCH(Y$2,'Sector --&gt;'!$B$3:$L$3,FALSE)),AG7)</f>
        <v>2.2078248114102712E-2</v>
      </c>
      <c r="AC7" s="31"/>
      <c r="AD7" s="102"/>
      <c r="AF7" s="53">
        <f t="array" ref="AF7">PRODUCT(1+AD$4:AD7)-1</f>
        <v>0</v>
      </c>
      <c r="AG7" s="102">
        <f>Benchmark!X8</f>
        <v>2.2078248114102712E-2</v>
      </c>
      <c r="AH7" s="31"/>
      <c r="AJ7" s="53">
        <f>IFERROR(VLOOKUP($B7,'Sector --&gt;'!$O$3:$X$23,MATCH(AJ$2,'Sector --&gt;'!$O$3:$X$3,0),FALSE)/VLOOKUP($B6,'Sector --&gt;'!$B$3:$L$23,MATCH(AJ$2,'Sector --&gt;'!$B$3:$L$3,FALSE)),0)</f>
        <v>0</v>
      </c>
      <c r="AK7" s="31"/>
      <c r="AL7" s="53">
        <f t="array" ref="AL7">PRODUCT(1+AJ$4:AJ7)-1</f>
        <v>0</v>
      </c>
      <c r="AM7" s="31" t="e">
        <f>VLOOKUP($B7,'Sector --&gt;'!$O$26:$X$46,MATCH(AJ$2,'Sector --&gt;'!$O$3:$X$3,0),FALSE)/VLOOKUP($B6,'Sector --&gt;'!$B$26:$L$46,MATCH(AJ$2,'Sector --&gt;'!$B$3:$L$3,FALSE))</f>
        <v>#DIV/0!</v>
      </c>
      <c r="AN7" s="31"/>
      <c r="AO7" s="102"/>
      <c r="AQ7" s="53">
        <f t="array" ref="AQ7">PRODUCT(1+AO$4:AO7)-1</f>
        <v>0</v>
      </c>
      <c r="AR7" s="102">
        <f>Benchmark!AB8</f>
        <v>-3.2367153655117185E-2</v>
      </c>
      <c r="AS7" s="31"/>
      <c r="AU7" s="53">
        <f>IFERROR(VLOOKUP($B7,'Sector --&gt;'!$O$3:$X$23,MATCH(AU$2,'Sector --&gt;'!$O$3:$X$3,0),FALSE)/VLOOKUP($B6,'Sector --&gt;'!$B$3:$L$23,MATCH(AU$2,'Sector --&gt;'!$B$3:$L$3,FALSE)),0)</f>
        <v>-7.0083318626024929E-4</v>
      </c>
      <c r="AV7" s="31"/>
      <c r="AW7" s="53">
        <f t="array" ref="AW7">PRODUCT(1+AU$4:AU7)-1</f>
        <v>2.2922095869472692E-2</v>
      </c>
      <c r="AX7" s="31" t="e">
        <f>VLOOKUP($B7,'Sector --&gt;'!$O$26:$X$46,MATCH(AU$2,'Sector --&gt;'!$O$3:$X$3,0),FALSE)/VLOOKUP($B6,'Sector --&gt;'!$B$26:$L$46,MATCH(AU$2,'Sector --&gt;'!$B$3:$L$3,FALSE))</f>
        <v>#DIV/0!</v>
      </c>
      <c r="AY7" s="31"/>
      <c r="AZ7" s="102"/>
      <c r="BB7" s="53">
        <f t="array" ref="BB7">PRODUCT(1+AZ$4:AZ7)-1</f>
        <v>0</v>
      </c>
      <c r="BC7" s="102">
        <f>Benchmark!AF8</f>
        <v>-2.0814703219675844E-2</v>
      </c>
      <c r="BD7" s="31"/>
      <c r="BF7" s="53">
        <f>IFERROR(VLOOKUP($B7,'Sector --&gt;'!$O$3:$X$23,MATCH(BF$2,'Sector --&gt;'!$O$3:$X$3,0),FALSE)/VLOOKUP($B6,'Sector --&gt;'!$B$3:$L$23,MATCH(BF$2,'Sector --&gt;'!$B$3:$L$3,FALSE)),0)</f>
        <v>0</v>
      </c>
      <c r="BG7" s="31"/>
      <c r="BH7" s="53">
        <f t="array" ref="BH7">PRODUCT(1+BF$4:BF7)-1</f>
        <v>0</v>
      </c>
      <c r="BI7" s="31" t="e">
        <f>VLOOKUP($B7,'Sector --&gt;'!$O$26:$X$46,MATCH(BF$2,'Sector --&gt;'!$O$3:$X$3,0),FALSE)/VLOOKUP($B6,'Sector --&gt;'!$B$26:$L$46,MATCH(BF$2,'Sector --&gt;'!$B$3:$L$3,FALSE))</f>
        <v>#DIV/0!</v>
      </c>
      <c r="BJ7" s="31"/>
      <c r="BK7" s="102"/>
      <c r="BM7" s="53">
        <f t="array" ref="BM7">PRODUCT(1+BK$4:BK7)-1</f>
        <v>0</v>
      </c>
      <c r="BN7" s="102">
        <f>Benchmark!AJ8</f>
        <v>-3.383530389163223E-2</v>
      </c>
      <c r="BO7" s="31"/>
      <c r="BQ7" s="53">
        <f>IFERROR(VLOOKUP($B7,'Sector --&gt;'!$O$3:$X$23,MATCH(BQ$2,'Sector --&gt;'!$O$3:$X$3,0),FALSE)/VLOOKUP($B6,'Sector --&gt;'!$B$3:$L$23,MATCH(BQ$2,'Sector --&gt;'!$B$3:$L$3,FALSE)),0)</f>
        <v>0</v>
      </c>
      <c r="BR7" s="31"/>
      <c r="BS7" s="53">
        <f t="array" ref="BS7">PRODUCT(1+BQ$4:BQ7)-1</f>
        <v>0</v>
      </c>
      <c r="BT7" s="31">
        <f>IFERROR(VLOOKUP($B7,'Sector --&gt;'!$O$26:$X$46,MATCH(BQ$2,'Sector --&gt;'!$O$3:$X$3,0),FALSE)/VLOOKUP($B6,'Sector --&gt;'!$B$26:$L$46,MATCH(BQ$2,'Sector --&gt;'!$B$3:$L$3,FALSE)),BY7)</f>
        <v>-1.4167583567868017E-2</v>
      </c>
      <c r="BU7" s="31"/>
      <c r="BV7" s="102"/>
      <c r="BX7" s="53">
        <f t="array" ref="BX7">PRODUCT(1+BV$4:BV7)-1</f>
        <v>0</v>
      </c>
      <c r="BY7" s="102">
        <f>Benchmark!AN8</f>
        <v>-1.4167583567868017E-2</v>
      </c>
      <c r="BZ7" s="31"/>
    </row>
    <row r="8" spans="2:78" x14ac:dyDescent="0.25">
      <c r="B8" s="13">
        <f t="shared" si="0"/>
        <v>41912</v>
      </c>
      <c r="C8" s="53">
        <f>IFERROR(VLOOKUP($B8,'Sector --&gt;'!$O$3:$X$23,MATCH(C$2,'Sector --&gt;'!$O$3:$X$3,0),FALSE)/VLOOKUP($B7,'Sector --&gt;'!$B$3:$L$23,MATCH(C$2,'Sector --&gt;'!$B$3:$L$3,FALSE)),0)</f>
        <v>1.1288798785001809E-2</v>
      </c>
      <c r="D8" s="31"/>
      <c r="E8" s="53">
        <f t="array" ref="E8">PRODUCT(1+C$4:C8)-1</f>
        <v>7.7854220066138069E-3</v>
      </c>
      <c r="F8" s="31" t="e">
        <f>VLOOKUP($B8,'Sector --&gt;'!$O$26:$X$46,MATCH(C$2,'Sector --&gt;'!$O$3:$X$3,0),FALSE)/VLOOKUP($B7,'Sector --&gt;'!$B$26:$L$46,MATCH(C$2,'Sector --&gt;'!$B$3:$L$3,FALSE))</f>
        <v>#DIV/0!</v>
      </c>
      <c r="G8" s="31"/>
      <c r="H8" s="102">
        <f>'Benchmark (2)'!C34/'Benchmark (2)'!C33-1</f>
        <v>2.8229159073214216E-3</v>
      </c>
      <c r="I8" s="31"/>
      <c r="J8" s="53">
        <f t="array" ref="J8">PRODUCT(1+H$4:H8)-1</f>
        <v>7.6389441781714584E-3</v>
      </c>
      <c r="K8" s="102">
        <f>Benchmark!P9</f>
        <v>-3.9396231863220631E-2</v>
      </c>
      <c r="L8" s="31"/>
      <c r="N8" s="53">
        <f>IFERROR(VLOOKUP($B8,'Sector --&gt;'!$O$3:$X$23,MATCH(N$2,'Sector --&gt;'!$O$3:$X$3,0),FALSE)/VLOOKUP($B7,'Sector --&gt;'!$B$3:$L$23,MATCH(N$2,'Sector --&gt;'!$B$3:$L$3,FALSE)),0)</f>
        <v>7.9171099635242208E-3</v>
      </c>
      <c r="O8" s="31"/>
      <c r="P8" s="53">
        <f t="array" ref="P8">PRODUCT(1+N$4:N8)-1</f>
        <v>5.1287611453544546E-2</v>
      </c>
      <c r="Q8" s="31" t="e">
        <f>VLOOKUP($B8,'Sector --&gt;'!$O$26:$X$46,MATCH(N$2,'Sector --&gt;'!$O$3:$X$3,0),FALSE)/VLOOKUP($B7,'Sector --&gt;'!$B$26:$L$46,MATCH(N$2,'Sector --&gt;'!$B$3:$L$3,FALSE))</f>
        <v>#DIV/0!</v>
      </c>
      <c r="R8" s="31"/>
      <c r="S8" s="102"/>
      <c r="T8" s="31"/>
      <c r="U8" s="53">
        <f t="array" ref="U8">PRODUCT(1+S$4:S8)-1</f>
        <v>0</v>
      </c>
      <c r="V8" s="102">
        <f>Benchmark!T9</f>
        <v>-4.3447933465055349E-2</v>
      </c>
      <c r="W8" s="31"/>
      <c r="Y8" s="53">
        <f>IFERROR(VLOOKUP($B8,'Sector --&gt;'!$O$3:$X$23,MATCH(Y$2,'Sector --&gt;'!$O$3:$X$3,0),FALSE)/VLOOKUP($B7,'Sector --&gt;'!$B$3:$L$23,MATCH(Y$2,'Sector --&gt;'!$B$3:$L$3,FALSE)),0)</f>
        <v>1.5940105407147371E-2</v>
      </c>
      <c r="Z8" s="31"/>
      <c r="AA8" s="53">
        <f t="array" ref="AA8">PRODUCT(1+Y$4:Y8)-1</f>
        <v>6.1232151743002561E-2</v>
      </c>
      <c r="AB8" s="31">
        <f>IFERROR(VLOOKUP($B8,'Sector --&gt;'!$O$26:$X$46,MATCH(Y$2,'Sector --&gt;'!$O$3:$X$3,0),FALSE)/VLOOKUP($B7,'Sector --&gt;'!$B$26:$L$46,MATCH(Y$2,'Sector --&gt;'!$B$3:$L$3,FALSE)),AG8)</f>
        <v>-4.1895046134461142E-2</v>
      </c>
      <c r="AC8" s="31"/>
      <c r="AD8" s="102"/>
      <c r="AF8" s="53">
        <f t="array" ref="AF8">PRODUCT(1+AD$4:AD8)-1</f>
        <v>0</v>
      </c>
      <c r="AG8" s="102">
        <f>Benchmark!X9</f>
        <v>-4.1895046134461142E-2</v>
      </c>
      <c r="AH8" s="31"/>
      <c r="AJ8" s="53">
        <f>IFERROR(VLOOKUP($B8,'Sector --&gt;'!$O$3:$X$23,MATCH(AJ$2,'Sector --&gt;'!$O$3:$X$3,0),FALSE)/VLOOKUP($B7,'Sector --&gt;'!$B$3:$L$23,MATCH(AJ$2,'Sector --&gt;'!$B$3:$L$3,FALSE)),0)</f>
        <v>0</v>
      </c>
      <c r="AK8" s="31"/>
      <c r="AL8" s="53">
        <f t="array" ref="AL8">PRODUCT(1+AJ$4:AJ8)-1</f>
        <v>0</v>
      </c>
      <c r="AM8" s="31" t="e">
        <f>VLOOKUP($B8,'Sector --&gt;'!$O$26:$X$46,MATCH(AJ$2,'Sector --&gt;'!$O$3:$X$3,0),FALSE)/VLOOKUP($B7,'Sector --&gt;'!$B$26:$L$46,MATCH(AJ$2,'Sector --&gt;'!$B$3:$L$3,FALSE))</f>
        <v>#DIV/0!</v>
      </c>
      <c r="AN8" s="31"/>
      <c r="AO8" s="102"/>
      <c r="AQ8" s="53">
        <f t="array" ref="AQ8">PRODUCT(1+AO$4:AO8)-1</f>
        <v>0</v>
      </c>
      <c r="AR8" s="102">
        <f>Benchmark!AB9</f>
        <v>-3.7785554887675078E-2</v>
      </c>
      <c r="AS8" s="31"/>
      <c r="AU8" s="53">
        <f>IFERROR(VLOOKUP($B8,'Sector --&gt;'!$O$3:$X$23,MATCH(AU$2,'Sector --&gt;'!$O$3:$X$3,0),FALSE)/VLOOKUP($B7,'Sector --&gt;'!$B$3:$L$23,MATCH(AU$2,'Sector --&gt;'!$B$3:$L$3,FALSE)),0)</f>
        <v>-2.2977192514736138E-3</v>
      </c>
      <c r="AV8" s="31"/>
      <c r="AW8" s="53">
        <f t="array" ref="AW8">PRODUCT(1+AU$4:AU8)-1</f>
        <v>2.0571708077035789E-2</v>
      </c>
      <c r="AX8" s="31" t="e">
        <f>VLOOKUP($B8,'Sector --&gt;'!$O$26:$X$46,MATCH(AU$2,'Sector --&gt;'!$O$3:$X$3,0),FALSE)/VLOOKUP($B7,'Sector --&gt;'!$B$26:$L$46,MATCH(AU$2,'Sector --&gt;'!$B$3:$L$3,FALSE))</f>
        <v>#DIV/0!</v>
      </c>
      <c r="AY8" s="31"/>
      <c r="AZ8" s="102"/>
      <c r="BB8" s="53">
        <f t="array" ref="BB8">PRODUCT(1+AZ$4:AZ8)-1</f>
        <v>0</v>
      </c>
      <c r="BC8" s="102">
        <f>Benchmark!AF9</f>
        <v>-3.6168446687971659E-2</v>
      </c>
      <c r="BD8" s="31"/>
      <c r="BF8" s="53">
        <f>IFERROR(VLOOKUP($B8,'Sector --&gt;'!$O$3:$X$23,MATCH(BF$2,'Sector --&gt;'!$O$3:$X$3,0),FALSE)/VLOOKUP($B7,'Sector --&gt;'!$B$3:$L$23,MATCH(BF$2,'Sector --&gt;'!$B$3:$L$3,FALSE)),0)</f>
        <v>0</v>
      </c>
      <c r="BG8" s="31"/>
      <c r="BH8" s="53">
        <f t="array" ref="BH8">PRODUCT(1+BF$4:BF8)-1</f>
        <v>0</v>
      </c>
      <c r="BI8" s="31" t="e">
        <f>VLOOKUP($B8,'Sector --&gt;'!$O$26:$X$46,MATCH(BF$2,'Sector --&gt;'!$O$3:$X$3,0),FALSE)/VLOOKUP($B7,'Sector --&gt;'!$B$26:$L$46,MATCH(BF$2,'Sector --&gt;'!$B$3:$L$3,FALSE))</f>
        <v>#DIV/0!</v>
      </c>
      <c r="BJ8" s="31"/>
      <c r="BK8" s="102"/>
      <c r="BM8" s="53">
        <f t="array" ref="BM8">PRODUCT(1+BK$4:BK8)-1</f>
        <v>0</v>
      </c>
      <c r="BN8" s="102">
        <f>Benchmark!AJ9</f>
        <v>-7.5700967308030831E-3</v>
      </c>
      <c r="BO8" s="31"/>
      <c r="BQ8" s="53">
        <f>IFERROR(VLOOKUP($B8,'Sector --&gt;'!$O$3:$X$23,MATCH(BQ$2,'Sector --&gt;'!$O$3:$X$3,0),FALSE)/VLOOKUP($B7,'Sector --&gt;'!$B$3:$L$23,MATCH(BQ$2,'Sector --&gt;'!$B$3:$L$3,FALSE)),0)</f>
        <v>0</v>
      </c>
      <c r="BR8" s="31"/>
      <c r="BS8" s="53">
        <f t="array" ref="BS8">PRODUCT(1+BQ$4:BQ8)-1</f>
        <v>0</v>
      </c>
      <c r="BT8" s="31">
        <f>IFERROR(VLOOKUP($B8,'Sector --&gt;'!$O$26:$X$46,MATCH(BQ$2,'Sector --&gt;'!$O$3:$X$3,0),FALSE)/VLOOKUP($B7,'Sector --&gt;'!$B$26:$L$46,MATCH(BQ$2,'Sector --&gt;'!$B$3:$L$3,FALSE)),BY8)</f>
        <v>-6.8192685566837441E-2</v>
      </c>
      <c r="BU8" s="31"/>
      <c r="BV8" s="102"/>
      <c r="BX8" s="53">
        <f t="array" ref="BX8">PRODUCT(1+BV$4:BV8)-1</f>
        <v>0</v>
      </c>
      <c r="BY8" s="102">
        <f>Benchmark!AN9</f>
        <v>-6.8192685566837441E-2</v>
      </c>
      <c r="BZ8" s="31"/>
    </row>
    <row r="9" spans="2:78" x14ac:dyDescent="0.25">
      <c r="B9" s="13">
        <f t="shared" si="0"/>
        <v>41943</v>
      </c>
      <c r="C9" s="53">
        <f>IFERROR(VLOOKUP($B9,'Sector --&gt;'!$O$3:$X$23,MATCH(C$2,'Sector --&gt;'!$O$3:$X$3,0),FALSE)/VLOOKUP($B8,'Sector --&gt;'!$B$3:$L$23,MATCH(C$2,'Sector --&gt;'!$B$3:$L$3,FALSE)),0)</f>
        <v>-1.2513659176505104E-2</v>
      </c>
      <c r="D9" s="31"/>
      <c r="E9" s="53">
        <f t="array" ref="E9">PRODUCT(1+C$4:C9)-1</f>
        <v>-4.8256612874273408E-3</v>
      </c>
      <c r="F9" s="31" t="e">
        <f>VLOOKUP($B9,'Sector --&gt;'!$O$26:$X$46,MATCH(C$2,'Sector --&gt;'!$O$3:$X$3,0),FALSE)/VLOOKUP($B8,'Sector --&gt;'!$B$26:$L$46,MATCH(C$2,'Sector --&gt;'!$B$3:$L$3,FALSE))</f>
        <v>#DIV/0!</v>
      </c>
      <c r="G9" s="31"/>
      <c r="H9" s="102">
        <f>'Benchmark (2)'!C35/'Benchmark (2)'!C34-1</f>
        <v>-3.8874391468268765E-4</v>
      </c>
      <c r="I9" s="31"/>
      <c r="J9" s="53">
        <f t="array" ref="J9">PRODUCT(1+H$4:H9)-1</f>
        <v>7.2472306704249867E-3</v>
      </c>
      <c r="K9" s="102">
        <f>Benchmark!P10</f>
        <v>-2.4496126464151884E-2</v>
      </c>
      <c r="L9" s="31"/>
      <c r="N9" s="53">
        <f>IFERROR(VLOOKUP($B9,'Sector --&gt;'!$O$3:$X$23,MATCH(N$2,'Sector --&gt;'!$O$3:$X$3,0),FALSE)/VLOOKUP($B8,'Sector --&gt;'!$B$3:$L$23,MATCH(N$2,'Sector --&gt;'!$B$3:$L$3,FALSE)),0)</f>
        <v>4.4205133481457692E-3</v>
      </c>
      <c r="O9" s="31"/>
      <c r="P9" s="53">
        <f t="array" ref="P9">PRODUCT(1+N$4:N9)-1</f>
        <v>5.5934842372715288E-2</v>
      </c>
      <c r="Q9" s="31" t="e">
        <f>VLOOKUP($B9,'Sector --&gt;'!$O$26:$X$46,MATCH(N$2,'Sector --&gt;'!$O$3:$X$3,0),FALSE)/VLOOKUP($B8,'Sector --&gt;'!$B$26:$L$46,MATCH(N$2,'Sector --&gt;'!$B$3:$L$3,FALSE))</f>
        <v>#DIV/0!</v>
      </c>
      <c r="R9" s="31"/>
      <c r="S9" s="102"/>
      <c r="T9" s="31"/>
      <c r="U9" s="53">
        <f t="array" ref="U9">PRODUCT(1+S$4:S9)-1</f>
        <v>0</v>
      </c>
      <c r="V9" s="102">
        <f>Benchmark!T10</f>
        <v>-4.6854090687385053E-2</v>
      </c>
      <c r="W9" s="31"/>
      <c r="Y9" s="53">
        <f>IFERROR(VLOOKUP($B9,'Sector --&gt;'!$O$3:$X$23,MATCH(Y$2,'Sector --&gt;'!$O$3:$X$3,0),FALSE)/VLOOKUP($B8,'Sector --&gt;'!$B$3:$L$23,MATCH(Y$2,'Sector --&gt;'!$B$3:$L$3,FALSE)),0)</f>
        <v>-5.2159607631934975E-3</v>
      </c>
      <c r="Z9" s="31"/>
      <c r="AA9" s="53">
        <f t="array" ref="AA9">PRODUCT(1+Y$4:Y9)-1</f>
        <v>5.5696806478871652E-2</v>
      </c>
      <c r="AB9" s="31">
        <f>IFERROR(VLOOKUP($B9,'Sector --&gt;'!$O$26:$X$46,MATCH(Y$2,'Sector --&gt;'!$O$3:$X$3,0),FALSE)/VLOOKUP($B8,'Sector --&gt;'!$B$26:$L$46,MATCH(Y$2,'Sector --&gt;'!$B$3:$L$3,FALSE)),AG9)</f>
        <v>-5.5417058923644555E-2</v>
      </c>
      <c r="AC9" s="31"/>
      <c r="AD9" s="102"/>
      <c r="AF9" s="53">
        <f t="array" ref="AF9">PRODUCT(1+AD$4:AD9)-1</f>
        <v>0</v>
      </c>
      <c r="AG9" s="102">
        <f>Benchmark!X10</f>
        <v>-5.5417058923644555E-2</v>
      </c>
      <c r="AH9" s="31"/>
      <c r="AJ9" s="53">
        <f>IFERROR(VLOOKUP($B9,'Sector --&gt;'!$O$3:$X$23,MATCH(AJ$2,'Sector --&gt;'!$O$3:$X$3,0),FALSE)/VLOOKUP($B8,'Sector --&gt;'!$B$3:$L$23,MATCH(AJ$2,'Sector --&gt;'!$B$3:$L$3,FALSE)),0)</f>
        <v>0</v>
      </c>
      <c r="AK9" s="31"/>
      <c r="AL9" s="53">
        <f t="array" ref="AL9">PRODUCT(1+AJ$4:AJ9)-1</f>
        <v>0</v>
      </c>
      <c r="AM9" s="31" t="e">
        <f>VLOOKUP($B9,'Sector --&gt;'!$O$26:$X$46,MATCH(AJ$2,'Sector --&gt;'!$O$3:$X$3,0),FALSE)/VLOOKUP($B8,'Sector --&gt;'!$B$26:$L$46,MATCH(AJ$2,'Sector --&gt;'!$B$3:$L$3,FALSE))</f>
        <v>#DIV/0!</v>
      </c>
      <c r="AN9" s="31"/>
      <c r="AO9" s="102"/>
      <c r="AQ9" s="53">
        <f t="array" ref="AQ9">PRODUCT(1+AO$4:AO9)-1</f>
        <v>0</v>
      </c>
      <c r="AR9" s="102">
        <f>Benchmark!AB10</f>
        <v>-6.9845933564465446E-2</v>
      </c>
      <c r="AS9" s="31"/>
      <c r="AU9" s="53">
        <f>IFERROR(VLOOKUP($B9,'Sector --&gt;'!$O$3:$X$23,MATCH(AU$2,'Sector --&gt;'!$O$3:$X$3,0),FALSE)/VLOOKUP($B8,'Sector --&gt;'!$B$3:$L$23,MATCH(AU$2,'Sector --&gt;'!$B$3:$L$3,FALSE)),0)</f>
        <v>4.3893777086847156E-5</v>
      </c>
      <c r="AV9" s="31"/>
      <c r="AW9" s="53">
        <f t="array" ref="AW9">PRODUCT(1+AU$4:AU9)-1</f>
        <v>2.0616504824091164E-2</v>
      </c>
      <c r="AX9" s="31" t="e">
        <f>VLOOKUP($B9,'Sector --&gt;'!$O$26:$X$46,MATCH(AU$2,'Sector --&gt;'!$O$3:$X$3,0),FALSE)/VLOOKUP($B8,'Sector --&gt;'!$B$26:$L$46,MATCH(AU$2,'Sector --&gt;'!$B$3:$L$3,FALSE))</f>
        <v>#DIV/0!</v>
      </c>
      <c r="AY9" s="31"/>
      <c r="AZ9" s="102"/>
      <c r="BB9" s="53">
        <f t="array" ref="BB9">PRODUCT(1+AZ$4:AZ9)-1</f>
        <v>0</v>
      </c>
      <c r="BC9" s="102">
        <f>Benchmark!AF10</f>
        <v>-4.3088408835958332E-2</v>
      </c>
      <c r="BD9" s="31"/>
      <c r="BF9" s="53">
        <f>IFERROR(VLOOKUP($B9,'Sector --&gt;'!$O$3:$X$23,MATCH(BF$2,'Sector --&gt;'!$O$3:$X$3,0),FALSE)/VLOOKUP($B8,'Sector --&gt;'!$B$3:$L$23,MATCH(BF$2,'Sector --&gt;'!$B$3:$L$3,FALSE)),0)</f>
        <v>0</v>
      </c>
      <c r="BG9" s="31"/>
      <c r="BH9" s="53">
        <f t="array" ref="BH9">PRODUCT(1+BF$4:BF9)-1</f>
        <v>0</v>
      </c>
      <c r="BI9" s="31" t="e">
        <f>VLOOKUP($B9,'Sector --&gt;'!$O$26:$X$46,MATCH(BF$2,'Sector --&gt;'!$O$3:$X$3,0),FALSE)/VLOOKUP($B8,'Sector --&gt;'!$B$26:$L$46,MATCH(BF$2,'Sector --&gt;'!$B$3:$L$3,FALSE))</f>
        <v>#DIV/0!</v>
      </c>
      <c r="BJ9" s="31"/>
      <c r="BK9" s="102"/>
      <c r="BM9" s="53">
        <f t="array" ref="BM9">PRODUCT(1+BK$4:BK9)-1</f>
        <v>0</v>
      </c>
      <c r="BN9" s="102">
        <f>Benchmark!AJ10</f>
        <v>-6.1959261560482939E-2</v>
      </c>
      <c r="BO9" s="31"/>
      <c r="BQ9" s="53">
        <f>IFERROR(VLOOKUP($B9,'Sector --&gt;'!$O$3:$X$23,MATCH(BQ$2,'Sector --&gt;'!$O$3:$X$3,0),FALSE)/VLOOKUP($B8,'Sector --&gt;'!$B$3:$L$23,MATCH(BQ$2,'Sector --&gt;'!$B$3:$L$3,FALSE)),0)</f>
        <v>0</v>
      </c>
      <c r="BR9" s="31"/>
      <c r="BS9" s="53">
        <f t="array" ref="BS9">PRODUCT(1+BQ$4:BQ9)-1</f>
        <v>0</v>
      </c>
      <c r="BT9" s="31">
        <f>IFERROR(VLOOKUP($B9,'Sector --&gt;'!$O$26:$X$46,MATCH(BQ$2,'Sector --&gt;'!$O$3:$X$3,0),FALSE)/VLOOKUP($B8,'Sector --&gt;'!$B$26:$L$46,MATCH(BQ$2,'Sector --&gt;'!$B$3:$L$3,FALSE)),BY9)</f>
        <v>-7.4339191795680673E-2</v>
      </c>
      <c r="BU9" s="31"/>
      <c r="BV9" s="102"/>
      <c r="BX9" s="53">
        <f t="array" ref="BX9">PRODUCT(1+BV$4:BV9)-1</f>
        <v>0</v>
      </c>
      <c r="BY9" s="102">
        <f>Benchmark!AN10</f>
        <v>-7.4339191795680673E-2</v>
      </c>
      <c r="BZ9" s="31"/>
    </row>
    <row r="10" spans="2:78" x14ac:dyDescent="0.25">
      <c r="B10" s="13">
        <f t="shared" si="0"/>
        <v>41973</v>
      </c>
      <c r="C10" s="53">
        <f>IFERROR(VLOOKUP($B10,'Sector --&gt;'!$O$3:$X$23,MATCH(C$2,'Sector --&gt;'!$O$3:$X$3,0),FALSE)/VLOOKUP($B9,'Sector --&gt;'!$B$3:$L$23,MATCH(C$2,'Sector --&gt;'!$B$3:$L$3,FALSE)),0)</f>
        <v>-7.8901321943698199E-3</v>
      </c>
      <c r="D10" s="31"/>
      <c r="E10" s="53">
        <f t="array" ref="E10">PRODUCT(1+C$4:C10)-1</f>
        <v>-1.2677718376314151E-2</v>
      </c>
      <c r="F10" s="31" t="e">
        <f>VLOOKUP($B10,'Sector --&gt;'!$O$26:$X$46,MATCH(C$2,'Sector --&gt;'!$O$3:$X$3,0),FALSE)/VLOOKUP($B9,'Sector --&gt;'!$B$26:$L$46,MATCH(C$2,'Sector --&gt;'!$B$3:$L$3,FALSE))</f>
        <v>#DIV/0!</v>
      </c>
      <c r="G10" s="31"/>
      <c r="H10" s="102">
        <f>'Benchmark (2)'!C36/'Benchmark (2)'!C35-1</f>
        <v>-7.0665084387074861E-3</v>
      </c>
      <c r="I10" s="31"/>
      <c r="J10" s="53">
        <f t="array" ref="J10">PRODUCT(1+H$4:H10)-1</f>
        <v>1.2950961502777858E-4</v>
      </c>
      <c r="K10" s="102">
        <f>Benchmark!P11</f>
        <v>-4.1023988226016432E-2</v>
      </c>
      <c r="L10" s="31"/>
      <c r="N10" s="53">
        <f>IFERROR(VLOOKUP($B10,'Sector --&gt;'!$O$3:$X$23,MATCH(N$2,'Sector --&gt;'!$O$3:$X$3,0),FALSE)/VLOOKUP($B9,'Sector --&gt;'!$B$3:$L$23,MATCH(N$2,'Sector --&gt;'!$B$3:$L$3,FALSE)),0)</f>
        <v>1.8966458598901222E-3</v>
      </c>
      <c r="O10" s="31"/>
      <c r="P10" s="53">
        <f t="array" ref="P10">PRODUCT(1+N$4:N10)-1</f>
        <v>5.7937576819815151E-2</v>
      </c>
      <c r="Q10" s="31" t="e">
        <f>VLOOKUP($B10,'Sector --&gt;'!$O$26:$X$46,MATCH(N$2,'Sector --&gt;'!$O$3:$X$3,0),FALSE)/VLOOKUP($B9,'Sector --&gt;'!$B$26:$L$46,MATCH(N$2,'Sector --&gt;'!$B$3:$L$3,FALSE))</f>
        <v>#DIV/0!</v>
      </c>
      <c r="R10" s="31"/>
      <c r="S10" s="102"/>
      <c r="T10" s="31"/>
      <c r="U10" s="53">
        <f t="array" ref="U10">PRODUCT(1+S$4:S10)-1</f>
        <v>0</v>
      </c>
      <c r="V10" s="102">
        <f>Benchmark!T11</f>
        <v>-7.4168664194449146E-2</v>
      </c>
      <c r="W10" s="31"/>
      <c r="Y10" s="53">
        <f>IFERROR(VLOOKUP($B10,'Sector --&gt;'!$O$3:$X$23,MATCH(Y$2,'Sector --&gt;'!$O$3:$X$3,0),FALSE)/VLOOKUP($B9,'Sector --&gt;'!$B$3:$L$23,MATCH(Y$2,'Sector --&gt;'!$B$3:$L$3,FALSE)),0)</f>
        <v>-2.5853201857060715E-3</v>
      </c>
      <c r="Z10" s="31"/>
      <c r="AA10" s="53">
        <f t="array" ref="AA10">PRODUCT(1+Y$4:Y10)-1</f>
        <v>5.2967492215096446E-2</v>
      </c>
      <c r="AB10" s="31">
        <f>IFERROR(VLOOKUP($B10,'Sector --&gt;'!$O$26:$X$46,MATCH(Y$2,'Sector --&gt;'!$O$3:$X$3,0),FALSE)/VLOOKUP($B9,'Sector --&gt;'!$B$26:$L$46,MATCH(Y$2,'Sector --&gt;'!$B$3:$L$3,FALSE)),AG10)</f>
        <v>-5.2505790180627974E-2</v>
      </c>
      <c r="AC10" s="31"/>
      <c r="AD10" s="102"/>
      <c r="AF10" s="53">
        <f t="array" ref="AF10">PRODUCT(1+AD$4:AD10)-1</f>
        <v>0</v>
      </c>
      <c r="AG10" s="102">
        <f>Benchmark!X11</f>
        <v>-5.2505790180627974E-2</v>
      </c>
      <c r="AH10" s="31"/>
      <c r="AJ10" s="53">
        <f>IFERROR(VLOOKUP($B10,'Sector --&gt;'!$O$3:$X$23,MATCH(AJ$2,'Sector --&gt;'!$O$3:$X$3,0),FALSE)/VLOOKUP($B9,'Sector --&gt;'!$B$3:$L$23,MATCH(AJ$2,'Sector --&gt;'!$B$3:$L$3,FALSE)),0)</f>
        <v>0</v>
      </c>
      <c r="AK10" s="31"/>
      <c r="AL10" s="53">
        <f t="array" ref="AL10">PRODUCT(1+AJ$4:AJ10)-1</f>
        <v>0</v>
      </c>
      <c r="AM10" s="31" t="e">
        <f>VLOOKUP($B10,'Sector --&gt;'!$O$26:$X$46,MATCH(AJ$2,'Sector --&gt;'!$O$3:$X$3,0),FALSE)/VLOOKUP($B9,'Sector --&gt;'!$B$26:$L$46,MATCH(AJ$2,'Sector --&gt;'!$B$3:$L$3,FALSE))</f>
        <v>#DIV/0!</v>
      </c>
      <c r="AN10" s="31"/>
      <c r="AO10" s="102"/>
      <c r="AQ10" s="53">
        <f t="array" ref="AQ10">PRODUCT(1+AO$4:AO10)-1</f>
        <v>0</v>
      </c>
      <c r="AR10" s="102">
        <f>Benchmark!AB11</f>
        <v>-7.4722091810336913E-2</v>
      </c>
      <c r="AS10" s="31"/>
      <c r="AU10" s="53">
        <f>IFERROR(VLOOKUP($B10,'Sector --&gt;'!$O$3:$X$23,MATCH(AU$2,'Sector --&gt;'!$O$3:$X$3,0),FALSE)/VLOOKUP($B9,'Sector --&gt;'!$B$3:$L$23,MATCH(AU$2,'Sector --&gt;'!$B$3:$L$3,FALSE)),0)</f>
        <v>7.0084292006959877E-3</v>
      </c>
      <c r="AV10" s="31"/>
      <c r="AW10" s="53">
        <f t="array" ref="AW10">PRODUCT(1+AU$4:AU10)-1</f>
        <v>2.7769423339212507E-2</v>
      </c>
      <c r="AX10" s="31" t="e">
        <f>VLOOKUP($B10,'Sector --&gt;'!$O$26:$X$46,MATCH(AU$2,'Sector --&gt;'!$O$3:$X$3,0),FALSE)/VLOOKUP($B9,'Sector --&gt;'!$B$26:$L$46,MATCH(AU$2,'Sector --&gt;'!$B$3:$L$3,FALSE))</f>
        <v>#DIV/0!</v>
      </c>
      <c r="AY10" s="31"/>
      <c r="AZ10" s="102"/>
      <c r="BB10" s="53">
        <f t="array" ref="BB10">PRODUCT(1+AZ$4:AZ10)-1</f>
        <v>0</v>
      </c>
      <c r="BC10" s="102">
        <f>Benchmark!AF11</f>
        <v>-3.9795386742238981E-2</v>
      </c>
      <c r="BD10" s="31"/>
      <c r="BF10" s="53">
        <f>IFERROR(VLOOKUP($B10,'Sector --&gt;'!$O$3:$X$23,MATCH(BF$2,'Sector --&gt;'!$O$3:$X$3,0),FALSE)/VLOOKUP($B9,'Sector --&gt;'!$B$3:$L$23,MATCH(BF$2,'Sector --&gt;'!$B$3:$L$3,FALSE)),0)</f>
        <v>-1.5674436318730636E-2</v>
      </c>
      <c r="BG10" s="31"/>
      <c r="BH10" s="53">
        <f t="array" ref="BH10">PRODUCT(1+BF$4:BF10)-1</f>
        <v>-1.5674436318730667E-2</v>
      </c>
      <c r="BI10" s="31" t="e">
        <f>VLOOKUP($B10,'Sector --&gt;'!$O$26:$X$46,MATCH(BF$2,'Sector --&gt;'!$O$3:$X$3,0),FALSE)/VLOOKUP($B9,'Sector --&gt;'!$B$26:$L$46,MATCH(BF$2,'Sector --&gt;'!$B$3:$L$3,FALSE))</f>
        <v>#DIV/0!</v>
      </c>
      <c r="BJ10" s="31"/>
      <c r="BK10" s="102"/>
      <c r="BM10" s="53">
        <f t="array" ref="BM10">PRODUCT(1+BK$4:BK10)-1</f>
        <v>0</v>
      </c>
      <c r="BN10" s="102">
        <f>Benchmark!AJ11</f>
        <v>1.0998865409238235E-4</v>
      </c>
      <c r="BO10" s="31"/>
      <c r="BQ10" s="53">
        <f>IFERROR(VLOOKUP($B10,'Sector --&gt;'!$O$3:$X$23,MATCH(BQ$2,'Sector --&gt;'!$O$3:$X$3,0),FALSE)/VLOOKUP($B9,'Sector --&gt;'!$B$3:$L$23,MATCH(BQ$2,'Sector --&gt;'!$B$3:$L$3,FALSE)),0)</f>
        <v>0</v>
      </c>
      <c r="BR10" s="31"/>
      <c r="BS10" s="53">
        <f t="array" ref="BS10">PRODUCT(1+BQ$4:BQ10)-1</f>
        <v>0</v>
      </c>
      <c r="BT10" s="31">
        <f>IFERROR(VLOOKUP($B10,'Sector --&gt;'!$O$26:$X$46,MATCH(BQ$2,'Sector --&gt;'!$O$3:$X$3,0),FALSE)/VLOOKUP($B9,'Sector --&gt;'!$B$26:$L$46,MATCH(BQ$2,'Sector --&gt;'!$B$3:$L$3,FALSE)),BY10)</f>
        <v>-4.5198831346876467E-2</v>
      </c>
      <c r="BU10" s="31"/>
      <c r="BV10" s="102"/>
      <c r="BX10" s="53">
        <f t="array" ref="BX10">PRODUCT(1+BV$4:BV10)-1</f>
        <v>0</v>
      </c>
      <c r="BY10" s="102">
        <f>Benchmark!AN11</f>
        <v>-4.5198831346876467E-2</v>
      </c>
      <c r="BZ10" s="31"/>
    </row>
    <row r="11" spans="2:78" x14ac:dyDescent="0.25">
      <c r="B11" s="13">
        <f t="shared" si="0"/>
        <v>42004</v>
      </c>
      <c r="C11" s="53">
        <f>IFERROR(VLOOKUP($B11,'Sector --&gt;'!$O$3:$X$23,MATCH(C$2,'Sector --&gt;'!$O$3:$X$3,0),FALSE)/VLOOKUP($B10,'Sector --&gt;'!$B$3:$L$23,MATCH(C$2,'Sector --&gt;'!$B$3:$L$3,FALSE)),0)</f>
        <v>-1.0763301561429594E-4</v>
      </c>
      <c r="D11" s="31"/>
      <c r="E11" s="53">
        <f t="array" ref="E11">PRODUCT(1+C$4:C11)-1</f>
        <v>-1.2783986850868567E-2</v>
      </c>
      <c r="F11" s="31" t="e">
        <f>VLOOKUP($B11,'Sector --&gt;'!$O$26:$X$46,MATCH(C$2,'Sector --&gt;'!$O$3:$X$3,0),FALSE)/VLOOKUP($B10,'Sector --&gt;'!$B$26:$L$46,MATCH(C$2,'Sector --&gt;'!$B$3:$L$3,FALSE))</f>
        <v>#DIV/0!</v>
      </c>
      <c r="G11" s="31"/>
      <c r="H11" s="102">
        <f>'Benchmark (2)'!C37/'Benchmark (2)'!C36-1</f>
        <v>6.2007966994184205E-3</v>
      </c>
      <c r="I11" s="31"/>
      <c r="J11" s="53">
        <f t="array" ref="J11">PRODUCT(1+H$4:H11)-1</f>
        <v>6.3311093772395743E-3</v>
      </c>
      <c r="K11" s="102">
        <f>Benchmark!P12</f>
        <v>-1.5044670464226601E-2</v>
      </c>
      <c r="L11" s="31"/>
      <c r="N11" s="53">
        <f>IFERROR(VLOOKUP($B11,'Sector --&gt;'!$O$3:$X$23,MATCH(N$2,'Sector --&gt;'!$O$3:$X$3,0),FALSE)/VLOOKUP($B10,'Sector --&gt;'!$B$3:$L$23,MATCH(N$2,'Sector --&gt;'!$B$3:$L$3,FALSE)),0)</f>
        <v>4.8806253157289095E-4</v>
      </c>
      <c r="O11" s="31"/>
      <c r="P11" s="53">
        <f t="array" ref="P11">PRODUCT(1+N$4:N11)-1</f>
        <v>5.8453916511803872E-2</v>
      </c>
      <c r="Q11" s="31" t="e">
        <f>VLOOKUP($B11,'Sector --&gt;'!$O$26:$X$46,MATCH(N$2,'Sector --&gt;'!$O$3:$X$3,0),FALSE)/VLOOKUP($B10,'Sector --&gt;'!$B$26:$L$46,MATCH(N$2,'Sector --&gt;'!$B$3:$L$3,FALSE))</f>
        <v>#DIV/0!</v>
      </c>
      <c r="R11" s="31"/>
      <c r="S11" s="102"/>
      <c r="T11" s="31"/>
      <c r="U11" s="53">
        <f t="array" ref="U11">PRODUCT(1+S$4:S11)-1</f>
        <v>0</v>
      </c>
      <c r="V11" s="102">
        <f>Benchmark!T12</f>
        <v>-8.0515173766526511E-3</v>
      </c>
      <c r="W11" s="31"/>
      <c r="Y11" s="53">
        <f>IFERROR(VLOOKUP($B11,'Sector --&gt;'!$O$3:$X$23,MATCH(Y$2,'Sector --&gt;'!$O$3:$X$3,0),FALSE)/VLOOKUP($B10,'Sector --&gt;'!$B$3:$L$23,MATCH(Y$2,'Sector --&gt;'!$B$3:$L$3,FALSE)),0)</f>
        <v>-3.1913163028447957E-3</v>
      </c>
      <c r="Z11" s="31"/>
      <c r="AA11" s="53">
        <f t="array" ref="AA11">PRODUCT(1+Y$4:Y11)-1</f>
        <v>4.9607139890824881E-2</v>
      </c>
      <c r="AB11" s="31">
        <f>IFERROR(VLOOKUP($B11,'Sector --&gt;'!$O$26:$X$46,MATCH(Y$2,'Sector --&gt;'!$O$3:$X$3,0),FALSE)/VLOOKUP($B10,'Sector --&gt;'!$B$26:$L$46,MATCH(Y$2,'Sector --&gt;'!$B$3:$L$3,FALSE)),AG11)</f>
        <v>2.9256642675316847E-2</v>
      </c>
      <c r="AC11" s="31"/>
      <c r="AD11" s="102"/>
      <c r="AF11" s="53">
        <f t="array" ref="AF11">PRODUCT(1+AD$4:AD11)-1</f>
        <v>0</v>
      </c>
      <c r="AG11" s="102">
        <f>Benchmark!X12</f>
        <v>2.9256642675316847E-2</v>
      </c>
      <c r="AH11" s="31"/>
      <c r="AJ11" s="53">
        <f>IFERROR(VLOOKUP($B11,'Sector --&gt;'!$O$3:$X$23,MATCH(AJ$2,'Sector --&gt;'!$O$3:$X$3,0),FALSE)/VLOOKUP($B10,'Sector --&gt;'!$B$3:$L$23,MATCH(AJ$2,'Sector --&gt;'!$B$3:$L$3,FALSE)),0)</f>
        <v>0</v>
      </c>
      <c r="AK11" s="31"/>
      <c r="AL11" s="53">
        <f t="array" ref="AL11">PRODUCT(1+AJ$4:AJ11)-1</f>
        <v>0</v>
      </c>
      <c r="AM11" s="31" t="e">
        <f>VLOOKUP($B11,'Sector --&gt;'!$O$26:$X$46,MATCH(AJ$2,'Sector --&gt;'!$O$3:$X$3,0),FALSE)/VLOOKUP($B10,'Sector --&gt;'!$B$26:$L$46,MATCH(AJ$2,'Sector --&gt;'!$B$3:$L$3,FALSE))</f>
        <v>#DIV/0!</v>
      </c>
      <c r="AN11" s="31"/>
      <c r="AO11" s="102"/>
      <c r="AQ11" s="53">
        <f t="array" ref="AQ11">PRODUCT(1+AO$4:AO11)-1</f>
        <v>0</v>
      </c>
      <c r="AR11" s="102">
        <f>Benchmark!AB12</f>
        <v>4.7792855394126112E-3</v>
      </c>
      <c r="AS11" s="31"/>
      <c r="AU11" s="53">
        <f>IFERROR(VLOOKUP($B11,'Sector --&gt;'!$O$3:$X$23,MATCH(AU$2,'Sector --&gt;'!$O$3:$X$3,0),FALSE)/VLOOKUP($B10,'Sector --&gt;'!$B$3:$L$23,MATCH(AU$2,'Sector --&gt;'!$B$3:$L$3,FALSE)),0)</f>
        <v>-2.3371600729855026E-3</v>
      </c>
      <c r="AV11" s="31"/>
      <c r="AW11" s="53">
        <f t="array" ref="AW11">PRODUCT(1+AU$4:AU11)-1</f>
        <v>2.5367361678748868E-2</v>
      </c>
      <c r="AX11" s="31" t="e">
        <f>VLOOKUP($B11,'Sector --&gt;'!$O$26:$X$46,MATCH(AU$2,'Sector --&gt;'!$O$3:$X$3,0),FALSE)/VLOOKUP($B10,'Sector --&gt;'!$B$26:$L$46,MATCH(AU$2,'Sector --&gt;'!$B$3:$L$3,FALSE))</f>
        <v>#DIV/0!</v>
      </c>
      <c r="AY11" s="31"/>
      <c r="AZ11" s="102"/>
      <c r="BB11" s="53">
        <f t="array" ref="BB11">PRODUCT(1+AZ$4:AZ11)-1</f>
        <v>0</v>
      </c>
      <c r="BC11" s="102">
        <f>Benchmark!AF12</f>
        <v>-2.0372915664635293E-2</v>
      </c>
      <c r="BD11" s="31"/>
      <c r="BF11" s="53">
        <f>IFERROR(VLOOKUP($B11,'Sector --&gt;'!$O$3:$X$23,MATCH(BF$2,'Sector --&gt;'!$O$3:$X$3,0),FALSE)/VLOOKUP($B10,'Sector --&gt;'!$B$3:$L$23,MATCH(BF$2,'Sector --&gt;'!$B$3:$L$3,FALSE)),0)</f>
        <v>6.539791768142747E-3</v>
      </c>
      <c r="BG11" s="31"/>
      <c r="BH11" s="53">
        <f t="array" ref="BH11">PRODUCT(1+BF$4:BF11)-1</f>
        <v>-9.2371521001954893E-3</v>
      </c>
      <c r="BI11" s="31" t="e">
        <f>VLOOKUP($B11,'Sector --&gt;'!$O$26:$X$46,MATCH(BF$2,'Sector --&gt;'!$O$3:$X$3,0),FALSE)/VLOOKUP($B10,'Sector --&gt;'!$B$26:$L$46,MATCH(BF$2,'Sector --&gt;'!$B$3:$L$3,FALSE))</f>
        <v>#DIV/0!</v>
      </c>
      <c r="BJ11" s="31"/>
      <c r="BK11" s="102"/>
      <c r="BM11" s="53">
        <f t="array" ref="BM11">PRODUCT(1+BK$4:BK11)-1</f>
        <v>0</v>
      </c>
      <c r="BN11" s="102">
        <f>Benchmark!AJ12</f>
        <v>1.6213970570042788E-2</v>
      </c>
      <c r="BO11" s="31"/>
      <c r="BQ11" s="53">
        <f>IFERROR(VLOOKUP($B11,'Sector --&gt;'!$O$3:$X$23,MATCH(BQ$2,'Sector --&gt;'!$O$3:$X$3,0),FALSE)/VLOOKUP($B10,'Sector --&gt;'!$B$3:$L$23,MATCH(BQ$2,'Sector --&gt;'!$B$3:$L$3,FALSE)),0)</f>
        <v>0</v>
      </c>
      <c r="BR11" s="31"/>
      <c r="BS11" s="53">
        <f t="array" ref="BS11">PRODUCT(1+BQ$4:BQ11)-1</f>
        <v>0</v>
      </c>
      <c r="BT11" s="31">
        <f>IFERROR(VLOOKUP($B11,'Sector --&gt;'!$O$26:$X$46,MATCH(BQ$2,'Sector --&gt;'!$O$3:$X$3,0),FALSE)/VLOOKUP($B10,'Sector --&gt;'!$B$26:$L$46,MATCH(BQ$2,'Sector --&gt;'!$B$3:$L$3,FALSE)),BY11)</f>
        <v>-2.9532714374600248E-2</v>
      </c>
      <c r="BU11" s="31"/>
      <c r="BV11" s="102"/>
      <c r="BX11" s="53">
        <f t="array" ref="BX11">PRODUCT(1+BV$4:BV11)-1</f>
        <v>0</v>
      </c>
      <c r="BY11" s="102">
        <f>Benchmark!AN12</f>
        <v>-2.9532714374600248E-2</v>
      </c>
      <c r="BZ11" s="31"/>
    </row>
    <row r="12" spans="2:78" x14ac:dyDescent="0.25">
      <c r="B12" s="13">
        <f t="shared" si="0"/>
        <v>42035</v>
      </c>
      <c r="C12" s="53">
        <f>IFERROR(VLOOKUP($B12,'Sector --&gt;'!$O$3:$X$23,MATCH(C$2,'Sector --&gt;'!$O$3:$X$3,0),FALSE)/VLOOKUP($B11,'Sector --&gt;'!$B$3:$L$23,MATCH(C$2,'Sector --&gt;'!$B$3:$L$3,FALSE)),0)</f>
        <v>2.1682912273322478E-2</v>
      </c>
      <c r="D12" s="31"/>
      <c r="E12" s="53">
        <f t="array" ref="E12">PRODUCT(1+C$4:C12)-1</f>
        <v>8.6217313570631227E-3</v>
      </c>
      <c r="F12" s="31" t="e">
        <f>VLOOKUP($B12,'Sector --&gt;'!$O$26:$X$46,MATCH(C$2,'Sector --&gt;'!$O$3:$X$3,0),FALSE)/VLOOKUP($B11,'Sector --&gt;'!$B$26:$L$46,MATCH(C$2,'Sector --&gt;'!$B$3:$L$3,FALSE))</f>
        <v>#DIV/0!</v>
      </c>
      <c r="G12" s="31"/>
      <c r="H12" s="102">
        <f>'Benchmark (2)'!C38/'Benchmark (2)'!C37-1</f>
        <v>-4.0612713994714333E-4</v>
      </c>
      <c r="I12" s="31"/>
      <c r="J12" s="53">
        <f t="array" ref="J12">PRODUCT(1+H$4:H12)-1</f>
        <v>5.9224110019484577E-3</v>
      </c>
      <c r="K12" s="102">
        <f>Benchmark!P13</f>
        <v>7.353099264363029E-3</v>
      </c>
      <c r="L12" s="31"/>
      <c r="N12" s="53">
        <f>IFERROR(VLOOKUP($B12,'Sector --&gt;'!$O$3:$X$23,MATCH(N$2,'Sector --&gt;'!$O$3:$X$3,0),FALSE)/VLOOKUP($B11,'Sector --&gt;'!$B$3:$L$23,MATCH(N$2,'Sector --&gt;'!$B$3:$L$3,FALSE)),0)</f>
        <v>9.5715023684018498E-3</v>
      </c>
      <c r="O12" s="31"/>
      <c r="P12" s="53">
        <f t="array" ref="P12">PRODUCT(1+N$4:N12)-1</f>
        <v>6.8584910680540734E-2</v>
      </c>
      <c r="Q12" s="31" t="e">
        <f>VLOOKUP($B12,'Sector --&gt;'!$O$26:$X$46,MATCH(N$2,'Sector --&gt;'!$O$3:$X$3,0),FALSE)/VLOOKUP($B11,'Sector --&gt;'!$B$26:$L$46,MATCH(N$2,'Sector --&gt;'!$B$3:$L$3,FALSE))</f>
        <v>#DIV/0!</v>
      </c>
      <c r="R12" s="31"/>
      <c r="S12" s="102"/>
      <c r="T12" s="31"/>
      <c r="U12" s="53">
        <f t="array" ref="U12">PRODUCT(1+S$4:S12)-1</f>
        <v>0</v>
      </c>
      <c r="V12" s="102">
        <f>Benchmark!T13</f>
        <v>3.8363344364803695E-2</v>
      </c>
      <c r="W12" s="31"/>
      <c r="Y12" s="53">
        <f>IFERROR(VLOOKUP($B12,'Sector --&gt;'!$O$3:$X$23,MATCH(Y$2,'Sector --&gt;'!$O$3:$X$3,0),FALSE)/VLOOKUP($B11,'Sector --&gt;'!$B$3:$L$23,MATCH(Y$2,'Sector --&gt;'!$B$3:$L$3,FALSE)),0)</f>
        <v>6.4456869560725102E-3</v>
      </c>
      <c r="Z12" s="31"/>
      <c r="AA12" s="53">
        <f t="array" ref="AA12">PRODUCT(1+Y$4:Y12)-1</f>
        <v>5.6372578941419782E-2</v>
      </c>
      <c r="AB12" s="31">
        <f>IFERROR(VLOOKUP($B12,'Sector --&gt;'!$O$26:$X$46,MATCH(Y$2,'Sector --&gt;'!$O$3:$X$3,0),FALSE)/VLOOKUP($B11,'Sector --&gt;'!$B$26:$L$46,MATCH(Y$2,'Sector --&gt;'!$B$3:$L$3,FALSE)),AG12)</f>
        <v>-7.5948264369888208E-3</v>
      </c>
      <c r="AC12" s="31"/>
      <c r="AD12" s="102"/>
      <c r="AF12" s="53">
        <f t="array" ref="AF12">PRODUCT(1+AD$4:AD12)-1</f>
        <v>0</v>
      </c>
      <c r="AG12" s="102">
        <f>Benchmark!X13</f>
        <v>-7.5948264369888208E-3</v>
      </c>
      <c r="AH12" s="31"/>
      <c r="AJ12" s="53">
        <f>IFERROR(VLOOKUP($B12,'Sector --&gt;'!$O$3:$X$23,MATCH(AJ$2,'Sector --&gt;'!$O$3:$X$3,0),FALSE)/VLOOKUP($B11,'Sector --&gt;'!$B$3:$L$23,MATCH(AJ$2,'Sector --&gt;'!$B$3:$L$3,FALSE)),0)</f>
        <v>0</v>
      </c>
      <c r="AK12" s="31"/>
      <c r="AL12" s="53">
        <f t="array" ref="AL12">PRODUCT(1+AJ$4:AJ12)-1</f>
        <v>0</v>
      </c>
      <c r="AM12" s="31" t="e">
        <f>VLOOKUP($B12,'Sector --&gt;'!$O$26:$X$46,MATCH(AJ$2,'Sector --&gt;'!$O$3:$X$3,0),FALSE)/VLOOKUP($B11,'Sector --&gt;'!$B$26:$L$46,MATCH(AJ$2,'Sector --&gt;'!$B$3:$L$3,FALSE))</f>
        <v>#DIV/0!</v>
      </c>
      <c r="AN12" s="31"/>
      <c r="AO12" s="102"/>
      <c r="AQ12" s="53">
        <f t="array" ref="AQ12">PRODUCT(1+AO$4:AO12)-1</f>
        <v>0</v>
      </c>
      <c r="AR12" s="102">
        <f>Benchmark!AB13</f>
        <v>6.7431264344829708E-3</v>
      </c>
      <c r="AS12" s="31"/>
      <c r="AU12" s="53">
        <f>IFERROR(VLOOKUP($B12,'Sector --&gt;'!$O$3:$X$23,MATCH(AU$2,'Sector --&gt;'!$O$3:$X$3,0),FALSE)/VLOOKUP($B11,'Sector --&gt;'!$B$3:$L$23,MATCH(AU$2,'Sector --&gt;'!$B$3:$L$3,FALSE)),0)</f>
        <v>4.3942599185642171E-3</v>
      </c>
      <c r="AV12" s="31"/>
      <c r="AW12" s="53">
        <f t="array" ref="AW12">PRODUCT(1+AU$4:AU12)-1</f>
        <v>2.987309237797775E-2</v>
      </c>
      <c r="AX12" s="31" t="e">
        <f>VLOOKUP($B12,'Sector --&gt;'!$O$26:$X$46,MATCH(AU$2,'Sector --&gt;'!$O$3:$X$3,0),FALSE)/VLOOKUP($B11,'Sector --&gt;'!$B$26:$L$46,MATCH(AU$2,'Sector --&gt;'!$B$3:$L$3,FALSE))</f>
        <v>#DIV/0!</v>
      </c>
      <c r="AY12" s="31"/>
      <c r="AZ12" s="102"/>
      <c r="BB12" s="53">
        <f t="array" ref="BB12">PRODUCT(1+AZ$4:AZ12)-1</f>
        <v>0</v>
      </c>
      <c r="BC12" s="102">
        <f>Benchmark!AF13</f>
        <v>-2.7229835095604862E-2</v>
      </c>
      <c r="BD12" s="31"/>
      <c r="BF12" s="53">
        <f>IFERROR(VLOOKUP($B12,'Sector --&gt;'!$O$3:$X$23,MATCH(BF$2,'Sector --&gt;'!$O$3:$X$3,0),FALSE)/VLOOKUP($B11,'Sector --&gt;'!$B$3:$L$23,MATCH(BF$2,'Sector --&gt;'!$B$3:$L$3,FALSE)),0)</f>
        <v>1.0325800541882018E-2</v>
      </c>
      <c r="BG12" s="31"/>
      <c r="BH12" s="53">
        <f t="array" ref="BH12">PRODUCT(1+BF$4:BF12)-1</f>
        <v>9.9326745152494844E-4</v>
      </c>
      <c r="BI12" s="31" t="e">
        <f>VLOOKUP($B12,'Sector --&gt;'!$O$26:$X$46,MATCH(BF$2,'Sector --&gt;'!$O$3:$X$3,0),FALSE)/VLOOKUP($B11,'Sector --&gt;'!$B$26:$L$46,MATCH(BF$2,'Sector --&gt;'!$B$3:$L$3,FALSE))</f>
        <v>#DIV/0!</v>
      </c>
      <c r="BJ12" s="31"/>
      <c r="BK12" s="102"/>
      <c r="BM12" s="53">
        <f t="array" ref="BM12">PRODUCT(1+BK$4:BK12)-1</f>
        <v>0</v>
      </c>
      <c r="BN12" s="102">
        <f>Benchmark!AJ13</f>
        <v>1.157197623390253E-2</v>
      </c>
      <c r="BO12" s="31"/>
      <c r="BQ12" s="53">
        <f>IFERROR(VLOOKUP($B12,'Sector --&gt;'!$O$3:$X$23,MATCH(BQ$2,'Sector --&gt;'!$O$3:$X$3,0),FALSE)/VLOOKUP($B11,'Sector --&gt;'!$B$3:$L$23,MATCH(BQ$2,'Sector --&gt;'!$B$3:$L$3,FALSE)),0)</f>
        <v>0.27936867893288519</v>
      </c>
      <c r="BR12" s="31"/>
      <c r="BS12" s="53">
        <f t="array" ref="BS12">PRODUCT(1+BQ$4:BQ12)-1</f>
        <v>0.27936867893288531</v>
      </c>
      <c r="BT12" s="31">
        <f>IFERROR(VLOOKUP($B12,'Sector --&gt;'!$O$26:$X$46,MATCH(BQ$2,'Sector --&gt;'!$O$3:$X$3,0),FALSE)/VLOOKUP($B11,'Sector --&gt;'!$B$26:$L$46,MATCH(BQ$2,'Sector --&gt;'!$B$3:$L$3,FALSE)),BY12)</f>
        <v>-3.7400741814596503E-2</v>
      </c>
      <c r="BU12" s="31"/>
      <c r="BV12" s="102"/>
      <c r="BX12" s="53">
        <f t="array" ref="BX12">PRODUCT(1+BV$4:BV12)-1</f>
        <v>0</v>
      </c>
      <c r="BY12" s="102">
        <f>Benchmark!AN13</f>
        <v>-3.7400741814596503E-2</v>
      </c>
      <c r="BZ12" s="31"/>
    </row>
    <row r="13" spans="2:78" x14ac:dyDescent="0.25">
      <c r="B13" s="13">
        <f t="shared" si="0"/>
        <v>42063</v>
      </c>
      <c r="C13" s="53">
        <f>IFERROR(VLOOKUP($B13,'Sector --&gt;'!$O$3:$X$23,MATCH(C$2,'Sector --&gt;'!$O$3:$X$3,0),FALSE)/VLOOKUP($B12,'Sector --&gt;'!$B$3:$L$23,MATCH(C$2,'Sector --&gt;'!$B$3:$L$3,FALSE)),0)</f>
        <v>1.3351840458832955E-2</v>
      </c>
      <c r="D13" s="31"/>
      <c r="E13" s="53">
        <f t="array" ref="E13">PRODUCT(1+C$4:C13)-1</f>
        <v>2.2088687797454432E-2</v>
      </c>
      <c r="F13" s="31" t="e">
        <f>VLOOKUP($B13,'Sector --&gt;'!$O$26:$X$46,MATCH(C$2,'Sector --&gt;'!$O$3:$X$3,0),FALSE)/VLOOKUP($B12,'Sector --&gt;'!$B$26:$L$46,MATCH(C$2,'Sector --&gt;'!$B$3:$L$3,FALSE))</f>
        <v>#DIV/0!</v>
      </c>
      <c r="G13" s="31"/>
      <c r="H13" s="102">
        <f>'Benchmark (2)'!C39/'Benchmark (2)'!C38-1</f>
        <v>5.2216455570635034E-3</v>
      </c>
      <c r="I13" s="31"/>
      <c r="J13" s="53">
        <f t="array" ref="J13">PRODUCT(1+H$4:H13)-1</f>
        <v>1.1174981290107411E-2</v>
      </c>
      <c r="K13" s="102">
        <f>Benchmark!P14</f>
        <v>-1.9245529153393479E-2</v>
      </c>
      <c r="L13" s="31"/>
      <c r="N13" s="53">
        <f>IFERROR(VLOOKUP($B13,'Sector --&gt;'!$O$3:$X$23,MATCH(N$2,'Sector --&gt;'!$O$3:$X$3,0),FALSE)/VLOOKUP($B12,'Sector --&gt;'!$B$3:$L$23,MATCH(N$2,'Sector --&gt;'!$B$3:$L$3,FALSE)),0)</f>
        <v>3.495143960640463E-3</v>
      </c>
      <c r="O13" s="31"/>
      <c r="P13" s="53">
        <f t="array" ref="P13">PRODUCT(1+N$4:N13)-1</f>
        <v>7.231976877753743E-2</v>
      </c>
      <c r="Q13" s="31" t="e">
        <f>VLOOKUP($B13,'Sector --&gt;'!$O$26:$X$46,MATCH(N$2,'Sector --&gt;'!$O$3:$X$3,0),FALSE)/VLOOKUP($B12,'Sector --&gt;'!$B$26:$L$46,MATCH(N$2,'Sector --&gt;'!$B$3:$L$3,FALSE))</f>
        <v>#DIV/0!</v>
      </c>
      <c r="R13" s="31"/>
      <c r="S13" s="102"/>
      <c r="T13" s="31"/>
      <c r="U13" s="53">
        <f t="array" ref="U13">PRODUCT(1+S$4:S13)-1</f>
        <v>0</v>
      </c>
      <c r="V13" s="102">
        <f>Benchmark!T14</f>
        <v>-5.3009349739193079E-2</v>
      </c>
      <c r="W13" s="31"/>
      <c r="Y13" s="53">
        <f>IFERROR(VLOOKUP($B13,'Sector --&gt;'!$O$3:$X$23,MATCH(Y$2,'Sector --&gt;'!$O$3:$X$3,0),FALSE)/VLOOKUP($B12,'Sector --&gt;'!$B$3:$L$23,MATCH(Y$2,'Sector --&gt;'!$B$3:$L$3,FALSE)),0)</f>
        <v>5.661622962235084E-3</v>
      </c>
      <c r="Z13" s="31"/>
      <c r="AA13" s="53">
        <f t="array" ref="AA13">PRODUCT(1+Y$4:Y13)-1</f>
        <v>6.2353362191029937E-2</v>
      </c>
      <c r="AB13" s="31">
        <f>IFERROR(VLOOKUP($B13,'Sector --&gt;'!$O$26:$X$46,MATCH(Y$2,'Sector --&gt;'!$O$3:$X$3,0),FALSE)/VLOOKUP($B12,'Sector --&gt;'!$B$26:$L$46,MATCH(Y$2,'Sector --&gt;'!$B$3:$L$3,FALSE)),AG13)</f>
        <v>-6.2359210349954668E-2</v>
      </c>
      <c r="AC13" s="31"/>
      <c r="AD13" s="102"/>
      <c r="AF13" s="53">
        <f t="array" ref="AF13">PRODUCT(1+AD$4:AD13)-1</f>
        <v>0</v>
      </c>
      <c r="AG13" s="102">
        <f>Benchmark!X14</f>
        <v>-6.2359210349954668E-2</v>
      </c>
      <c r="AH13" s="31"/>
      <c r="AJ13" s="53">
        <f>IFERROR(VLOOKUP($B13,'Sector --&gt;'!$O$3:$X$23,MATCH(AJ$2,'Sector --&gt;'!$O$3:$X$3,0),FALSE)/VLOOKUP($B12,'Sector --&gt;'!$B$3:$L$23,MATCH(AJ$2,'Sector --&gt;'!$B$3:$L$3,FALSE)),0)</f>
        <v>0</v>
      </c>
      <c r="AK13" s="31"/>
      <c r="AL13" s="53">
        <f t="array" ref="AL13">PRODUCT(1+AJ$4:AJ13)-1</f>
        <v>0</v>
      </c>
      <c r="AM13" s="31" t="e">
        <f>VLOOKUP($B13,'Sector --&gt;'!$O$26:$X$46,MATCH(AJ$2,'Sector --&gt;'!$O$3:$X$3,0),FALSE)/VLOOKUP($B12,'Sector --&gt;'!$B$26:$L$46,MATCH(AJ$2,'Sector --&gt;'!$B$3:$L$3,FALSE))</f>
        <v>#DIV/0!</v>
      </c>
      <c r="AN13" s="31"/>
      <c r="AO13" s="102"/>
      <c r="AQ13" s="53">
        <f t="array" ref="AQ13">PRODUCT(1+AO$4:AO13)-1</f>
        <v>0</v>
      </c>
      <c r="AR13" s="102">
        <f>Benchmark!AB14</f>
        <v>-2.2296913575613638E-2</v>
      </c>
      <c r="AS13" s="31"/>
      <c r="AU13" s="53">
        <f>IFERROR(VLOOKUP($B13,'Sector --&gt;'!$O$3:$X$23,MATCH(AU$2,'Sector --&gt;'!$O$3:$X$3,0),FALSE)/VLOOKUP($B12,'Sector --&gt;'!$B$3:$L$23,MATCH(AU$2,'Sector --&gt;'!$B$3:$L$3,FALSE)),0)</f>
        <v>2.2847170132628096E-3</v>
      </c>
      <c r="AV13" s="31"/>
      <c r="AW13" s="53">
        <f t="array" ref="AW13">PRODUCT(1+AU$4:AU13)-1</f>
        <v>3.2226060953635116E-2</v>
      </c>
      <c r="AX13" s="31" t="e">
        <f>VLOOKUP($B13,'Sector --&gt;'!$O$26:$X$46,MATCH(AU$2,'Sector --&gt;'!$O$3:$X$3,0),FALSE)/VLOOKUP($B12,'Sector --&gt;'!$B$26:$L$46,MATCH(AU$2,'Sector --&gt;'!$B$3:$L$3,FALSE))</f>
        <v>#DIV/0!</v>
      </c>
      <c r="AY13" s="31"/>
      <c r="AZ13" s="102"/>
      <c r="BB13" s="53">
        <f t="array" ref="BB13">PRODUCT(1+AZ$4:AZ13)-1</f>
        <v>0</v>
      </c>
      <c r="BC13" s="102">
        <f>Benchmark!AF14</f>
        <v>-2.9971478558807951E-2</v>
      </c>
      <c r="BD13" s="31"/>
      <c r="BF13" s="53">
        <f>IFERROR(VLOOKUP($B13,'Sector --&gt;'!$O$3:$X$23,MATCH(BF$2,'Sector --&gt;'!$O$3:$X$3,0),FALSE)/VLOOKUP($B12,'Sector --&gt;'!$B$3:$L$23,MATCH(BF$2,'Sector --&gt;'!$B$3:$L$3,FALSE)),0)</f>
        <v>6.3562287169760354E-2</v>
      </c>
      <c r="BG13" s="31"/>
      <c r="BH13" s="53">
        <f t="array" ref="BH13">PRODUCT(1+BF$4:BF13)-1</f>
        <v>6.4618688972275518E-2</v>
      </c>
      <c r="BI13" s="31" t="e">
        <f>VLOOKUP($B13,'Sector --&gt;'!$O$26:$X$46,MATCH(BF$2,'Sector --&gt;'!$O$3:$X$3,0),FALSE)/VLOOKUP($B12,'Sector --&gt;'!$B$26:$L$46,MATCH(BF$2,'Sector --&gt;'!$B$3:$L$3,FALSE))</f>
        <v>#DIV/0!</v>
      </c>
      <c r="BJ13" s="31"/>
      <c r="BK13" s="102"/>
      <c r="BM13" s="53">
        <f t="array" ref="BM13">PRODUCT(1+BK$4:BK13)-1</f>
        <v>0</v>
      </c>
      <c r="BN13" s="102">
        <f>Benchmark!AJ14</f>
        <v>5.9984781323957764E-3</v>
      </c>
      <c r="BO13" s="31"/>
      <c r="BQ13" s="53">
        <f>IFERROR(VLOOKUP($B13,'Sector --&gt;'!$O$3:$X$23,MATCH(BQ$2,'Sector --&gt;'!$O$3:$X$3,0),FALSE)/VLOOKUP($B12,'Sector --&gt;'!$B$3:$L$23,MATCH(BQ$2,'Sector --&gt;'!$B$3:$L$3,FALSE)),0)</f>
        <v>3.9210176327754455E-2</v>
      </c>
      <c r="BR13" s="31"/>
      <c r="BS13" s="53">
        <f t="array" ref="BS13">PRODUCT(1+BQ$4:BQ13)-1</f>
        <v>0.32953295042204989</v>
      </c>
      <c r="BT13" s="31">
        <f>IFERROR(VLOOKUP($B13,'Sector --&gt;'!$O$26:$X$46,MATCH(BQ$2,'Sector --&gt;'!$O$3:$X$3,0),FALSE)/VLOOKUP($B12,'Sector --&gt;'!$B$26:$L$46,MATCH(BQ$2,'Sector --&gt;'!$B$3:$L$3,FALSE)),BY13)</f>
        <v>-4.8355940749848211E-2</v>
      </c>
      <c r="BU13" s="31"/>
      <c r="BV13" s="102"/>
      <c r="BX13" s="53">
        <f t="array" ref="BX13">PRODUCT(1+BV$4:BV13)-1</f>
        <v>0</v>
      </c>
      <c r="BY13" s="102">
        <f>Benchmark!AN14</f>
        <v>-4.8355940749848211E-2</v>
      </c>
      <c r="BZ13" s="31"/>
    </row>
    <row r="14" spans="2:78" x14ac:dyDescent="0.25">
      <c r="B14" s="13">
        <f t="shared" si="0"/>
        <v>42094</v>
      </c>
      <c r="C14" s="53">
        <f>IFERROR(VLOOKUP($B14,'Sector --&gt;'!$O$3:$X$23,MATCH(C$2,'Sector --&gt;'!$O$3:$X$3,0),FALSE)/VLOOKUP($B13,'Sector --&gt;'!$B$3:$L$23,MATCH(C$2,'Sector --&gt;'!$B$3:$L$3,FALSE)),0)</f>
        <v>1.9250496891482009E-2</v>
      </c>
      <c r="D14" s="31"/>
      <c r="E14" s="53">
        <f t="array" ref="E14">PRODUCT(1+C$4:C14)-1</f>
        <v>4.1764402904718168E-2</v>
      </c>
      <c r="F14" s="31" t="e">
        <f>VLOOKUP($B14,'Sector --&gt;'!$O$26:$X$46,MATCH(C$2,'Sector --&gt;'!$O$3:$X$3,0),FALSE)/VLOOKUP($B13,'Sector --&gt;'!$B$26:$L$46,MATCH(C$2,'Sector --&gt;'!$B$3:$L$3,FALSE))</f>
        <v>#DIV/0!</v>
      </c>
      <c r="G14" s="31"/>
      <c r="H14" s="102">
        <f>'Benchmark (2)'!C40/'Benchmark (2)'!C39-1</f>
        <v>1.5723191208366849E-2</v>
      </c>
      <c r="I14" s="31"/>
      <c r="J14" s="53">
        <f t="array" ref="J14">PRODUCT(1+H$4:H14)-1</f>
        <v>2.7073878866048506E-2</v>
      </c>
      <c r="K14" s="102">
        <f>Benchmark!P15</f>
        <v>-1.7830448535529009E-2</v>
      </c>
      <c r="L14" s="31"/>
      <c r="N14" s="53">
        <f>IFERROR(VLOOKUP($B14,'Sector --&gt;'!$O$3:$X$23,MATCH(N$2,'Sector --&gt;'!$O$3:$X$3,0),FALSE)/VLOOKUP($B13,'Sector --&gt;'!$B$3:$L$23,MATCH(N$2,'Sector --&gt;'!$B$3:$L$3,FALSE)),0)</f>
        <v>6.4038468427135599E-3</v>
      </c>
      <c r="O14" s="31"/>
      <c r="P14" s="53">
        <f t="array" ref="P14">PRODUCT(1+N$4:N14)-1</f>
        <v>7.9186740343202944E-2</v>
      </c>
      <c r="Q14" s="31" t="e">
        <f>VLOOKUP($B14,'Sector --&gt;'!$O$26:$X$46,MATCH(N$2,'Sector --&gt;'!$O$3:$X$3,0),FALSE)/VLOOKUP($B13,'Sector --&gt;'!$B$26:$L$46,MATCH(N$2,'Sector --&gt;'!$B$3:$L$3,FALSE))</f>
        <v>#DIV/0!</v>
      </c>
      <c r="R14" s="31"/>
      <c r="S14" s="102"/>
      <c r="T14" s="31"/>
      <c r="U14" s="53">
        <f t="array" ref="U14">PRODUCT(1+S$4:S14)-1</f>
        <v>0</v>
      </c>
      <c r="V14" s="102">
        <f>Benchmark!T15</f>
        <v>-4.7448865816462966E-2</v>
      </c>
      <c r="W14" s="31"/>
      <c r="Y14" s="53">
        <f>IFERROR(VLOOKUP($B14,'Sector --&gt;'!$O$3:$X$23,MATCH(Y$2,'Sector --&gt;'!$O$3:$X$3,0),FALSE)/VLOOKUP($B13,'Sector --&gt;'!$B$3:$L$23,MATCH(Y$2,'Sector --&gt;'!$B$3:$L$3,FALSE)),0)</f>
        <v>5.8195941957039218E-3</v>
      </c>
      <c r="Z14" s="31"/>
      <c r="AA14" s="53">
        <f t="array" ref="AA14">PRODUCT(1+Y$4:Y14)-1</f>
        <v>6.8535827651423409E-2</v>
      </c>
      <c r="AB14" s="31">
        <f>IFERROR(VLOOKUP($B14,'Sector --&gt;'!$O$26:$X$46,MATCH(Y$2,'Sector --&gt;'!$O$3:$X$3,0),FALSE)/VLOOKUP($B13,'Sector --&gt;'!$B$26:$L$46,MATCH(Y$2,'Sector --&gt;'!$B$3:$L$3,FALSE)),AG14)</f>
        <v>-3.4132015275333383E-2</v>
      </c>
      <c r="AC14" s="31"/>
      <c r="AD14" s="102"/>
      <c r="AF14" s="53">
        <f t="array" ref="AF14">PRODUCT(1+AD$4:AD14)-1</f>
        <v>0</v>
      </c>
      <c r="AG14" s="102">
        <f>Benchmark!X15</f>
        <v>-3.4132015275333383E-2</v>
      </c>
      <c r="AH14" s="31"/>
      <c r="AJ14" s="53">
        <f>IFERROR(VLOOKUP($B14,'Sector --&gt;'!$O$3:$X$23,MATCH(AJ$2,'Sector --&gt;'!$O$3:$X$3,0),FALSE)/VLOOKUP($B13,'Sector --&gt;'!$B$3:$L$23,MATCH(AJ$2,'Sector --&gt;'!$B$3:$L$3,FALSE)),0)</f>
        <v>0</v>
      </c>
      <c r="AK14" s="31"/>
      <c r="AL14" s="53">
        <f t="array" ref="AL14">PRODUCT(1+AJ$4:AJ14)-1</f>
        <v>0</v>
      </c>
      <c r="AM14" s="31" t="e">
        <f>VLOOKUP($B14,'Sector --&gt;'!$O$26:$X$46,MATCH(AJ$2,'Sector --&gt;'!$O$3:$X$3,0),FALSE)/VLOOKUP($B13,'Sector --&gt;'!$B$26:$L$46,MATCH(AJ$2,'Sector --&gt;'!$B$3:$L$3,FALSE))</f>
        <v>#DIV/0!</v>
      </c>
      <c r="AN14" s="31"/>
      <c r="AO14" s="102"/>
      <c r="AQ14" s="53">
        <f t="array" ref="AQ14">PRODUCT(1+AO$4:AO14)-1</f>
        <v>0</v>
      </c>
      <c r="AR14" s="102">
        <f>Benchmark!AB15</f>
        <v>-3.2117519636570072E-2</v>
      </c>
      <c r="AS14" s="31"/>
      <c r="AU14" s="53">
        <f>IFERROR(VLOOKUP($B14,'Sector --&gt;'!$O$3:$X$23,MATCH(AU$2,'Sector --&gt;'!$O$3:$X$3,0),FALSE)/VLOOKUP($B13,'Sector --&gt;'!$B$3:$L$23,MATCH(AU$2,'Sector --&gt;'!$B$3:$L$3,FALSE)),0)</f>
        <v>1.7236556161481193E-4</v>
      </c>
      <c r="AV14" s="31"/>
      <c r="AW14" s="53">
        <f t="array" ref="AW14">PRODUCT(1+AU$4:AU14)-1</f>
        <v>3.2403981178344754E-2</v>
      </c>
      <c r="AX14" s="31" t="e">
        <f>VLOOKUP($B14,'Sector --&gt;'!$O$26:$X$46,MATCH(AU$2,'Sector --&gt;'!$O$3:$X$3,0),FALSE)/VLOOKUP($B13,'Sector --&gt;'!$B$26:$L$46,MATCH(AU$2,'Sector --&gt;'!$B$3:$L$3,FALSE))</f>
        <v>#DIV/0!</v>
      </c>
      <c r="AY14" s="31"/>
      <c r="AZ14" s="102"/>
      <c r="BB14" s="53">
        <f t="array" ref="BB14">PRODUCT(1+AZ$4:AZ14)-1</f>
        <v>0</v>
      </c>
      <c r="BC14" s="102">
        <f>Benchmark!AF15</f>
        <v>-7.165680575846009E-2</v>
      </c>
      <c r="BD14" s="31"/>
      <c r="BF14" s="53">
        <f>IFERROR(VLOOKUP($B14,'Sector --&gt;'!$O$3:$X$23,MATCH(BF$2,'Sector --&gt;'!$O$3:$X$3,0),FALSE)/VLOOKUP($B13,'Sector --&gt;'!$B$3:$L$23,MATCH(BF$2,'Sector --&gt;'!$B$3:$L$3,FALSE)),0)</f>
        <v>-1.9676600767358193E-2</v>
      </c>
      <c r="BG14" s="31"/>
      <c r="BH14" s="53">
        <f t="array" ref="BH14">PRODUCT(1+BF$4:BF14)-1</f>
        <v>4.3670612059899749E-2</v>
      </c>
      <c r="BI14" s="31" t="e">
        <f>VLOOKUP($B14,'Sector --&gt;'!$O$26:$X$46,MATCH(BF$2,'Sector --&gt;'!$O$3:$X$3,0),FALSE)/VLOOKUP($B13,'Sector --&gt;'!$B$26:$L$46,MATCH(BF$2,'Sector --&gt;'!$B$3:$L$3,FALSE))</f>
        <v>#DIV/0!</v>
      </c>
      <c r="BJ14" s="31"/>
      <c r="BK14" s="102"/>
      <c r="BM14" s="53">
        <f t="array" ref="BM14">PRODUCT(1+BK$4:BK14)-1</f>
        <v>0</v>
      </c>
      <c r="BN14" s="102">
        <f>Benchmark!AJ15</f>
        <v>-3.1851422001466997E-2</v>
      </c>
      <c r="BO14" s="31"/>
      <c r="BQ14" s="53">
        <f>IFERROR(VLOOKUP($B14,'Sector --&gt;'!$O$3:$X$23,MATCH(BQ$2,'Sector --&gt;'!$O$3:$X$3,0),FALSE)/VLOOKUP($B13,'Sector --&gt;'!$B$3:$L$23,MATCH(BQ$2,'Sector --&gt;'!$B$3:$L$3,FALSE)),0)</f>
        <v>3.0437186856544876E-3</v>
      </c>
      <c r="BR14" s="31"/>
      <c r="BS14" s="53">
        <f t="array" ref="BS14">PRODUCT(1+BQ$4:BQ14)-1</f>
        <v>0.33357967470644279</v>
      </c>
      <c r="BT14" s="31">
        <f>IFERROR(VLOOKUP($B14,'Sector --&gt;'!$O$26:$X$46,MATCH(BQ$2,'Sector --&gt;'!$O$3:$X$3,0),FALSE)/VLOOKUP($B13,'Sector --&gt;'!$B$26:$L$46,MATCH(BQ$2,'Sector --&gt;'!$B$3:$L$3,FALSE)),BY14)</f>
        <v>-4.2183987514212047E-2</v>
      </c>
      <c r="BU14" s="31"/>
      <c r="BV14" s="102"/>
      <c r="BX14" s="53">
        <f t="array" ref="BX14">PRODUCT(1+BV$4:BV14)-1</f>
        <v>0</v>
      </c>
      <c r="BY14" s="102">
        <f>Benchmark!AN15</f>
        <v>-4.2183987514212047E-2</v>
      </c>
      <c r="BZ14" s="31"/>
    </row>
    <row r="15" spans="2:78" x14ac:dyDescent="0.25">
      <c r="B15" s="13">
        <f t="shared" si="0"/>
        <v>42124</v>
      </c>
      <c r="C15" s="53">
        <f>IFERROR(VLOOKUP($B15,'Sector --&gt;'!$O$3:$X$23,MATCH(C$2,'Sector --&gt;'!$O$3:$X$3,0),FALSE)/VLOOKUP($B14,'Sector --&gt;'!$B$3:$L$23,MATCH(C$2,'Sector --&gt;'!$B$3:$L$3,FALSE)),0)</f>
        <v>3.4208868795219047E-2</v>
      </c>
      <c r="D15" s="31">
        <f t="array" ref="D15">PRODUCT(1+C4:C15)-1</f>
        <v>7.7401984679215552E-2</v>
      </c>
      <c r="E15" s="53">
        <f t="array" ref="E15">PRODUCT(1+C$4:C15)-1</f>
        <v>7.7401984679215552E-2</v>
      </c>
      <c r="F15" s="31" t="e">
        <f>VLOOKUP($B15,'Sector --&gt;'!$O$26:$X$46,MATCH(C$2,'Sector --&gt;'!$O$3:$X$3,0),FALSE)/VLOOKUP($B14,'Sector --&gt;'!$B$26:$L$46,MATCH(C$2,'Sector --&gt;'!$B$3:$L$3,FALSE))</f>
        <v>#DIV/0!</v>
      </c>
      <c r="G15" s="31" t="e">
        <f t="array" ref="G15">PRODUCT(1+F4:F15)-1</f>
        <v>#REF!</v>
      </c>
      <c r="H15" s="102">
        <f>'Benchmark (2)'!C41/'Benchmark (2)'!C40-1</f>
        <v>8.8267000441335508E-3</v>
      </c>
      <c r="I15" s="31">
        <f t="array" ref="I15">PRODUCT(1+H4:H15)-1</f>
        <v>3.6139551917963919E-2</v>
      </c>
      <c r="J15" s="53">
        <f t="array" ref="J15">PRODUCT(1+H$4:H15)-1</f>
        <v>3.6139551917963919E-2</v>
      </c>
      <c r="K15" s="102">
        <f>Benchmark!P16</f>
        <v>-4.4815795097098703E-2</v>
      </c>
      <c r="L15" s="31">
        <f t="array" ref="L15">PRODUCT(1+K4:K14)-1</f>
        <v>-0.19708587538798983</v>
      </c>
      <c r="N15" s="53">
        <f>IFERROR(VLOOKUP($B15,'Sector --&gt;'!$O$3:$X$23,MATCH(N$2,'Sector --&gt;'!$O$3:$X$3,0),FALSE)/VLOOKUP($B14,'Sector --&gt;'!$B$3:$L$23,MATCH(N$2,'Sector --&gt;'!$B$3:$L$3,FALSE)),0)</f>
        <v>2.7540953545052383E-3</v>
      </c>
      <c r="O15" s="31">
        <f t="array" ref="O15">PRODUCT(1+N4:N15)-1</f>
        <v>8.2158923531425954E-2</v>
      </c>
      <c r="P15" s="53">
        <f t="array" ref="P15">PRODUCT(1+N$4:N15)-1</f>
        <v>8.2158923531425954E-2</v>
      </c>
      <c r="Q15" s="31" t="e">
        <f>VLOOKUP($B15,'Sector --&gt;'!$O$26:$X$46,MATCH(N$2,'Sector --&gt;'!$O$3:$X$3,0),FALSE)/VLOOKUP($B14,'Sector --&gt;'!$B$26:$L$46,MATCH(N$2,'Sector --&gt;'!$B$3:$L$3,FALSE))</f>
        <v>#DIV/0!</v>
      </c>
      <c r="R15" s="31" t="e">
        <f t="array" ref="R15">PRODUCT(1+Q4:Q15)-1</f>
        <v>#REF!</v>
      </c>
      <c r="S15" s="102"/>
      <c r="T15" s="31">
        <f t="array" ref="T15">PRODUCT(1+S4:S15)-1</f>
        <v>0</v>
      </c>
      <c r="U15" s="53">
        <f t="array" ref="U15">PRODUCT(1+S$4:S15)-1</f>
        <v>0</v>
      </c>
      <c r="V15" s="102">
        <f>Benchmark!T16</f>
        <v>-7.4397340801513751E-2</v>
      </c>
      <c r="W15" s="31">
        <f t="array" ref="W15">PRODUCT(1+V4:V15)-1</f>
        <v>-0.33795698532075169</v>
      </c>
      <c r="Y15" s="53">
        <f>IFERROR(VLOOKUP($B15,'Sector --&gt;'!$O$3:$X$23,MATCH(Y$2,'Sector --&gt;'!$O$3:$X$3,0),FALSE)/VLOOKUP($B14,'Sector --&gt;'!$B$3:$L$23,MATCH(Y$2,'Sector --&gt;'!$B$3:$L$3,FALSE)),0)</f>
        <v>7.4844795381081913E-4</v>
      </c>
      <c r="Z15" s="31">
        <f t="array" ref="Z15">PRODUCT(1+Y4:Y15)-1</f>
        <v>6.9335571105202831E-2</v>
      </c>
      <c r="AA15" s="53">
        <f t="array" ref="AA15">PRODUCT(1+Y$4:Y15)-1</f>
        <v>6.9335571105202831E-2</v>
      </c>
      <c r="AB15" s="31">
        <f>IFERROR(VLOOKUP($B15,'Sector --&gt;'!$O$26:$X$46,MATCH(Y$2,'Sector --&gt;'!$O$3:$X$3,0),FALSE)/VLOOKUP($B14,'Sector --&gt;'!$B$26:$L$46,MATCH(Y$2,'Sector --&gt;'!$B$3:$L$3,FALSE)),AG15)</f>
        <v>-0.12923873563682833</v>
      </c>
      <c r="AC15" s="31">
        <f t="array" ref="AC15">PRODUCT(1+AB4:AB15)-1</f>
        <v>-0.32268691593557608</v>
      </c>
      <c r="AD15" s="102"/>
      <c r="AE15" s="31">
        <f t="array" ref="AE15">PRODUCT(1+AD4:AD15)-1</f>
        <v>0</v>
      </c>
      <c r="AF15" s="53">
        <f t="array" ref="AF15">PRODUCT(1+AD$4:AD15)-1</f>
        <v>0</v>
      </c>
      <c r="AG15" s="102">
        <f>Benchmark!X16</f>
        <v>-0.12923873563682833</v>
      </c>
      <c r="AH15" s="31">
        <f t="array" ref="AH15">PRODUCT(1+AG4:AG15)-1</f>
        <v>-0.32268691593557608</v>
      </c>
      <c r="AJ15" s="53">
        <f>IFERROR(VLOOKUP($B15,'Sector --&gt;'!$O$3:$X$23,MATCH(AJ$2,'Sector --&gt;'!$O$3:$X$3,0),FALSE)/VLOOKUP($B14,'Sector --&gt;'!$B$3:$L$23,MATCH(AJ$2,'Sector --&gt;'!$B$3:$L$3,FALSE)),0)</f>
        <v>0</v>
      </c>
      <c r="AK15" s="31">
        <f t="array" ref="AK15">PRODUCT(1+AJ4:AJ15)-1</f>
        <v>0</v>
      </c>
      <c r="AL15" s="53">
        <f t="array" ref="AL15">PRODUCT(1+AJ$4:AJ15)-1</f>
        <v>0</v>
      </c>
      <c r="AM15" s="31" t="e">
        <f>VLOOKUP($B15,'Sector --&gt;'!$O$26:$X$46,MATCH(AJ$2,'Sector --&gt;'!$O$3:$X$3,0),FALSE)/VLOOKUP($B14,'Sector --&gt;'!$B$26:$L$46,MATCH(AJ$2,'Sector --&gt;'!$B$3:$L$3,FALSE))</f>
        <v>#DIV/0!</v>
      </c>
      <c r="AN15" s="31" t="e">
        <f t="array" ref="AN15">PRODUCT(1+AM4:AM15)-1</f>
        <v>#REF!</v>
      </c>
      <c r="AO15" s="102"/>
      <c r="AP15" s="31">
        <f t="array" ref="AP15">PRODUCT(1+AO4:AO15)-1</f>
        <v>0</v>
      </c>
      <c r="AQ15" s="53">
        <f t="array" ref="AQ15">PRODUCT(1+AO$4:AO15)-1</f>
        <v>0</v>
      </c>
      <c r="AR15" s="102">
        <f>Benchmark!AB16</f>
        <v>-4.2657906338867714E-2</v>
      </c>
      <c r="AS15" s="31">
        <f t="array" ref="AS15">PRODUCT(1+AR4:AR15)-1</f>
        <v>-0.29539866508846235</v>
      </c>
      <c r="AU15" s="53">
        <f>IFERROR(VLOOKUP($B15,'Sector --&gt;'!$O$3:$X$23,MATCH(AU$2,'Sector --&gt;'!$O$3:$X$3,0),FALSE)/VLOOKUP($B14,'Sector --&gt;'!$B$3:$L$23,MATCH(AU$2,'Sector --&gt;'!$B$3:$L$3,FALSE)),0)</f>
        <v>4.5857016465947866E-3</v>
      </c>
      <c r="AV15" s="31">
        <f t="array" ref="AV15">PRODUCT(1+AU4:AU15)-1</f>
        <v>3.7138277814785514E-2</v>
      </c>
      <c r="AW15" s="53">
        <f t="array" ref="AW15">PRODUCT(1+AU$4:AU15)-1</f>
        <v>3.7138277814785514E-2</v>
      </c>
      <c r="AX15" s="31" t="e">
        <f>VLOOKUP($B15,'Sector --&gt;'!$O$26:$X$46,MATCH(AU$2,'Sector --&gt;'!$O$3:$X$3,0),FALSE)/VLOOKUP($B14,'Sector --&gt;'!$B$26:$L$46,MATCH(AU$2,'Sector --&gt;'!$B$3:$L$3,FALSE))</f>
        <v>#DIV/0!</v>
      </c>
      <c r="AY15" s="31" t="e">
        <f t="array" ref="AY15">PRODUCT(1+AX4:AX15)-1</f>
        <v>#REF!</v>
      </c>
      <c r="AZ15" s="102"/>
      <c r="BA15" s="31">
        <f t="array" ref="BA15">PRODUCT(1+AZ4:AZ15)-1</f>
        <v>0</v>
      </c>
      <c r="BB15" s="53">
        <f t="array" ref="BB15">PRODUCT(1+AZ$4:AZ15)-1</f>
        <v>0</v>
      </c>
      <c r="BC15" s="102">
        <f>Benchmark!AF16</f>
        <v>-8.9808339957883704E-2</v>
      </c>
      <c r="BD15" s="31">
        <f t="array" ref="BD15">PRODUCT(1+BC4:BC15)-1</f>
        <v>-0.34637434059837391</v>
      </c>
      <c r="BF15" s="53">
        <f>IFERROR(VLOOKUP($B15,'Sector --&gt;'!$O$3:$X$23,MATCH(BF$2,'Sector --&gt;'!$O$3:$X$3,0),FALSE)/VLOOKUP($B14,'Sector --&gt;'!$B$3:$L$23,MATCH(BF$2,'Sector --&gt;'!$B$3:$L$3,FALSE)),0)</f>
        <v>1.867689442158807E-3</v>
      </c>
      <c r="BG15" s="31">
        <f t="array" ref="BG15">PRODUCT(1+BF4:BF15)-1</f>
        <v>4.5619864643135388E-2</v>
      </c>
      <c r="BH15" s="53">
        <f t="array" ref="BH15">PRODUCT(1+BF$4:BF15)-1</f>
        <v>4.5619864643135388E-2</v>
      </c>
      <c r="BI15" s="31" t="e">
        <f>VLOOKUP($B15,'Sector --&gt;'!$O$26:$X$46,MATCH(BF$2,'Sector --&gt;'!$O$3:$X$3,0),FALSE)/VLOOKUP($B14,'Sector --&gt;'!$B$26:$L$46,MATCH(BF$2,'Sector --&gt;'!$B$3:$L$3,FALSE))</f>
        <v>#DIV/0!</v>
      </c>
      <c r="BJ15" s="31" t="e">
        <f t="array" ref="BJ15">PRODUCT(1+BI4:BI15)-1</f>
        <v>#REF!</v>
      </c>
      <c r="BK15" s="102"/>
      <c r="BL15" s="31">
        <f t="array" ref="BL15">PRODUCT(1+BK4:BK15)-1</f>
        <v>0</v>
      </c>
      <c r="BM15" s="53">
        <f t="array" ref="BM15">PRODUCT(1+BK$4:BK15)-1</f>
        <v>0</v>
      </c>
      <c r="BN15" s="102">
        <f>Benchmark!AJ16</f>
        <v>-2.1163260494509391E-2</v>
      </c>
      <c r="BO15" s="31">
        <f t="array" ref="BO15">PRODUCT(1+BN4:BN15)-1</f>
        <v>-0.14437094100700076</v>
      </c>
      <c r="BQ15" s="53">
        <f>IFERROR(VLOOKUP($B15,'Sector --&gt;'!$O$3:$X$23,MATCH(BQ$2,'Sector --&gt;'!$O$3:$X$3,0),FALSE)/VLOOKUP($B14,'Sector --&gt;'!$B$3:$L$23,MATCH(BQ$2,'Sector --&gt;'!$B$3:$L$3,FALSE)),0)</f>
        <v>1.3659453337299452E-2</v>
      </c>
      <c r="BR15" s="31">
        <f t="array" ref="BR15">PRODUCT(1+BQ4:BQ15)-1</f>
        <v>0.35179564404466634</v>
      </c>
      <c r="BS15" s="53">
        <f t="array" ref="BS15">PRODUCT(1+BQ$4:BQ15)-1</f>
        <v>0.35179564404466634</v>
      </c>
      <c r="BT15" s="31">
        <f>IFERROR(VLOOKUP($B15,'Sector --&gt;'!$O$26:$X$46,MATCH(BQ$2,'Sector --&gt;'!$O$3:$X$3,0),FALSE)/VLOOKUP($B14,'Sector --&gt;'!$B$26:$L$46,MATCH(BQ$2,'Sector --&gt;'!$B$3:$L$3,FALSE)),BY15)</f>
        <v>-7.7560562823872026E-2</v>
      </c>
      <c r="BU15" s="31">
        <f t="array" ref="BU15">PRODUCT(1+BT4:BT15)-1</f>
        <v>-0.37008869057209992</v>
      </c>
      <c r="BV15" s="102"/>
      <c r="BW15" s="31">
        <f t="array" ref="BW15">PRODUCT(1+BV4:BV15)-1</f>
        <v>0</v>
      </c>
      <c r="BX15" s="53">
        <f t="array" ref="BX15">PRODUCT(1+BV$4:BV15)-1</f>
        <v>0</v>
      </c>
      <c r="BY15" s="102">
        <f>Benchmark!AN16</f>
        <v>-7.7560562823872026E-2</v>
      </c>
      <c r="BZ15" s="31">
        <f t="array" ref="BZ15">PRODUCT(1+BY4:BY15)-1</f>
        <v>-0.37008869057209992</v>
      </c>
    </row>
    <row r="16" spans="2:78" x14ac:dyDescent="0.25">
      <c r="B16" s="13">
        <f t="shared" si="0"/>
        <v>42155</v>
      </c>
      <c r="C16" s="53">
        <f>IFERROR(VLOOKUP($B16,'Sector --&gt;'!$O$3:$X$23,MATCH(C$2,'Sector --&gt;'!$O$3:$X$3,0),FALSE)/VLOOKUP($B15,'Sector --&gt;'!$B$3:$L$23,MATCH(C$2,'Sector --&gt;'!$B$3:$L$3,FALSE)),0)</f>
        <v>1.0570957295509742E-2</v>
      </c>
      <c r="D16" s="31">
        <f t="array" ref="D16">PRODUCT(1+C5:C16)-1</f>
        <v>8.8791155049356973E-2</v>
      </c>
      <c r="E16" s="53">
        <f t="array" ref="E16">PRODUCT(1+C$4:C16)-1</f>
        <v>8.8791155049356973E-2</v>
      </c>
      <c r="F16" s="31" t="e">
        <f>VLOOKUP($B16,'Sector --&gt;'!$O$26:$X$46,MATCH(C$2,'Sector --&gt;'!$O$3:$X$3,0),FALSE)/VLOOKUP($B15,'Sector --&gt;'!$B$26:$L$46,MATCH(C$2,'Sector --&gt;'!$B$3:$L$3,FALSE))</f>
        <v>#DIV/0!</v>
      </c>
      <c r="G16" s="31" t="e">
        <f t="array" ref="G16">PRODUCT(1+F5:F16)-1</f>
        <v>#DIV/0!</v>
      </c>
      <c r="H16" s="102">
        <f>'Benchmark (2)'!C42/'Benchmark (2)'!C41-1</f>
        <v>1.0480923796614805E-2</v>
      </c>
      <c r="I16" s="31">
        <f t="array" ref="I16">PRODUCT(1+H5:H16)-1</f>
        <v>4.4937142033788513E-2</v>
      </c>
      <c r="J16" s="53">
        <f t="array" ref="J16">PRODUCT(1+H$4:H16)-1</f>
        <v>4.6999251604274761E-2</v>
      </c>
      <c r="K16" s="102">
        <f>Benchmark!P17</f>
        <v>-1.1493771829321708E-2</v>
      </c>
      <c r="L16" s="31">
        <f t="array" ref="L16">PRODUCT(1+K4:K15)-1</f>
        <v>-0.23306911027716803</v>
      </c>
      <c r="N16" s="53">
        <f>IFERROR(VLOOKUP($B16,'Sector --&gt;'!$O$3:$X$23,MATCH(N$2,'Sector --&gt;'!$O$3:$X$3,0),FALSE)/VLOOKUP($B15,'Sector --&gt;'!$B$3:$L$23,MATCH(N$2,'Sector --&gt;'!$B$3:$L$3,FALSE)),0)</f>
        <v>5.260274390544056E-3</v>
      </c>
      <c r="O16" s="31">
        <f t="array" ref="O16">PRODUCT(1+N5:N16)-1</f>
        <v>6.5944705884368071E-2</v>
      </c>
      <c r="P16" s="53">
        <f t="array" ref="P16">PRODUCT(1+N$4:N16)-1</f>
        <v>8.7851376403377035E-2</v>
      </c>
      <c r="Q16" s="31" t="e">
        <f>VLOOKUP($B16,'Sector --&gt;'!$O$26:$X$46,MATCH(N$2,'Sector --&gt;'!$O$3:$X$3,0),FALSE)/VLOOKUP($B15,'Sector --&gt;'!$B$26:$L$46,MATCH(N$2,'Sector --&gt;'!$B$3:$L$3,FALSE))</f>
        <v>#DIV/0!</v>
      </c>
      <c r="R16" s="31" t="e">
        <f t="array" ref="R16">PRODUCT(1+Q5:Q16)-1</f>
        <v>#DIV/0!</v>
      </c>
      <c r="S16" s="102"/>
      <c r="T16" s="31">
        <f t="array" ref="T16">PRODUCT(1+S5:S16)-1</f>
        <v>0</v>
      </c>
      <c r="U16" s="53">
        <f t="array" ref="U16">PRODUCT(1+S$4:S16)-1</f>
        <v>0</v>
      </c>
      <c r="V16" s="102">
        <f>Benchmark!T17</f>
        <v>7.6973533271264619E-4</v>
      </c>
      <c r="W16" s="31">
        <f t="array" ref="W16">PRODUCT(1+V5:V16)-1</f>
        <v>-0.32730061752888218</v>
      </c>
      <c r="Y16" s="53">
        <f>IFERROR(VLOOKUP($B16,'Sector --&gt;'!$O$3:$X$23,MATCH(Y$2,'Sector --&gt;'!$O$3:$X$3,0),FALSE)/VLOOKUP($B15,'Sector --&gt;'!$B$3:$L$23,MATCH(Y$2,'Sector --&gt;'!$B$3:$L$3,FALSE)),0)</f>
        <v>-6.3820309413254216E-3</v>
      </c>
      <c r="Z16" s="31">
        <f t="array" ref="Z16">PRODUCT(1+Y5:Y16)-1</f>
        <v>5.2941059794130885E-2</v>
      </c>
      <c r="AA16" s="53">
        <f t="array" ref="AA16">PRODUCT(1+Y$4:Y16)-1</f>
        <v>6.2511038403749497E-2</v>
      </c>
      <c r="AB16" s="31">
        <f>IFERROR(VLOOKUP($B16,'Sector --&gt;'!$O$26:$X$46,MATCH(Y$2,'Sector --&gt;'!$O$3:$X$3,0),FALSE)/VLOOKUP($B15,'Sector --&gt;'!$B$26:$L$46,MATCH(Y$2,'Sector --&gt;'!$B$3:$L$3,FALSE)),AG16)</f>
        <v>-7.1746154901574155E-2</v>
      </c>
      <c r="AC16" s="31">
        <f t="array" ref="AC16">PRODUCT(1+AB5:AB16)-1</f>
        <v>-0.36588534230406999</v>
      </c>
      <c r="AD16" s="102"/>
      <c r="AE16" s="31">
        <f t="array" ref="AE16">PRODUCT(1+AD5:AD16)-1</f>
        <v>0</v>
      </c>
      <c r="AF16" s="53">
        <f t="array" ref="AF16">PRODUCT(1+AD$4:AD16)-1</f>
        <v>0</v>
      </c>
      <c r="AG16" s="102">
        <f>Benchmark!X17</f>
        <v>-7.1746154901574155E-2</v>
      </c>
      <c r="AH16" s="31">
        <f t="array" ref="AH16">PRODUCT(1+AG5:AG16)-1</f>
        <v>-0.36588534230406999</v>
      </c>
      <c r="AJ16" s="53">
        <f>IFERROR(VLOOKUP($B16,'Sector --&gt;'!$O$3:$X$23,MATCH(AJ$2,'Sector --&gt;'!$O$3:$X$3,0),FALSE)/VLOOKUP($B15,'Sector --&gt;'!$B$3:$L$23,MATCH(AJ$2,'Sector --&gt;'!$B$3:$L$3,FALSE)),0)</f>
        <v>0</v>
      </c>
      <c r="AK16" s="31">
        <f t="array" ref="AK16">PRODUCT(1+AJ5:AJ16)-1</f>
        <v>0</v>
      </c>
      <c r="AL16" s="53">
        <f t="array" ref="AL16">PRODUCT(1+AJ$4:AJ16)-1</f>
        <v>0</v>
      </c>
      <c r="AM16" s="31" t="e">
        <f>VLOOKUP($B16,'Sector --&gt;'!$O$26:$X$46,MATCH(AJ$2,'Sector --&gt;'!$O$3:$X$3,0),FALSE)/VLOOKUP($B15,'Sector --&gt;'!$B$26:$L$46,MATCH(AJ$2,'Sector --&gt;'!$B$3:$L$3,FALSE))</f>
        <v>#DIV/0!</v>
      </c>
      <c r="AN16" s="31" t="e">
        <f t="array" ref="AN16">PRODUCT(1+AM5:AM16)-1</f>
        <v>#DIV/0!</v>
      </c>
      <c r="AO16" s="102"/>
      <c r="AP16" s="31">
        <f t="array" ref="AP16">PRODUCT(1+AO5:AO16)-1</f>
        <v>0</v>
      </c>
      <c r="AQ16" s="53">
        <f t="array" ref="AQ16">PRODUCT(1+AO$4:AO16)-1</f>
        <v>0</v>
      </c>
      <c r="AR16" s="102">
        <f>Benchmark!AB17</f>
        <v>-3.4414436319660333E-2</v>
      </c>
      <c r="AS16" s="31">
        <f t="array" ref="AS16">PRODUCT(1+AR5:AR16)-1</f>
        <v>-0.31565373066795499</v>
      </c>
      <c r="AU16" s="53">
        <f>IFERROR(VLOOKUP($B16,'Sector --&gt;'!$O$3:$X$23,MATCH(AU$2,'Sector --&gt;'!$O$3:$X$3,0),FALSE)/VLOOKUP($B15,'Sector --&gt;'!$B$3:$L$23,MATCH(AU$2,'Sector --&gt;'!$B$3:$L$3,FALSE)),0)</f>
        <v>1.2673422813173822E-3</v>
      </c>
      <c r="AV16" s="31">
        <f t="array" ref="AV16">PRODUCT(1+AU5:AU16)-1</f>
        <v>2.8303507000104089E-2</v>
      </c>
      <c r="AW16" s="53">
        <f t="array" ref="AW16">PRODUCT(1+AU$4:AU16)-1</f>
        <v>3.845268700583282E-2</v>
      </c>
      <c r="AX16" s="31" t="e">
        <f>VLOOKUP($B16,'Sector --&gt;'!$O$26:$X$46,MATCH(AU$2,'Sector --&gt;'!$O$3:$X$3,0),FALSE)/VLOOKUP($B15,'Sector --&gt;'!$B$26:$L$46,MATCH(AU$2,'Sector --&gt;'!$B$3:$L$3,FALSE))</f>
        <v>#DIV/0!</v>
      </c>
      <c r="AY16" s="31" t="e">
        <f t="array" ref="AY16">PRODUCT(1+AX5:AX16)-1</f>
        <v>#DIV/0!</v>
      </c>
      <c r="AZ16" s="102"/>
      <c r="BA16" s="31">
        <f t="array" ref="BA16">PRODUCT(1+AZ5:AZ16)-1</f>
        <v>0</v>
      </c>
      <c r="BB16" s="53">
        <f t="array" ref="BB16">PRODUCT(1+AZ$4:AZ16)-1</f>
        <v>0</v>
      </c>
      <c r="BC16" s="102">
        <f>Benchmark!AF17</f>
        <v>-3.5256783379278005E-2</v>
      </c>
      <c r="BD16" s="31">
        <f t="array" ref="BD16">PRODUCT(1+BC5:BC16)-1</f>
        <v>-0.36534705650644284</v>
      </c>
      <c r="BF16" s="53">
        <f>IFERROR(VLOOKUP($B16,'Sector --&gt;'!$O$3:$X$23,MATCH(BF$2,'Sector --&gt;'!$O$3:$X$3,0),FALSE)/VLOOKUP($B15,'Sector --&gt;'!$B$3:$L$23,MATCH(BF$2,'Sector --&gt;'!$B$3:$L$3,FALSE)),0)</f>
        <v>9.2225799401946893E-3</v>
      </c>
      <c r="BG16" s="31">
        <f t="array" ref="BG16">PRODUCT(1+BF5:BF16)-1</f>
        <v>5.5263177431862154E-2</v>
      </c>
      <c r="BH16" s="53">
        <f t="array" ref="BH16">PRODUCT(1+BF$4:BF16)-1</f>
        <v>5.5263177431862154E-2</v>
      </c>
      <c r="BI16" s="31" t="e">
        <f>VLOOKUP($B16,'Sector --&gt;'!$O$26:$X$46,MATCH(BF$2,'Sector --&gt;'!$O$3:$X$3,0),FALSE)/VLOOKUP($B15,'Sector --&gt;'!$B$26:$L$46,MATCH(BF$2,'Sector --&gt;'!$B$3:$L$3,FALSE))</f>
        <v>#DIV/0!</v>
      </c>
      <c r="BJ16" s="31" t="e">
        <f t="array" ref="BJ16">PRODUCT(1+BI5:BI16)-1</f>
        <v>#DIV/0!</v>
      </c>
      <c r="BK16" s="102"/>
      <c r="BL16" s="31">
        <f t="array" ref="BL16">PRODUCT(1+BK5:BK16)-1</f>
        <v>0</v>
      </c>
      <c r="BM16" s="53">
        <f t="array" ref="BM16">PRODUCT(1+BK$4:BK16)-1</f>
        <v>0</v>
      </c>
      <c r="BN16" s="102">
        <f>Benchmark!AJ17</f>
        <v>-5.0342190810051181E-2</v>
      </c>
      <c r="BO16" s="31">
        <f t="array" ref="BO16">PRODUCT(1+BN5:BN16)-1</f>
        <v>-0.2037451728769315</v>
      </c>
      <c r="BQ16" s="53">
        <f>IFERROR(VLOOKUP($B16,'Sector --&gt;'!$O$3:$X$23,MATCH(BQ$2,'Sector --&gt;'!$O$3:$X$3,0),FALSE)/VLOOKUP($B15,'Sector --&gt;'!$B$3:$L$23,MATCH(BQ$2,'Sector --&gt;'!$B$3:$L$3,FALSE)),0)</f>
        <v>-4.6564607213681426E-3</v>
      </c>
      <c r="BR16" s="31">
        <f t="array" ref="BR16">PRODUCT(1+BQ5:BQ16)-1</f>
        <v>0.34550106072485587</v>
      </c>
      <c r="BS16" s="53">
        <f t="array" ref="BS16">PRODUCT(1+BQ$4:BQ16)-1</f>
        <v>0.34550106072485587</v>
      </c>
      <c r="BT16" s="31">
        <f>IFERROR(VLOOKUP($B16,'Sector --&gt;'!$O$26:$X$46,MATCH(BQ$2,'Sector --&gt;'!$O$3:$X$3,0),FALSE)/VLOOKUP($B15,'Sector --&gt;'!$B$26:$L$46,MATCH(BQ$2,'Sector --&gt;'!$B$3:$L$3,FALSE)),BY16)</f>
        <v>-5.5800279098434297E-2</v>
      </c>
      <c r="BU16" s="31">
        <f t="array" ref="BU16">PRODUCT(1+BT5:BT16)-1</f>
        <v>-0.39986900855625829</v>
      </c>
      <c r="BV16" s="102"/>
      <c r="BW16" s="31">
        <f t="array" ref="BW16">PRODUCT(1+BV5:BV16)-1</f>
        <v>0</v>
      </c>
      <c r="BX16" s="53">
        <f t="array" ref="BX16">PRODUCT(1+BV$4:BV16)-1</f>
        <v>0</v>
      </c>
      <c r="BY16" s="102">
        <f>Benchmark!AN17</f>
        <v>-5.5800279098434297E-2</v>
      </c>
      <c r="BZ16" s="31">
        <f t="array" ref="BZ16">PRODUCT(1+BY5:BY16)-1</f>
        <v>-0.39986900855625829</v>
      </c>
    </row>
    <row r="17" spans="2:78" x14ac:dyDescent="0.25">
      <c r="B17" s="13">
        <f t="shared" si="0"/>
        <v>42185</v>
      </c>
      <c r="C17" s="53">
        <f>IFERROR(VLOOKUP($B17,'Sector --&gt;'!$O$3:$X$23,MATCH(C$2,'Sector --&gt;'!$O$3:$X$3,0),FALSE)/VLOOKUP($B16,'Sector --&gt;'!$B$3:$L$23,MATCH(C$2,'Sector --&gt;'!$B$3:$L$3,FALSE)),0)</f>
        <v>-1.9239491695517329E-2</v>
      </c>
      <c r="D17" s="31">
        <f t="array" ref="D17">PRODUCT(1+C6:C17)-1</f>
        <v>6.7843366663632221E-2</v>
      </c>
      <c r="E17" s="53">
        <f t="array" ref="E17">PRODUCT(1+C$4:C17)-1</f>
        <v>6.7843366663632221E-2</v>
      </c>
      <c r="F17" s="31" t="e">
        <f>VLOOKUP($B17,'Sector --&gt;'!$O$26:$X$46,MATCH(C$2,'Sector --&gt;'!$O$3:$X$3,0),FALSE)/VLOOKUP($B16,'Sector --&gt;'!$B$26:$L$46,MATCH(C$2,'Sector --&gt;'!$B$3:$L$3,FALSE))</f>
        <v>#DIV/0!</v>
      </c>
      <c r="G17" s="31" t="e">
        <f t="array" ref="G17">PRODUCT(1+F6:F17)-1</f>
        <v>#DIV/0!</v>
      </c>
      <c r="H17" s="102">
        <f>'Benchmark (2)'!C43/'Benchmark (2)'!C42-1</f>
        <v>1.3901604904850373E-2</v>
      </c>
      <c r="I17" s="31">
        <f t="array" ref="I17">PRODUCT(1+H6:H17)-1</f>
        <v>5.9519571445524333E-2</v>
      </c>
      <c r="J17" s="53">
        <f t="array" ref="J17">PRODUCT(1+H$4:H17)-1</f>
        <v>6.1554221535751408E-2</v>
      </c>
      <c r="K17" s="102">
        <f>Benchmark!P18</f>
        <v>8.6796565470183412E-3</v>
      </c>
      <c r="L17" s="31">
        <f t="array" ref="L17">PRODUCT(1+K5:K16)-1</f>
        <v>-0.24309212112665224</v>
      </c>
      <c r="N17" s="53">
        <f>IFERROR(VLOOKUP($B17,'Sector --&gt;'!$O$3:$X$23,MATCH(N$2,'Sector --&gt;'!$O$3:$X$3,0),FALSE)/VLOOKUP($B16,'Sector --&gt;'!$B$3:$L$23,MATCH(N$2,'Sector --&gt;'!$B$3:$L$3,FALSE)),0)</f>
        <v>-2.8564050968631015E-3</v>
      </c>
      <c r="O17" s="31">
        <f t="array" ref="O17">PRODUCT(1+N6:N17)-1</f>
        <v>5.2649697951652197E-2</v>
      </c>
      <c r="P17" s="53">
        <f t="array" ref="P17">PRODUCT(1+N$4:N17)-1</f>
        <v>8.4744032187188845E-2</v>
      </c>
      <c r="Q17" s="31" t="e">
        <f>VLOOKUP($B17,'Sector --&gt;'!$O$26:$X$46,MATCH(N$2,'Sector --&gt;'!$O$3:$X$3,0),FALSE)/VLOOKUP($B16,'Sector --&gt;'!$B$26:$L$46,MATCH(N$2,'Sector --&gt;'!$B$3:$L$3,FALSE))</f>
        <v>#DIV/0!</v>
      </c>
      <c r="R17" s="31" t="e">
        <f t="array" ref="R17">PRODUCT(1+Q6:Q17)-1</f>
        <v>#DIV/0!</v>
      </c>
      <c r="S17" s="102"/>
      <c r="T17" s="31">
        <f t="array" ref="T17">PRODUCT(1+S6:S17)-1</f>
        <v>0</v>
      </c>
      <c r="U17" s="53">
        <f t="array" ref="U17">PRODUCT(1+S$4:S17)-1</f>
        <v>0</v>
      </c>
      <c r="V17" s="102">
        <f>Benchmark!T18</f>
        <v>8.2406761765361543E-3</v>
      </c>
      <c r="W17" s="31">
        <f t="array" ref="W17">PRODUCT(1+V6:V17)-1</f>
        <v>-0.30767078019704586</v>
      </c>
      <c r="Y17" s="53">
        <f>IFERROR(VLOOKUP($B17,'Sector --&gt;'!$O$3:$X$23,MATCH(Y$2,'Sector --&gt;'!$O$3:$X$3,0),FALSE)/VLOOKUP($B16,'Sector --&gt;'!$B$3:$L$23,MATCH(Y$2,'Sector --&gt;'!$B$3:$L$3,FALSE)),0)</f>
        <v>-9.7527281213071228E-3</v>
      </c>
      <c r="Z17" s="31">
        <f t="array" ref="Z17">PRODUCT(1+Y6:Y17)-1</f>
        <v>7.2940606782632145E-3</v>
      </c>
      <c r="AA17" s="53">
        <f t="array" ref="AA17">PRODUCT(1+Y$4:Y17)-1</f>
        <v>5.2148657120310027E-2</v>
      </c>
      <c r="AB17" s="31">
        <f>IFERROR(VLOOKUP($B17,'Sector --&gt;'!$O$26:$X$46,MATCH(Y$2,'Sector --&gt;'!$O$3:$X$3,0),FALSE)/VLOOKUP($B16,'Sector --&gt;'!$B$26:$L$46,MATCH(Y$2,'Sector --&gt;'!$B$3:$L$3,FALSE)),AG17)</f>
        <v>-6.3079477603460138E-2</v>
      </c>
      <c r="AC17" s="31">
        <f t="array" ref="AC17">PRODUCT(1+AB6:AB17)-1</f>
        <v>-0.3890040072198947</v>
      </c>
      <c r="AD17" s="102"/>
      <c r="AE17" s="31">
        <f t="array" ref="AE17">PRODUCT(1+AD6:AD17)-1</f>
        <v>0</v>
      </c>
      <c r="AF17" s="53">
        <f t="array" ref="AF17">PRODUCT(1+AD$4:AD17)-1</f>
        <v>0</v>
      </c>
      <c r="AG17" s="102">
        <f>Benchmark!X18</f>
        <v>-6.3079477603460138E-2</v>
      </c>
      <c r="AH17" s="31">
        <f t="array" ref="AH17">PRODUCT(1+AG6:AG17)-1</f>
        <v>-0.3890040072198947</v>
      </c>
      <c r="AJ17" s="53">
        <f>IFERROR(VLOOKUP($B17,'Sector --&gt;'!$O$3:$X$23,MATCH(AJ$2,'Sector --&gt;'!$O$3:$X$3,0),FALSE)/VLOOKUP($B16,'Sector --&gt;'!$B$3:$L$23,MATCH(AJ$2,'Sector --&gt;'!$B$3:$L$3,FALSE)),0)</f>
        <v>0</v>
      </c>
      <c r="AK17" s="31">
        <f t="array" ref="AK17">PRODUCT(1+AJ6:AJ17)-1</f>
        <v>0</v>
      </c>
      <c r="AL17" s="53">
        <f t="array" ref="AL17">PRODUCT(1+AJ$4:AJ17)-1</f>
        <v>0</v>
      </c>
      <c r="AM17" s="31" t="e">
        <f>VLOOKUP($B17,'Sector --&gt;'!$O$26:$X$46,MATCH(AJ$2,'Sector --&gt;'!$O$3:$X$3,0),FALSE)/VLOOKUP($B16,'Sector --&gt;'!$B$26:$L$46,MATCH(AJ$2,'Sector --&gt;'!$B$3:$L$3,FALSE))</f>
        <v>#DIV/0!</v>
      </c>
      <c r="AN17" s="31" t="e">
        <f t="array" ref="AN17">PRODUCT(1+AM6:AM17)-1</f>
        <v>#DIV/0!</v>
      </c>
      <c r="AO17" s="102"/>
      <c r="AP17" s="31">
        <f t="array" ref="AP17">PRODUCT(1+AO6:AO17)-1</f>
        <v>0</v>
      </c>
      <c r="AQ17" s="53">
        <f t="array" ref="AQ17">PRODUCT(1+AO$4:AO17)-1</f>
        <v>0</v>
      </c>
      <c r="AR17" s="102">
        <f>Benchmark!AB18</f>
        <v>-6.3081418943442449E-2</v>
      </c>
      <c r="AS17" s="31">
        <f t="array" ref="AS17">PRODUCT(1+AR6:AR17)-1</f>
        <v>-0.34933372205487701</v>
      </c>
      <c r="AU17" s="53">
        <f>IFERROR(VLOOKUP($B17,'Sector --&gt;'!$O$3:$X$23,MATCH(AU$2,'Sector --&gt;'!$O$3:$X$3,0),FALSE)/VLOOKUP($B16,'Sector --&gt;'!$B$3:$L$23,MATCH(AU$2,'Sector --&gt;'!$B$3:$L$3,FALSE)),0)</f>
        <v>-1.0658872729936626E-3</v>
      </c>
      <c r="AV17" s="31">
        <f t="array" ref="AV17">PRODUCT(1+AU6:AU17)-1</f>
        <v>2.3709230701270734E-2</v>
      </c>
      <c r="AW17" s="53">
        <f t="array" ref="AW17">PRODUCT(1+AU$4:AU17)-1</f>
        <v>3.7345813503147252E-2</v>
      </c>
      <c r="AX17" s="31" t="e">
        <f>VLOOKUP($B17,'Sector --&gt;'!$O$26:$X$46,MATCH(AU$2,'Sector --&gt;'!$O$3:$X$3,0),FALSE)/VLOOKUP($B16,'Sector --&gt;'!$B$26:$L$46,MATCH(AU$2,'Sector --&gt;'!$B$3:$L$3,FALSE))</f>
        <v>#DIV/0!</v>
      </c>
      <c r="AY17" s="31" t="e">
        <f t="array" ref="AY17">PRODUCT(1+AX6:AX17)-1</f>
        <v>#DIV/0!</v>
      </c>
      <c r="AZ17" s="102"/>
      <c r="BA17" s="31">
        <f t="array" ref="BA17">PRODUCT(1+AZ6:AZ17)-1</f>
        <v>0</v>
      </c>
      <c r="BB17" s="53">
        <f t="array" ref="BB17">PRODUCT(1+AZ$4:AZ17)-1</f>
        <v>0</v>
      </c>
      <c r="BC17" s="102">
        <f>Benchmark!AF18</f>
        <v>-7.0952976481344784E-2</v>
      </c>
      <c r="BD17" s="31">
        <f t="array" ref="BD17">PRODUCT(1+BC6:BC17)-1</f>
        <v>-0.40831689693518713</v>
      </c>
      <c r="BF17" s="53">
        <f>IFERROR(VLOOKUP($B17,'Sector --&gt;'!$O$3:$X$23,MATCH(BF$2,'Sector --&gt;'!$O$3:$X$3,0),FALSE)/VLOOKUP($B16,'Sector --&gt;'!$B$3:$L$23,MATCH(BF$2,'Sector --&gt;'!$B$3:$L$3,FALSE)),0)</f>
        <v>-2.1291406404326612E-3</v>
      </c>
      <c r="BG17" s="31">
        <f t="array" ref="BG17">PRODUCT(1+BF6:BF17)-1</f>
        <v>5.3016373714439791E-2</v>
      </c>
      <c r="BH17" s="53">
        <f t="array" ref="BH17">PRODUCT(1+BF$4:BF17)-1</f>
        <v>5.3016373714439791E-2</v>
      </c>
      <c r="BI17" s="31" t="e">
        <f>VLOOKUP($B17,'Sector --&gt;'!$O$26:$X$46,MATCH(BF$2,'Sector --&gt;'!$O$3:$X$3,0),FALSE)/VLOOKUP($B16,'Sector --&gt;'!$B$26:$L$46,MATCH(BF$2,'Sector --&gt;'!$B$3:$L$3,FALSE))</f>
        <v>#DIV/0!</v>
      </c>
      <c r="BJ17" s="31" t="e">
        <f t="array" ref="BJ17">PRODUCT(1+BI6:BI17)-1</f>
        <v>#DIV/0!</v>
      </c>
      <c r="BK17" s="102"/>
      <c r="BL17" s="31">
        <f t="array" ref="BL17">PRODUCT(1+BK6:BK17)-1</f>
        <v>0</v>
      </c>
      <c r="BM17" s="53">
        <f t="array" ref="BM17">PRODUCT(1+BK$4:BK17)-1</f>
        <v>0</v>
      </c>
      <c r="BN17" s="102">
        <f>Benchmark!AJ18</f>
        <v>-2.0714677263028829E-2</v>
      </c>
      <c r="BO17" s="31">
        <f t="array" ref="BO17">PRODUCT(1+BN6:BN17)-1</f>
        <v>-0.24076143995036114</v>
      </c>
      <c r="BQ17" s="53">
        <f>IFERROR(VLOOKUP($B17,'Sector --&gt;'!$O$3:$X$23,MATCH(BQ$2,'Sector --&gt;'!$O$3:$X$3,0),FALSE)/VLOOKUP($B16,'Sector --&gt;'!$B$3:$L$23,MATCH(BQ$2,'Sector --&gt;'!$B$3:$L$3,FALSE)),0)</f>
        <v>-1.1177548612227818E-2</v>
      </c>
      <c r="BR17" s="31">
        <f t="array" ref="BR17">PRODUCT(1+BQ6:BQ17)-1</f>
        <v>0.33046165721079968</v>
      </c>
      <c r="BS17" s="53">
        <f t="array" ref="BS17">PRODUCT(1+BQ$4:BQ17)-1</f>
        <v>0.33046165721079968</v>
      </c>
      <c r="BT17" s="31">
        <f>IFERROR(VLOOKUP($B17,'Sector --&gt;'!$O$26:$X$46,MATCH(BQ$2,'Sector --&gt;'!$O$3:$X$3,0),FALSE)/VLOOKUP($B16,'Sector --&gt;'!$B$26:$L$46,MATCH(BQ$2,'Sector --&gt;'!$B$3:$L$3,FALSE)),BY17)</f>
        <v>-8.5170864807540325E-2</v>
      </c>
      <c r="BU17" s="31">
        <f t="array" ref="BU17">PRODUCT(1+BT6:BT17)-1</f>
        <v>-0.45292645121927999</v>
      </c>
      <c r="BV17" s="102"/>
      <c r="BW17" s="31">
        <f t="array" ref="BW17">PRODUCT(1+BV6:BV17)-1</f>
        <v>0</v>
      </c>
      <c r="BX17" s="53">
        <f t="array" ref="BX17">PRODUCT(1+BV$4:BV17)-1</f>
        <v>0</v>
      </c>
      <c r="BY17" s="102">
        <f>Benchmark!AN18</f>
        <v>-8.5170864807540325E-2</v>
      </c>
      <c r="BZ17" s="31">
        <f t="array" ref="BZ17">PRODUCT(1+BY6:BY17)-1</f>
        <v>-0.45292645121927999</v>
      </c>
    </row>
    <row r="18" spans="2:78" x14ac:dyDescent="0.25">
      <c r="B18" s="13">
        <f t="shared" si="0"/>
        <v>42216</v>
      </c>
      <c r="C18" s="53">
        <f>IFERROR(VLOOKUP($B18,'Sector --&gt;'!$O$3:$X$23,MATCH(C$2,'Sector --&gt;'!$O$3:$X$3,0),FALSE)/VLOOKUP($B17,'Sector --&gt;'!$B$3:$L$23,MATCH(C$2,'Sector --&gt;'!$B$3:$L$3,FALSE)),0)</f>
        <v>3.8953138442692618E-3</v>
      </c>
      <c r="D18" s="31">
        <f t="array" ref="D18">PRODUCT(1+C7:C18)-1</f>
        <v>7.4177294669934835E-2</v>
      </c>
      <c r="E18" s="53">
        <f t="array" ref="E18">PRODUCT(1+C$4:C18)-1</f>
        <v>7.2002951713308061E-2</v>
      </c>
      <c r="F18" s="31" t="e">
        <f>VLOOKUP($B18,'Sector --&gt;'!$O$26:$X$46,MATCH(C$2,'Sector --&gt;'!$O$3:$X$3,0),FALSE)/VLOOKUP($B17,'Sector --&gt;'!$B$26:$L$46,MATCH(C$2,'Sector --&gt;'!$B$3:$L$3,FALSE))</f>
        <v>#DIV/0!</v>
      </c>
      <c r="G18" s="31" t="e">
        <f t="array" ref="G18">PRODUCT(1+F7:F18)-1</f>
        <v>#DIV/0!</v>
      </c>
      <c r="H18" s="102">
        <f>'Benchmark (2)'!C44/'Benchmark (2)'!C43-1</f>
        <v>-1.2000000000000899E-3</v>
      </c>
      <c r="I18" s="31">
        <f t="array" ref="I18">PRODUCT(1+H7:H18)-1</f>
        <v>5.744259393166895E-2</v>
      </c>
      <c r="J18" s="53">
        <f t="array" ref="J18">PRODUCT(1+H$4:H18)-1</f>
        <v>6.0280356469908369E-2</v>
      </c>
      <c r="K18" s="102">
        <f>Benchmark!P19</f>
        <v>2.7827475260042041E-2</v>
      </c>
      <c r="L18" s="31">
        <f t="array" ref="L18">PRODUCT(1+K6:K17)-1</f>
        <v>-0.25128624798411936</v>
      </c>
      <c r="N18" s="53">
        <f>IFERROR(VLOOKUP($B18,'Sector --&gt;'!$O$3:$X$23,MATCH(N$2,'Sector --&gt;'!$O$3:$X$3,0),FALSE)/VLOOKUP($B17,'Sector --&gt;'!$B$3:$L$23,MATCH(N$2,'Sector --&gt;'!$B$3:$L$3,FALSE)),0)</f>
        <v>1.2732645962042355E-2</v>
      </c>
      <c r="O18" s="31">
        <f t="array" ref="O18">PRODUCT(1+N7:N18)-1</f>
        <v>5.9391868325052277E-2</v>
      </c>
      <c r="P18" s="53">
        <f t="array" ref="P18">PRODUCT(1+N$4:N18)-1</f>
        <v>9.8555693908466413E-2</v>
      </c>
      <c r="Q18" s="31" t="e">
        <f>VLOOKUP($B18,'Sector --&gt;'!$O$26:$X$46,MATCH(N$2,'Sector --&gt;'!$O$3:$X$3,0),FALSE)/VLOOKUP($B17,'Sector --&gt;'!$B$26:$L$46,MATCH(N$2,'Sector --&gt;'!$B$3:$L$3,FALSE))</f>
        <v>#DIV/0!</v>
      </c>
      <c r="R18" s="31" t="e">
        <f t="array" ref="R18">PRODUCT(1+Q7:Q18)-1</f>
        <v>#DIV/0!</v>
      </c>
      <c r="S18" s="102"/>
      <c r="T18" s="31">
        <f t="array" ref="T18">PRODUCT(1+S7:S18)-1</f>
        <v>0</v>
      </c>
      <c r="U18" s="53">
        <f t="array" ref="U18">PRODUCT(1+S$4:S18)-1</f>
        <v>0</v>
      </c>
      <c r="V18" s="102">
        <f>Benchmark!T19</f>
        <v>1.9425211408404121E-2</v>
      </c>
      <c r="W18" s="31">
        <f t="array" ref="W18">PRODUCT(1+V7:V18)-1</f>
        <v>-0.26560838156020261</v>
      </c>
      <c r="Y18" s="53">
        <f>IFERROR(VLOOKUP($B18,'Sector --&gt;'!$O$3:$X$23,MATCH(Y$2,'Sector --&gt;'!$O$3:$X$3,0),FALSE)/VLOOKUP($B17,'Sector --&gt;'!$B$3:$L$23,MATCH(Y$2,'Sector --&gt;'!$B$3:$L$3,FALSE)),0)</f>
        <v>-5.8110060339099587E-3</v>
      </c>
      <c r="Z18" s="31">
        <f t="array" ref="Z18">PRODUCT(1+Y7:Y18)-1</f>
        <v>-5.4932680448582794E-4</v>
      </c>
      <c r="AA18" s="53">
        <f t="array" ref="AA18">PRODUCT(1+Y$4:Y18)-1</f>
        <v>4.6034614925213768E-2</v>
      </c>
      <c r="AB18" s="31">
        <f>IFERROR(VLOOKUP($B18,'Sector --&gt;'!$O$26:$X$46,MATCH(Y$2,'Sector --&gt;'!$O$3:$X$3,0),FALSE)/VLOOKUP($B17,'Sector --&gt;'!$B$26:$L$46,MATCH(Y$2,'Sector --&gt;'!$B$3:$L$3,FALSE)),AG18)</f>
        <v>1.9744726376395742E-2</v>
      </c>
      <c r="AC18" s="31">
        <f t="array" ref="AC18">PRODUCT(1+AB7:AB18)-1</f>
        <v>-0.37390399408711483</v>
      </c>
      <c r="AD18" s="102"/>
      <c r="AE18" s="31">
        <f t="array" ref="AE18">PRODUCT(1+AD7:AD18)-1</f>
        <v>0</v>
      </c>
      <c r="AF18" s="53">
        <f t="array" ref="AF18">PRODUCT(1+AD$4:AD18)-1</f>
        <v>0</v>
      </c>
      <c r="AG18" s="102">
        <f>Benchmark!X19</f>
        <v>1.9744726376395742E-2</v>
      </c>
      <c r="AH18" s="31">
        <f t="array" ref="AH18">PRODUCT(1+AG7:AG18)-1</f>
        <v>-0.37390399408711483</v>
      </c>
      <c r="AJ18" s="53">
        <f>IFERROR(VLOOKUP($B18,'Sector --&gt;'!$O$3:$X$23,MATCH(AJ$2,'Sector --&gt;'!$O$3:$X$3,0),FALSE)/VLOOKUP($B17,'Sector --&gt;'!$B$3:$L$23,MATCH(AJ$2,'Sector --&gt;'!$B$3:$L$3,FALSE)),0)</f>
        <v>0</v>
      </c>
      <c r="AK18" s="31">
        <f t="array" ref="AK18">PRODUCT(1+AJ7:AJ18)-1</f>
        <v>0</v>
      </c>
      <c r="AL18" s="53">
        <f t="array" ref="AL18">PRODUCT(1+AJ$4:AJ18)-1</f>
        <v>0</v>
      </c>
      <c r="AM18" s="31" t="e">
        <f>VLOOKUP($B18,'Sector --&gt;'!$O$26:$X$46,MATCH(AJ$2,'Sector --&gt;'!$O$3:$X$3,0),FALSE)/VLOOKUP($B17,'Sector --&gt;'!$B$26:$L$46,MATCH(AJ$2,'Sector --&gt;'!$B$3:$L$3,FALSE))</f>
        <v>#DIV/0!</v>
      </c>
      <c r="AN18" s="31" t="e">
        <f t="array" ref="AN18">PRODUCT(1+AM7:AM18)-1</f>
        <v>#DIV/0!</v>
      </c>
      <c r="AO18" s="102"/>
      <c r="AP18" s="31">
        <f t="array" ref="AP18">PRODUCT(1+AO7:AO18)-1</f>
        <v>0</v>
      </c>
      <c r="AQ18" s="53">
        <f t="array" ref="AQ18">PRODUCT(1+AO$4:AO18)-1</f>
        <v>0</v>
      </c>
      <c r="AR18" s="102">
        <f>Benchmark!AB19</f>
        <v>2.9242612926959784E-2</v>
      </c>
      <c r="AS18" s="31">
        <f t="array" ref="AS18">PRODUCT(1+AR7:AR18)-1</f>
        <v>-0.31623628973713469</v>
      </c>
      <c r="AU18" s="53">
        <f>IFERROR(VLOOKUP($B18,'Sector --&gt;'!$O$3:$X$23,MATCH(AU$2,'Sector --&gt;'!$O$3:$X$3,0),FALSE)/VLOOKUP($B17,'Sector --&gt;'!$B$3:$L$23,MATCH(AU$2,'Sector --&gt;'!$B$3:$L$3,FALSE)),0)</f>
        <v>1.7618406232005033E-3</v>
      </c>
      <c r="AV18" s="31">
        <f t="array" ref="AV18">PRODUCT(1+AU7:AU18)-1</f>
        <v>1.5175220527353428E-2</v>
      </c>
      <c r="AW18" s="53">
        <f t="array" ref="AW18">PRODUCT(1+AU$4:AU18)-1</f>
        <v>3.9173451497684031E-2</v>
      </c>
      <c r="AX18" s="31" t="e">
        <f>VLOOKUP($B18,'Sector --&gt;'!$O$26:$X$46,MATCH(AU$2,'Sector --&gt;'!$O$3:$X$3,0),FALSE)/VLOOKUP($B17,'Sector --&gt;'!$B$26:$L$46,MATCH(AU$2,'Sector --&gt;'!$B$3:$L$3,FALSE))</f>
        <v>#DIV/0!</v>
      </c>
      <c r="AY18" s="31" t="e">
        <f t="array" ref="AY18">PRODUCT(1+AX7:AX18)-1</f>
        <v>#DIV/0!</v>
      </c>
      <c r="AZ18" s="102"/>
      <c r="BA18" s="31">
        <f t="array" ref="BA18">PRODUCT(1+AZ7:AZ18)-1</f>
        <v>0</v>
      </c>
      <c r="BB18" s="53">
        <f t="array" ref="BB18">PRODUCT(1+AZ$4:AZ18)-1</f>
        <v>0</v>
      </c>
      <c r="BC18" s="102">
        <f>Benchmark!AF19</f>
        <v>2.6319716329757357E-2</v>
      </c>
      <c r="BD18" s="31">
        <f t="array" ref="BD18">PRODUCT(1+BC7:BC18)-1</f>
        <v>-0.37693885552284057</v>
      </c>
      <c r="BF18" s="53">
        <f>IFERROR(VLOOKUP($B18,'Sector --&gt;'!$O$3:$X$23,MATCH(BF$2,'Sector --&gt;'!$O$3:$X$3,0),FALSE)/VLOOKUP($B17,'Sector --&gt;'!$B$3:$L$23,MATCH(BF$2,'Sector --&gt;'!$B$3:$L$3,FALSE)),0)</f>
        <v>-9.5094425625152513E-3</v>
      </c>
      <c r="BG18" s="31">
        <f t="array" ref="BG18">PRODUCT(1+BF7:BF18)-1</f>
        <v>4.3002774991214299E-2</v>
      </c>
      <c r="BH18" s="53">
        <f t="array" ref="BH18">PRODUCT(1+BF$4:BF18)-1</f>
        <v>4.3002774991214299E-2</v>
      </c>
      <c r="BI18" s="31" t="e">
        <f>VLOOKUP($B18,'Sector --&gt;'!$O$26:$X$46,MATCH(BF$2,'Sector --&gt;'!$O$3:$X$3,0),FALSE)/VLOOKUP($B17,'Sector --&gt;'!$B$26:$L$46,MATCH(BF$2,'Sector --&gt;'!$B$3:$L$3,FALSE))</f>
        <v>#DIV/0!</v>
      </c>
      <c r="BJ18" s="31" t="e">
        <f t="array" ref="BJ18">PRODUCT(1+BI7:BI18)-1</f>
        <v>#DIV/0!</v>
      </c>
      <c r="BK18" s="102"/>
      <c r="BL18" s="31">
        <f t="array" ref="BL18">PRODUCT(1+BK7:BK18)-1</f>
        <v>0</v>
      </c>
      <c r="BM18" s="53">
        <f t="array" ref="BM18">PRODUCT(1+BK$4:BK18)-1</f>
        <v>0</v>
      </c>
      <c r="BN18" s="102">
        <f>Benchmark!AJ19</f>
        <v>1.907160387845943E-2</v>
      </c>
      <c r="BO18" s="31">
        <f t="array" ref="BO18">PRODUCT(1+BN7:BN18)-1</f>
        <v>-0.16452567475186541</v>
      </c>
      <c r="BQ18" s="53">
        <f>IFERROR(VLOOKUP($B18,'Sector --&gt;'!$O$3:$X$23,MATCH(BQ$2,'Sector --&gt;'!$O$3:$X$3,0),FALSE)/VLOOKUP($B17,'Sector --&gt;'!$B$3:$L$23,MATCH(BQ$2,'Sector --&gt;'!$B$3:$L$3,FALSE)),0)</f>
        <v>-4.1694326986635383E-3</v>
      </c>
      <c r="BR18" s="31">
        <f t="array" ref="BR18">PRODUCT(1+BQ7:BQ18)-1</f>
        <v>0.32491438687290697</v>
      </c>
      <c r="BS18" s="53">
        <f t="array" ref="BS18">PRODUCT(1+BQ$4:BQ18)-1</f>
        <v>0.32491438687290697</v>
      </c>
      <c r="BT18" s="31">
        <f>IFERROR(VLOOKUP($B18,'Sector --&gt;'!$O$26:$X$46,MATCH(BQ$2,'Sector --&gt;'!$O$3:$X$3,0),FALSE)/VLOOKUP($B17,'Sector --&gt;'!$B$26:$L$46,MATCH(BQ$2,'Sector --&gt;'!$B$3:$L$3,FALSE)),BY18)</f>
        <v>-2.2851947309143437E-3</v>
      </c>
      <c r="BU18" s="31">
        <f t="array" ref="BU18">PRODUCT(1+BT7:BT18)-1</f>
        <v>-0.45042721412411069</v>
      </c>
      <c r="BV18" s="102"/>
      <c r="BW18" s="31">
        <f t="array" ref="BW18">PRODUCT(1+BV7:BV18)-1</f>
        <v>0</v>
      </c>
      <c r="BX18" s="53">
        <f t="array" ref="BX18">PRODUCT(1+BV$4:BV18)-1</f>
        <v>0</v>
      </c>
      <c r="BY18" s="102">
        <f>Benchmark!AN19</f>
        <v>-2.2851947309143437E-3</v>
      </c>
      <c r="BZ18" s="31">
        <f t="array" ref="BZ18">PRODUCT(1+BY7:BY18)-1</f>
        <v>-0.45042721412411069</v>
      </c>
    </row>
    <row r="19" spans="2:78" x14ac:dyDescent="0.25">
      <c r="B19" s="13">
        <f t="shared" si="0"/>
        <v>42247</v>
      </c>
      <c r="C19" s="53">
        <f>IFERROR(VLOOKUP($B19,'Sector --&gt;'!$O$3:$X$23,MATCH(C$2,'Sector --&gt;'!$O$3:$X$3,0),FALSE)/VLOOKUP($B18,'Sector --&gt;'!$B$3:$L$23,MATCH(C$2,'Sector --&gt;'!$B$3:$L$3,FALSE)),0)</f>
        <v>-6.1549608354429805E-3</v>
      </c>
      <c r="D19" s="31">
        <f t="array" ref="D19">PRODUCT(1+C8:C19)-1</f>
        <v>6.9108495310277629E-2</v>
      </c>
      <c r="E19" s="53">
        <f t="array" ref="E19">PRODUCT(1+C$4:C19)-1</f>
        <v>6.54048155300333E-2</v>
      </c>
      <c r="F19" s="31" t="e">
        <f>VLOOKUP($B19,'Sector --&gt;'!$O$26:$X$46,MATCH(C$2,'Sector --&gt;'!$O$3:$X$3,0),FALSE)/VLOOKUP($B18,'Sector --&gt;'!$B$26:$L$46,MATCH(C$2,'Sector --&gt;'!$B$3:$L$3,FALSE))</f>
        <v>#DIV/0!</v>
      </c>
      <c r="G19" s="31" t="e">
        <f t="array" ref="G19">PRODUCT(1+F8:F19)-1</f>
        <v>#DIV/0!</v>
      </c>
      <c r="H19" s="102">
        <f>'Benchmark (2)'!C45/'Benchmark (2)'!C44-1</f>
        <v>-1.4357228674409805E-3</v>
      </c>
      <c r="I19" s="31">
        <f t="array" ref="I19">PRODUCT(1+H8:H19)-1</f>
        <v>5.3697734588855184E-2</v>
      </c>
      <c r="J19" s="53">
        <f t="array" ref="J19">PRODUCT(1+H$4:H19)-1</f>
        <v>5.8758087716226148E-2</v>
      </c>
      <c r="K19" s="102">
        <f>Benchmark!P20</f>
        <v>-4.507608859813058E-2</v>
      </c>
      <c r="L19" s="31">
        <f t="array" ref="L19">PRODUCT(1+K7:K18)-1</f>
        <v>-0.19416635262458426</v>
      </c>
      <c r="N19" s="53">
        <f>IFERROR(VLOOKUP($B19,'Sector --&gt;'!$O$3:$X$23,MATCH(N$2,'Sector --&gt;'!$O$3:$X$3,0),FALSE)/VLOOKUP($B18,'Sector --&gt;'!$B$3:$L$23,MATCH(N$2,'Sector --&gt;'!$B$3:$L$3,FALSE)),0)</f>
        <v>3.9047227268742199E-3</v>
      </c>
      <c r="O19" s="31">
        <f t="array" ref="O19">PRODUCT(1+N8:N19)-1</f>
        <v>5.7347755546848678E-2</v>
      </c>
      <c r="P19" s="53">
        <f t="array" ref="P19">PRODUCT(1+N$4:N19)-1</f>
        <v>0.10284524929320793</v>
      </c>
      <c r="Q19" s="31" t="e">
        <f>VLOOKUP($B19,'Sector --&gt;'!$O$26:$X$46,MATCH(N$2,'Sector --&gt;'!$O$3:$X$3,0),FALSE)/VLOOKUP($B18,'Sector --&gt;'!$B$26:$L$46,MATCH(N$2,'Sector --&gt;'!$B$3:$L$3,FALSE))</f>
        <v>#DIV/0!</v>
      </c>
      <c r="R19" s="31" t="e">
        <f t="array" ref="R19">PRODUCT(1+Q8:Q19)-1</f>
        <v>#DIV/0!</v>
      </c>
      <c r="S19" s="102"/>
      <c r="T19" s="31">
        <f t="array" ref="T19">PRODUCT(1+S8:S19)-1</f>
        <v>0</v>
      </c>
      <c r="U19" s="53">
        <f t="array" ref="U19">PRODUCT(1+S$4:S19)-1</f>
        <v>0</v>
      </c>
      <c r="V19" s="102">
        <f>Benchmark!T20</f>
        <v>-5.7504392983290846E-2</v>
      </c>
      <c r="W19" s="31">
        <f t="array" ref="W19">PRODUCT(1+V8:V19)-1</f>
        <v>-0.29623119906260942</v>
      </c>
      <c r="Y19" s="53">
        <f>IFERROR(VLOOKUP($B19,'Sector --&gt;'!$O$3:$X$23,MATCH(Y$2,'Sector --&gt;'!$O$3:$X$3,0),FALSE)/VLOOKUP($B18,'Sector --&gt;'!$B$3:$L$23,MATCH(Y$2,'Sector --&gt;'!$B$3:$L$3,FALSE)),0)</f>
        <v>-4.1453363609026276E-3</v>
      </c>
      <c r="Z19" s="31">
        <f t="array" ref="Z19">PRODUCT(1+Y8:Y19)-1</f>
        <v>-2.7599230271015962E-3</v>
      </c>
      <c r="AA19" s="53">
        <f t="array" ref="AA19">PRODUCT(1+Y$4:Y19)-1</f>
        <v>4.1698449601201393E-2</v>
      </c>
      <c r="AB19" s="31">
        <f>IFERROR(VLOOKUP($B19,'Sector --&gt;'!$O$26:$X$46,MATCH(Y$2,'Sector --&gt;'!$O$3:$X$3,0),FALSE)/VLOOKUP($B18,'Sector --&gt;'!$B$26:$L$46,MATCH(Y$2,'Sector --&gt;'!$B$3:$L$3,FALSE)),AG19)</f>
        <v>-0.20152223154945653</v>
      </c>
      <c r="AC19" s="31">
        <f t="array" ref="AC19">PRODUCT(1+AB8:AB19)-1</f>
        <v>-0.5108752753915291</v>
      </c>
      <c r="AD19" s="102"/>
      <c r="AE19" s="31">
        <f t="array" ref="AE19">PRODUCT(1+AD8:AD19)-1</f>
        <v>0</v>
      </c>
      <c r="AF19" s="53">
        <f t="array" ref="AF19">PRODUCT(1+AD$4:AD19)-1</f>
        <v>0</v>
      </c>
      <c r="AG19" s="102">
        <f>Benchmark!X20</f>
        <v>-0.20152223154945653</v>
      </c>
      <c r="AH19" s="31">
        <f t="array" ref="AH19">PRODUCT(1+AG8:AG19)-1</f>
        <v>-0.5108752753915291</v>
      </c>
      <c r="AJ19" s="53">
        <f>IFERROR(VLOOKUP($B19,'Sector --&gt;'!$O$3:$X$23,MATCH(AJ$2,'Sector --&gt;'!$O$3:$X$3,0),FALSE)/VLOOKUP($B18,'Sector --&gt;'!$B$3:$L$23,MATCH(AJ$2,'Sector --&gt;'!$B$3:$L$3,FALSE)),0)</f>
        <v>0</v>
      </c>
      <c r="AK19" s="31">
        <f t="array" ref="AK19">PRODUCT(1+AJ8:AJ19)-1</f>
        <v>0</v>
      </c>
      <c r="AL19" s="53">
        <f t="array" ref="AL19">PRODUCT(1+AJ$4:AJ19)-1</f>
        <v>0</v>
      </c>
      <c r="AM19" s="31" t="e">
        <f>VLOOKUP($B19,'Sector --&gt;'!$O$26:$X$46,MATCH(AJ$2,'Sector --&gt;'!$O$3:$X$3,0),FALSE)/VLOOKUP($B18,'Sector --&gt;'!$B$26:$L$46,MATCH(AJ$2,'Sector --&gt;'!$B$3:$L$3,FALSE))</f>
        <v>#DIV/0!</v>
      </c>
      <c r="AN19" s="31" t="e">
        <f t="array" ref="AN19">PRODUCT(1+AM8:AM19)-1</f>
        <v>#DIV/0!</v>
      </c>
      <c r="AO19" s="102"/>
      <c r="AP19" s="31">
        <f t="array" ref="AP19">PRODUCT(1+AO8:AO19)-1</f>
        <v>0</v>
      </c>
      <c r="AQ19" s="53">
        <f t="array" ref="AQ19">PRODUCT(1+AO$4:AO19)-1</f>
        <v>0</v>
      </c>
      <c r="AR19" s="102">
        <f>Benchmark!AB20</f>
        <v>-0.11407732965762239</v>
      </c>
      <c r="AS19" s="31">
        <f t="array" ref="AS19">PRODUCT(1+AR8:AR19)-1</f>
        <v>-0.3739755999731903</v>
      </c>
      <c r="AU19" s="53">
        <f>IFERROR(VLOOKUP($B19,'Sector --&gt;'!$O$3:$X$23,MATCH(AU$2,'Sector --&gt;'!$O$3:$X$3,0),FALSE)/VLOOKUP($B18,'Sector --&gt;'!$B$3:$L$23,MATCH(AU$2,'Sector --&gt;'!$B$3:$L$3,FALSE)),0)</f>
        <v>-7.6520854419724675E-5</v>
      </c>
      <c r="AV19" s="31">
        <f t="array" ref="AV19">PRODUCT(1+AU8:AU19)-1</f>
        <v>1.5809451426569199E-2</v>
      </c>
      <c r="AW19" s="53">
        <f t="array" ref="AW19">PRODUCT(1+AU$4:AU19)-1</f>
        <v>3.9093933057285257E-2</v>
      </c>
      <c r="AX19" s="31" t="e">
        <f>VLOOKUP($B19,'Sector --&gt;'!$O$26:$X$46,MATCH(AU$2,'Sector --&gt;'!$O$3:$X$3,0),FALSE)/VLOOKUP($B18,'Sector --&gt;'!$B$26:$L$46,MATCH(AU$2,'Sector --&gt;'!$B$3:$L$3,FALSE))</f>
        <v>#DIV/0!</v>
      </c>
      <c r="AY19" s="31" t="e">
        <f t="array" ref="AY19">PRODUCT(1+AX8:AX19)-1</f>
        <v>#DIV/0!</v>
      </c>
      <c r="AZ19" s="102"/>
      <c r="BA19" s="31">
        <f t="array" ref="BA19">PRODUCT(1+AZ8:AZ19)-1</f>
        <v>0</v>
      </c>
      <c r="BB19" s="53">
        <f t="array" ref="BB19">PRODUCT(1+AZ$4:AZ19)-1</f>
        <v>0</v>
      </c>
      <c r="BC19" s="102">
        <f>Benchmark!AF20</f>
        <v>-8.7645056613755434E-2</v>
      </c>
      <c r="BD19" s="31">
        <f t="array" ref="BD19">PRODUCT(1+BC8:BC19)-1</f>
        <v>-0.4194633875071786</v>
      </c>
      <c r="BF19" s="53">
        <f>IFERROR(VLOOKUP($B19,'Sector --&gt;'!$O$3:$X$23,MATCH(BF$2,'Sector --&gt;'!$O$3:$X$3,0),FALSE)/VLOOKUP($B18,'Sector --&gt;'!$B$3:$L$23,MATCH(BF$2,'Sector --&gt;'!$B$3:$L$3,FALSE)),0)</f>
        <v>8.6572657546349244E-4</v>
      </c>
      <c r="BG19" s="31">
        <f t="array" ref="BG19">PRODUCT(1+BF8:BF19)-1</f>
        <v>4.3905730211806437E-2</v>
      </c>
      <c r="BH19" s="53">
        <f t="array" ref="BH19">PRODUCT(1+BF$4:BF19)-1</f>
        <v>4.3905730211806437E-2</v>
      </c>
      <c r="BI19" s="31" t="e">
        <f>VLOOKUP($B19,'Sector --&gt;'!$O$26:$X$46,MATCH(BF$2,'Sector --&gt;'!$O$3:$X$3,0),FALSE)/VLOOKUP($B18,'Sector --&gt;'!$B$26:$L$46,MATCH(BF$2,'Sector --&gt;'!$B$3:$L$3,FALSE))</f>
        <v>#DIV/0!</v>
      </c>
      <c r="BJ19" s="31" t="e">
        <f t="array" ref="BJ19">PRODUCT(1+BI8:BI19)-1</f>
        <v>#DIV/0!</v>
      </c>
      <c r="BK19" s="102"/>
      <c r="BL19" s="31">
        <f t="array" ref="BL19">PRODUCT(1+BK8:BK19)-1</f>
        <v>0</v>
      </c>
      <c r="BM19" s="53">
        <f t="array" ref="BM19">PRODUCT(1+BK$4:BK19)-1</f>
        <v>0</v>
      </c>
      <c r="BN19" s="102">
        <f>Benchmark!AJ20</f>
        <v>-4.562220472636546E-2</v>
      </c>
      <c r="BO19" s="31">
        <f t="array" ref="BO19">PRODUCT(1+BN8:BN19)-1</f>
        <v>-0.17471819478631789</v>
      </c>
      <c r="BQ19" s="53">
        <f>IFERROR(VLOOKUP($B19,'Sector --&gt;'!$O$3:$X$23,MATCH(BQ$2,'Sector --&gt;'!$O$3:$X$3,0),FALSE)/VLOOKUP($B18,'Sector --&gt;'!$B$3:$L$23,MATCH(BQ$2,'Sector --&gt;'!$B$3:$L$3,FALSE)),0)</f>
        <v>-3.7994852149675186E-3</v>
      </c>
      <c r="BR19" s="31">
        <f t="array" ref="BR19">PRODUCT(1+BQ8:BQ19)-1</f>
        <v>0.31988039424888548</v>
      </c>
      <c r="BS19" s="53">
        <f t="array" ref="BS19">PRODUCT(1+BQ$4:BQ19)-1</f>
        <v>0.31988039424888548</v>
      </c>
      <c r="BT19" s="31">
        <f>IFERROR(VLOOKUP($B19,'Sector --&gt;'!$O$26:$X$46,MATCH(BQ$2,'Sector --&gt;'!$O$3:$X$3,0),FALSE)/VLOOKUP($B18,'Sector --&gt;'!$B$26:$L$46,MATCH(BQ$2,'Sector --&gt;'!$B$3:$L$3,FALSE)),BY19)</f>
        <v>-0.14634497243268235</v>
      </c>
      <c r="BU19" s="31">
        <f t="array" ref="BU19">PRODUCT(1+BT8:BT19)-1</f>
        <v>-0.52411224883937746</v>
      </c>
      <c r="BV19" s="102"/>
      <c r="BW19" s="31">
        <f t="array" ref="BW19">PRODUCT(1+BV8:BV19)-1</f>
        <v>0</v>
      </c>
      <c r="BX19" s="53">
        <f t="array" ref="BX19">PRODUCT(1+BV$4:BV19)-1</f>
        <v>0</v>
      </c>
      <c r="BY19" s="102">
        <f>Benchmark!AN20</f>
        <v>-0.14634497243268235</v>
      </c>
      <c r="BZ19" s="31">
        <f t="array" ref="BZ19">PRODUCT(1+BY8:BY19)-1</f>
        <v>-0.52411224883937746</v>
      </c>
    </row>
    <row r="20" spans="2:78" x14ac:dyDescent="0.25">
      <c r="B20" s="13">
        <f t="shared" si="0"/>
        <v>42277</v>
      </c>
      <c r="C20" s="53">
        <f>IFERROR(VLOOKUP($B20,'Sector --&gt;'!$O$3:$X$23,MATCH(C$2,'Sector --&gt;'!$O$3:$X$3,0),FALSE)/VLOOKUP($B19,'Sector --&gt;'!$B$3:$L$23,MATCH(C$2,'Sector --&gt;'!$B$3:$L$3,FALSE)),0)</f>
        <v>-9.5714607430389259E-3</v>
      </c>
      <c r="D20" s="31">
        <f t="array" ref="D20">PRODUCT(1+C9:C20)-1</f>
        <v>4.7055565719244852E-2</v>
      </c>
      <c r="E20" s="53">
        <f t="array" ref="E20">PRODUCT(1+C$4:C20)-1</f>
        <v>5.5207335162742899E-2</v>
      </c>
      <c r="F20" s="31" t="e">
        <f>VLOOKUP($B20,'Sector --&gt;'!$O$26:$X$46,MATCH(C$2,'Sector --&gt;'!$O$3:$X$3,0),FALSE)/VLOOKUP($B19,'Sector --&gt;'!$B$26:$L$46,MATCH(C$2,'Sector --&gt;'!$B$3:$L$3,FALSE))</f>
        <v>#DIV/0!</v>
      </c>
      <c r="G20" s="31" t="e">
        <f t="array" ref="G20">PRODUCT(1+F9:F20)-1</f>
        <v>#DIV/0!</v>
      </c>
      <c r="H20" s="102">
        <f>'Benchmark (2)'!C46/'Benchmark (2)'!C45-1</f>
        <v>-5.8484046979744297E-3</v>
      </c>
      <c r="I20" s="31">
        <f t="array" ref="I20">PRODUCT(1+H9:H20)-1</f>
        <v>4.4586503949069378E-2</v>
      </c>
      <c r="J20" s="53">
        <f t="array" ref="J20">PRODUCT(1+H$4:H20)-1</f>
        <v>5.2566041942008201E-2</v>
      </c>
      <c r="K20" s="102">
        <f>Benchmark!P21</f>
        <v>-3.4459915986518902E-2</v>
      </c>
      <c r="L20" s="31">
        <f t="array" ref="L20">PRODUCT(1+K8:K19)-1</f>
        <v>-0.19714919471739167</v>
      </c>
      <c r="N20" s="53">
        <f>IFERROR(VLOOKUP($B20,'Sector --&gt;'!$O$3:$X$23,MATCH(N$2,'Sector --&gt;'!$O$3:$X$3,0),FALSE)/VLOOKUP($B19,'Sector --&gt;'!$B$3:$L$23,MATCH(N$2,'Sector --&gt;'!$B$3:$L$3,FALSE)),0)</f>
        <v>3.2796822086775452E-3</v>
      </c>
      <c r="O20" s="31">
        <f t="array" ref="O20">PRODUCT(1+N9:N20)-1</f>
        <v>5.2482897336161738E-2</v>
      </c>
      <c r="P20" s="53">
        <f t="array" ref="P20">PRODUCT(1+N$4:N20)-1</f>
        <v>0.10646223123623955</v>
      </c>
      <c r="Q20" s="31" t="e">
        <f>VLOOKUP($B20,'Sector --&gt;'!$O$26:$X$46,MATCH(N$2,'Sector --&gt;'!$O$3:$X$3,0),FALSE)/VLOOKUP($B19,'Sector --&gt;'!$B$26:$L$46,MATCH(N$2,'Sector --&gt;'!$B$3:$L$3,FALSE))</f>
        <v>#DIV/0!</v>
      </c>
      <c r="R20" s="31" t="e">
        <f t="array" ref="R20">PRODUCT(1+Q9:Q20)-1</f>
        <v>#DIV/0!</v>
      </c>
      <c r="S20" s="102"/>
      <c r="T20" s="31">
        <f t="array" ref="T20">PRODUCT(1+S9:S20)-1</f>
        <v>0</v>
      </c>
      <c r="U20" s="53">
        <f t="array" ref="U20">PRODUCT(1+S$4:S20)-1</f>
        <v>0</v>
      </c>
      <c r="V20" s="102">
        <f>Benchmark!T21</f>
        <v>-6.616939195515209E-2</v>
      </c>
      <c r="W20" s="31">
        <f t="array" ref="W20">PRODUCT(1+V9:V20)-1</f>
        <v>-0.31294817052350332</v>
      </c>
      <c r="Y20" s="53">
        <f>IFERROR(VLOOKUP($B20,'Sector --&gt;'!$O$3:$X$23,MATCH(Y$2,'Sector --&gt;'!$O$3:$X$3,0),FALSE)/VLOOKUP($B19,'Sector --&gt;'!$B$3:$L$23,MATCH(Y$2,'Sector --&gt;'!$B$3:$L$3,FALSE)),0)</f>
        <v>-1.0145771644111293E-2</v>
      </c>
      <c r="Z20" s="31">
        <f t="array" ref="Z20">PRODUCT(1+Y9:Y20)-1</f>
        <v>-2.8365647124465987E-2</v>
      </c>
      <c r="AA20" s="53">
        <f t="array" ref="AA20">PRODUCT(1+Y$4:Y20)-1</f>
        <v>3.1129615009522826E-2</v>
      </c>
      <c r="AB20" s="31">
        <f>IFERROR(VLOOKUP($B20,'Sector --&gt;'!$O$26:$X$46,MATCH(Y$2,'Sector --&gt;'!$O$3:$X$3,0),FALSE)/VLOOKUP($B19,'Sector --&gt;'!$B$26:$L$46,MATCH(Y$2,'Sector --&gt;'!$B$3:$L$3,FALSE)),AG20)</f>
        <v>-0.16132055773458567</v>
      </c>
      <c r="AC20" s="31">
        <f t="array" ref="AC20">PRODUCT(1+AB9:AB20)-1</f>
        <v>-0.571843512991138</v>
      </c>
      <c r="AD20" s="102"/>
      <c r="AE20" s="31">
        <f t="array" ref="AE20">PRODUCT(1+AD9:AD20)-1</f>
        <v>0</v>
      </c>
      <c r="AF20" s="53">
        <f t="array" ref="AF20">PRODUCT(1+AD$4:AD20)-1</f>
        <v>0</v>
      </c>
      <c r="AG20" s="102">
        <f>Benchmark!X21</f>
        <v>-0.16132055773458567</v>
      </c>
      <c r="AH20" s="31">
        <f t="array" ref="AH20">PRODUCT(1+AG9:AG20)-1</f>
        <v>-0.571843512991138</v>
      </c>
      <c r="AJ20" s="53">
        <f>IFERROR(VLOOKUP($B20,'Sector --&gt;'!$O$3:$X$23,MATCH(AJ$2,'Sector --&gt;'!$O$3:$X$3,0),FALSE)/VLOOKUP($B19,'Sector --&gt;'!$B$3:$L$23,MATCH(AJ$2,'Sector --&gt;'!$B$3:$L$3,FALSE)),0)</f>
        <v>0</v>
      </c>
      <c r="AK20" s="31">
        <f t="array" ref="AK20">PRODUCT(1+AJ9:AJ20)-1</f>
        <v>0</v>
      </c>
      <c r="AL20" s="53">
        <f t="array" ref="AL20">PRODUCT(1+AJ$4:AJ20)-1</f>
        <v>0</v>
      </c>
      <c r="AM20" s="31" t="e">
        <f>VLOOKUP($B20,'Sector --&gt;'!$O$26:$X$46,MATCH(AJ$2,'Sector --&gt;'!$O$3:$X$3,0),FALSE)/VLOOKUP($B19,'Sector --&gt;'!$B$26:$L$46,MATCH(AJ$2,'Sector --&gt;'!$B$3:$L$3,FALSE))</f>
        <v>#DIV/0!</v>
      </c>
      <c r="AN20" s="31" t="e">
        <f t="array" ref="AN20">PRODUCT(1+AM9:AM20)-1</f>
        <v>#DIV/0!</v>
      </c>
      <c r="AO20" s="102"/>
      <c r="AP20" s="31">
        <f t="array" ref="AP20">PRODUCT(1+AO9:AO20)-1</f>
        <v>0</v>
      </c>
      <c r="AQ20" s="53">
        <f t="array" ref="AQ20">PRODUCT(1+AO$4:AO20)-1</f>
        <v>0</v>
      </c>
      <c r="AR20" s="102">
        <f>Benchmark!AB21</f>
        <v>-0.109880216235672</v>
      </c>
      <c r="AS20" s="31">
        <f t="array" ref="AS20">PRODUCT(1+AR9:AR20)-1</f>
        <v>-0.42088096222873927</v>
      </c>
      <c r="AU20" s="53">
        <f>IFERROR(VLOOKUP($B20,'Sector --&gt;'!$O$3:$X$23,MATCH(AU$2,'Sector --&gt;'!$O$3:$X$3,0),FALSE)/VLOOKUP($B19,'Sector --&gt;'!$B$3:$L$23,MATCH(AU$2,'Sector --&gt;'!$B$3:$L$3,FALSE)),0)</f>
        <v>-5.1530491051906303E-3</v>
      </c>
      <c r="AV20" s="31">
        <f t="array" ref="AV20">PRODUCT(1+AU9:AU20)-1</f>
        <v>1.2902300557704471E-2</v>
      </c>
      <c r="AW20" s="53">
        <f t="array" ref="AW20">PRODUCT(1+AU$4:AU20)-1</f>
        <v>3.3739430995335384E-2</v>
      </c>
      <c r="AX20" s="31" t="e">
        <f>VLOOKUP($B20,'Sector --&gt;'!$O$26:$X$46,MATCH(AU$2,'Sector --&gt;'!$O$3:$X$3,0),FALSE)/VLOOKUP($B19,'Sector --&gt;'!$B$26:$L$46,MATCH(AU$2,'Sector --&gt;'!$B$3:$L$3,FALSE))</f>
        <v>#DIV/0!</v>
      </c>
      <c r="AY20" s="31" t="e">
        <f t="array" ref="AY20">PRODUCT(1+AX9:AX20)-1</f>
        <v>#DIV/0!</v>
      </c>
      <c r="AZ20" s="102"/>
      <c r="BA20" s="31">
        <f t="array" ref="BA20">PRODUCT(1+AZ9:AZ20)-1</f>
        <v>0</v>
      </c>
      <c r="BB20" s="53">
        <f t="array" ref="BB20">PRODUCT(1+AZ$4:AZ20)-1</f>
        <v>0</v>
      </c>
      <c r="BC20" s="102">
        <f>Benchmark!AF21</f>
        <v>-9.4615268981778994E-2</v>
      </c>
      <c r="BD20" s="31">
        <f t="array" ref="BD20">PRODUCT(1+BC9:BC20)-1</f>
        <v>-0.45466717400786005</v>
      </c>
      <c r="BF20" s="53">
        <f>IFERROR(VLOOKUP($B20,'Sector --&gt;'!$O$3:$X$23,MATCH(BF$2,'Sector --&gt;'!$O$3:$X$3,0),FALSE)/VLOOKUP($B19,'Sector --&gt;'!$B$3:$L$23,MATCH(BF$2,'Sector --&gt;'!$B$3:$L$3,FALSE)),0)</f>
        <v>-1.4389608482541781E-2</v>
      </c>
      <c r="BG20" s="31">
        <f t="array" ref="BG20">PRODUCT(1+BF9:BF20)-1</f>
        <v>2.8884335461376587E-2</v>
      </c>
      <c r="BH20" s="53">
        <f t="array" ref="BH20">PRODUCT(1+BF$4:BF20)-1</f>
        <v>2.8884335461376587E-2</v>
      </c>
      <c r="BI20" s="31" t="e">
        <f>VLOOKUP($B20,'Sector --&gt;'!$O$26:$X$46,MATCH(BF$2,'Sector --&gt;'!$O$3:$X$3,0),FALSE)/VLOOKUP($B19,'Sector --&gt;'!$B$26:$L$46,MATCH(BF$2,'Sector --&gt;'!$B$3:$L$3,FALSE))</f>
        <v>#DIV/0!</v>
      </c>
      <c r="BJ20" s="31" t="e">
        <f t="array" ref="BJ20">PRODUCT(1+BI9:BI20)-1</f>
        <v>#DIV/0!</v>
      </c>
      <c r="BK20" s="102"/>
      <c r="BL20" s="31">
        <f t="array" ref="BL20">PRODUCT(1+BK9:BK20)-1</f>
        <v>0</v>
      </c>
      <c r="BM20" s="53">
        <f t="array" ref="BM20">PRODUCT(1+BK$4:BK20)-1</f>
        <v>0</v>
      </c>
      <c r="BN20" s="102">
        <f>Benchmark!AJ21</f>
        <v>-5.3719651240788285E-2</v>
      </c>
      <c r="BO20" s="31">
        <f t="array" ref="BO20">PRODUCT(1+BN9:BN20)-1</f>
        <v>-0.21309509932168724</v>
      </c>
      <c r="BQ20" s="53">
        <f>IFERROR(VLOOKUP($B20,'Sector --&gt;'!$O$3:$X$23,MATCH(BQ$2,'Sector --&gt;'!$O$3:$X$3,0),FALSE)/VLOOKUP($B19,'Sector --&gt;'!$B$3:$L$23,MATCH(BQ$2,'Sector --&gt;'!$B$3:$L$3,FALSE)),0)</f>
        <v>1.7346182455626373E-3</v>
      </c>
      <c r="BR20" s="31">
        <f t="array" ref="BR20">PRODUCT(1+BQ9:BQ20)-1</f>
        <v>0.32216988286270998</v>
      </c>
      <c r="BS20" s="53">
        <f t="array" ref="BS20">PRODUCT(1+BQ$4:BQ20)-1</f>
        <v>0.32216988286270998</v>
      </c>
      <c r="BT20" s="31">
        <f>IFERROR(VLOOKUP($B20,'Sector --&gt;'!$O$26:$X$46,MATCH(BQ$2,'Sector --&gt;'!$O$3:$X$3,0),FALSE)/VLOOKUP($B19,'Sector --&gt;'!$B$26:$L$46,MATCH(BQ$2,'Sector --&gt;'!$B$3:$L$3,FALSE)),BY20)</f>
        <v>-6.3199661939529486E-2</v>
      </c>
      <c r="BU20" s="31">
        <f t="array" ref="BU20">PRODUCT(1+BT9:BT20)-1</f>
        <v>-0.5215622379640743</v>
      </c>
      <c r="BV20" s="102"/>
      <c r="BW20" s="31">
        <f t="array" ref="BW20">PRODUCT(1+BV9:BV20)-1</f>
        <v>0</v>
      </c>
      <c r="BX20" s="53">
        <f t="array" ref="BX20">PRODUCT(1+BV$4:BV20)-1</f>
        <v>0</v>
      </c>
      <c r="BY20" s="102">
        <f>Benchmark!AN21</f>
        <v>-6.3199661939529486E-2</v>
      </c>
      <c r="BZ20" s="31">
        <f t="array" ref="BZ20">PRODUCT(1+BY9:BY20)-1</f>
        <v>-0.5215622379640743</v>
      </c>
    </row>
    <row r="21" spans="2:78" x14ac:dyDescent="0.25">
      <c r="B21" s="13">
        <f t="shared" si="0"/>
        <v>42308</v>
      </c>
      <c r="C21" s="53">
        <f>IFERROR(VLOOKUP($B21,'Sector --&gt;'!$O$3:$X$23,MATCH(C$2,'Sector --&gt;'!$O$3:$X$3,0),FALSE)/VLOOKUP($B20,'Sector --&gt;'!$B$3:$L$23,MATCH(C$2,'Sector --&gt;'!$B$3:$L$3,FALSE)),0)</f>
        <v>-1.5036689522434744E-2</v>
      </c>
      <c r="D21" s="31">
        <f t="array" ref="D21">PRODUCT(1+C10:C21)-1</f>
        <v>4.4380335838109408E-2</v>
      </c>
      <c r="E21" s="53">
        <f t="array" ref="E21">PRODUCT(1+C$4:C21)-1</f>
        <v>3.9340510082104929E-2</v>
      </c>
      <c r="F21" s="31" t="e">
        <f>VLOOKUP($B21,'Sector --&gt;'!$O$26:$X$46,MATCH(C$2,'Sector --&gt;'!$O$3:$X$3,0),FALSE)/VLOOKUP($B20,'Sector --&gt;'!$B$26:$L$46,MATCH(C$2,'Sector --&gt;'!$B$3:$L$3,FALSE))</f>
        <v>#DIV/0!</v>
      </c>
      <c r="G21" s="31" t="e">
        <f t="array" ref="G21">PRODUCT(1+F10:F21)-1</f>
        <v>#DIV/0!</v>
      </c>
      <c r="H21" s="102">
        <f>'Benchmark (2)'!C47/'Benchmark (2)'!C46-1</f>
        <v>-4.768373821143701E-3</v>
      </c>
      <c r="I21" s="31">
        <f t="array" ref="I21">PRODUCT(1+H10:H21)-1</f>
        <v>4.0009822499425418E-2</v>
      </c>
      <c r="J21" s="53">
        <f t="array" ref="J21">PRODUCT(1+H$4:H21)-1</f>
        <v>4.7547013582587061E-2</v>
      </c>
      <c r="K21" s="102">
        <f>Benchmark!P22</f>
        <v>7.1320175787420323E-2</v>
      </c>
      <c r="L21" s="31">
        <f t="array" ref="L21">PRODUCT(1+K9:K20)-1</f>
        <v>-0.19302353405667361</v>
      </c>
      <c r="N21" s="53">
        <f>IFERROR(VLOOKUP($B21,'Sector --&gt;'!$O$3:$X$23,MATCH(N$2,'Sector --&gt;'!$O$3:$X$3,0),FALSE)/VLOOKUP($B20,'Sector --&gt;'!$B$3:$L$23,MATCH(N$2,'Sector --&gt;'!$B$3:$L$3,FALSE)),0)</f>
        <v>2.9521334273474287E-3</v>
      </c>
      <c r="O21" s="31">
        <f t="array" ref="O21">PRODUCT(1+N10:N21)-1</f>
        <v>5.0944254175360193E-2</v>
      </c>
      <c r="P21" s="53">
        <f t="array" ref="P21">PRODUCT(1+N$4:N21)-1</f>
        <v>0.10972865537516951</v>
      </c>
      <c r="Q21" s="31" t="e">
        <f>VLOOKUP($B21,'Sector --&gt;'!$O$26:$X$46,MATCH(N$2,'Sector --&gt;'!$O$3:$X$3,0),FALSE)/VLOOKUP($B20,'Sector --&gt;'!$B$26:$L$46,MATCH(N$2,'Sector --&gt;'!$B$3:$L$3,FALSE))</f>
        <v>#DIV/0!</v>
      </c>
      <c r="R21" s="31" t="e">
        <f t="array" ref="R21">PRODUCT(1+Q10:Q21)-1</f>
        <v>#DIV/0!</v>
      </c>
      <c r="S21" s="102"/>
      <c r="T21" s="31">
        <f t="array" ref="T21">PRODUCT(1+S10:S21)-1</f>
        <v>0</v>
      </c>
      <c r="U21" s="53">
        <f t="array" ref="U21">PRODUCT(1+S$4:S21)-1</f>
        <v>0</v>
      </c>
      <c r="V21" s="102">
        <f>Benchmark!T22</f>
        <v>5.6699996285124288E-2</v>
      </c>
      <c r="W21" s="31">
        <f t="array" ref="W21">PRODUCT(1+V10:V21)-1</f>
        <v>-0.23830374912999364</v>
      </c>
      <c r="Y21" s="53">
        <f>IFERROR(VLOOKUP($B21,'Sector --&gt;'!$O$3:$X$23,MATCH(Y$2,'Sector --&gt;'!$O$3:$X$3,0),FALSE)/VLOOKUP($B20,'Sector --&gt;'!$B$3:$L$23,MATCH(Y$2,'Sector --&gt;'!$B$3:$L$3,FALSE)),0)</f>
        <v>-3.4051247126926027E-3</v>
      </c>
      <c r="Z21" s="31">
        <f t="array" ref="Z21">PRODUCT(1+Y10:Y21)-1</f>
        <v>-2.6596951161629634E-2</v>
      </c>
      <c r="AA21" s="53">
        <f t="array" ref="AA21">PRODUCT(1+Y$4:Y21)-1</f>
        <v>2.7618490075464575E-2</v>
      </c>
      <c r="AB21" s="31">
        <f>IFERROR(VLOOKUP($B21,'Sector --&gt;'!$O$26:$X$46,MATCH(Y$2,'Sector --&gt;'!$O$3:$X$3,0),FALSE)/VLOOKUP($B20,'Sector --&gt;'!$B$26:$L$46,MATCH(Y$2,'Sector --&gt;'!$B$3:$L$3,FALSE)),AG21)</f>
        <v>6.6827822017280783E-2</v>
      </c>
      <c r="AC21" s="31">
        <f t="array" ref="AC21">PRODUCT(1+AB10:AB21)-1</f>
        <v>-0.51643287989327424</v>
      </c>
      <c r="AD21" s="102"/>
      <c r="AE21" s="31">
        <f t="array" ref="AE21">PRODUCT(1+AD10:AD21)-1</f>
        <v>0</v>
      </c>
      <c r="AF21" s="53">
        <f t="array" ref="AF21">PRODUCT(1+AD$4:AD21)-1</f>
        <v>0</v>
      </c>
      <c r="AG21" s="102">
        <f>Benchmark!X22</f>
        <v>6.6827822017280783E-2</v>
      </c>
      <c r="AH21" s="31">
        <f t="array" ref="AH21">PRODUCT(1+AG10:AG21)-1</f>
        <v>-0.51643287989327424</v>
      </c>
      <c r="AJ21" s="53">
        <f>IFERROR(VLOOKUP($B21,'Sector --&gt;'!$O$3:$X$23,MATCH(AJ$2,'Sector --&gt;'!$O$3:$X$3,0),FALSE)/VLOOKUP($B20,'Sector --&gt;'!$B$3:$L$23,MATCH(AJ$2,'Sector --&gt;'!$B$3:$L$3,FALSE)),0)</f>
        <v>0</v>
      </c>
      <c r="AK21" s="31">
        <f t="array" ref="AK21">PRODUCT(1+AJ10:AJ21)-1</f>
        <v>0</v>
      </c>
      <c r="AL21" s="53">
        <f t="array" ref="AL21">PRODUCT(1+AJ$4:AJ21)-1</f>
        <v>0</v>
      </c>
      <c r="AM21" s="31" t="e">
        <f>VLOOKUP($B21,'Sector --&gt;'!$O$26:$X$46,MATCH(AJ$2,'Sector --&gt;'!$O$3:$X$3,0),FALSE)/VLOOKUP($B20,'Sector --&gt;'!$B$26:$L$46,MATCH(AJ$2,'Sector --&gt;'!$B$3:$L$3,FALSE))</f>
        <v>#DIV/0!</v>
      </c>
      <c r="AN21" s="31" t="e">
        <f t="array" ref="AN21">PRODUCT(1+AM10:AM21)-1</f>
        <v>#DIV/0!</v>
      </c>
      <c r="AO21" s="102"/>
      <c r="AP21" s="31">
        <f t="array" ref="AP21">PRODUCT(1+AO10:AO21)-1</f>
        <v>0</v>
      </c>
      <c r="AQ21" s="53">
        <f t="array" ref="AQ21">PRODUCT(1+AO$4:AO21)-1</f>
        <v>0</v>
      </c>
      <c r="AR21" s="102">
        <f>Benchmark!AB22</f>
        <v>8.23665470375054E-2</v>
      </c>
      <c r="AS21" s="31">
        <f t="array" ref="AS21">PRODUCT(1+AR10:AR21)-1</f>
        <v>-0.32611263461094098</v>
      </c>
      <c r="AU21" s="53">
        <f>IFERROR(VLOOKUP($B21,'Sector --&gt;'!$O$3:$X$23,MATCH(AU$2,'Sector --&gt;'!$O$3:$X$3,0),FALSE)/VLOOKUP($B20,'Sector --&gt;'!$B$3:$L$23,MATCH(AU$2,'Sector --&gt;'!$B$3:$L$3,FALSE)),0)</f>
        <v>-5.5615984461749573E-3</v>
      </c>
      <c r="AV21" s="31">
        <f t="array" ref="AV21">PRODUCT(1+AU10:AU21)-1</f>
        <v>7.2247337988540217E-3</v>
      </c>
      <c r="AW21" s="53">
        <f t="array" ref="AW21">PRODUCT(1+AU$4:AU21)-1</f>
        <v>2.7990187382161968E-2</v>
      </c>
      <c r="AX21" s="31" t="e">
        <f>VLOOKUP($B21,'Sector --&gt;'!$O$26:$X$46,MATCH(AU$2,'Sector --&gt;'!$O$3:$X$3,0),FALSE)/VLOOKUP($B20,'Sector --&gt;'!$B$26:$L$46,MATCH(AU$2,'Sector --&gt;'!$B$3:$L$3,FALSE))</f>
        <v>#DIV/0!</v>
      </c>
      <c r="AY21" s="31" t="e">
        <f t="array" ref="AY21">PRODUCT(1+AX10:AX21)-1</f>
        <v>#DIV/0!</v>
      </c>
      <c r="AZ21" s="102"/>
      <c r="BA21" s="31">
        <f t="array" ref="BA21">PRODUCT(1+AZ10:AZ21)-1</f>
        <v>0</v>
      </c>
      <c r="BB21" s="53">
        <f t="array" ref="BB21">PRODUCT(1+AZ$4:AZ21)-1</f>
        <v>0</v>
      </c>
      <c r="BC21" s="102">
        <f>Benchmark!AF22</f>
        <v>0.10018069064823773</v>
      </c>
      <c r="BD21" s="31">
        <f t="array" ref="BD21">PRODUCT(1+BC10:BC21)-1</f>
        <v>-0.37301977458193725</v>
      </c>
      <c r="BF21" s="53">
        <f>IFERROR(VLOOKUP($B21,'Sector --&gt;'!$O$3:$X$23,MATCH(BF$2,'Sector --&gt;'!$O$3:$X$3,0),FALSE)/VLOOKUP($B20,'Sector --&gt;'!$B$3:$L$23,MATCH(BF$2,'Sector --&gt;'!$B$3:$L$3,FALSE)),0)</f>
        <v>-3.9757838619318704E-2</v>
      </c>
      <c r="BG21" s="31">
        <f t="array" ref="BG21">PRODUCT(1+BF10:BF21)-1</f>
        <v>-1.2021881905841747E-2</v>
      </c>
      <c r="BH21" s="53">
        <f t="array" ref="BH21">PRODUCT(1+BF$4:BF21)-1</f>
        <v>-1.2021881905841747E-2</v>
      </c>
      <c r="BI21" s="31" t="e">
        <f>VLOOKUP($B21,'Sector --&gt;'!$O$26:$X$46,MATCH(BF$2,'Sector --&gt;'!$O$3:$X$3,0),FALSE)/VLOOKUP($B20,'Sector --&gt;'!$B$26:$L$46,MATCH(BF$2,'Sector --&gt;'!$B$3:$L$3,FALSE))</f>
        <v>#DIV/0!</v>
      </c>
      <c r="BJ21" s="31" t="e">
        <f t="array" ref="BJ21">PRODUCT(1+BI10:BI21)-1</f>
        <v>#DIV/0!</v>
      </c>
      <c r="BK21" s="102"/>
      <c r="BL21" s="31">
        <f t="array" ref="BL21">PRODUCT(1+BK10:BK21)-1</f>
        <v>0</v>
      </c>
      <c r="BM21" s="53">
        <f t="array" ref="BM21">PRODUCT(1+BK$4:BK21)-1</f>
        <v>0</v>
      </c>
      <c r="BN21" s="102">
        <f>Benchmark!AJ22</f>
        <v>9.101501456007477E-2</v>
      </c>
      <c r="BO21" s="31">
        <f t="array" ref="BO21">PRODUCT(1+BN10:BN21)-1</f>
        <v>-8.4767828848086091E-2</v>
      </c>
      <c r="BQ21" s="53">
        <f>IFERROR(VLOOKUP($B21,'Sector --&gt;'!$O$3:$X$23,MATCH(BQ$2,'Sector --&gt;'!$O$3:$X$3,0),FALSE)/VLOOKUP($B20,'Sector --&gt;'!$B$3:$L$23,MATCH(BQ$2,'Sector --&gt;'!$B$3:$L$3,FALSE)),0)</f>
        <v>0</v>
      </c>
      <c r="BR21" s="31">
        <f t="array" ref="BR21">PRODUCT(1+BQ10:BQ21)-1</f>
        <v>0.32216988286270998</v>
      </c>
      <c r="BS21" s="53">
        <f t="array" ref="BS21">PRODUCT(1+BQ$4:BQ21)-1</f>
        <v>0.32216988286270998</v>
      </c>
      <c r="BT21" s="31">
        <f>IFERROR(VLOOKUP($B21,'Sector --&gt;'!$O$26:$X$46,MATCH(BQ$2,'Sector --&gt;'!$O$3:$X$3,0),FALSE)/VLOOKUP($B20,'Sector --&gt;'!$B$26:$L$46,MATCH(BQ$2,'Sector --&gt;'!$B$3:$L$3,FALSE)),BY21)</f>
        <v>8.4191668537029973E-2</v>
      </c>
      <c r="BU21" s="31">
        <f t="array" ref="BU21">PRODUCT(1+BT10:BT21)-1</f>
        <v>-0.43962385474749721</v>
      </c>
      <c r="BV21" s="102"/>
      <c r="BW21" s="31">
        <f t="array" ref="BW21">PRODUCT(1+BV10:BV21)-1</f>
        <v>0</v>
      </c>
      <c r="BX21" s="53">
        <f t="array" ref="BX21">PRODUCT(1+BV$4:BV21)-1</f>
        <v>0</v>
      </c>
      <c r="BY21" s="102">
        <f>Benchmark!AN22</f>
        <v>8.4191668537029973E-2</v>
      </c>
      <c r="BZ21" s="31">
        <f t="array" ref="BZ21">PRODUCT(1+BY10:BY21)-1</f>
        <v>-0.43962385474749721</v>
      </c>
    </row>
    <row r="22" spans="2:78" x14ac:dyDescent="0.25">
      <c r="B22" s="13">
        <f t="shared" si="0"/>
        <v>42338</v>
      </c>
      <c r="C22" s="53">
        <f>IFERROR(VLOOKUP($B22,'Sector --&gt;'!$O$3:$X$23,MATCH(C$2,'Sector --&gt;'!$O$3:$X$3,0),FALSE)/VLOOKUP($B21,'Sector --&gt;'!$B$3:$L$23,MATCH(C$2,'Sector --&gt;'!$B$3:$L$3,FALSE)),0)</f>
        <v>7.7598582532559081E-3</v>
      </c>
      <c r="D22" s="31">
        <f t="array" ref="D22">PRODUCT(1+C11:C22)-1</f>
        <v>6.0854864325267766E-2</v>
      </c>
      <c r="E22" s="53">
        <f t="array" ref="E22">PRODUCT(1+C$4:C22)-1</f>
        <v>4.7405645117208683E-2</v>
      </c>
      <c r="F22" s="31" t="e">
        <f>VLOOKUP($B22,'Sector --&gt;'!$O$26:$X$46,MATCH(C$2,'Sector --&gt;'!$O$3:$X$3,0),FALSE)/VLOOKUP($B21,'Sector --&gt;'!$B$26:$L$46,MATCH(C$2,'Sector --&gt;'!$B$3:$L$3,FALSE))</f>
        <v>#DIV/0!</v>
      </c>
      <c r="G22" s="31" t="e">
        <f t="array" ref="G22">PRODUCT(1+F11:F22)-1</f>
        <v>#DIV/0!</v>
      </c>
      <c r="H22" s="102">
        <f>'Benchmark (2)'!C48/'Benchmark (2)'!C47-1</f>
        <v>-1.3501147643151246E-2</v>
      </c>
      <c r="I22" s="31">
        <f t="array" ref="I22">PRODUCT(1+H11:H22)-1</f>
        <v>3.3270108275124111E-2</v>
      </c>
      <c r="J22" s="53">
        <f t="array" ref="J22">PRODUCT(1+H$4:H22)-1</f>
        <v>3.3403926689066443E-2</v>
      </c>
      <c r="K22" s="102">
        <f>Benchmark!P23</f>
        <v>5.7149262870251471E-3</v>
      </c>
      <c r="L22" s="31">
        <f t="array" ref="L22">PRODUCT(1+K10:K21)-1</f>
        <v>-0.11376039316265651</v>
      </c>
      <c r="N22" s="53">
        <f>IFERROR(VLOOKUP($B22,'Sector --&gt;'!$O$3:$X$23,MATCH(N$2,'Sector --&gt;'!$O$3:$X$3,0),FALSE)/VLOOKUP($B21,'Sector --&gt;'!$B$3:$L$23,MATCH(N$2,'Sector --&gt;'!$B$3:$L$3,FALSE)),0)</f>
        <v>8.048419290451355E-3</v>
      </c>
      <c r="O22" s="31">
        <f t="array" ref="O22">PRODUCT(1+N11:N22)-1</f>
        <v>5.7397186188409943E-2</v>
      </c>
      <c r="P22" s="53">
        <f t="array" ref="P22">PRODUCT(1+N$4:N22)-1</f>
        <v>0.1186602168922577</v>
      </c>
      <c r="Q22" s="31" t="e">
        <f>VLOOKUP($B22,'Sector --&gt;'!$O$26:$X$46,MATCH(N$2,'Sector --&gt;'!$O$3:$X$3,0),FALSE)/VLOOKUP($B21,'Sector --&gt;'!$B$26:$L$46,MATCH(N$2,'Sector --&gt;'!$B$3:$L$3,FALSE))</f>
        <v>#DIV/0!</v>
      </c>
      <c r="R22" s="31" t="e">
        <f t="array" ref="R22">PRODUCT(1+Q11:Q22)-1</f>
        <v>#DIV/0!</v>
      </c>
      <c r="S22" s="102"/>
      <c r="T22" s="31">
        <f t="array" ref="T22">PRODUCT(1+S11:S22)-1</f>
        <v>0</v>
      </c>
      <c r="U22" s="53">
        <f t="array" ref="U22">PRODUCT(1+S$4:S22)-1</f>
        <v>0</v>
      </c>
      <c r="V22" s="102">
        <f>Benchmark!T23</f>
        <v>-3.0871363813840536E-2</v>
      </c>
      <c r="W22" s="31">
        <f t="array" ref="W22">PRODUCT(1+V11:V22)-1</f>
        <v>-0.20268236746223312</v>
      </c>
      <c r="Y22" s="53">
        <f>IFERROR(VLOOKUP($B22,'Sector --&gt;'!$O$3:$X$23,MATCH(Y$2,'Sector --&gt;'!$O$3:$X$3,0),FALSE)/VLOOKUP($B21,'Sector --&gt;'!$B$3:$L$23,MATCH(Y$2,'Sector --&gt;'!$B$3:$L$3,FALSE)),0)</f>
        <v>7.5638197289631262E-3</v>
      </c>
      <c r="Z22" s="31">
        <f t="array" ref="Z22">PRODUCT(1+Y11:Y22)-1</f>
        <v>-1.6692140318194548E-2</v>
      </c>
      <c r="AA22" s="53">
        <f t="array" ref="AA22">PRODUCT(1+Y$4:Y22)-1</f>
        <v>3.5391211084544683E-2</v>
      </c>
      <c r="AB22" s="31">
        <f>IFERROR(VLOOKUP($B22,'Sector --&gt;'!$O$26:$X$46,MATCH(Y$2,'Sector --&gt;'!$O$3:$X$3,0),FALSE)/VLOOKUP($B21,'Sector --&gt;'!$B$26:$L$46,MATCH(Y$2,'Sector --&gt;'!$B$3:$L$3,FALSE)),AG22)</f>
        <v>-1.0597401717890722E-2</v>
      </c>
      <c r="AC22" s="31">
        <f t="array" ref="AC22">PRODUCT(1+AB11:AB22)-1</f>
        <v>-0.49504433893205479</v>
      </c>
      <c r="AD22" s="102"/>
      <c r="AE22" s="31">
        <f t="array" ref="AE22">PRODUCT(1+AD11:AD22)-1</f>
        <v>0</v>
      </c>
      <c r="AF22" s="53">
        <f t="array" ref="AF22">PRODUCT(1+AD$4:AD22)-1</f>
        <v>0</v>
      </c>
      <c r="AG22" s="102">
        <f>Benchmark!X23</f>
        <v>-1.0597401717890722E-2</v>
      </c>
      <c r="AH22" s="31">
        <f t="array" ref="AH22">PRODUCT(1+AG11:AG22)-1</f>
        <v>-0.49504433893205479</v>
      </c>
      <c r="AJ22" s="53">
        <f>IFERROR(VLOOKUP($B22,'Sector --&gt;'!$O$3:$X$23,MATCH(AJ$2,'Sector --&gt;'!$O$3:$X$3,0),FALSE)/VLOOKUP($B21,'Sector --&gt;'!$B$3:$L$23,MATCH(AJ$2,'Sector --&gt;'!$B$3:$L$3,FALSE)),0)</f>
        <v>0</v>
      </c>
      <c r="AK22" s="31">
        <f t="array" ref="AK22">PRODUCT(1+AJ11:AJ22)-1</f>
        <v>0</v>
      </c>
      <c r="AL22" s="53">
        <f t="array" ref="AL22">PRODUCT(1+AJ$4:AJ22)-1</f>
        <v>0</v>
      </c>
      <c r="AM22" s="31" t="e">
        <f>VLOOKUP($B22,'Sector --&gt;'!$O$26:$X$46,MATCH(AJ$2,'Sector --&gt;'!$O$3:$X$3,0),FALSE)/VLOOKUP($B21,'Sector --&gt;'!$B$26:$L$46,MATCH(AJ$2,'Sector --&gt;'!$B$3:$L$3,FALSE))</f>
        <v>#DIV/0!</v>
      </c>
      <c r="AN22" s="31" t="e">
        <f t="array" ref="AN22">PRODUCT(1+AM11:AM22)-1</f>
        <v>#DIV/0!</v>
      </c>
      <c r="AO22" s="102"/>
      <c r="AP22" s="31">
        <f t="array" ref="AP22">PRODUCT(1+AO11:AO22)-1</f>
        <v>0</v>
      </c>
      <c r="AQ22" s="53">
        <f t="array" ref="AQ22">PRODUCT(1+AO$4:AO22)-1</f>
        <v>0</v>
      </c>
      <c r="AR22" s="102">
        <f>Benchmark!AB23</f>
        <v>4.7871963341164746E-3</v>
      </c>
      <c r="AS22" s="31">
        <f t="array" ref="AS22">PRODUCT(1+AR11:AR22)-1</f>
        <v>-0.26820537859911553</v>
      </c>
      <c r="AU22" s="53">
        <f>IFERROR(VLOOKUP($B22,'Sector --&gt;'!$O$3:$X$23,MATCH(AU$2,'Sector --&gt;'!$O$3:$X$3,0),FALSE)/VLOOKUP($B21,'Sector --&gt;'!$B$3:$L$23,MATCH(AU$2,'Sector --&gt;'!$B$3:$L$3,FALSE)),0)</f>
        <v>-4.3200172800691205E-3</v>
      </c>
      <c r="AV22" s="31">
        <f t="array" ref="AV22">PRODUCT(1+AU11:AU22)-1</f>
        <v>-4.1061460230755742E-3</v>
      </c>
      <c r="AW22" s="53">
        <f t="array" ref="AW22">PRODUCT(1+AU$4:AU22)-1</f>
        <v>2.3549252008929544E-2</v>
      </c>
      <c r="AX22" s="31" t="e">
        <f>VLOOKUP($B22,'Sector --&gt;'!$O$26:$X$46,MATCH(AU$2,'Sector --&gt;'!$O$3:$X$3,0),FALSE)/VLOOKUP($B21,'Sector --&gt;'!$B$26:$L$46,MATCH(AU$2,'Sector --&gt;'!$B$3:$L$3,FALSE))</f>
        <v>#DIV/0!</v>
      </c>
      <c r="AY22" s="31" t="e">
        <f t="array" ref="AY22">PRODUCT(1+AX11:AX22)-1</f>
        <v>#DIV/0!</v>
      </c>
      <c r="AZ22" s="102"/>
      <c r="BA22" s="31">
        <f t="array" ref="BA22">PRODUCT(1+AZ11:AZ22)-1</f>
        <v>0</v>
      </c>
      <c r="BB22" s="53">
        <f t="array" ref="BB22">PRODUCT(1+AZ$4:AZ22)-1</f>
        <v>0</v>
      </c>
      <c r="BC22" s="102">
        <f>Benchmark!AF23</f>
        <v>2.8220968410124388E-2</v>
      </c>
      <c r="BD22" s="31">
        <f t="array" ref="BD22">PRODUCT(1+BC11:BC22)-1</f>
        <v>-0.32860745964745797</v>
      </c>
      <c r="BF22" s="53">
        <f>IFERROR(VLOOKUP($B22,'Sector --&gt;'!$O$3:$X$23,MATCH(BF$2,'Sector --&gt;'!$O$3:$X$3,0),FALSE)/VLOOKUP($B21,'Sector --&gt;'!$B$3:$L$23,MATCH(BF$2,'Sector --&gt;'!$B$3:$L$3,FALSE)),0)</f>
        <v>-2.1385799828913601E-2</v>
      </c>
      <c r="BG22" s="31">
        <f t="array" ref="BG22">PRODUCT(1+BF11:BF22)-1</f>
        <v>-1.7754438674396411E-2</v>
      </c>
      <c r="BH22" s="53">
        <f t="array" ref="BH22">PRODUCT(1+BF$4:BF22)-1</f>
        <v>-3.3150584174750253E-2</v>
      </c>
      <c r="BI22" s="31" t="e">
        <f>VLOOKUP($B22,'Sector --&gt;'!$O$26:$X$46,MATCH(BF$2,'Sector --&gt;'!$O$3:$X$3,0),FALSE)/VLOOKUP($B21,'Sector --&gt;'!$B$26:$L$46,MATCH(BF$2,'Sector --&gt;'!$B$3:$L$3,FALSE))</f>
        <v>#DIV/0!</v>
      </c>
      <c r="BJ22" s="31" t="e">
        <f t="array" ref="BJ22">PRODUCT(1+BI11:BI22)-1</f>
        <v>#DIV/0!</v>
      </c>
      <c r="BK22" s="102"/>
      <c r="BL22" s="31">
        <f t="array" ref="BL22">PRODUCT(1+BK11:BK22)-1</f>
        <v>0</v>
      </c>
      <c r="BM22" s="53">
        <f t="array" ref="BM22">PRODUCT(1+BK$4:BK22)-1</f>
        <v>0</v>
      </c>
      <c r="BN22" s="102">
        <f>Benchmark!AJ23</f>
        <v>5.6831760010071855E-3</v>
      </c>
      <c r="BO22" s="31">
        <f t="array" ref="BO22">PRODUCT(1+BN11:BN22)-1</f>
        <v>-7.9667629456399713E-2</v>
      </c>
      <c r="BQ22" s="53">
        <f>IFERROR(VLOOKUP($B22,'Sector --&gt;'!$O$3:$X$23,MATCH(BQ$2,'Sector --&gt;'!$O$3:$X$3,0),FALSE)/VLOOKUP($B21,'Sector --&gt;'!$B$3:$L$23,MATCH(BQ$2,'Sector --&gt;'!$B$3:$L$3,FALSE)),0)</f>
        <v>0</v>
      </c>
      <c r="BR22" s="31">
        <f t="array" ref="BR22">PRODUCT(1+BQ11:BQ22)-1</f>
        <v>0.32216988286270998</v>
      </c>
      <c r="BS22" s="53">
        <f t="array" ref="BS22">PRODUCT(1+BQ$4:BQ22)-1</f>
        <v>0.32216988286270998</v>
      </c>
      <c r="BT22" s="31">
        <f>IFERROR(VLOOKUP($B22,'Sector --&gt;'!$O$26:$X$46,MATCH(BQ$2,'Sector --&gt;'!$O$3:$X$3,0),FALSE)/VLOOKUP($B21,'Sector --&gt;'!$B$26:$L$46,MATCH(BQ$2,'Sector --&gt;'!$B$3:$L$3,FALSE)),BY22)</f>
        <v>1.8929467676094731E-2</v>
      </c>
      <c r="BU22" s="31">
        <f t="array" ref="BU22">PRODUCT(1+BT11:BT22)-1</f>
        <v>-0.40198673176535327</v>
      </c>
      <c r="BV22" s="102"/>
      <c r="BW22" s="31">
        <f t="array" ref="BW22">PRODUCT(1+BV11:BV22)-1</f>
        <v>0</v>
      </c>
      <c r="BX22" s="53">
        <f t="array" ref="BX22">PRODUCT(1+BV$4:BV22)-1</f>
        <v>0</v>
      </c>
      <c r="BY22" s="102">
        <f>Benchmark!AN23</f>
        <v>1.8929467676094731E-2</v>
      </c>
      <c r="BZ22" s="31">
        <f t="array" ref="BZ22">PRODUCT(1+BY11:BY22)-1</f>
        <v>-0.40198673176535327</v>
      </c>
    </row>
  </sheetData>
  <mergeCells count="14">
    <mergeCell ref="AD2:AH2"/>
    <mergeCell ref="C2:G2"/>
    <mergeCell ref="H2:L2"/>
    <mergeCell ref="N2:R2"/>
    <mergeCell ref="S2:W2"/>
    <mergeCell ref="Y2:AC2"/>
    <mergeCell ref="BQ2:BU2"/>
    <mergeCell ref="BV2:BZ2"/>
    <mergeCell ref="AJ2:AN2"/>
    <mergeCell ref="AO2:AS2"/>
    <mergeCell ref="AU2:AY2"/>
    <mergeCell ref="AZ2:BD2"/>
    <mergeCell ref="BF2:BJ2"/>
    <mergeCell ref="BK2:BO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A1:AF104"/>
  <sheetViews>
    <sheetView topLeftCell="A67" workbookViewId="0">
      <selection activeCell="F81" sqref="F81"/>
    </sheetView>
  </sheetViews>
  <sheetFormatPr defaultRowHeight="15" outlineLevelRow="1" x14ac:dyDescent="0.25"/>
  <cols>
    <col min="2" max="2" width="14.7109375" style="101" bestFit="1" customWidth="1"/>
    <col min="3" max="3" width="7.85546875" style="101" bestFit="1" customWidth="1"/>
    <col min="4" max="4" width="14.42578125" style="101" bestFit="1" customWidth="1"/>
    <col min="5" max="5" width="17" style="101" bestFit="1" customWidth="1"/>
    <col min="6" max="6" width="13.140625" style="101" bestFit="1" customWidth="1"/>
    <col min="7" max="7" width="19" style="101" bestFit="1" customWidth="1"/>
    <col min="8" max="16" width="19" style="101" customWidth="1"/>
    <col min="17" max="17" width="14" style="101" bestFit="1" customWidth="1"/>
    <col min="18" max="18" width="15.42578125" style="101" bestFit="1" customWidth="1"/>
    <col min="19" max="19" width="15.140625" style="101" bestFit="1" customWidth="1"/>
    <col min="20" max="20" width="15.140625" style="101" customWidth="1"/>
    <col min="21" max="21" width="15.140625" style="184" customWidth="1"/>
    <col min="22" max="22" width="15.85546875" style="101" bestFit="1" customWidth="1"/>
    <col min="25" max="25" width="7.42578125" style="11" bestFit="1" customWidth="1"/>
    <col min="26" max="26" width="7.85546875" bestFit="1" customWidth="1"/>
    <col min="27" max="27" width="14.42578125" bestFit="1" customWidth="1"/>
    <col min="28" max="28" width="17" bestFit="1" customWidth="1"/>
    <col min="30" max="30" width="19" bestFit="1" customWidth="1"/>
    <col min="31" max="31" width="14" bestFit="1" customWidth="1"/>
    <col min="32" max="32" width="15.42578125" bestFit="1" customWidth="1"/>
    <col min="34" max="34" width="21.140625" bestFit="1" customWidth="1"/>
  </cols>
  <sheetData>
    <row r="1" spans="1:32" x14ac:dyDescent="0.25">
      <c r="Z1" s="18"/>
      <c r="AA1" s="18"/>
      <c r="AB1" s="18"/>
      <c r="AC1" s="18"/>
      <c r="AD1" s="18"/>
      <c r="AE1" s="18"/>
      <c r="AF1" s="18"/>
    </row>
    <row r="2" spans="1:32" s="11" customFormat="1" ht="21" x14ac:dyDescent="0.35">
      <c r="B2" s="200" t="s">
        <v>31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2"/>
      <c r="Y2" s="200" t="s">
        <v>32</v>
      </c>
      <c r="Z2" s="201"/>
      <c r="AA2" s="201"/>
      <c r="AB2" s="201"/>
      <c r="AC2" s="201"/>
      <c r="AD2" s="201"/>
      <c r="AE2" s="201"/>
      <c r="AF2" s="202"/>
    </row>
    <row r="3" spans="1:32" x14ac:dyDescent="0.25">
      <c r="B3" s="1" t="s">
        <v>8</v>
      </c>
      <c r="C3" s="121" t="str">
        <f>'Exposure Data'!O1</f>
        <v>France</v>
      </c>
      <c r="D3" s="121" t="str">
        <f>'Exposure Data'!P1</f>
        <v>Germany</v>
      </c>
      <c r="E3" s="121" t="str">
        <f>'Exposure Data'!Q1</f>
        <v>Italy</v>
      </c>
      <c r="F3" s="121" t="str">
        <f>'Exposure Data'!R1</f>
        <v>Netherlands</v>
      </c>
      <c r="G3" s="121" t="str">
        <f>'Exposure Data'!S1</f>
        <v>Pan-European</v>
      </c>
      <c r="H3" s="121" t="str">
        <f>'Exposure Data'!T1</f>
        <v>Spain</v>
      </c>
      <c r="I3" s="121" t="str">
        <f>'Exposure Data'!U1</f>
        <v>United Kingdom</v>
      </c>
      <c r="J3" s="121" t="str">
        <f>'Exposure Data'!V1</f>
        <v>United States</v>
      </c>
      <c r="K3" s="121" t="str">
        <f>'Exposure Data'!W1</f>
        <v>Belgium</v>
      </c>
      <c r="L3" s="121" t="str">
        <f>'Exposure Data'!X1</f>
        <v>Denmark</v>
      </c>
      <c r="M3" s="121" t="str">
        <f>'Exposure Data'!Y1</f>
        <v>Finland</v>
      </c>
      <c r="N3" s="121" t="str">
        <f>'Exposure Data'!Z1</f>
        <v>Greece</v>
      </c>
      <c r="O3" s="121" t="str">
        <f>'Exposure Data'!AA1</f>
        <v>Ireland</v>
      </c>
      <c r="P3" s="121" t="str">
        <f>'Exposure Data'!AB1</f>
        <v>Luxembourg</v>
      </c>
      <c r="Q3" s="121" t="str">
        <f>'Exposure Data'!AC1</f>
        <v>Norway</v>
      </c>
      <c r="R3" s="121" t="str">
        <f>'Exposure Data'!AD1</f>
        <v>Poland</v>
      </c>
      <c r="S3" s="121" t="str">
        <f>'Exposure Data'!AE1</f>
        <v>Portugal</v>
      </c>
      <c r="T3" s="121" t="str">
        <f>'Exposure Data'!AF1</f>
        <v>Sweden</v>
      </c>
      <c r="U3" s="121" t="str">
        <f>'Exposure Data'!AG1</f>
        <v>Switzerland</v>
      </c>
      <c r="V3" s="121" t="str">
        <f>'Exposure Data'!AH1</f>
        <v>Russia</v>
      </c>
      <c r="Y3" s="1" t="s">
        <v>8</v>
      </c>
      <c r="Z3" s="120" t="s">
        <v>12</v>
      </c>
      <c r="AA3" s="120" t="s">
        <v>13</v>
      </c>
      <c r="AB3" s="120" t="s">
        <v>14</v>
      </c>
      <c r="AC3" s="120" t="s">
        <v>15</v>
      </c>
      <c r="AD3" s="120" t="s">
        <v>16</v>
      </c>
      <c r="AE3" s="120" t="s">
        <v>17</v>
      </c>
      <c r="AF3" s="120" t="s">
        <v>18</v>
      </c>
    </row>
    <row r="4" spans="1:32" outlineLevel="1" x14ac:dyDescent="0.25">
      <c r="A4" s="109">
        <v>41729</v>
      </c>
      <c r="B4" s="13">
        <f>EOMONTH($A$4,1)</f>
        <v>41759</v>
      </c>
      <c r="C4" s="102">
        <f>IF(ISNUMBER(INDEX('Exposure Data'!$A$1:$AH$80,MATCH($B4&amp;$B$3,'Exposure Data'!$A$1:$A$80,0),MATCH(C$3,'Exposure Data'!$A$1:$AH$1,0))),INDEX('Exposure Data'!$A$1:$AH$80,MATCH($B4&amp;$B$3,'Exposure Data'!$A$1:$A$80,0),MATCH(C$3,'Exposure Data'!$A$1:$AH$1,0)),0)</f>
        <v>0.39410310957968808</v>
      </c>
      <c r="D4" s="102">
        <f>IF(ISNUMBER(INDEX('Exposure Data'!$A$1:$AH$80,MATCH($B4&amp;$B$3,'Exposure Data'!$A$1:$A$80,0),MATCH(D$3,'Exposure Data'!$A$1:$AH$1,0))),INDEX('Exposure Data'!$A$1:$AH$80,MATCH($B4&amp;$B$3,'Exposure Data'!$A$1:$A$80,0),MATCH(D$3,'Exposure Data'!$A$1:$AH$1,0)),0)</f>
        <v>0</v>
      </c>
      <c r="E4" s="102">
        <f>IF(ISNUMBER(INDEX('Exposure Data'!$A$1:$AH$80,MATCH($B4&amp;$B$3,'Exposure Data'!$A$1:$A$80,0),MATCH(E$3,'Exposure Data'!$A$1:$AH$1,0))),INDEX('Exposure Data'!$A$1:$AH$80,MATCH($B4&amp;$B$3,'Exposure Data'!$A$1:$A$80,0),MATCH(E$3,'Exposure Data'!$A$1:$AH$1,0)),0)</f>
        <v>0</v>
      </c>
      <c r="F4" s="102">
        <f>IF(ISNUMBER(INDEX('Exposure Data'!$A$1:$AH$80,MATCH($B4&amp;$B$3,'Exposure Data'!$A$1:$A$80,0),MATCH(F$3,'Exposure Data'!$A$1:$AH$1,0))),INDEX('Exposure Data'!$A$1:$AH$80,MATCH($B4&amp;$B$3,'Exposure Data'!$A$1:$A$80,0),MATCH(F$3,'Exposure Data'!$A$1:$AH$1,0)),0)</f>
        <v>0.12813514695103809</v>
      </c>
      <c r="G4" s="102">
        <f>IF(ISNUMBER(INDEX('Exposure Data'!$A$1:$AH$80,MATCH($B4&amp;$B$3,'Exposure Data'!$A$1:$A$80,0),MATCH(G$3,'Exposure Data'!$A$1:$AH$1,0))),INDEX('Exposure Data'!$A$1:$AH$80,MATCH($B4&amp;$B$3,'Exposure Data'!$A$1:$A$80,0),MATCH(G$3,'Exposure Data'!$A$1:$AH$1,0)),0)</f>
        <v>0</v>
      </c>
      <c r="H4" s="102">
        <f>IF(ISNUMBER(INDEX('Exposure Data'!$A$1:$AH$80,MATCH($B4&amp;$B$3,'Exposure Data'!$A$1:$A$80,0),MATCH(H$3,'Exposure Data'!$A$1:$AH$1,0))),INDEX('Exposure Data'!$A$1:$AH$80,MATCH($B4&amp;$B$3,'Exposure Data'!$A$1:$A$80,0),MATCH(H$3,'Exposure Data'!$A$1:$AH$1,0)),0)</f>
        <v>4.0832627125952606E-2</v>
      </c>
      <c r="I4" s="102">
        <f>IF(ISNUMBER(INDEX('Exposure Data'!$A$1:$AH$80,MATCH($B4&amp;$B$3,'Exposure Data'!$A$1:$A$80,0),MATCH(I$3,'Exposure Data'!$A$1:$AH$1,0))),INDEX('Exposure Data'!$A$1:$AH$80,MATCH($B4&amp;$B$3,'Exposure Data'!$A$1:$A$80,0),MATCH(I$3,'Exposure Data'!$A$1:$AH$1,0)),0)</f>
        <v>0.29369710842553653</v>
      </c>
      <c r="J4" s="102">
        <f>IF(ISNUMBER(INDEX('Exposure Data'!$A$1:$AH$80,MATCH($B4&amp;$B$3,'Exposure Data'!$A$1:$A$80,0),MATCH(J$3,'Exposure Data'!$A$1:$AH$1,0))),INDEX('Exposure Data'!$A$1:$AH$80,MATCH($B4&amp;$B$3,'Exposure Data'!$A$1:$A$80,0),MATCH(J$3,'Exposure Data'!$A$1:$AH$1,0)),0)</f>
        <v>0.1432320079177847</v>
      </c>
      <c r="K4" s="102">
        <f>IF(ISNUMBER(INDEX('Exposure Data'!$A$1:$AH$80,MATCH($B4&amp;$B$3,'Exposure Data'!$A$1:$A$80,0),MATCH(K$3,'Exposure Data'!$A$1:$AH$1,0))),INDEX('Exposure Data'!$A$1:$AH$80,MATCH($B4&amp;$B$3,'Exposure Data'!$A$1:$A$80,0),MATCH(K$3,'Exposure Data'!$A$1:$AH$1,0)),0)</f>
        <v>0</v>
      </c>
      <c r="L4" s="102">
        <f>IF(ISNUMBER(INDEX('Exposure Data'!$A$1:$AH$80,MATCH($B4&amp;$B$3,'Exposure Data'!$A$1:$A$80,0),MATCH(L$3,'Exposure Data'!$A$1:$AH$1,0))),INDEX('Exposure Data'!$A$1:$AH$80,MATCH($B4&amp;$B$3,'Exposure Data'!$A$1:$A$80,0),MATCH(L$3,'Exposure Data'!$A$1:$AH$1,0)),0)</f>
        <v>0</v>
      </c>
      <c r="M4" s="102">
        <f>IF(ISNUMBER(INDEX('Exposure Data'!$A$1:$AH$80,MATCH($B4&amp;$B$3,'Exposure Data'!$A$1:$A$80,0),MATCH(M$3,'Exposure Data'!$A$1:$AH$1,0))),INDEX('Exposure Data'!$A$1:$AH$80,MATCH($B4&amp;$B$3,'Exposure Data'!$A$1:$A$80,0),MATCH(M$3,'Exposure Data'!$A$1:$AH$1,0)),0)</f>
        <v>0</v>
      </c>
      <c r="N4" s="102">
        <f>IF(ISNUMBER(INDEX('Exposure Data'!$A$1:$AH$80,MATCH($B4&amp;$B$3,'Exposure Data'!$A$1:$A$80,0),MATCH(N$3,'Exposure Data'!$A$1:$AH$1,0))),INDEX('Exposure Data'!$A$1:$AH$80,MATCH($B4&amp;$B$3,'Exposure Data'!$A$1:$A$80,0),MATCH(N$3,'Exposure Data'!$A$1:$AH$1,0)),0)</f>
        <v>0</v>
      </c>
      <c r="O4" s="102">
        <f>IF(ISNUMBER(INDEX('Exposure Data'!$A$1:$AH$80,MATCH($B4&amp;$B$3,'Exposure Data'!$A$1:$A$80,0),MATCH(O$3,'Exposure Data'!$A$1:$AH$1,0))),INDEX('Exposure Data'!$A$1:$AH$80,MATCH($B4&amp;$B$3,'Exposure Data'!$A$1:$A$80,0),MATCH(O$3,'Exposure Data'!$A$1:$AH$1,0)),0)</f>
        <v>0</v>
      </c>
      <c r="P4" s="102">
        <f>IF(ISNUMBER(INDEX('Exposure Data'!$A$1:$AH$80,MATCH($B4&amp;$B$3,'Exposure Data'!$A$1:$A$80,0),MATCH(P$3,'Exposure Data'!$A$1:$AH$1,0))),INDEX('Exposure Data'!$A$1:$AH$80,MATCH($B4&amp;$B$3,'Exposure Data'!$A$1:$A$80,0),MATCH(P$3,'Exposure Data'!$A$1:$AH$1,0)),0)</f>
        <v>0</v>
      </c>
      <c r="Q4" s="102">
        <f>IF(ISNUMBER(INDEX('Exposure Data'!$A$1:$AH$80,MATCH($B4&amp;$B$3,'Exposure Data'!$A$1:$A$80,0),MATCH(Q$3,'Exposure Data'!$A$1:$AH$1,0))),INDEX('Exposure Data'!$A$1:$AH$80,MATCH($B4&amp;$B$3,'Exposure Data'!$A$1:$A$80,0),MATCH(Q$3,'Exposure Data'!$A$1:$AH$1,0)),0)</f>
        <v>0</v>
      </c>
      <c r="R4" s="102">
        <f>IF(ISNUMBER(INDEX('Exposure Data'!$A$1:$AH$80,MATCH($B4&amp;$B$3,'Exposure Data'!$A$1:$A$80,0),MATCH(R$3,'Exposure Data'!$A$1:$AH$1,0))),INDEX('Exposure Data'!$A$1:$AH$80,MATCH($B4&amp;$B$3,'Exposure Data'!$A$1:$A$80,0),MATCH(R$3,'Exposure Data'!$A$1:$AH$1,0)),0)</f>
        <v>0</v>
      </c>
      <c r="S4" s="102">
        <f>IF(ISNUMBER(INDEX('Exposure Data'!$A$1:$AH$80,MATCH($B4&amp;$B$3,'Exposure Data'!$A$1:$A$80,0),MATCH(S$3,'Exposure Data'!$A$1:$AH$1,0))),INDEX('Exposure Data'!$A$1:$AH$80,MATCH($B4&amp;$B$3,'Exposure Data'!$A$1:$A$80,0),MATCH(S$3,'Exposure Data'!$A$1:$AH$1,0)),0)</f>
        <v>0</v>
      </c>
      <c r="T4" s="102">
        <f>IF(ISNUMBER(INDEX('Exposure Data'!$A$1:$AH$80,MATCH($B4&amp;$B$3,'Exposure Data'!$A$1:$A$80,0),MATCH(T$3,'Exposure Data'!$A$1:$AH$1,0))),INDEX('Exposure Data'!$A$1:$AH$80,MATCH($B4&amp;$B$3,'Exposure Data'!$A$1:$A$80,0),MATCH(T$3,'Exposure Data'!$A$1:$AH$1,0)),0)</f>
        <v>0</v>
      </c>
      <c r="U4" s="102">
        <f>IF(ISNUMBER(INDEX('Exposure Data'!$A$1:$AH$80,MATCH($B4&amp;$B$3,'Exposure Data'!$A$1:$A$80,0),MATCH(U$3,'Exposure Data'!$A$1:$AH$1,0))),INDEX('Exposure Data'!$A$1:$AH$80,MATCH($B4&amp;$B$3,'Exposure Data'!$A$1:$A$80,0),MATCH(U$3,'Exposure Data'!$A$1:$AH$1,0)),0)</f>
        <v>0</v>
      </c>
      <c r="V4" s="102">
        <f>IF(ISNUMBER(INDEX('Exposure Data'!$A$1:$AH$80,MATCH($B4&amp;$B$3,'Exposure Data'!$A$1:$A$80,0),MATCH(V$3,'Exposure Data'!$A$1:$AH$1,0))),INDEX('Exposure Data'!$A$1:$AH$80,MATCH($B4&amp;$B$3,'Exposure Data'!$A$1:$A$80,0),MATCH(V$3,'Exposure Data'!$A$1:$AH$1,0)),0)</f>
        <v>0</v>
      </c>
      <c r="W4" s="14"/>
      <c r="Y4" s="13">
        <f>EOMONTH($A$4,1)</f>
        <v>41759</v>
      </c>
      <c r="Z4" s="19" t="e">
        <f>HLOOKUP($Y4,'Perfattr Data'!$A$56:$W$142,MATCH(Z$3&amp;"Long",'Perfattr Data'!$B$56:$B$142,0),FALSE)</f>
        <v>#N/A</v>
      </c>
      <c r="AA4" s="19" t="e">
        <f>HLOOKUP($Y4,'Perfattr Data'!$A$56:$W$142,MATCH(AA$3&amp;"Long",'Perfattr Data'!$B$56:$B$142,0),FALSE)</f>
        <v>#N/A</v>
      </c>
      <c r="AB4" s="19" t="e">
        <f>HLOOKUP($Y4,'Perfattr Data'!$A$56:$W$142,MATCH(AB$3&amp;"Long",'Perfattr Data'!$B$56:$B$142,0),FALSE)</f>
        <v>#N/A</v>
      </c>
      <c r="AC4" s="19" t="e">
        <f>HLOOKUP($Y4,'Perfattr Data'!$A$56:$W$142,MATCH(AC$3&amp;"Long",'Perfattr Data'!$B$56:$B$142,0),FALSE)</f>
        <v>#N/A</v>
      </c>
      <c r="AD4" s="19" t="e">
        <f>HLOOKUP($Y4,'Perfattr Data'!$A$56:$W$142,MATCH(AD$3&amp;"Long",'Perfattr Data'!$B$56:$B$142,0),FALSE)</f>
        <v>#N/A</v>
      </c>
      <c r="AE4" s="19" t="e">
        <f>HLOOKUP($Y4,'Perfattr Data'!$A$56:$W$142,MATCH(AE$3&amp;"Long",'Perfattr Data'!$B$56:$B$142,0),FALSE)</f>
        <v>#N/A</v>
      </c>
      <c r="AF4" s="19" t="e">
        <f>HLOOKUP($Y4,'Perfattr Data'!$A$56:$W$142,MATCH(AF$3&amp;"Long",'Perfattr Data'!$B$56:$B$142,0),FALSE)</f>
        <v>#N/A</v>
      </c>
    </row>
    <row r="5" spans="1:32" outlineLevel="1" x14ac:dyDescent="0.25">
      <c r="A5" s="6"/>
      <c r="B5" s="13">
        <f t="shared" ref="B5:B23" si="0">EOMONTH(B4,1)</f>
        <v>41790</v>
      </c>
      <c r="C5" s="102">
        <f>IF(ISNUMBER(INDEX('Exposure Data'!$A$1:$AH$80,MATCH($B5&amp;$B$3,'Exposure Data'!$A$1:$A$80,0),MATCH(C$3,'Exposure Data'!$A$1:$AH$1,0))),INDEX('Exposure Data'!$A$1:$AH$80,MATCH($B5&amp;$B$3,'Exposure Data'!$A$1:$A$80,0),MATCH(C$3,'Exposure Data'!$A$1:$AH$1,0)),0)</f>
        <v>9.2999999999999999E-2</v>
      </c>
      <c r="D5" s="102">
        <f>IF(ISNUMBER(INDEX('Exposure Data'!$A$1:$AH$80,MATCH($B5&amp;$B$3,'Exposure Data'!$A$1:$A$80,0),MATCH(D$3,'Exposure Data'!$A$1:$AH$1,0))),INDEX('Exposure Data'!$A$1:$AH$80,MATCH($B5&amp;$B$3,'Exposure Data'!$A$1:$A$80,0),MATCH(D$3,'Exposure Data'!$A$1:$AH$1,0)),0)</f>
        <v>0.28100000000000003</v>
      </c>
      <c r="E5" s="102">
        <f>IF(ISNUMBER(INDEX('Exposure Data'!$A$1:$AH$80,MATCH($B5&amp;$B$3,'Exposure Data'!$A$1:$A$80,0),MATCH(E$3,'Exposure Data'!$A$1:$AH$1,0))),INDEX('Exposure Data'!$A$1:$AH$80,MATCH($B5&amp;$B$3,'Exposure Data'!$A$1:$A$80,0),MATCH(E$3,'Exposure Data'!$A$1:$AH$1,0)),0)</f>
        <v>0</v>
      </c>
      <c r="F5" s="102">
        <f>IF(ISNUMBER(INDEX('Exposure Data'!$A$1:$AH$80,MATCH($B5&amp;$B$3,'Exposure Data'!$A$1:$A$80,0),MATCH(F$3,'Exposure Data'!$A$1:$AH$1,0))),INDEX('Exposure Data'!$A$1:$AH$80,MATCH($B5&amp;$B$3,'Exposure Data'!$A$1:$A$80,0),MATCH(F$3,'Exposure Data'!$A$1:$AH$1,0)),0)</f>
        <v>8.9999999999999993E-3</v>
      </c>
      <c r="G5" s="102">
        <f>IF(ISNUMBER(INDEX('Exposure Data'!$A$1:$AH$80,MATCH($B5&amp;$B$3,'Exposure Data'!$A$1:$A$80,0),MATCH(G$3,'Exposure Data'!$A$1:$AH$1,0))),INDEX('Exposure Data'!$A$1:$AH$80,MATCH($B5&amp;$B$3,'Exposure Data'!$A$1:$A$80,0),MATCH(G$3,'Exposure Data'!$A$1:$AH$1,0)),0)</f>
        <v>0</v>
      </c>
      <c r="H5" s="102">
        <f>IF(ISNUMBER(INDEX('Exposure Data'!$A$1:$AH$80,MATCH($B5&amp;$B$3,'Exposure Data'!$A$1:$A$80,0),MATCH(H$3,'Exposure Data'!$A$1:$AH$1,0))),INDEX('Exposure Data'!$A$1:$AH$80,MATCH($B5&amp;$B$3,'Exposure Data'!$A$1:$A$80,0),MATCH(H$3,'Exposure Data'!$A$1:$AH$1,0)),0)</f>
        <v>7.2999999999999995E-2</v>
      </c>
      <c r="I5" s="102">
        <f>IF(ISNUMBER(INDEX('Exposure Data'!$A$1:$AH$80,MATCH($B5&amp;$B$3,'Exposure Data'!$A$1:$A$80,0),MATCH(I$3,'Exposure Data'!$A$1:$AH$1,0))),INDEX('Exposure Data'!$A$1:$AH$80,MATCH($B5&amp;$B$3,'Exposure Data'!$A$1:$A$80,0),MATCH(I$3,'Exposure Data'!$A$1:$AH$1,0)),0)</f>
        <v>0.251</v>
      </c>
      <c r="J5" s="102">
        <f>IF(ISNUMBER(INDEX('Exposure Data'!$A$1:$AH$80,MATCH($B5&amp;$B$3,'Exposure Data'!$A$1:$A$80,0),MATCH(J$3,'Exposure Data'!$A$1:$AH$1,0))),INDEX('Exposure Data'!$A$1:$AH$80,MATCH($B5&amp;$B$3,'Exposure Data'!$A$1:$A$80,0),MATCH(J$3,'Exposure Data'!$A$1:$AH$1,0)),0)</f>
        <v>0.29299999999999998</v>
      </c>
      <c r="K5" s="102">
        <f>IF(ISNUMBER(INDEX('Exposure Data'!$A$1:$AH$80,MATCH($B5&amp;$B$3,'Exposure Data'!$A$1:$A$80,0),MATCH(K$3,'Exposure Data'!$A$1:$AH$1,0))),INDEX('Exposure Data'!$A$1:$AH$80,MATCH($B5&amp;$B$3,'Exposure Data'!$A$1:$A$80,0),MATCH(K$3,'Exposure Data'!$A$1:$AH$1,0)),0)</f>
        <v>0</v>
      </c>
      <c r="L5" s="102">
        <f>IF(ISNUMBER(INDEX('Exposure Data'!$A$1:$AH$80,MATCH($B5&amp;$B$3,'Exposure Data'!$A$1:$A$80,0),MATCH(L$3,'Exposure Data'!$A$1:$AH$1,0))),INDEX('Exposure Data'!$A$1:$AH$80,MATCH($B5&amp;$B$3,'Exposure Data'!$A$1:$A$80,0),MATCH(L$3,'Exposure Data'!$A$1:$AH$1,0)),0)</f>
        <v>0</v>
      </c>
      <c r="M5" s="102">
        <f>IF(ISNUMBER(INDEX('Exposure Data'!$A$1:$AH$80,MATCH($B5&amp;$B$3,'Exposure Data'!$A$1:$A$80,0),MATCH(M$3,'Exposure Data'!$A$1:$AH$1,0))),INDEX('Exposure Data'!$A$1:$AH$80,MATCH($B5&amp;$B$3,'Exposure Data'!$A$1:$A$80,0),MATCH(M$3,'Exposure Data'!$A$1:$AH$1,0)),0)</f>
        <v>0</v>
      </c>
      <c r="N5" s="102">
        <f>IF(ISNUMBER(INDEX('Exposure Data'!$A$1:$AH$80,MATCH($B5&amp;$B$3,'Exposure Data'!$A$1:$A$80,0),MATCH(N$3,'Exposure Data'!$A$1:$AH$1,0))),INDEX('Exposure Data'!$A$1:$AH$80,MATCH($B5&amp;$B$3,'Exposure Data'!$A$1:$A$80,0),MATCH(N$3,'Exposure Data'!$A$1:$AH$1,0)),0)</f>
        <v>0</v>
      </c>
      <c r="O5" s="102">
        <f>IF(ISNUMBER(INDEX('Exposure Data'!$A$1:$AH$80,MATCH($B5&amp;$B$3,'Exposure Data'!$A$1:$A$80,0),MATCH(O$3,'Exposure Data'!$A$1:$AH$1,0))),INDEX('Exposure Data'!$A$1:$AH$80,MATCH($B5&amp;$B$3,'Exposure Data'!$A$1:$A$80,0),MATCH(O$3,'Exposure Data'!$A$1:$AH$1,0)),0)</f>
        <v>0</v>
      </c>
      <c r="P5" s="102">
        <f>IF(ISNUMBER(INDEX('Exposure Data'!$A$1:$AH$80,MATCH($B5&amp;$B$3,'Exposure Data'!$A$1:$A$80,0),MATCH(P$3,'Exposure Data'!$A$1:$AH$1,0))),INDEX('Exposure Data'!$A$1:$AH$80,MATCH($B5&amp;$B$3,'Exposure Data'!$A$1:$A$80,0),MATCH(P$3,'Exposure Data'!$A$1:$AH$1,0)),0)</f>
        <v>0</v>
      </c>
      <c r="Q5" s="102">
        <f>IF(ISNUMBER(INDEX('Exposure Data'!$A$1:$AH$80,MATCH($B5&amp;$B$3,'Exposure Data'!$A$1:$A$80,0),MATCH(Q$3,'Exposure Data'!$A$1:$AH$1,0))),INDEX('Exposure Data'!$A$1:$AH$80,MATCH($B5&amp;$B$3,'Exposure Data'!$A$1:$A$80,0),MATCH(Q$3,'Exposure Data'!$A$1:$AH$1,0)),0)</f>
        <v>0</v>
      </c>
      <c r="R5" s="102">
        <f>IF(ISNUMBER(INDEX('Exposure Data'!$A$1:$AH$80,MATCH($B5&amp;$B$3,'Exposure Data'!$A$1:$A$80,0),MATCH(R$3,'Exposure Data'!$A$1:$AH$1,0))),INDEX('Exposure Data'!$A$1:$AH$80,MATCH($B5&amp;$B$3,'Exposure Data'!$A$1:$A$80,0),MATCH(R$3,'Exposure Data'!$A$1:$AH$1,0)),0)</f>
        <v>0</v>
      </c>
      <c r="S5" s="102">
        <f>IF(ISNUMBER(INDEX('Exposure Data'!$A$1:$AH$80,MATCH($B5&amp;$B$3,'Exposure Data'!$A$1:$A$80,0),MATCH(S$3,'Exposure Data'!$A$1:$AH$1,0))),INDEX('Exposure Data'!$A$1:$AH$80,MATCH($B5&amp;$B$3,'Exposure Data'!$A$1:$A$80,0),MATCH(S$3,'Exposure Data'!$A$1:$AH$1,0)),0)</f>
        <v>0</v>
      </c>
      <c r="T5" s="102">
        <f>IF(ISNUMBER(INDEX('Exposure Data'!$A$1:$AH$80,MATCH($B5&amp;$B$3,'Exposure Data'!$A$1:$A$80,0),MATCH(T$3,'Exposure Data'!$A$1:$AH$1,0))),INDEX('Exposure Data'!$A$1:$AH$80,MATCH($B5&amp;$B$3,'Exposure Data'!$A$1:$A$80,0),MATCH(T$3,'Exposure Data'!$A$1:$AH$1,0)),0)</f>
        <v>0</v>
      </c>
      <c r="U5" s="102">
        <f>IF(ISNUMBER(INDEX('Exposure Data'!$A$1:$AH$80,MATCH($B5&amp;$B$3,'Exposure Data'!$A$1:$A$80,0),MATCH(U$3,'Exposure Data'!$A$1:$AH$1,0))),INDEX('Exposure Data'!$A$1:$AH$80,MATCH($B5&amp;$B$3,'Exposure Data'!$A$1:$A$80,0),MATCH(U$3,'Exposure Data'!$A$1:$AH$1,0)),0)</f>
        <v>0</v>
      </c>
      <c r="V5" s="102">
        <f>IF(ISNUMBER(INDEX('Exposure Data'!$A$1:$AH$80,MATCH($B5&amp;$B$3,'Exposure Data'!$A$1:$A$80,0),MATCH(V$3,'Exposure Data'!$A$1:$AH$1,0))),INDEX('Exposure Data'!$A$1:$AH$80,MATCH($B5&amp;$B$3,'Exposure Data'!$A$1:$A$80,0),MATCH(V$3,'Exposure Data'!$A$1:$AH$1,0)),0)</f>
        <v>0</v>
      </c>
      <c r="W5" s="14"/>
      <c r="X5" s="11"/>
      <c r="Y5" s="13">
        <f t="shared" ref="Y5:Y23" si="1">EOMONTH(Y4,1)</f>
        <v>41790</v>
      </c>
      <c r="Z5" s="19" t="e">
        <f>HLOOKUP($Y5,'Perfattr Data'!$A$56:$W$142,MATCH(Z$3&amp;"Long",'Perfattr Data'!$B$56:$B$142,0),FALSE)</f>
        <v>#N/A</v>
      </c>
      <c r="AA5" s="19" t="e">
        <f>HLOOKUP($Y5,'Perfattr Data'!$A$56:$W$142,MATCH(AA$3&amp;"Long",'Perfattr Data'!$B$56:$B$142,0),FALSE)</f>
        <v>#N/A</v>
      </c>
      <c r="AB5" s="19" t="e">
        <f>HLOOKUP($Y5,'Perfattr Data'!$A$56:$W$142,MATCH(AB$3&amp;"Long",'Perfattr Data'!$B$56:$B$142,0),FALSE)</f>
        <v>#N/A</v>
      </c>
      <c r="AC5" s="19" t="e">
        <f>HLOOKUP($Y5,'Perfattr Data'!$A$56:$W$142,MATCH(AC$3&amp;"Long",'Perfattr Data'!$B$56:$B$142,0),FALSE)</f>
        <v>#N/A</v>
      </c>
      <c r="AD5" s="19" t="e">
        <f>HLOOKUP($Y5,'Perfattr Data'!$A$56:$W$142,MATCH(AD$3&amp;"Long",'Perfattr Data'!$B$56:$B$142,0),FALSE)</f>
        <v>#N/A</v>
      </c>
      <c r="AE5" s="19" t="e">
        <f>HLOOKUP($Y5,'Perfattr Data'!$A$56:$W$142,MATCH(AE$3&amp;"Long",'Perfattr Data'!$B$56:$B$142,0),FALSE)</f>
        <v>#N/A</v>
      </c>
      <c r="AF5" s="19" t="e">
        <f>HLOOKUP($Y5,'Perfattr Data'!$A$56:$W$142,MATCH(AF$3&amp;"Long",'Perfattr Data'!$B$56:$B$142,0),FALSE)</f>
        <v>#N/A</v>
      </c>
    </row>
    <row r="6" spans="1:32" outlineLevel="1" x14ac:dyDescent="0.25">
      <c r="A6" s="6"/>
      <c r="B6" s="13">
        <f t="shared" si="0"/>
        <v>41820</v>
      </c>
      <c r="C6" s="102">
        <f>IF(ISNUMBER(INDEX('Exposure Data'!$A$1:$AH$80,MATCH($B6&amp;$B$3,'Exposure Data'!$A$1:$A$80,0),MATCH(C$3,'Exposure Data'!$A$1:$AH$1,0))),INDEX('Exposure Data'!$A$1:$AH$80,MATCH($B6&amp;$B$3,'Exposure Data'!$A$1:$A$80,0),MATCH(C$3,'Exposure Data'!$A$1:$AH$1,0)),0)</f>
        <v>5.0200000000000002E-2</v>
      </c>
      <c r="D6" s="102">
        <f>IF(ISNUMBER(INDEX('Exposure Data'!$A$1:$AH$80,MATCH($B6&amp;$B$3,'Exposure Data'!$A$1:$A$80,0),MATCH(D$3,'Exposure Data'!$A$1:$AH$1,0))),INDEX('Exposure Data'!$A$1:$AH$80,MATCH($B6&amp;$B$3,'Exposure Data'!$A$1:$A$80,0),MATCH(D$3,'Exposure Data'!$A$1:$AH$1,0)),0)</f>
        <v>0.1177</v>
      </c>
      <c r="E6" s="102">
        <f>IF(ISNUMBER(INDEX('Exposure Data'!$A$1:$AH$80,MATCH($B6&amp;$B$3,'Exposure Data'!$A$1:$A$80,0),MATCH(E$3,'Exposure Data'!$A$1:$AH$1,0))),INDEX('Exposure Data'!$A$1:$AH$80,MATCH($B6&amp;$B$3,'Exposure Data'!$A$1:$A$80,0),MATCH(E$3,'Exposure Data'!$A$1:$AH$1,0)),0)</f>
        <v>3.7900000000000003E-2</v>
      </c>
      <c r="F6" s="102">
        <f>IF(ISNUMBER(INDEX('Exposure Data'!$A$1:$AH$80,MATCH($B6&amp;$B$3,'Exposure Data'!$A$1:$A$80,0),MATCH(F$3,'Exposure Data'!$A$1:$AH$1,0))),INDEX('Exposure Data'!$A$1:$AH$80,MATCH($B6&amp;$B$3,'Exposure Data'!$A$1:$A$80,0),MATCH(F$3,'Exposure Data'!$A$1:$AH$1,0)),0)</f>
        <v>4.8999999999999998E-3</v>
      </c>
      <c r="G6" s="102">
        <f>IF(ISNUMBER(INDEX('Exposure Data'!$A$1:$AH$80,MATCH($B6&amp;$B$3,'Exposure Data'!$A$1:$A$80,0),MATCH(G$3,'Exposure Data'!$A$1:$AH$1,0))),INDEX('Exposure Data'!$A$1:$AH$80,MATCH($B6&amp;$B$3,'Exposure Data'!$A$1:$A$80,0),MATCH(G$3,'Exposure Data'!$A$1:$AH$1,0)),0)</f>
        <v>7.8299999999999995E-2</v>
      </c>
      <c r="H6" s="102">
        <f>IF(ISNUMBER(INDEX('Exposure Data'!$A$1:$AH$80,MATCH($B6&amp;$B$3,'Exposure Data'!$A$1:$A$80,0),MATCH(H$3,'Exposure Data'!$A$1:$AH$1,0))),INDEX('Exposure Data'!$A$1:$AH$80,MATCH($B6&amp;$B$3,'Exposure Data'!$A$1:$A$80,0),MATCH(H$3,'Exposure Data'!$A$1:$AH$1,0)),0)</f>
        <v>9.5500000000000002E-2</v>
      </c>
      <c r="I6" s="102">
        <f>IF(ISNUMBER(INDEX('Exposure Data'!$A$1:$AH$80,MATCH($B6&amp;$B$3,'Exposure Data'!$A$1:$A$80,0),MATCH(I$3,'Exposure Data'!$A$1:$AH$1,0))),INDEX('Exposure Data'!$A$1:$AH$80,MATCH($B6&amp;$B$3,'Exposure Data'!$A$1:$A$80,0),MATCH(I$3,'Exposure Data'!$A$1:$AH$1,0)),0)</f>
        <v>0.36549999999999999</v>
      </c>
      <c r="J6" s="102">
        <f>IF(ISNUMBER(INDEX('Exposure Data'!$A$1:$AH$80,MATCH($B6&amp;$B$3,'Exposure Data'!$A$1:$A$80,0),MATCH(J$3,'Exposure Data'!$A$1:$AH$1,0))),INDEX('Exposure Data'!$A$1:$AH$80,MATCH($B6&amp;$B$3,'Exposure Data'!$A$1:$A$80,0),MATCH(J$3,'Exposure Data'!$A$1:$AH$1,0)),0)</f>
        <v>0.25</v>
      </c>
      <c r="K6" s="102">
        <f>IF(ISNUMBER(INDEX('Exposure Data'!$A$1:$AH$80,MATCH($B6&amp;$B$3,'Exposure Data'!$A$1:$A$80,0),MATCH(K$3,'Exposure Data'!$A$1:$AH$1,0))),INDEX('Exposure Data'!$A$1:$AH$80,MATCH($B6&amp;$B$3,'Exposure Data'!$A$1:$A$80,0),MATCH(K$3,'Exposure Data'!$A$1:$AH$1,0)),0)</f>
        <v>0</v>
      </c>
      <c r="L6" s="102">
        <f>IF(ISNUMBER(INDEX('Exposure Data'!$A$1:$AH$80,MATCH($B6&amp;$B$3,'Exposure Data'!$A$1:$A$80,0),MATCH(L$3,'Exposure Data'!$A$1:$AH$1,0))),INDEX('Exposure Data'!$A$1:$AH$80,MATCH($B6&amp;$B$3,'Exposure Data'!$A$1:$A$80,0),MATCH(L$3,'Exposure Data'!$A$1:$AH$1,0)),0)</f>
        <v>0</v>
      </c>
      <c r="M6" s="102">
        <f>IF(ISNUMBER(INDEX('Exposure Data'!$A$1:$AH$80,MATCH($B6&amp;$B$3,'Exposure Data'!$A$1:$A$80,0),MATCH(M$3,'Exposure Data'!$A$1:$AH$1,0))),INDEX('Exposure Data'!$A$1:$AH$80,MATCH($B6&amp;$B$3,'Exposure Data'!$A$1:$A$80,0),MATCH(M$3,'Exposure Data'!$A$1:$AH$1,0)),0)</f>
        <v>0</v>
      </c>
      <c r="N6" s="102">
        <f>IF(ISNUMBER(INDEX('Exposure Data'!$A$1:$AH$80,MATCH($B6&amp;$B$3,'Exposure Data'!$A$1:$A$80,0),MATCH(N$3,'Exposure Data'!$A$1:$AH$1,0))),INDEX('Exposure Data'!$A$1:$AH$80,MATCH($B6&amp;$B$3,'Exposure Data'!$A$1:$A$80,0),MATCH(N$3,'Exposure Data'!$A$1:$AH$1,0)),0)</f>
        <v>0</v>
      </c>
      <c r="O6" s="102">
        <f>IF(ISNUMBER(INDEX('Exposure Data'!$A$1:$AH$80,MATCH($B6&amp;$B$3,'Exposure Data'!$A$1:$A$80,0),MATCH(O$3,'Exposure Data'!$A$1:$AH$1,0))),INDEX('Exposure Data'!$A$1:$AH$80,MATCH($B6&amp;$B$3,'Exposure Data'!$A$1:$A$80,0),MATCH(O$3,'Exposure Data'!$A$1:$AH$1,0)),0)</f>
        <v>0</v>
      </c>
      <c r="P6" s="102">
        <f>IF(ISNUMBER(INDEX('Exposure Data'!$A$1:$AH$80,MATCH($B6&amp;$B$3,'Exposure Data'!$A$1:$A$80,0),MATCH(P$3,'Exposure Data'!$A$1:$AH$1,0))),INDEX('Exposure Data'!$A$1:$AH$80,MATCH($B6&amp;$B$3,'Exposure Data'!$A$1:$A$80,0),MATCH(P$3,'Exposure Data'!$A$1:$AH$1,0)),0)</f>
        <v>0</v>
      </c>
      <c r="Q6" s="102">
        <f>IF(ISNUMBER(INDEX('Exposure Data'!$A$1:$AH$80,MATCH($B6&amp;$B$3,'Exposure Data'!$A$1:$A$80,0),MATCH(Q$3,'Exposure Data'!$A$1:$AH$1,0))),INDEX('Exposure Data'!$A$1:$AH$80,MATCH($B6&amp;$B$3,'Exposure Data'!$A$1:$A$80,0),MATCH(Q$3,'Exposure Data'!$A$1:$AH$1,0)),0)</f>
        <v>0</v>
      </c>
      <c r="R6" s="102">
        <f>IF(ISNUMBER(INDEX('Exposure Data'!$A$1:$AH$80,MATCH($B6&amp;$B$3,'Exposure Data'!$A$1:$A$80,0),MATCH(R$3,'Exposure Data'!$A$1:$AH$1,0))),INDEX('Exposure Data'!$A$1:$AH$80,MATCH($B6&amp;$B$3,'Exposure Data'!$A$1:$A$80,0),MATCH(R$3,'Exposure Data'!$A$1:$AH$1,0)),0)</f>
        <v>0</v>
      </c>
      <c r="S6" s="102">
        <f>IF(ISNUMBER(INDEX('Exposure Data'!$A$1:$AH$80,MATCH($B6&amp;$B$3,'Exposure Data'!$A$1:$A$80,0),MATCH(S$3,'Exposure Data'!$A$1:$AH$1,0))),INDEX('Exposure Data'!$A$1:$AH$80,MATCH($B6&amp;$B$3,'Exposure Data'!$A$1:$A$80,0),MATCH(S$3,'Exposure Data'!$A$1:$AH$1,0)),0)</f>
        <v>0</v>
      </c>
      <c r="T6" s="102">
        <f>IF(ISNUMBER(INDEX('Exposure Data'!$A$1:$AH$80,MATCH($B6&amp;$B$3,'Exposure Data'!$A$1:$A$80,0),MATCH(T$3,'Exposure Data'!$A$1:$AH$1,0))),INDEX('Exposure Data'!$A$1:$AH$80,MATCH($B6&amp;$B$3,'Exposure Data'!$A$1:$A$80,0),MATCH(T$3,'Exposure Data'!$A$1:$AH$1,0)),0)</f>
        <v>0</v>
      </c>
      <c r="U6" s="102">
        <f>IF(ISNUMBER(INDEX('Exposure Data'!$A$1:$AH$80,MATCH($B6&amp;$B$3,'Exposure Data'!$A$1:$A$80,0),MATCH(U$3,'Exposure Data'!$A$1:$AH$1,0))),INDEX('Exposure Data'!$A$1:$AH$80,MATCH($B6&amp;$B$3,'Exposure Data'!$A$1:$A$80,0),MATCH(U$3,'Exposure Data'!$A$1:$AH$1,0)),0)</f>
        <v>0</v>
      </c>
      <c r="V6" s="102">
        <f>IF(ISNUMBER(INDEX('Exposure Data'!$A$1:$AH$80,MATCH($B6&amp;$B$3,'Exposure Data'!$A$1:$A$80,0),MATCH(V$3,'Exposure Data'!$A$1:$AH$1,0))),INDEX('Exposure Data'!$A$1:$AH$80,MATCH($B6&amp;$B$3,'Exposure Data'!$A$1:$A$80,0),MATCH(V$3,'Exposure Data'!$A$1:$AH$1,0)),0)</f>
        <v>0</v>
      </c>
      <c r="W6" s="14"/>
      <c r="X6" s="11"/>
      <c r="Y6" s="13">
        <f t="shared" si="1"/>
        <v>41820</v>
      </c>
      <c r="Z6" s="19" t="e">
        <f>HLOOKUP($Y6,'Perfattr Data'!$A$56:$W$142,MATCH(Z$3&amp;"Long",'Perfattr Data'!$B$56:$B$142,0),FALSE)</f>
        <v>#N/A</v>
      </c>
      <c r="AA6" s="19" t="e">
        <f>HLOOKUP($Y6,'Perfattr Data'!$A$56:$W$142,MATCH(AA$3&amp;"Long",'Perfattr Data'!$B$56:$B$142,0),FALSE)</f>
        <v>#N/A</v>
      </c>
      <c r="AB6" s="19" t="e">
        <f>HLOOKUP($Y6,'Perfattr Data'!$A$56:$W$142,MATCH(AB$3&amp;"Long",'Perfattr Data'!$B$56:$B$142,0),FALSE)</f>
        <v>#N/A</v>
      </c>
      <c r="AC6" s="19" t="e">
        <f>HLOOKUP($Y6,'Perfattr Data'!$A$56:$W$142,MATCH(AC$3&amp;"Long",'Perfattr Data'!$B$56:$B$142,0),FALSE)</f>
        <v>#N/A</v>
      </c>
      <c r="AD6" s="19" t="e">
        <f>HLOOKUP($Y6,'Perfattr Data'!$A$56:$W$142,MATCH(AD$3&amp;"Long",'Perfattr Data'!$B$56:$B$142,0),FALSE)</f>
        <v>#N/A</v>
      </c>
      <c r="AE6" s="19" t="e">
        <f>HLOOKUP($Y6,'Perfattr Data'!$A$56:$W$142,MATCH(AE$3&amp;"Long",'Perfattr Data'!$B$56:$B$142,0),FALSE)</f>
        <v>#N/A</v>
      </c>
      <c r="AF6" s="19" t="e">
        <f>HLOOKUP($Y6,'Perfattr Data'!$A$56:$W$142,MATCH(AF$3&amp;"Long",'Perfattr Data'!$B$56:$B$142,0),FALSE)</f>
        <v>#N/A</v>
      </c>
    </row>
    <row r="7" spans="1:32" outlineLevel="1" x14ac:dyDescent="0.25">
      <c r="A7" s="6"/>
      <c r="B7" s="13">
        <f t="shared" si="0"/>
        <v>41851</v>
      </c>
      <c r="C7" s="102">
        <f>IF(ISNUMBER(INDEX('Exposure Data'!$A$1:$AH$80,MATCH($B7&amp;$B$3,'Exposure Data'!$A$1:$A$80,0),MATCH(C$3,'Exposure Data'!$A$1:$AH$1,0))),INDEX('Exposure Data'!$A$1:$AH$80,MATCH($B7&amp;$B$3,'Exposure Data'!$A$1:$A$80,0),MATCH(C$3,'Exposure Data'!$A$1:$AH$1,0)),0)</f>
        <v>5.6000000000000001E-2</v>
      </c>
      <c r="D7" s="102">
        <f>IF(ISNUMBER(INDEX('Exposure Data'!$A$1:$AH$80,MATCH($B7&amp;$B$3,'Exposure Data'!$A$1:$A$80,0),MATCH(D$3,'Exposure Data'!$A$1:$AH$1,0))),INDEX('Exposure Data'!$A$1:$AH$80,MATCH($B7&amp;$B$3,'Exposure Data'!$A$1:$A$80,0),MATCH(D$3,'Exposure Data'!$A$1:$AH$1,0)),0)</f>
        <v>9.7900000000000001E-2</v>
      </c>
      <c r="E7" s="102">
        <f>IF(ISNUMBER(INDEX('Exposure Data'!$A$1:$AH$80,MATCH($B7&amp;$B$3,'Exposure Data'!$A$1:$A$80,0),MATCH(E$3,'Exposure Data'!$A$1:$AH$1,0))),INDEX('Exposure Data'!$A$1:$AH$80,MATCH($B7&amp;$B$3,'Exposure Data'!$A$1:$A$80,0),MATCH(E$3,'Exposure Data'!$A$1:$AH$1,0)),0)</f>
        <v>8.3599999999999994E-2</v>
      </c>
      <c r="F7" s="102">
        <f>IF(ISNUMBER(INDEX('Exposure Data'!$A$1:$AH$80,MATCH($B7&amp;$B$3,'Exposure Data'!$A$1:$A$80,0),MATCH(F$3,'Exposure Data'!$A$1:$AH$1,0))),INDEX('Exposure Data'!$A$1:$AH$80,MATCH($B7&amp;$B$3,'Exposure Data'!$A$1:$A$80,0),MATCH(F$3,'Exposure Data'!$A$1:$AH$1,0)),0)</f>
        <v>2.3E-3</v>
      </c>
      <c r="G7" s="102">
        <f>IF(ISNUMBER(INDEX('Exposure Data'!$A$1:$AH$80,MATCH($B7&amp;$B$3,'Exposure Data'!$A$1:$A$80,0),MATCH(G$3,'Exposure Data'!$A$1:$AH$1,0))),INDEX('Exposure Data'!$A$1:$AH$80,MATCH($B7&amp;$B$3,'Exposure Data'!$A$1:$A$80,0),MATCH(G$3,'Exposure Data'!$A$1:$AH$1,0)),0)</f>
        <v>0.10780000000000001</v>
      </c>
      <c r="H7" s="102">
        <f>IF(ISNUMBER(INDEX('Exposure Data'!$A$1:$AH$80,MATCH($B7&amp;$B$3,'Exposure Data'!$A$1:$A$80,0),MATCH(H$3,'Exposure Data'!$A$1:$AH$1,0))),INDEX('Exposure Data'!$A$1:$AH$80,MATCH($B7&amp;$B$3,'Exposure Data'!$A$1:$A$80,0),MATCH(H$3,'Exposure Data'!$A$1:$AH$1,0)),0)</f>
        <v>7.3300000000000004E-2</v>
      </c>
      <c r="I7" s="102">
        <f>IF(ISNUMBER(INDEX('Exposure Data'!$A$1:$AH$80,MATCH($B7&amp;$B$3,'Exposure Data'!$A$1:$A$80,0),MATCH(I$3,'Exposure Data'!$A$1:$AH$1,0))),INDEX('Exposure Data'!$A$1:$AH$80,MATCH($B7&amp;$B$3,'Exposure Data'!$A$1:$A$80,0),MATCH(I$3,'Exposure Data'!$A$1:$AH$1,0)),0)</f>
        <v>0.27600000000000002</v>
      </c>
      <c r="J7" s="102">
        <f>IF(ISNUMBER(INDEX('Exposure Data'!$A$1:$AH$80,MATCH($B7&amp;$B$3,'Exposure Data'!$A$1:$A$80,0),MATCH(J$3,'Exposure Data'!$A$1:$AH$1,0))),INDEX('Exposure Data'!$A$1:$AH$80,MATCH($B7&amp;$B$3,'Exposure Data'!$A$1:$A$80,0),MATCH(J$3,'Exposure Data'!$A$1:$AH$1,0)),0)</f>
        <v>0.30309999999999998</v>
      </c>
      <c r="K7" s="102">
        <f>IF(ISNUMBER(INDEX('Exposure Data'!$A$1:$AH$80,MATCH($B7&amp;$B$3,'Exposure Data'!$A$1:$A$80,0),MATCH(K$3,'Exposure Data'!$A$1:$AH$1,0))),INDEX('Exposure Data'!$A$1:$AH$80,MATCH($B7&amp;$B$3,'Exposure Data'!$A$1:$A$80,0),MATCH(K$3,'Exposure Data'!$A$1:$AH$1,0)),0)</f>
        <v>0</v>
      </c>
      <c r="L7" s="102">
        <f>IF(ISNUMBER(INDEX('Exposure Data'!$A$1:$AH$80,MATCH($B7&amp;$B$3,'Exposure Data'!$A$1:$A$80,0),MATCH(L$3,'Exposure Data'!$A$1:$AH$1,0))),INDEX('Exposure Data'!$A$1:$AH$80,MATCH($B7&amp;$B$3,'Exposure Data'!$A$1:$A$80,0),MATCH(L$3,'Exposure Data'!$A$1:$AH$1,0)),0)</f>
        <v>0</v>
      </c>
      <c r="M7" s="102">
        <f>IF(ISNUMBER(INDEX('Exposure Data'!$A$1:$AH$80,MATCH($B7&amp;$B$3,'Exposure Data'!$A$1:$A$80,0),MATCH(M$3,'Exposure Data'!$A$1:$AH$1,0))),INDEX('Exposure Data'!$A$1:$AH$80,MATCH($B7&amp;$B$3,'Exposure Data'!$A$1:$A$80,0),MATCH(M$3,'Exposure Data'!$A$1:$AH$1,0)),0)</f>
        <v>0</v>
      </c>
      <c r="N7" s="102">
        <f>IF(ISNUMBER(INDEX('Exposure Data'!$A$1:$AH$80,MATCH($B7&amp;$B$3,'Exposure Data'!$A$1:$A$80,0),MATCH(N$3,'Exposure Data'!$A$1:$AH$1,0))),INDEX('Exposure Data'!$A$1:$AH$80,MATCH($B7&amp;$B$3,'Exposure Data'!$A$1:$A$80,0),MATCH(N$3,'Exposure Data'!$A$1:$AH$1,0)),0)</f>
        <v>0</v>
      </c>
      <c r="O7" s="102">
        <f>IF(ISNUMBER(INDEX('Exposure Data'!$A$1:$AH$80,MATCH($B7&amp;$B$3,'Exposure Data'!$A$1:$A$80,0),MATCH(O$3,'Exposure Data'!$A$1:$AH$1,0))),INDEX('Exposure Data'!$A$1:$AH$80,MATCH($B7&amp;$B$3,'Exposure Data'!$A$1:$A$80,0),MATCH(O$3,'Exposure Data'!$A$1:$AH$1,0)),0)</f>
        <v>0</v>
      </c>
      <c r="P7" s="102">
        <f>IF(ISNUMBER(INDEX('Exposure Data'!$A$1:$AH$80,MATCH($B7&amp;$B$3,'Exposure Data'!$A$1:$A$80,0),MATCH(P$3,'Exposure Data'!$A$1:$AH$1,0))),INDEX('Exposure Data'!$A$1:$AH$80,MATCH($B7&amp;$B$3,'Exposure Data'!$A$1:$A$80,0),MATCH(P$3,'Exposure Data'!$A$1:$AH$1,0)),0)</f>
        <v>0</v>
      </c>
      <c r="Q7" s="102">
        <f>IF(ISNUMBER(INDEX('Exposure Data'!$A$1:$AH$80,MATCH($B7&amp;$B$3,'Exposure Data'!$A$1:$A$80,0),MATCH(Q$3,'Exposure Data'!$A$1:$AH$1,0))),INDEX('Exposure Data'!$A$1:$AH$80,MATCH($B7&amp;$B$3,'Exposure Data'!$A$1:$A$80,0),MATCH(Q$3,'Exposure Data'!$A$1:$AH$1,0)),0)</f>
        <v>0</v>
      </c>
      <c r="R7" s="102">
        <f>IF(ISNUMBER(INDEX('Exposure Data'!$A$1:$AH$80,MATCH($B7&amp;$B$3,'Exposure Data'!$A$1:$A$80,0),MATCH(R$3,'Exposure Data'!$A$1:$AH$1,0))),INDEX('Exposure Data'!$A$1:$AH$80,MATCH($B7&amp;$B$3,'Exposure Data'!$A$1:$A$80,0),MATCH(R$3,'Exposure Data'!$A$1:$AH$1,0)),0)</f>
        <v>0</v>
      </c>
      <c r="S7" s="102">
        <f>IF(ISNUMBER(INDEX('Exposure Data'!$A$1:$AH$80,MATCH($B7&amp;$B$3,'Exposure Data'!$A$1:$A$80,0),MATCH(S$3,'Exposure Data'!$A$1:$AH$1,0))),INDEX('Exposure Data'!$A$1:$AH$80,MATCH($B7&amp;$B$3,'Exposure Data'!$A$1:$A$80,0),MATCH(S$3,'Exposure Data'!$A$1:$AH$1,0)),0)</f>
        <v>0</v>
      </c>
      <c r="T7" s="102">
        <f>IF(ISNUMBER(INDEX('Exposure Data'!$A$1:$AH$80,MATCH($B7&amp;$B$3,'Exposure Data'!$A$1:$A$80,0),MATCH(T$3,'Exposure Data'!$A$1:$AH$1,0))),INDEX('Exposure Data'!$A$1:$AH$80,MATCH($B7&amp;$B$3,'Exposure Data'!$A$1:$A$80,0),MATCH(T$3,'Exposure Data'!$A$1:$AH$1,0)),0)</f>
        <v>0</v>
      </c>
      <c r="U7" s="102">
        <f>IF(ISNUMBER(INDEX('Exposure Data'!$A$1:$AH$80,MATCH($B7&amp;$B$3,'Exposure Data'!$A$1:$A$80,0),MATCH(U$3,'Exposure Data'!$A$1:$AH$1,0))),INDEX('Exposure Data'!$A$1:$AH$80,MATCH($B7&amp;$B$3,'Exposure Data'!$A$1:$A$80,0),MATCH(U$3,'Exposure Data'!$A$1:$AH$1,0)),0)</f>
        <v>0</v>
      </c>
      <c r="V7" s="102">
        <f>IF(ISNUMBER(INDEX('Exposure Data'!$A$1:$AH$80,MATCH($B7&amp;$B$3,'Exposure Data'!$A$1:$A$80,0),MATCH(V$3,'Exposure Data'!$A$1:$AH$1,0))),INDEX('Exposure Data'!$A$1:$AH$80,MATCH($B7&amp;$B$3,'Exposure Data'!$A$1:$A$80,0),MATCH(V$3,'Exposure Data'!$A$1:$AH$1,0)),0)</f>
        <v>0</v>
      </c>
      <c r="W7" s="14"/>
      <c r="X7" s="11"/>
      <c r="Y7" s="13">
        <f t="shared" si="1"/>
        <v>41851</v>
      </c>
      <c r="Z7" s="19" t="e">
        <f>HLOOKUP($Y7,'Perfattr Data'!$A$56:$W$142,MATCH(Z$3&amp;"Long",'Perfattr Data'!$B$56:$B$142,0),FALSE)</f>
        <v>#N/A</v>
      </c>
      <c r="AA7" s="19" t="e">
        <f>HLOOKUP($Y7,'Perfattr Data'!$A$56:$W$142,MATCH(AA$3&amp;"Long",'Perfattr Data'!$B$56:$B$142,0),FALSE)</f>
        <v>#N/A</v>
      </c>
      <c r="AB7" s="19" t="e">
        <f>HLOOKUP($Y7,'Perfattr Data'!$A$56:$W$142,MATCH(AB$3&amp;"Long",'Perfattr Data'!$B$56:$B$142,0),FALSE)</f>
        <v>#N/A</v>
      </c>
      <c r="AC7" s="19" t="e">
        <f>HLOOKUP($Y7,'Perfattr Data'!$A$56:$W$142,MATCH(AC$3&amp;"Long",'Perfattr Data'!$B$56:$B$142,0),FALSE)</f>
        <v>#N/A</v>
      </c>
      <c r="AD7" s="19" t="e">
        <f>HLOOKUP($Y7,'Perfattr Data'!$A$56:$W$142,MATCH(AD$3&amp;"Long",'Perfattr Data'!$B$56:$B$142,0),FALSE)</f>
        <v>#N/A</v>
      </c>
      <c r="AE7" s="19" t="e">
        <f>HLOOKUP($Y7,'Perfattr Data'!$A$56:$W$142,MATCH(AE$3&amp;"Long",'Perfattr Data'!$B$56:$B$142,0),FALSE)</f>
        <v>#N/A</v>
      </c>
      <c r="AF7" s="19" t="e">
        <f>HLOOKUP($Y7,'Perfattr Data'!$A$56:$W$142,MATCH(AF$3&amp;"Long",'Perfattr Data'!$B$56:$B$142,0),FALSE)</f>
        <v>#N/A</v>
      </c>
    </row>
    <row r="8" spans="1:32" outlineLevel="1" x14ac:dyDescent="0.25">
      <c r="A8" s="6"/>
      <c r="B8" s="13">
        <f t="shared" si="0"/>
        <v>41882</v>
      </c>
      <c r="C8" s="102">
        <f>IF(ISNUMBER(INDEX('Exposure Data'!$A$1:$AH$80,MATCH($B8&amp;$B$3,'Exposure Data'!$A$1:$A$80,0),MATCH(C$3,'Exposure Data'!$A$1:$AH$1,0))),INDEX('Exposure Data'!$A$1:$AH$80,MATCH($B8&amp;$B$3,'Exposure Data'!$A$1:$A$80,0),MATCH(C$3,'Exposure Data'!$A$1:$AH$1,0)),0)</f>
        <v>4.1700000000000001E-2</v>
      </c>
      <c r="D8" s="102">
        <f>IF(ISNUMBER(INDEX('Exposure Data'!$A$1:$AH$80,MATCH($B8&amp;$B$3,'Exposure Data'!$A$1:$A$80,0),MATCH(D$3,'Exposure Data'!$A$1:$AH$1,0))),INDEX('Exposure Data'!$A$1:$AH$80,MATCH($B8&amp;$B$3,'Exposure Data'!$A$1:$A$80,0),MATCH(D$3,'Exposure Data'!$A$1:$AH$1,0)),0)</f>
        <v>0.14710000000000001</v>
      </c>
      <c r="E8" s="102">
        <f>IF(ISNUMBER(INDEX('Exposure Data'!$A$1:$AH$80,MATCH($B8&amp;$B$3,'Exposure Data'!$A$1:$A$80,0),MATCH(E$3,'Exposure Data'!$A$1:$AH$1,0))),INDEX('Exposure Data'!$A$1:$AH$80,MATCH($B8&amp;$B$3,'Exposure Data'!$A$1:$A$80,0),MATCH(E$3,'Exposure Data'!$A$1:$AH$1,0)),0)</f>
        <v>7.0800000000000002E-2</v>
      </c>
      <c r="F8" s="102">
        <f>IF(ISNUMBER(INDEX('Exposure Data'!$A$1:$AH$80,MATCH($B8&amp;$B$3,'Exposure Data'!$A$1:$A$80,0),MATCH(F$3,'Exposure Data'!$A$1:$AH$1,0))),INDEX('Exposure Data'!$A$1:$AH$80,MATCH($B8&amp;$B$3,'Exposure Data'!$A$1:$A$80,0),MATCH(F$3,'Exposure Data'!$A$1:$AH$1,0)),0)</f>
        <v>1.5E-3</v>
      </c>
      <c r="G8" s="102">
        <f>IF(ISNUMBER(INDEX('Exposure Data'!$A$1:$AH$80,MATCH($B8&amp;$B$3,'Exposure Data'!$A$1:$A$80,0),MATCH(G$3,'Exposure Data'!$A$1:$AH$1,0))),INDEX('Exposure Data'!$A$1:$AH$80,MATCH($B8&amp;$B$3,'Exposure Data'!$A$1:$A$80,0),MATCH(G$3,'Exposure Data'!$A$1:$AH$1,0)),0)</f>
        <v>7.5300000000000006E-2</v>
      </c>
      <c r="H8" s="102">
        <f>IF(ISNUMBER(INDEX('Exposure Data'!$A$1:$AH$80,MATCH($B8&amp;$B$3,'Exposure Data'!$A$1:$A$80,0),MATCH(H$3,'Exposure Data'!$A$1:$AH$1,0))),INDEX('Exposure Data'!$A$1:$AH$80,MATCH($B8&amp;$B$3,'Exposure Data'!$A$1:$A$80,0),MATCH(H$3,'Exposure Data'!$A$1:$AH$1,0)),0)</f>
        <v>6.6900000000000001E-2</v>
      </c>
      <c r="I8" s="102">
        <f>IF(ISNUMBER(INDEX('Exposure Data'!$A$1:$AH$80,MATCH($B8&amp;$B$3,'Exposure Data'!$A$1:$A$80,0),MATCH(I$3,'Exposure Data'!$A$1:$AH$1,0))),INDEX('Exposure Data'!$A$1:$AH$80,MATCH($B8&amp;$B$3,'Exposure Data'!$A$1:$A$80,0),MATCH(I$3,'Exposure Data'!$A$1:$AH$1,0)),0)</f>
        <v>0.29599999999999999</v>
      </c>
      <c r="J8" s="102">
        <f>IF(ISNUMBER(INDEX('Exposure Data'!$A$1:$AH$80,MATCH($B8&amp;$B$3,'Exposure Data'!$A$1:$A$80,0),MATCH(J$3,'Exposure Data'!$A$1:$AH$1,0))),INDEX('Exposure Data'!$A$1:$AH$80,MATCH($B8&amp;$B$3,'Exposure Data'!$A$1:$A$80,0),MATCH(J$3,'Exposure Data'!$A$1:$AH$1,0)),0)</f>
        <v>0.30080000000000001</v>
      </c>
      <c r="K8" s="102">
        <f>IF(ISNUMBER(INDEX('Exposure Data'!$A$1:$AH$80,MATCH($B8&amp;$B$3,'Exposure Data'!$A$1:$A$80,0),MATCH(K$3,'Exposure Data'!$A$1:$AH$1,0))),INDEX('Exposure Data'!$A$1:$AH$80,MATCH($B8&amp;$B$3,'Exposure Data'!$A$1:$A$80,0),MATCH(K$3,'Exposure Data'!$A$1:$AH$1,0)),0)</f>
        <v>0</v>
      </c>
      <c r="L8" s="102">
        <f>IF(ISNUMBER(INDEX('Exposure Data'!$A$1:$AH$80,MATCH($B8&amp;$B$3,'Exposure Data'!$A$1:$A$80,0),MATCH(L$3,'Exposure Data'!$A$1:$AH$1,0))),INDEX('Exposure Data'!$A$1:$AH$80,MATCH($B8&amp;$B$3,'Exposure Data'!$A$1:$A$80,0),MATCH(L$3,'Exposure Data'!$A$1:$AH$1,0)),0)</f>
        <v>0</v>
      </c>
      <c r="M8" s="102">
        <f>IF(ISNUMBER(INDEX('Exposure Data'!$A$1:$AH$80,MATCH($B8&amp;$B$3,'Exposure Data'!$A$1:$A$80,0),MATCH(M$3,'Exposure Data'!$A$1:$AH$1,0))),INDEX('Exposure Data'!$A$1:$AH$80,MATCH($B8&amp;$B$3,'Exposure Data'!$A$1:$A$80,0),MATCH(M$3,'Exposure Data'!$A$1:$AH$1,0)),0)</f>
        <v>0</v>
      </c>
      <c r="N8" s="102">
        <f>IF(ISNUMBER(INDEX('Exposure Data'!$A$1:$AH$80,MATCH($B8&amp;$B$3,'Exposure Data'!$A$1:$A$80,0),MATCH(N$3,'Exposure Data'!$A$1:$AH$1,0))),INDEX('Exposure Data'!$A$1:$AH$80,MATCH($B8&amp;$B$3,'Exposure Data'!$A$1:$A$80,0),MATCH(N$3,'Exposure Data'!$A$1:$AH$1,0)),0)</f>
        <v>0</v>
      </c>
      <c r="O8" s="102">
        <f>IF(ISNUMBER(INDEX('Exposure Data'!$A$1:$AH$80,MATCH($B8&amp;$B$3,'Exposure Data'!$A$1:$A$80,0),MATCH(O$3,'Exposure Data'!$A$1:$AH$1,0))),INDEX('Exposure Data'!$A$1:$AH$80,MATCH($B8&amp;$B$3,'Exposure Data'!$A$1:$A$80,0),MATCH(O$3,'Exposure Data'!$A$1:$AH$1,0)),0)</f>
        <v>0</v>
      </c>
      <c r="P8" s="102">
        <f>IF(ISNUMBER(INDEX('Exposure Data'!$A$1:$AH$80,MATCH($B8&amp;$B$3,'Exposure Data'!$A$1:$A$80,0),MATCH(P$3,'Exposure Data'!$A$1:$AH$1,0))),INDEX('Exposure Data'!$A$1:$AH$80,MATCH($B8&amp;$B$3,'Exposure Data'!$A$1:$A$80,0),MATCH(P$3,'Exposure Data'!$A$1:$AH$1,0)),0)</f>
        <v>0</v>
      </c>
      <c r="Q8" s="102">
        <f>IF(ISNUMBER(INDEX('Exposure Data'!$A$1:$AH$80,MATCH($B8&amp;$B$3,'Exposure Data'!$A$1:$A$80,0),MATCH(Q$3,'Exposure Data'!$A$1:$AH$1,0))),INDEX('Exposure Data'!$A$1:$AH$80,MATCH($B8&amp;$B$3,'Exposure Data'!$A$1:$A$80,0),MATCH(Q$3,'Exposure Data'!$A$1:$AH$1,0)),0)</f>
        <v>0</v>
      </c>
      <c r="R8" s="102">
        <f>IF(ISNUMBER(INDEX('Exposure Data'!$A$1:$AH$80,MATCH($B8&amp;$B$3,'Exposure Data'!$A$1:$A$80,0),MATCH(R$3,'Exposure Data'!$A$1:$AH$1,0))),INDEX('Exposure Data'!$A$1:$AH$80,MATCH($B8&amp;$B$3,'Exposure Data'!$A$1:$A$80,0),MATCH(R$3,'Exposure Data'!$A$1:$AH$1,0)),0)</f>
        <v>0</v>
      </c>
      <c r="S8" s="102">
        <f>IF(ISNUMBER(INDEX('Exposure Data'!$A$1:$AH$80,MATCH($B8&amp;$B$3,'Exposure Data'!$A$1:$A$80,0),MATCH(S$3,'Exposure Data'!$A$1:$AH$1,0))),INDEX('Exposure Data'!$A$1:$AH$80,MATCH($B8&amp;$B$3,'Exposure Data'!$A$1:$A$80,0),MATCH(S$3,'Exposure Data'!$A$1:$AH$1,0)),0)</f>
        <v>0</v>
      </c>
      <c r="T8" s="102">
        <f>IF(ISNUMBER(INDEX('Exposure Data'!$A$1:$AH$80,MATCH($B8&amp;$B$3,'Exposure Data'!$A$1:$A$80,0),MATCH(T$3,'Exposure Data'!$A$1:$AH$1,0))),INDEX('Exposure Data'!$A$1:$AH$80,MATCH($B8&amp;$B$3,'Exposure Data'!$A$1:$A$80,0),MATCH(T$3,'Exposure Data'!$A$1:$AH$1,0)),0)</f>
        <v>0</v>
      </c>
      <c r="U8" s="102">
        <f>IF(ISNUMBER(INDEX('Exposure Data'!$A$1:$AH$80,MATCH($B8&amp;$B$3,'Exposure Data'!$A$1:$A$80,0),MATCH(U$3,'Exposure Data'!$A$1:$AH$1,0))),INDEX('Exposure Data'!$A$1:$AH$80,MATCH($B8&amp;$B$3,'Exposure Data'!$A$1:$A$80,0),MATCH(U$3,'Exposure Data'!$A$1:$AH$1,0)),0)</f>
        <v>0</v>
      </c>
      <c r="V8" s="102">
        <f>IF(ISNUMBER(INDEX('Exposure Data'!$A$1:$AH$80,MATCH($B8&amp;$B$3,'Exposure Data'!$A$1:$A$80,0),MATCH(V$3,'Exposure Data'!$A$1:$AH$1,0))),INDEX('Exposure Data'!$A$1:$AH$80,MATCH($B8&amp;$B$3,'Exposure Data'!$A$1:$A$80,0),MATCH(V$3,'Exposure Data'!$A$1:$AH$1,0)),0)</f>
        <v>0</v>
      </c>
      <c r="W8" s="14"/>
      <c r="X8" s="11"/>
      <c r="Y8" s="13">
        <f t="shared" si="1"/>
        <v>41882</v>
      </c>
      <c r="Z8" s="19" t="e">
        <f>HLOOKUP($Y8,'Perfattr Data'!$A$56:$W$142,MATCH(Z$3&amp;"Long",'Perfattr Data'!$B$56:$B$142,0),FALSE)</f>
        <v>#N/A</v>
      </c>
      <c r="AA8" s="19" t="e">
        <f>HLOOKUP($Y8,'Perfattr Data'!$A$56:$W$142,MATCH(AA$3&amp;"Long",'Perfattr Data'!$B$56:$B$142,0),FALSE)</f>
        <v>#N/A</v>
      </c>
      <c r="AB8" s="19" t="e">
        <f>HLOOKUP($Y8,'Perfattr Data'!$A$56:$W$142,MATCH(AB$3&amp;"Long",'Perfattr Data'!$B$56:$B$142,0),FALSE)</f>
        <v>#N/A</v>
      </c>
      <c r="AC8" s="19" t="e">
        <f>HLOOKUP($Y8,'Perfattr Data'!$A$56:$W$142,MATCH(AC$3&amp;"Long",'Perfattr Data'!$B$56:$B$142,0),FALSE)</f>
        <v>#N/A</v>
      </c>
      <c r="AD8" s="19" t="e">
        <f>HLOOKUP($Y8,'Perfattr Data'!$A$56:$W$142,MATCH(AD$3&amp;"Long",'Perfattr Data'!$B$56:$B$142,0),FALSE)</f>
        <v>#N/A</v>
      </c>
      <c r="AE8" s="19" t="e">
        <f>HLOOKUP($Y8,'Perfattr Data'!$A$56:$W$142,MATCH(AE$3&amp;"Long",'Perfattr Data'!$B$56:$B$142,0),FALSE)</f>
        <v>#N/A</v>
      </c>
      <c r="AF8" s="19" t="e">
        <f>HLOOKUP($Y8,'Perfattr Data'!$A$56:$W$142,MATCH(AF$3&amp;"Long",'Perfattr Data'!$B$56:$B$142,0),FALSE)</f>
        <v>#N/A</v>
      </c>
    </row>
    <row r="9" spans="1:32" outlineLevel="1" x14ac:dyDescent="0.25">
      <c r="A9" s="6"/>
      <c r="B9" s="13">
        <f t="shared" si="0"/>
        <v>41912</v>
      </c>
      <c r="C9" s="102">
        <f>IF(ISNUMBER(INDEX('Exposure Data'!$A$1:$AH$80,MATCH($B9&amp;$B$3,'Exposure Data'!$A$1:$A$80,0),MATCH(C$3,'Exposure Data'!$A$1:$AH$1,0))),INDEX('Exposure Data'!$A$1:$AH$80,MATCH($B9&amp;$B$3,'Exposure Data'!$A$1:$A$80,0),MATCH(C$3,'Exposure Data'!$A$1:$AH$1,0)),0)</f>
        <v>3.9800000000000002E-2</v>
      </c>
      <c r="D9" s="102">
        <f>IF(ISNUMBER(INDEX('Exposure Data'!$A$1:$AH$80,MATCH($B9&amp;$B$3,'Exposure Data'!$A$1:$A$80,0),MATCH(D$3,'Exposure Data'!$A$1:$AH$1,0))),INDEX('Exposure Data'!$A$1:$AH$80,MATCH($B9&amp;$B$3,'Exposure Data'!$A$1:$A$80,0),MATCH(D$3,'Exposure Data'!$A$1:$AH$1,0)),0)</f>
        <v>0.14879999999999999</v>
      </c>
      <c r="E9" s="102">
        <f>IF(ISNUMBER(INDEX('Exposure Data'!$A$1:$AH$80,MATCH($B9&amp;$B$3,'Exposure Data'!$A$1:$A$80,0),MATCH(E$3,'Exposure Data'!$A$1:$AH$1,0))),INDEX('Exposure Data'!$A$1:$AH$80,MATCH($B9&amp;$B$3,'Exposure Data'!$A$1:$A$80,0),MATCH(E$3,'Exposure Data'!$A$1:$AH$1,0)),0)</f>
        <v>5.4399999999999997E-2</v>
      </c>
      <c r="F9" s="102">
        <f>IF(ISNUMBER(INDEX('Exposure Data'!$A$1:$AH$80,MATCH($B9&amp;$B$3,'Exposure Data'!$A$1:$A$80,0),MATCH(F$3,'Exposure Data'!$A$1:$AH$1,0))),INDEX('Exposure Data'!$A$1:$AH$80,MATCH($B9&amp;$B$3,'Exposure Data'!$A$1:$A$80,0),MATCH(F$3,'Exposure Data'!$A$1:$AH$1,0)),0)</f>
        <v>1.1000000000000001E-3</v>
      </c>
      <c r="G9" s="102">
        <f>IF(ISNUMBER(INDEX('Exposure Data'!$A$1:$AH$80,MATCH($B9&amp;$B$3,'Exposure Data'!$A$1:$A$80,0),MATCH(G$3,'Exposure Data'!$A$1:$AH$1,0))),INDEX('Exposure Data'!$A$1:$AH$80,MATCH($B9&amp;$B$3,'Exposure Data'!$A$1:$A$80,0),MATCH(G$3,'Exposure Data'!$A$1:$AH$1,0)),0)</f>
        <v>7.6499999999999999E-2</v>
      </c>
      <c r="H9" s="102">
        <f>IF(ISNUMBER(INDEX('Exposure Data'!$A$1:$AH$80,MATCH($B9&amp;$B$3,'Exposure Data'!$A$1:$A$80,0),MATCH(H$3,'Exposure Data'!$A$1:$AH$1,0))),INDEX('Exposure Data'!$A$1:$AH$80,MATCH($B9&amp;$B$3,'Exposure Data'!$A$1:$A$80,0),MATCH(H$3,'Exposure Data'!$A$1:$AH$1,0)),0)</f>
        <v>5.6500000000000002E-2</v>
      </c>
      <c r="I9" s="102">
        <f>IF(ISNUMBER(INDEX('Exposure Data'!$A$1:$AH$80,MATCH($B9&amp;$B$3,'Exposure Data'!$A$1:$A$80,0),MATCH(I$3,'Exposure Data'!$A$1:$AH$1,0))),INDEX('Exposure Data'!$A$1:$AH$80,MATCH($B9&amp;$B$3,'Exposure Data'!$A$1:$A$80,0),MATCH(I$3,'Exposure Data'!$A$1:$AH$1,0)),0)</f>
        <v>0.33050000000000002</v>
      </c>
      <c r="J9" s="102">
        <f>IF(ISNUMBER(INDEX('Exposure Data'!$A$1:$AH$80,MATCH($B9&amp;$B$3,'Exposure Data'!$A$1:$A$80,0),MATCH(J$3,'Exposure Data'!$A$1:$AH$1,0))),INDEX('Exposure Data'!$A$1:$AH$80,MATCH($B9&amp;$B$3,'Exposure Data'!$A$1:$A$80,0),MATCH(J$3,'Exposure Data'!$A$1:$AH$1,0)),0)</f>
        <v>0.2923</v>
      </c>
      <c r="K9" s="102">
        <f>IF(ISNUMBER(INDEX('Exposure Data'!$A$1:$AH$80,MATCH($B9&amp;$B$3,'Exposure Data'!$A$1:$A$80,0),MATCH(K$3,'Exposure Data'!$A$1:$AH$1,0))),INDEX('Exposure Data'!$A$1:$AH$80,MATCH($B9&amp;$B$3,'Exposure Data'!$A$1:$A$80,0),MATCH(K$3,'Exposure Data'!$A$1:$AH$1,0)),0)</f>
        <v>0</v>
      </c>
      <c r="L9" s="102">
        <f>IF(ISNUMBER(INDEX('Exposure Data'!$A$1:$AH$80,MATCH($B9&amp;$B$3,'Exposure Data'!$A$1:$A$80,0),MATCH(L$3,'Exposure Data'!$A$1:$AH$1,0))),INDEX('Exposure Data'!$A$1:$AH$80,MATCH($B9&amp;$B$3,'Exposure Data'!$A$1:$A$80,0),MATCH(L$3,'Exposure Data'!$A$1:$AH$1,0)),0)</f>
        <v>0</v>
      </c>
      <c r="M9" s="102">
        <f>IF(ISNUMBER(INDEX('Exposure Data'!$A$1:$AH$80,MATCH($B9&amp;$B$3,'Exposure Data'!$A$1:$A$80,0),MATCH(M$3,'Exposure Data'!$A$1:$AH$1,0))),INDEX('Exposure Data'!$A$1:$AH$80,MATCH($B9&amp;$B$3,'Exposure Data'!$A$1:$A$80,0),MATCH(M$3,'Exposure Data'!$A$1:$AH$1,0)),0)</f>
        <v>0</v>
      </c>
      <c r="N9" s="102">
        <f>IF(ISNUMBER(INDEX('Exposure Data'!$A$1:$AH$80,MATCH($B9&amp;$B$3,'Exposure Data'!$A$1:$A$80,0),MATCH(N$3,'Exposure Data'!$A$1:$AH$1,0))),INDEX('Exposure Data'!$A$1:$AH$80,MATCH($B9&amp;$B$3,'Exposure Data'!$A$1:$A$80,0),MATCH(N$3,'Exposure Data'!$A$1:$AH$1,0)),0)</f>
        <v>0</v>
      </c>
      <c r="O9" s="102">
        <f>IF(ISNUMBER(INDEX('Exposure Data'!$A$1:$AH$80,MATCH($B9&amp;$B$3,'Exposure Data'!$A$1:$A$80,0),MATCH(O$3,'Exposure Data'!$A$1:$AH$1,0))),INDEX('Exposure Data'!$A$1:$AH$80,MATCH($B9&amp;$B$3,'Exposure Data'!$A$1:$A$80,0),MATCH(O$3,'Exposure Data'!$A$1:$AH$1,0)),0)</f>
        <v>0</v>
      </c>
      <c r="P9" s="102">
        <f>IF(ISNUMBER(INDEX('Exposure Data'!$A$1:$AH$80,MATCH($B9&amp;$B$3,'Exposure Data'!$A$1:$A$80,0),MATCH(P$3,'Exposure Data'!$A$1:$AH$1,0))),INDEX('Exposure Data'!$A$1:$AH$80,MATCH($B9&amp;$B$3,'Exposure Data'!$A$1:$A$80,0),MATCH(P$3,'Exposure Data'!$A$1:$AH$1,0)),0)</f>
        <v>0</v>
      </c>
      <c r="Q9" s="102">
        <f>IF(ISNUMBER(INDEX('Exposure Data'!$A$1:$AH$80,MATCH($B9&amp;$B$3,'Exposure Data'!$A$1:$A$80,0),MATCH(Q$3,'Exposure Data'!$A$1:$AH$1,0))),INDEX('Exposure Data'!$A$1:$AH$80,MATCH($B9&amp;$B$3,'Exposure Data'!$A$1:$A$80,0),MATCH(Q$3,'Exposure Data'!$A$1:$AH$1,0)),0)</f>
        <v>0</v>
      </c>
      <c r="R9" s="102">
        <f>IF(ISNUMBER(INDEX('Exposure Data'!$A$1:$AH$80,MATCH($B9&amp;$B$3,'Exposure Data'!$A$1:$A$80,0),MATCH(R$3,'Exposure Data'!$A$1:$AH$1,0))),INDEX('Exposure Data'!$A$1:$AH$80,MATCH($B9&amp;$B$3,'Exposure Data'!$A$1:$A$80,0),MATCH(R$3,'Exposure Data'!$A$1:$AH$1,0)),0)</f>
        <v>0</v>
      </c>
      <c r="S9" s="102">
        <f>IF(ISNUMBER(INDEX('Exposure Data'!$A$1:$AH$80,MATCH($B9&amp;$B$3,'Exposure Data'!$A$1:$A$80,0),MATCH(S$3,'Exposure Data'!$A$1:$AH$1,0))),INDEX('Exposure Data'!$A$1:$AH$80,MATCH($B9&amp;$B$3,'Exposure Data'!$A$1:$A$80,0),MATCH(S$3,'Exposure Data'!$A$1:$AH$1,0)),0)</f>
        <v>0</v>
      </c>
      <c r="T9" s="102">
        <f>IF(ISNUMBER(INDEX('Exposure Data'!$A$1:$AH$80,MATCH($B9&amp;$B$3,'Exposure Data'!$A$1:$A$80,0),MATCH(T$3,'Exposure Data'!$A$1:$AH$1,0))),INDEX('Exposure Data'!$A$1:$AH$80,MATCH($B9&amp;$B$3,'Exposure Data'!$A$1:$A$80,0),MATCH(T$3,'Exposure Data'!$A$1:$AH$1,0)),0)</f>
        <v>0</v>
      </c>
      <c r="U9" s="102">
        <f>IF(ISNUMBER(INDEX('Exposure Data'!$A$1:$AH$80,MATCH($B9&amp;$B$3,'Exposure Data'!$A$1:$A$80,0),MATCH(U$3,'Exposure Data'!$A$1:$AH$1,0))),INDEX('Exposure Data'!$A$1:$AH$80,MATCH($B9&amp;$B$3,'Exposure Data'!$A$1:$A$80,0),MATCH(U$3,'Exposure Data'!$A$1:$AH$1,0)),0)</f>
        <v>0</v>
      </c>
      <c r="V9" s="102">
        <f>IF(ISNUMBER(INDEX('Exposure Data'!$A$1:$AH$80,MATCH($B9&amp;$B$3,'Exposure Data'!$A$1:$A$80,0),MATCH(V$3,'Exposure Data'!$A$1:$AH$1,0))),INDEX('Exposure Data'!$A$1:$AH$80,MATCH($B9&amp;$B$3,'Exposure Data'!$A$1:$A$80,0),MATCH(V$3,'Exposure Data'!$A$1:$AH$1,0)),0)</f>
        <v>0</v>
      </c>
      <c r="W9" s="14"/>
      <c r="X9" s="11"/>
      <c r="Y9" s="13">
        <f t="shared" si="1"/>
        <v>41912</v>
      </c>
      <c r="Z9" s="19" t="e">
        <f>HLOOKUP($Y9,'Perfattr Data'!$A$56:$W$142,MATCH(Z$3&amp;"Long",'Perfattr Data'!$B$56:$B$142,0),FALSE)</f>
        <v>#N/A</v>
      </c>
      <c r="AA9" s="19" t="e">
        <f>HLOOKUP($Y9,'Perfattr Data'!$A$56:$W$142,MATCH(AA$3&amp;"Long",'Perfattr Data'!$B$56:$B$142,0),FALSE)</f>
        <v>#N/A</v>
      </c>
      <c r="AB9" s="19" t="e">
        <f>HLOOKUP($Y9,'Perfattr Data'!$A$56:$W$142,MATCH(AB$3&amp;"Long",'Perfattr Data'!$B$56:$B$142,0),FALSE)</f>
        <v>#N/A</v>
      </c>
      <c r="AC9" s="19" t="e">
        <f>HLOOKUP($Y9,'Perfattr Data'!$A$56:$W$142,MATCH(AC$3&amp;"Long",'Perfattr Data'!$B$56:$B$142,0),FALSE)</f>
        <v>#N/A</v>
      </c>
      <c r="AD9" s="19" t="e">
        <f>HLOOKUP($Y9,'Perfattr Data'!$A$56:$W$142,MATCH(AD$3&amp;"Long",'Perfattr Data'!$B$56:$B$142,0),FALSE)</f>
        <v>#N/A</v>
      </c>
      <c r="AE9" s="19" t="e">
        <f>HLOOKUP($Y9,'Perfattr Data'!$A$56:$W$142,MATCH(AE$3&amp;"Long",'Perfattr Data'!$B$56:$B$142,0),FALSE)</f>
        <v>#N/A</v>
      </c>
      <c r="AF9" s="19" t="e">
        <f>HLOOKUP($Y9,'Perfattr Data'!$A$56:$W$142,MATCH(AF$3&amp;"Long",'Perfattr Data'!$B$56:$B$142,0),FALSE)</f>
        <v>#N/A</v>
      </c>
    </row>
    <row r="10" spans="1:32" outlineLevel="1" x14ac:dyDescent="0.25">
      <c r="A10" s="6"/>
      <c r="B10" s="13">
        <f t="shared" si="0"/>
        <v>41943</v>
      </c>
      <c r="C10" s="102">
        <f>IF(ISNUMBER(INDEX('Exposure Data'!$A$1:$AH$80,MATCH($B10&amp;$B$3,'Exposure Data'!$A$1:$A$80,0),MATCH(C$3,'Exposure Data'!$A$1:$AH$1,0))),INDEX('Exposure Data'!$A$1:$AH$80,MATCH($B10&amp;$B$3,'Exposure Data'!$A$1:$A$80,0),MATCH(C$3,'Exposure Data'!$A$1:$AH$1,0)),0)</f>
        <v>3.73E-2</v>
      </c>
      <c r="D10" s="102">
        <f>IF(ISNUMBER(INDEX('Exposure Data'!$A$1:$AH$80,MATCH($B10&amp;$B$3,'Exposure Data'!$A$1:$A$80,0),MATCH(D$3,'Exposure Data'!$A$1:$AH$1,0))),INDEX('Exposure Data'!$A$1:$AH$80,MATCH($B10&amp;$B$3,'Exposure Data'!$A$1:$A$80,0),MATCH(D$3,'Exposure Data'!$A$1:$AH$1,0)),0)</f>
        <v>0.1381</v>
      </c>
      <c r="E10" s="102">
        <f>IF(ISNUMBER(INDEX('Exposure Data'!$A$1:$AH$80,MATCH($B10&amp;$B$3,'Exposure Data'!$A$1:$A$80,0),MATCH(E$3,'Exposure Data'!$A$1:$AH$1,0))),INDEX('Exposure Data'!$A$1:$AH$80,MATCH($B10&amp;$B$3,'Exposure Data'!$A$1:$A$80,0),MATCH(E$3,'Exposure Data'!$A$1:$AH$1,0)),0)</f>
        <v>5.67E-2</v>
      </c>
      <c r="F10" s="102">
        <f>IF(ISNUMBER(INDEX('Exposure Data'!$A$1:$AH$80,MATCH($B10&amp;$B$3,'Exposure Data'!$A$1:$A$80,0),MATCH(F$3,'Exposure Data'!$A$1:$AH$1,0))),INDEX('Exposure Data'!$A$1:$AH$80,MATCH($B10&amp;$B$3,'Exposure Data'!$A$1:$A$80,0),MATCH(F$3,'Exposure Data'!$A$1:$AH$1,0)),0)</f>
        <v>1E-3</v>
      </c>
      <c r="G10" s="102">
        <f>IF(ISNUMBER(INDEX('Exposure Data'!$A$1:$AH$80,MATCH($B10&amp;$B$3,'Exposure Data'!$A$1:$A$80,0),MATCH(G$3,'Exposure Data'!$A$1:$AH$1,0))),INDEX('Exposure Data'!$A$1:$AH$80,MATCH($B10&amp;$B$3,'Exposure Data'!$A$1:$A$80,0),MATCH(G$3,'Exposure Data'!$A$1:$AH$1,0)),0)</f>
        <v>8.1100000000000005E-2</v>
      </c>
      <c r="H10" s="102">
        <f>IF(ISNUMBER(INDEX('Exposure Data'!$A$1:$AH$80,MATCH($B10&amp;$B$3,'Exposure Data'!$A$1:$A$80,0),MATCH(H$3,'Exposure Data'!$A$1:$AH$1,0))),INDEX('Exposure Data'!$A$1:$AH$80,MATCH($B10&amp;$B$3,'Exposure Data'!$A$1:$A$80,0),MATCH(H$3,'Exposure Data'!$A$1:$AH$1,0)),0)</f>
        <v>5.2499999999999998E-2</v>
      </c>
      <c r="I10" s="102">
        <f>IF(ISNUMBER(INDEX('Exposure Data'!$A$1:$AH$80,MATCH($B10&amp;$B$3,'Exposure Data'!$A$1:$A$80,0),MATCH(I$3,'Exposure Data'!$A$1:$AH$1,0))),INDEX('Exposure Data'!$A$1:$AH$80,MATCH($B10&amp;$B$3,'Exposure Data'!$A$1:$A$80,0),MATCH(I$3,'Exposure Data'!$A$1:$AH$1,0)),0)</f>
        <v>0.33829999999999999</v>
      </c>
      <c r="J10" s="102">
        <f>IF(ISNUMBER(INDEX('Exposure Data'!$A$1:$AH$80,MATCH($B10&amp;$B$3,'Exposure Data'!$A$1:$A$80,0),MATCH(J$3,'Exposure Data'!$A$1:$AH$1,0))),INDEX('Exposure Data'!$A$1:$AH$80,MATCH($B10&amp;$B$3,'Exposure Data'!$A$1:$A$80,0),MATCH(J$3,'Exposure Data'!$A$1:$AH$1,0)),0)</f>
        <v>0.29499999999999998</v>
      </c>
      <c r="K10" s="102">
        <f>IF(ISNUMBER(INDEX('Exposure Data'!$A$1:$AH$80,MATCH($B10&amp;$B$3,'Exposure Data'!$A$1:$A$80,0),MATCH(K$3,'Exposure Data'!$A$1:$AH$1,0))),INDEX('Exposure Data'!$A$1:$AH$80,MATCH($B10&amp;$B$3,'Exposure Data'!$A$1:$A$80,0),MATCH(K$3,'Exposure Data'!$A$1:$AH$1,0)),0)</f>
        <v>0</v>
      </c>
      <c r="L10" s="102">
        <f>IF(ISNUMBER(INDEX('Exposure Data'!$A$1:$AH$80,MATCH($B10&amp;$B$3,'Exposure Data'!$A$1:$A$80,0),MATCH(L$3,'Exposure Data'!$A$1:$AH$1,0))),INDEX('Exposure Data'!$A$1:$AH$80,MATCH($B10&amp;$B$3,'Exposure Data'!$A$1:$A$80,0),MATCH(L$3,'Exposure Data'!$A$1:$AH$1,0)),0)</f>
        <v>0</v>
      </c>
      <c r="M10" s="102">
        <f>IF(ISNUMBER(INDEX('Exposure Data'!$A$1:$AH$80,MATCH($B10&amp;$B$3,'Exposure Data'!$A$1:$A$80,0),MATCH(M$3,'Exposure Data'!$A$1:$AH$1,0))),INDEX('Exposure Data'!$A$1:$AH$80,MATCH($B10&amp;$B$3,'Exposure Data'!$A$1:$A$80,0),MATCH(M$3,'Exposure Data'!$A$1:$AH$1,0)),0)</f>
        <v>0</v>
      </c>
      <c r="N10" s="102">
        <f>IF(ISNUMBER(INDEX('Exposure Data'!$A$1:$AH$80,MATCH($B10&amp;$B$3,'Exposure Data'!$A$1:$A$80,0),MATCH(N$3,'Exposure Data'!$A$1:$AH$1,0))),INDEX('Exposure Data'!$A$1:$AH$80,MATCH($B10&amp;$B$3,'Exposure Data'!$A$1:$A$80,0),MATCH(N$3,'Exposure Data'!$A$1:$AH$1,0)),0)</f>
        <v>0</v>
      </c>
      <c r="O10" s="102">
        <f>IF(ISNUMBER(INDEX('Exposure Data'!$A$1:$AH$80,MATCH($B10&amp;$B$3,'Exposure Data'!$A$1:$A$80,0),MATCH(O$3,'Exposure Data'!$A$1:$AH$1,0))),INDEX('Exposure Data'!$A$1:$AH$80,MATCH($B10&amp;$B$3,'Exposure Data'!$A$1:$A$80,0),MATCH(O$3,'Exposure Data'!$A$1:$AH$1,0)),0)</f>
        <v>0</v>
      </c>
      <c r="P10" s="102">
        <f>IF(ISNUMBER(INDEX('Exposure Data'!$A$1:$AH$80,MATCH($B10&amp;$B$3,'Exposure Data'!$A$1:$A$80,0),MATCH(P$3,'Exposure Data'!$A$1:$AH$1,0))),INDEX('Exposure Data'!$A$1:$AH$80,MATCH($B10&amp;$B$3,'Exposure Data'!$A$1:$A$80,0),MATCH(P$3,'Exposure Data'!$A$1:$AH$1,0)),0)</f>
        <v>0</v>
      </c>
      <c r="Q10" s="102">
        <f>IF(ISNUMBER(INDEX('Exposure Data'!$A$1:$AH$80,MATCH($B10&amp;$B$3,'Exposure Data'!$A$1:$A$80,0),MATCH(Q$3,'Exposure Data'!$A$1:$AH$1,0))),INDEX('Exposure Data'!$A$1:$AH$80,MATCH($B10&amp;$B$3,'Exposure Data'!$A$1:$A$80,0),MATCH(Q$3,'Exposure Data'!$A$1:$AH$1,0)),0)</f>
        <v>0</v>
      </c>
      <c r="R10" s="102">
        <f>IF(ISNUMBER(INDEX('Exposure Data'!$A$1:$AH$80,MATCH($B10&amp;$B$3,'Exposure Data'!$A$1:$A$80,0),MATCH(R$3,'Exposure Data'!$A$1:$AH$1,0))),INDEX('Exposure Data'!$A$1:$AH$80,MATCH($B10&amp;$B$3,'Exposure Data'!$A$1:$A$80,0),MATCH(R$3,'Exposure Data'!$A$1:$AH$1,0)),0)</f>
        <v>0</v>
      </c>
      <c r="S10" s="102">
        <f>IF(ISNUMBER(INDEX('Exposure Data'!$A$1:$AH$80,MATCH($B10&amp;$B$3,'Exposure Data'!$A$1:$A$80,0),MATCH(S$3,'Exposure Data'!$A$1:$AH$1,0))),INDEX('Exposure Data'!$A$1:$AH$80,MATCH($B10&amp;$B$3,'Exposure Data'!$A$1:$A$80,0),MATCH(S$3,'Exposure Data'!$A$1:$AH$1,0)),0)</f>
        <v>0</v>
      </c>
      <c r="T10" s="102">
        <f>IF(ISNUMBER(INDEX('Exposure Data'!$A$1:$AH$80,MATCH($B10&amp;$B$3,'Exposure Data'!$A$1:$A$80,0),MATCH(T$3,'Exposure Data'!$A$1:$AH$1,0))),INDEX('Exposure Data'!$A$1:$AH$80,MATCH($B10&amp;$B$3,'Exposure Data'!$A$1:$A$80,0),MATCH(T$3,'Exposure Data'!$A$1:$AH$1,0)),0)</f>
        <v>0</v>
      </c>
      <c r="U10" s="102">
        <f>IF(ISNUMBER(INDEX('Exposure Data'!$A$1:$AH$80,MATCH($B10&amp;$B$3,'Exposure Data'!$A$1:$A$80,0),MATCH(U$3,'Exposure Data'!$A$1:$AH$1,0))),INDEX('Exposure Data'!$A$1:$AH$80,MATCH($B10&amp;$B$3,'Exposure Data'!$A$1:$A$80,0),MATCH(U$3,'Exposure Data'!$A$1:$AH$1,0)),0)</f>
        <v>0</v>
      </c>
      <c r="V10" s="102">
        <f>IF(ISNUMBER(INDEX('Exposure Data'!$A$1:$AH$80,MATCH($B10&amp;$B$3,'Exposure Data'!$A$1:$A$80,0),MATCH(V$3,'Exposure Data'!$A$1:$AH$1,0))),INDEX('Exposure Data'!$A$1:$AH$80,MATCH($B10&amp;$B$3,'Exposure Data'!$A$1:$A$80,0),MATCH(V$3,'Exposure Data'!$A$1:$AH$1,0)),0)</f>
        <v>0</v>
      </c>
      <c r="W10" s="14"/>
      <c r="X10" s="11"/>
      <c r="Y10" s="13">
        <f t="shared" si="1"/>
        <v>41943</v>
      </c>
      <c r="Z10" s="19" t="e">
        <f>HLOOKUP($Y10,'Perfattr Data'!$A$56:$W$142,MATCH(Z$3&amp;"Long",'Perfattr Data'!$B$56:$B$142,0),FALSE)</f>
        <v>#N/A</v>
      </c>
      <c r="AA10" s="19" t="e">
        <f>HLOOKUP($Y10,'Perfattr Data'!$A$56:$W$142,MATCH(AA$3&amp;"Long",'Perfattr Data'!$B$56:$B$142,0),FALSE)</f>
        <v>#N/A</v>
      </c>
      <c r="AB10" s="19" t="e">
        <f>HLOOKUP($Y10,'Perfattr Data'!$A$56:$W$142,MATCH(AB$3&amp;"Long",'Perfattr Data'!$B$56:$B$142,0),FALSE)</f>
        <v>#N/A</v>
      </c>
      <c r="AC10" s="19" t="e">
        <f>HLOOKUP($Y10,'Perfattr Data'!$A$56:$W$142,MATCH(AC$3&amp;"Long",'Perfattr Data'!$B$56:$B$142,0),FALSE)</f>
        <v>#N/A</v>
      </c>
      <c r="AD10" s="19" t="e">
        <f>HLOOKUP($Y10,'Perfattr Data'!$A$56:$W$142,MATCH(AD$3&amp;"Long",'Perfattr Data'!$B$56:$B$142,0),FALSE)</f>
        <v>#N/A</v>
      </c>
      <c r="AE10" s="19" t="e">
        <f>HLOOKUP($Y10,'Perfattr Data'!$A$56:$W$142,MATCH(AE$3&amp;"Long",'Perfattr Data'!$B$56:$B$142,0),FALSE)</f>
        <v>#N/A</v>
      </c>
      <c r="AF10" s="19" t="e">
        <f>HLOOKUP($Y10,'Perfattr Data'!$A$56:$W$142,MATCH(AF$3&amp;"Long",'Perfattr Data'!$B$56:$B$142,0),FALSE)</f>
        <v>#N/A</v>
      </c>
    </row>
    <row r="11" spans="1:32" outlineLevel="1" x14ac:dyDescent="0.25">
      <c r="A11" s="6"/>
      <c r="B11" s="13">
        <f t="shared" si="0"/>
        <v>41973</v>
      </c>
      <c r="C11" s="102">
        <f>IF(ISNUMBER(INDEX('Exposure Data'!$A$1:$AH$80,MATCH($B11&amp;$B$3,'Exposure Data'!$A$1:$A$80,0),MATCH(C$3,'Exposure Data'!$A$1:$AH$1,0))),INDEX('Exposure Data'!$A$1:$AH$80,MATCH($B11&amp;$B$3,'Exposure Data'!$A$1:$A$80,0),MATCH(C$3,'Exposure Data'!$A$1:$AH$1,0)),0)</f>
        <v>3.3300000000000003E-2</v>
      </c>
      <c r="D11" s="102">
        <f>IF(ISNUMBER(INDEX('Exposure Data'!$A$1:$AH$80,MATCH($B11&amp;$B$3,'Exposure Data'!$A$1:$A$80,0),MATCH(D$3,'Exposure Data'!$A$1:$AH$1,0))),INDEX('Exposure Data'!$A$1:$AH$80,MATCH($B11&amp;$B$3,'Exposure Data'!$A$1:$A$80,0),MATCH(D$3,'Exposure Data'!$A$1:$AH$1,0)),0)</f>
        <v>0.1366</v>
      </c>
      <c r="E11" s="102">
        <f>IF(ISNUMBER(INDEX('Exposure Data'!$A$1:$AH$80,MATCH($B11&amp;$B$3,'Exposure Data'!$A$1:$A$80,0),MATCH(E$3,'Exposure Data'!$A$1:$AH$1,0))),INDEX('Exposure Data'!$A$1:$AH$80,MATCH($B11&amp;$B$3,'Exposure Data'!$A$1:$A$80,0),MATCH(E$3,'Exposure Data'!$A$1:$AH$1,0)),0)</f>
        <v>5.0599999999999999E-2</v>
      </c>
      <c r="F11" s="102">
        <f>IF(ISNUMBER(INDEX('Exposure Data'!$A$1:$AH$80,MATCH($B11&amp;$B$3,'Exposure Data'!$A$1:$A$80,0),MATCH(F$3,'Exposure Data'!$A$1:$AH$1,0))),INDEX('Exposure Data'!$A$1:$AH$80,MATCH($B11&amp;$B$3,'Exposure Data'!$A$1:$A$80,0),MATCH(F$3,'Exposure Data'!$A$1:$AH$1,0)),0)</f>
        <v>0</v>
      </c>
      <c r="G11" s="102">
        <f>IF(ISNUMBER(INDEX('Exposure Data'!$A$1:$AH$80,MATCH($B11&amp;$B$3,'Exposure Data'!$A$1:$A$80,0),MATCH(G$3,'Exposure Data'!$A$1:$AH$1,0))),INDEX('Exposure Data'!$A$1:$AH$80,MATCH($B11&amp;$B$3,'Exposure Data'!$A$1:$A$80,0),MATCH(G$3,'Exposure Data'!$A$1:$AH$1,0)),0)</f>
        <v>8.3299999999999999E-2</v>
      </c>
      <c r="H11" s="102">
        <f>IF(ISNUMBER(INDEX('Exposure Data'!$A$1:$AH$80,MATCH($B11&amp;$B$3,'Exposure Data'!$A$1:$A$80,0),MATCH(H$3,'Exposure Data'!$A$1:$AH$1,0))),INDEX('Exposure Data'!$A$1:$AH$80,MATCH($B11&amp;$B$3,'Exposure Data'!$A$1:$A$80,0),MATCH(H$3,'Exposure Data'!$A$1:$AH$1,0)),0)</f>
        <v>4.7500000000000001E-2</v>
      </c>
      <c r="I11" s="102">
        <f>IF(ISNUMBER(INDEX('Exposure Data'!$A$1:$AH$80,MATCH($B11&amp;$B$3,'Exposure Data'!$A$1:$A$80,0),MATCH(I$3,'Exposure Data'!$A$1:$AH$1,0))),INDEX('Exposure Data'!$A$1:$AH$80,MATCH($B11&amp;$B$3,'Exposure Data'!$A$1:$A$80,0),MATCH(I$3,'Exposure Data'!$A$1:$AH$1,0)),0)</f>
        <v>0.35270000000000001</v>
      </c>
      <c r="J11" s="102">
        <f>IF(ISNUMBER(INDEX('Exposure Data'!$A$1:$AH$80,MATCH($B11&amp;$B$3,'Exposure Data'!$A$1:$A$80,0),MATCH(J$3,'Exposure Data'!$A$1:$AH$1,0))),INDEX('Exposure Data'!$A$1:$AH$80,MATCH($B11&amp;$B$3,'Exposure Data'!$A$1:$A$80,0),MATCH(J$3,'Exposure Data'!$A$1:$AH$1,0)),0)</f>
        <v>0.29599999999999999</v>
      </c>
      <c r="K11" s="102">
        <f>IF(ISNUMBER(INDEX('Exposure Data'!$A$1:$AH$80,MATCH($B11&amp;$B$3,'Exposure Data'!$A$1:$A$80,0),MATCH(K$3,'Exposure Data'!$A$1:$AH$1,0))),INDEX('Exposure Data'!$A$1:$AH$80,MATCH($B11&amp;$B$3,'Exposure Data'!$A$1:$A$80,0),MATCH(K$3,'Exposure Data'!$A$1:$AH$1,0)),0)</f>
        <v>0</v>
      </c>
      <c r="L11" s="102">
        <f>IF(ISNUMBER(INDEX('Exposure Data'!$A$1:$AH$80,MATCH($B11&amp;$B$3,'Exposure Data'!$A$1:$A$80,0),MATCH(L$3,'Exposure Data'!$A$1:$AH$1,0))),INDEX('Exposure Data'!$A$1:$AH$80,MATCH($B11&amp;$B$3,'Exposure Data'!$A$1:$A$80,0),MATCH(L$3,'Exposure Data'!$A$1:$AH$1,0)),0)</f>
        <v>0</v>
      </c>
      <c r="M11" s="102">
        <f>IF(ISNUMBER(INDEX('Exposure Data'!$A$1:$AH$80,MATCH($B11&amp;$B$3,'Exposure Data'!$A$1:$A$80,0),MATCH(M$3,'Exposure Data'!$A$1:$AH$1,0))),INDEX('Exposure Data'!$A$1:$AH$80,MATCH($B11&amp;$B$3,'Exposure Data'!$A$1:$A$80,0),MATCH(M$3,'Exposure Data'!$A$1:$AH$1,0)),0)</f>
        <v>0</v>
      </c>
      <c r="N11" s="102">
        <f>IF(ISNUMBER(INDEX('Exposure Data'!$A$1:$AH$80,MATCH($B11&amp;$B$3,'Exposure Data'!$A$1:$A$80,0),MATCH(N$3,'Exposure Data'!$A$1:$AH$1,0))),INDEX('Exposure Data'!$A$1:$AH$80,MATCH($B11&amp;$B$3,'Exposure Data'!$A$1:$A$80,0),MATCH(N$3,'Exposure Data'!$A$1:$AH$1,0)),0)</f>
        <v>0</v>
      </c>
      <c r="O11" s="102">
        <f>IF(ISNUMBER(INDEX('Exposure Data'!$A$1:$AH$80,MATCH($B11&amp;$B$3,'Exposure Data'!$A$1:$A$80,0),MATCH(O$3,'Exposure Data'!$A$1:$AH$1,0))),INDEX('Exposure Data'!$A$1:$AH$80,MATCH($B11&amp;$B$3,'Exposure Data'!$A$1:$A$80,0),MATCH(O$3,'Exposure Data'!$A$1:$AH$1,0)),0)</f>
        <v>0</v>
      </c>
      <c r="P11" s="102">
        <f>IF(ISNUMBER(INDEX('Exposure Data'!$A$1:$AH$80,MATCH($B11&amp;$B$3,'Exposure Data'!$A$1:$A$80,0),MATCH(P$3,'Exposure Data'!$A$1:$AH$1,0))),INDEX('Exposure Data'!$A$1:$AH$80,MATCH($B11&amp;$B$3,'Exposure Data'!$A$1:$A$80,0),MATCH(P$3,'Exposure Data'!$A$1:$AH$1,0)),0)</f>
        <v>0</v>
      </c>
      <c r="Q11" s="102">
        <f>IF(ISNUMBER(INDEX('Exposure Data'!$A$1:$AH$80,MATCH($B11&amp;$B$3,'Exposure Data'!$A$1:$A$80,0),MATCH(Q$3,'Exposure Data'!$A$1:$AH$1,0))),INDEX('Exposure Data'!$A$1:$AH$80,MATCH($B11&amp;$B$3,'Exposure Data'!$A$1:$A$80,0),MATCH(Q$3,'Exposure Data'!$A$1:$AH$1,0)),0)</f>
        <v>0</v>
      </c>
      <c r="R11" s="102">
        <f>IF(ISNUMBER(INDEX('Exposure Data'!$A$1:$AH$80,MATCH($B11&amp;$B$3,'Exposure Data'!$A$1:$A$80,0),MATCH(R$3,'Exposure Data'!$A$1:$AH$1,0))),INDEX('Exposure Data'!$A$1:$AH$80,MATCH($B11&amp;$B$3,'Exposure Data'!$A$1:$A$80,0),MATCH(R$3,'Exposure Data'!$A$1:$AH$1,0)),0)</f>
        <v>0</v>
      </c>
      <c r="S11" s="102">
        <f>IF(ISNUMBER(INDEX('Exposure Data'!$A$1:$AH$80,MATCH($B11&amp;$B$3,'Exposure Data'!$A$1:$A$80,0),MATCH(S$3,'Exposure Data'!$A$1:$AH$1,0))),INDEX('Exposure Data'!$A$1:$AH$80,MATCH($B11&amp;$B$3,'Exposure Data'!$A$1:$A$80,0),MATCH(S$3,'Exposure Data'!$A$1:$AH$1,0)),0)</f>
        <v>0</v>
      </c>
      <c r="T11" s="102">
        <f>IF(ISNUMBER(INDEX('Exposure Data'!$A$1:$AH$80,MATCH($B11&amp;$B$3,'Exposure Data'!$A$1:$A$80,0),MATCH(T$3,'Exposure Data'!$A$1:$AH$1,0))),INDEX('Exposure Data'!$A$1:$AH$80,MATCH($B11&amp;$B$3,'Exposure Data'!$A$1:$A$80,0),MATCH(T$3,'Exposure Data'!$A$1:$AH$1,0)),0)</f>
        <v>0</v>
      </c>
      <c r="U11" s="102">
        <f>IF(ISNUMBER(INDEX('Exposure Data'!$A$1:$AH$80,MATCH($B11&amp;$B$3,'Exposure Data'!$A$1:$A$80,0),MATCH(U$3,'Exposure Data'!$A$1:$AH$1,0))),INDEX('Exposure Data'!$A$1:$AH$80,MATCH($B11&amp;$B$3,'Exposure Data'!$A$1:$A$80,0),MATCH(U$3,'Exposure Data'!$A$1:$AH$1,0)),0)</f>
        <v>0</v>
      </c>
      <c r="V11" s="102">
        <f>IF(ISNUMBER(INDEX('Exposure Data'!$A$1:$AH$80,MATCH($B11&amp;$B$3,'Exposure Data'!$A$1:$A$80,0),MATCH(V$3,'Exposure Data'!$A$1:$AH$1,0))),INDEX('Exposure Data'!$A$1:$AH$80,MATCH($B11&amp;$B$3,'Exposure Data'!$A$1:$A$80,0),MATCH(V$3,'Exposure Data'!$A$1:$AH$1,0)),0)</f>
        <v>0</v>
      </c>
      <c r="W11" s="14"/>
      <c r="X11" s="11"/>
      <c r="Y11" s="13">
        <f t="shared" si="1"/>
        <v>41973</v>
      </c>
      <c r="Z11" s="19" t="e">
        <f>HLOOKUP($Y11,'Perfattr Data'!$A$56:$W$142,MATCH(Z$3&amp;"Long",'Perfattr Data'!$B$56:$B$142,0),FALSE)</f>
        <v>#N/A</v>
      </c>
      <c r="AA11" s="19" t="e">
        <f>HLOOKUP($Y11,'Perfattr Data'!$A$56:$W$142,MATCH(AA$3&amp;"Long",'Perfattr Data'!$B$56:$B$142,0),FALSE)</f>
        <v>#N/A</v>
      </c>
      <c r="AB11" s="19" t="e">
        <f>HLOOKUP($Y11,'Perfattr Data'!$A$56:$W$142,MATCH(AB$3&amp;"Long",'Perfattr Data'!$B$56:$B$142,0),FALSE)</f>
        <v>#N/A</v>
      </c>
      <c r="AC11" s="19" t="e">
        <f>HLOOKUP($Y11,'Perfattr Data'!$A$56:$W$142,MATCH(AC$3&amp;"Long",'Perfattr Data'!$B$56:$B$142,0),FALSE)</f>
        <v>#N/A</v>
      </c>
      <c r="AD11" s="19" t="e">
        <f>HLOOKUP($Y11,'Perfattr Data'!$A$56:$W$142,MATCH(AD$3&amp;"Long",'Perfattr Data'!$B$56:$B$142,0),FALSE)</f>
        <v>#N/A</v>
      </c>
      <c r="AE11" s="19" t="e">
        <f>HLOOKUP($Y11,'Perfattr Data'!$A$56:$W$142,MATCH(AE$3&amp;"Long",'Perfattr Data'!$B$56:$B$142,0),FALSE)</f>
        <v>#N/A</v>
      </c>
      <c r="AF11" s="19" t="e">
        <f>HLOOKUP($Y11,'Perfattr Data'!$A$56:$W$142,MATCH(AF$3&amp;"Long",'Perfattr Data'!$B$56:$B$142,0),FALSE)</f>
        <v>#N/A</v>
      </c>
    </row>
    <row r="12" spans="1:32" outlineLevel="1" x14ac:dyDescent="0.25">
      <c r="A12" s="6"/>
      <c r="B12" s="13">
        <f t="shared" si="0"/>
        <v>42004</v>
      </c>
      <c r="C12" s="102">
        <f>IF(ISNUMBER(INDEX('Exposure Data'!$A$1:$AH$80,MATCH($B12&amp;$B$3,'Exposure Data'!$A$1:$A$80,0),MATCH(C$3,'Exposure Data'!$A$1:$AH$1,0))),INDEX('Exposure Data'!$A$1:$AH$80,MATCH($B12&amp;$B$3,'Exposure Data'!$A$1:$A$80,0),MATCH(C$3,'Exposure Data'!$A$1:$AH$1,0)),0)</f>
        <v>3.1E-2</v>
      </c>
      <c r="D12" s="102">
        <f>IF(ISNUMBER(INDEX('Exposure Data'!$A$1:$AH$80,MATCH($B12&amp;$B$3,'Exposure Data'!$A$1:$A$80,0),MATCH(D$3,'Exposure Data'!$A$1:$AH$1,0))),INDEX('Exposure Data'!$A$1:$AH$80,MATCH($B12&amp;$B$3,'Exposure Data'!$A$1:$A$80,0),MATCH(D$3,'Exposure Data'!$A$1:$AH$1,0)),0)</f>
        <v>0.155</v>
      </c>
      <c r="E12" s="102">
        <f>IF(ISNUMBER(INDEX('Exposure Data'!$A$1:$AH$80,MATCH($B12&amp;$B$3,'Exposure Data'!$A$1:$A$80,0),MATCH(E$3,'Exposure Data'!$A$1:$AH$1,0))),INDEX('Exposure Data'!$A$1:$AH$80,MATCH($B12&amp;$B$3,'Exposure Data'!$A$1:$A$80,0),MATCH(E$3,'Exposure Data'!$A$1:$AH$1,0)),0)</f>
        <v>4.5999999999999999E-2</v>
      </c>
      <c r="F12" s="102">
        <f>IF(ISNUMBER(INDEX('Exposure Data'!$A$1:$AH$80,MATCH($B12&amp;$B$3,'Exposure Data'!$A$1:$A$80,0),MATCH(F$3,'Exposure Data'!$A$1:$AH$1,0))),INDEX('Exposure Data'!$A$1:$AH$80,MATCH($B12&amp;$B$3,'Exposure Data'!$A$1:$A$80,0),MATCH(F$3,'Exposure Data'!$A$1:$AH$1,0)),0)</f>
        <v>0</v>
      </c>
      <c r="G12" s="102">
        <f>IF(ISNUMBER(INDEX('Exposure Data'!$A$1:$AH$80,MATCH($B12&amp;$B$3,'Exposure Data'!$A$1:$A$80,0),MATCH(G$3,'Exposure Data'!$A$1:$AH$1,0))),INDEX('Exposure Data'!$A$1:$AH$80,MATCH($B12&amp;$B$3,'Exposure Data'!$A$1:$A$80,0),MATCH(G$3,'Exposure Data'!$A$1:$AH$1,0)),0)</f>
        <v>8.4000000000000005E-2</v>
      </c>
      <c r="H12" s="102">
        <f>IF(ISNUMBER(INDEX('Exposure Data'!$A$1:$AH$80,MATCH($B12&amp;$B$3,'Exposure Data'!$A$1:$A$80,0),MATCH(H$3,'Exposure Data'!$A$1:$AH$1,0))),INDEX('Exposure Data'!$A$1:$AH$80,MATCH($B12&amp;$B$3,'Exposure Data'!$A$1:$A$80,0),MATCH(H$3,'Exposure Data'!$A$1:$AH$1,0)),0)</f>
        <v>4.2000000000000003E-2</v>
      </c>
      <c r="I12" s="102">
        <f>IF(ISNUMBER(INDEX('Exposure Data'!$A$1:$AH$80,MATCH($B12&amp;$B$3,'Exposure Data'!$A$1:$A$80,0),MATCH(I$3,'Exposure Data'!$A$1:$AH$1,0))),INDEX('Exposure Data'!$A$1:$AH$80,MATCH($B12&amp;$B$3,'Exposure Data'!$A$1:$A$80,0),MATCH(I$3,'Exposure Data'!$A$1:$AH$1,0)),0)</f>
        <v>0.34899999999999998</v>
      </c>
      <c r="J12" s="102">
        <f>IF(ISNUMBER(INDEX('Exposure Data'!$A$1:$AH$80,MATCH($B12&amp;$B$3,'Exposure Data'!$A$1:$A$80,0),MATCH(J$3,'Exposure Data'!$A$1:$AH$1,0))),INDEX('Exposure Data'!$A$1:$AH$80,MATCH($B12&amp;$B$3,'Exposure Data'!$A$1:$A$80,0),MATCH(J$3,'Exposure Data'!$A$1:$AH$1,0)),0)</f>
        <v>0.29299999999999998</v>
      </c>
      <c r="K12" s="102">
        <f>IF(ISNUMBER(INDEX('Exposure Data'!$A$1:$AH$80,MATCH($B12&amp;$B$3,'Exposure Data'!$A$1:$A$80,0),MATCH(K$3,'Exposure Data'!$A$1:$AH$1,0))),INDEX('Exposure Data'!$A$1:$AH$80,MATCH($B12&amp;$B$3,'Exposure Data'!$A$1:$A$80,0),MATCH(K$3,'Exposure Data'!$A$1:$AH$1,0)),0)</f>
        <v>0</v>
      </c>
      <c r="L12" s="102">
        <f>IF(ISNUMBER(INDEX('Exposure Data'!$A$1:$AH$80,MATCH($B12&amp;$B$3,'Exposure Data'!$A$1:$A$80,0),MATCH(L$3,'Exposure Data'!$A$1:$AH$1,0))),INDEX('Exposure Data'!$A$1:$AH$80,MATCH($B12&amp;$B$3,'Exposure Data'!$A$1:$A$80,0),MATCH(L$3,'Exposure Data'!$A$1:$AH$1,0)),0)</f>
        <v>0</v>
      </c>
      <c r="M12" s="102">
        <f>IF(ISNUMBER(INDEX('Exposure Data'!$A$1:$AH$80,MATCH($B12&amp;$B$3,'Exposure Data'!$A$1:$A$80,0),MATCH(M$3,'Exposure Data'!$A$1:$AH$1,0))),INDEX('Exposure Data'!$A$1:$AH$80,MATCH($B12&amp;$B$3,'Exposure Data'!$A$1:$A$80,0),MATCH(M$3,'Exposure Data'!$A$1:$AH$1,0)),0)</f>
        <v>0</v>
      </c>
      <c r="N12" s="102">
        <f>IF(ISNUMBER(INDEX('Exposure Data'!$A$1:$AH$80,MATCH($B12&amp;$B$3,'Exposure Data'!$A$1:$A$80,0),MATCH(N$3,'Exposure Data'!$A$1:$AH$1,0))),INDEX('Exposure Data'!$A$1:$AH$80,MATCH($B12&amp;$B$3,'Exposure Data'!$A$1:$A$80,0),MATCH(N$3,'Exposure Data'!$A$1:$AH$1,0)),0)</f>
        <v>0</v>
      </c>
      <c r="O12" s="102">
        <f>IF(ISNUMBER(INDEX('Exposure Data'!$A$1:$AH$80,MATCH($B12&amp;$B$3,'Exposure Data'!$A$1:$A$80,0),MATCH(O$3,'Exposure Data'!$A$1:$AH$1,0))),INDEX('Exposure Data'!$A$1:$AH$80,MATCH($B12&amp;$B$3,'Exposure Data'!$A$1:$A$80,0),MATCH(O$3,'Exposure Data'!$A$1:$AH$1,0)),0)</f>
        <v>0</v>
      </c>
      <c r="P12" s="102">
        <f>IF(ISNUMBER(INDEX('Exposure Data'!$A$1:$AH$80,MATCH($B12&amp;$B$3,'Exposure Data'!$A$1:$A$80,0),MATCH(P$3,'Exposure Data'!$A$1:$AH$1,0))),INDEX('Exposure Data'!$A$1:$AH$80,MATCH($B12&amp;$B$3,'Exposure Data'!$A$1:$A$80,0),MATCH(P$3,'Exposure Data'!$A$1:$AH$1,0)),0)</f>
        <v>0</v>
      </c>
      <c r="Q12" s="102">
        <f>IF(ISNUMBER(INDEX('Exposure Data'!$A$1:$AH$80,MATCH($B12&amp;$B$3,'Exposure Data'!$A$1:$A$80,0),MATCH(Q$3,'Exposure Data'!$A$1:$AH$1,0))),INDEX('Exposure Data'!$A$1:$AH$80,MATCH($B12&amp;$B$3,'Exposure Data'!$A$1:$A$80,0),MATCH(Q$3,'Exposure Data'!$A$1:$AH$1,0)),0)</f>
        <v>0</v>
      </c>
      <c r="R12" s="102">
        <f>IF(ISNUMBER(INDEX('Exposure Data'!$A$1:$AH$80,MATCH($B12&amp;$B$3,'Exposure Data'!$A$1:$A$80,0),MATCH(R$3,'Exposure Data'!$A$1:$AH$1,0))),INDEX('Exposure Data'!$A$1:$AH$80,MATCH($B12&amp;$B$3,'Exposure Data'!$A$1:$A$80,0),MATCH(R$3,'Exposure Data'!$A$1:$AH$1,0)),0)</f>
        <v>0</v>
      </c>
      <c r="S12" s="102">
        <f>IF(ISNUMBER(INDEX('Exposure Data'!$A$1:$AH$80,MATCH($B12&amp;$B$3,'Exposure Data'!$A$1:$A$80,0),MATCH(S$3,'Exposure Data'!$A$1:$AH$1,0))),INDEX('Exposure Data'!$A$1:$AH$80,MATCH($B12&amp;$B$3,'Exposure Data'!$A$1:$A$80,0),MATCH(S$3,'Exposure Data'!$A$1:$AH$1,0)),0)</f>
        <v>0</v>
      </c>
      <c r="T12" s="102">
        <f>IF(ISNUMBER(INDEX('Exposure Data'!$A$1:$AH$80,MATCH($B12&amp;$B$3,'Exposure Data'!$A$1:$A$80,0),MATCH(T$3,'Exposure Data'!$A$1:$AH$1,0))),INDEX('Exposure Data'!$A$1:$AH$80,MATCH($B12&amp;$B$3,'Exposure Data'!$A$1:$A$80,0),MATCH(T$3,'Exposure Data'!$A$1:$AH$1,0)),0)</f>
        <v>0</v>
      </c>
      <c r="U12" s="102">
        <f>IF(ISNUMBER(INDEX('Exposure Data'!$A$1:$AH$80,MATCH($B12&amp;$B$3,'Exposure Data'!$A$1:$A$80,0),MATCH(U$3,'Exposure Data'!$A$1:$AH$1,0))),INDEX('Exposure Data'!$A$1:$AH$80,MATCH($B12&amp;$B$3,'Exposure Data'!$A$1:$A$80,0),MATCH(U$3,'Exposure Data'!$A$1:$AH$1,0)),0)</f>
        <v>0</v>
      </c>
      <c r="V12" s="102">
        <f>IF(ISNUMBER(INDEX('Exposure Data'!$A$1:$AH$80,MATCH($B12&amp;$B$3,'Exposure Data'!$A$1:$A$80,0),MATCH(V$3,'Exposure Data'!$A$1:$AH$1,0))),INDEX('Exposure Data'!$A$1:$AH$80,MATCH($B12&amp;$B$3,'Exposure Data'!$A$1:$A$80,0),MATCH(V$3,'Exposure Data'!$A$1:$AH$1,0)),0)</f>
        <v>0</v>
      </c>
      <c r="W12" s="14"/>
      <c r="X12" s="11"/>
      <c r="Y12" s="13">
        <f t="shared" si="1"/>
        <v>42004</v>
      </c>
      <c r="Z12" s="19" t="e">
        <f>HLOOKUP($Y12,'Perfattr Data'!$A$56:$W$142,MATCH(Z$3&amp;"Long",'Perfattr Data'!$B$56:$B$142,0),FALSE)</f>
        <v>#N/A</v>
      </c>
      <c r="AA12" s="19" t="e">
        <f>HLOOKUP($Y12,'Perfattr Data'!$A$56:$W$142,MATCH(AA$3&amp;"Long",'Perfattr Data'!$B$56:$B$142,0),FALSE)</f>
        <v>#N/A</v>
      </c>
      <c r="AB12" s="19" t="e">
        <f>HLOOKUP($Y12,'Perfattr Data'!$A$56:$W$142,MATCH(AB$3&amp;"Long",'Perfattr Data'!$B$56:$B$142,0),FALSE)</f>
        <v>#N/A</v>
      </c>
      <c r="AC12" s="19" t="e">
        <f>HLOOKUP($Y12,'Perfattr Data'!$A$56:$W$142,MATCH(AC$3&amp;"Long",'Perfattr Data'!$B$56:$B$142,0),FALSE)</f>
        <v>#N/A</v>
      </c>
      <c r="AD12" s="19" t="e">
        <f>HLOOKUP($Y12,'Perfattr Data'!$A$56:$W$142,MATCH(AD$3&amp;"Long",'Perfattr Data'!$B$56:$B$142,0),FALSE)</f>
        <v>#N/A</v>
      </c>
      <c r="AE12" s="19" t="e">
        <f>HLOOKUP($Y12,'Perfattr Data'!$A$56:$W$142,MATCH(AE$3&amp;"Long",'Perfattr Data'!$B$56:$B$142,0),FALSE)</f>
        <v>#N/A</v>
      </c>
      <c r="AF12" s="19" t="e">
        <f>HLOOKUP($Y12,'Perfattr Data'!$A$56:$W$142,MATCH(AF$3&amp;"Long",'Perfattr Data'!$B$56:$B$142,0),FALSE)</f>
        <v>#N/A</v>
      </c>
    </row>
    <row r="13" spans="1:32" outlineLevel="1" x14ac:dyDescent="0.25">
      <c r="A13" s="6"/>
      <c r="B13" s="13">
        <f t="shared" si="0"/>
        <v>42035</v>
      </c>
      <c r="C13" s="102">
        <f>IF(ISNUMBER(INDEX('Exposure Data'!$A$1:$AH$80,MATCH($B13&amp;$B$3,'Exposure Data'!$A$1:$A$80,0),MATCH(C$3,'Exposure Data'!$A$1:$AH$1,0))),INDEX('Exposure Data'!$A$1:$AH$80,MATCH($B13&amp;$B$3,'Exposure Data'!$A$1:$A$80,0),MATCH(C$3,'Exposure Data'!$A$1:$AH$1,0)),0)</f>
        <v>2.9399999999999999E-2</v>
      </c>
      <c r="D13" s="102">
        <f>IF(ISNUMBER(INDEX('Exposure Data'!$A$1:$AH$80,MATCH($B13&amp;$B$3,'Exposure Data'!$A$1:$A$80,0),MATCH(D$3,'Exposure Data'!$A$1:$AH$1,0))),INDEX('Exposure Data'!$A$1:$AH$80,MATCH($B13&amp;$B$3,'Exposure Data'!$A$1:$A$80,0),MATCH(D$3,'Exposure Data'!$A$1:$AH$1,0)),0)</f>
        <v>0.14760000000000001</v>
      </c>
      <c r="E13" s="102">
        <f>IF(ISNUMBER(INDEX('Exposure Data'!$A$1:$AH$80,MATCH($B13&amp;$B$3,'Exposure Data'!$A$1:$A$80,0),MATCH(E$3,'Exposure Data'!$A$1:$AH$1,0))),INDEX('Exposure Data'!$A$1:$AH$80,MATCH($B13&amp;$B$3,'Exposure Data'!$A$1:$A$80,0),MATCH(E$3,'Exposure Data'!$A$1:$AH$1,0)),0)</f>
        <v>4.4200000000000003E-2</v>
      </c>
      <c r="F13" s="102">
        <f>IF(ISNUMBER(INDEX('Exposure Data'!$A$1:$AH$80,MATCH($B13&amp;$B$3,'Exposure Data'!$A$1:$A$80,0),MATCH(F$3,'Exposure Data'!$A$1:$AH$1,0))),INDEX('Exposure Data'!$A$1:$AH$80,MATCH($B13&amp;$B$3,'Exposure Data'!$A$1:$A$80,0),MATCH(F$3,'Exposure Data'!$A$1:$AH$1,0)),0)</f>
        <v>0</v>
      </c>
      <c r="G13" s="102">
        <f>IF(ISNUMBER(INDEX('Exposure Data'!$A$1:$AH$80,MATCH($B13&amp;$B$3,'Exposure Data'!$A$1:$A$80,0),MATCH(G$3,'Exposure Data'!$A$1:$AH$1,0))),INDEX('Exposure Data'!$A$1:$AH$80,MATCH($B13&amp;$B$3,'Exposure Data'!$A$1:$A$80,0),MATCH(G$3,'Exposure Data'!$A$1:$AH$1,0)),0)</f>
        <v>8.1500000000000003E-2</v>
      </c>
      <c r="H13" s="102">
        <f>IF(ISNUMBER(INDEX('Exposure Data'!$A$1:$AH$80,MATCH($B13&amp;$B$3,'Exposure Data'!$A$1:$A$80,0),MATCH(H$3,'Exposure Data'!$A$1:$AH$1,0))),INDEX('Exposure Data'!$A$1:$AH$80,MATCH($B13&amp;$B$3,'Exposure Data'!$A$1:$A$80,0),MATCH(H$3,'Exposure Data'!$A$1:$AH$1,0)),0)</f>
        <v>4.02E-2</v>
      </c>
      <c r="I13" s="102">
        <f>IF(ISNUMBER(INDEX('Exposure Data'!$A$1:$AH$80,MATCH($B13&amp;$B$3,'Exposure Data'!$A$1:$A$80,0),MATCH(I$3,'Exposure Data'!$A$1:$AH$1,0))),INDEX('Exposure Data'!$A$1:$AH$80,MATCH($B13&amp;$B$3,'Exposure Data'!$A$1:$A$80,0),MATCH(I$3,'Exposure Data'!$A$1:$AH$1,0)),0)</f>
        <v>0.34210000000000002</v>
      </c>
      <c r="J13" s="102">
        <f>IF(ISNUMBER(INDEX('Exposure Data'!$A$1:$AH$80,MATCH($B13&amp;$B$3,'Exposure Data'!$A$1:$A$80,0),MATCH(J$3,'Exposure Data'!$A$1:$AH$1,0))),INDEX('Exposure Data'!$A$1:$AH$80,MATCH($B13&amp;$B$3,'Exposure Data'!$A$1:$A$80,0),MATCH(J$3,'Exposure Data'!$A$1:$AH$1,0)),0)</f>
        <v>0.315</v>
      </c>
      <c r="K13" s="102">
        <f>IF(ISNUMBER(INDEX('Exposure Data'!$A$1:$AH$80,MATCH($B13&amp;$B$3,'Exposure Data'!$A$1:$A$80,0),MATCH(K$3,'Exposure Data'!$A$1:$AH$1,0))),INDEX('Exposure Data'!$A$1:$AH$80,MATCH($B13&amp;$B$3,'Exposure Data'!$A$1:$A$80,0),MATCH(K$3,'Exposure Data'!$A$1:$AH$1,0)),0)</f>
        <v>0</v>
      </c>
      <c r="L13" s="102">
        <f>IF(ISNUMBER(INDEX('Exposure Data'!$A$1:$AH$80,MATCH($B13&amp;$B$3,'Exposure Data'!$A$1:$A$80,0),MATCH(L$3,'Exposure Data'!$A$1:$AH$1,0))),INDEX('Exposure Data'!$A$1:$AH$80,MATCH($B13&amp;$B$3,'Exposure Data'!$A$1:$A$80,0),MATCH(L$3,'Exposure Data'!$A$1:$AH$1,0)),0)</f>
        <v>0</v>
      </c>
      <c r="M13" s="102">
        <f>IF(ISNUMBER(INDEX('Exposure Data'!$A$1:$AH$80,MATCH($B13&amp;$B$3,'Exposure Data'!$A$1:$A$80,0),MATCH(M$3,'Exposure Data'!$A$1:$AH$1,0))),INDEX('Exposure Data'!$A$1:$AH$80,MATCH($B13&amp;$B$3,'Exposure Data'!$A$1:$A$80,0),MATCH(M$3,'Exposure Data'!$A$1:$AH$1,0)),0)</f>
        <v>0</v>
      </c>
      <c r="N13" s="102">
        <f>IF(ISNUMBER(INDEX('Exposure Data'!$A$1:$AH$80,MATCH($B13&amp;$B$3,'Exposure Data'!$A$1:$A$80,0),MATCH(N$3,'Exposure Data'!$A$1:$AH$1,0))),INDEX('Exposure Data'!$A$1:$AH$80,MATCH($B13&amp;$B$3,'Exposure Data'!$A$1:$A$80,0),MATCH(N$3,'Exposure Data'!$A$1:$AH$1,0)),0)</f>
        <v>0</v>
      </c>
      <c r="O13" s="102">
        <f>IF(ISNUMBER(INDEX('Exposure Data'!$A$1:$AH$80,MATCH($B13&amp;$B$3,'Exposure Data'!$A$1:$A$80,0),MATCH(O$3,'Exposure Data'!$A$1:$AH$1,0))),INDEX('Exposure Data'!$A$1:$AH$80,MATCH($B13&amp;$B$3,'Exposure Data'!$A$1:$A$80,0),MATCH(O$3,'Exposure Data'!$A$1:$AH$1,0)),0)</f>
        <v>0</v>
      </c>
      <c r="P13" s="102">
        <f>IF(ISNUMBER(INDEX('Exposure Data'!$A$1:$AH$80,MATCH($B13&amp;$B$3,'Exposure Data'!$A$1:$A$80,0),MATCH(P$3,'Exposure Data'!$A$1:$AH$1,0))),INDEX('Exposure Data'!$A$1:$AH$80,MATCH($B13&amp;$B$3,'Exposure Data'!$A$1:$A$80,0),MATCH(P$3,'Exposure Data'!$A$1:$AH$1,0)),0)</f>
        <v>0</v>
      </c>
      <c r="Q13" s="102">
        <f>IF(ISNUMBER(INDEX('Exposure Data'!$A$1:$AH$80,MATCH($B13&amp;$B$3,'Exposure Data'!$A$1:$A$80,0),MATCH(Q$3,'Exposure Data'!$A$1:$AH$1,0))),INDEX('Exposure Data'!$A$1:$AH$80,MATCH($B13&amp;$B$3,'Exposure Data'!$A$1:$A$80,0),MATCH(Q$3,'Exposure Data'!$A$1:$AH$1,0)),0)</f>
        <v>0</v>
      </c>
      <c r="R13" s="102">
        <f>IF(ISNUMBER(INDEX('Exposure Data'!$A$1:$AH$80,MATCH($B13&amp;$B$3,'Exposure Data'!$A$1:$A$80,0),MATCH(R$3,'Exposure Data'!$A$1:$AH$1,0))),INDEX('Exposure Data'!$A$1:$AH$80,MATCH($B13&amp;$B$3,'Exposure Data'!$A$1:$A$80,0),MATCH(R$3,'Exposure Data'!$A$1:$AH$1,0)),0)</f>
        <v>0</v>
      </c>
      <c r="S13" s="102">
        <f>IF(ISNUMBER(INDEX('Exposure Data'!$A$1:$AH$80,MATCH($B13&amp;$B$3,'Exposure Data'!$A$1:$A$80,0),MATCH(S$3,'Exposure Data'!$A$1:$AH$1,0))),INDEX('Exposure Data'!$A$1:$AH$80,MATCH($B13&amp;$B$3,'Exposure Data'!$A$1:$A$80,0),MATCH(S$3,'Exposure Data'!$A$1:$AH$1,0)),0)</f>
        <v>0</v>
      </c>
      <c r="T13" s="102">
        <f>IF(ISNUMBER(INDEX('Exposure Data'!$A$1:$AH$80,MATCH($B13&amp;$B$3,'Exposure Data'!$A$1:$A$80,0),MATCH(T$3,'Exposure Data'!$A$1:$AH$1,0))),INDEX('Exposure Data'!$A$1:$AH$80,MATCH($B13&amp;$B$3,'Exposure Data'!$A$1:$A$80,0),MATCH(T$3,'Exposure Data'!$A$1:$AH$1,0)),0)</f>
        <v>0</v>
      </c>
      <c r="U13" s="102">
        <f>IF(ISNUMBER(INDEX('Exposure Data'!$A$1:$AH$80,MATCH($B13&amp;$B$3,'Exposure Data'!$A$1:$A$80,0),MATCH(U$3,'Exposure Data'!$A$1:$AH$1,0))),INDEX('Exposure Data'!$A$1:$AH$80,MATCH($B13&amp;$B$3,'Exposure Data'!$A$1:$A$80,0),MATCH(U$3,'Exposure Data'!$A$1:$AH$1,0)),0)</f>
        <v>0</v>
      </c>
      <c r="V13" s="102">
        <f>IF(ISNUMBER(INDEX('Exposure Data'!$A$1:$AH$80,MATCH($B13&amp;$B$3,'Exposure Data'!$A$1:$A$80,0),MATCH(V$3,'Exposure Data'!$A$1:$AH$1,0))),INDEX('Exposure Data'!$A$1:$AH$80,MATCH($B13&amp;$B$3,'Exposure Data'!$A$1:$A$80,0),MATCH(V$3,'Exposure Data'!$A$1:$AH$1,0)),0)</f>
        <v>0</v>
      </c>
      <c r="W13" s="14"/>
      <c r="X13" s="11"/>
      <c r="Y13" s="13">
        <f t="shared" si="1"/>
        <v>42035</v>
      </c>
      <c r="Z13" s="19" t="e">
        <f>HLOOKUP($Y13,'Perfattr Data'!$A$56:$W$142,MATCH(Z$3&amp;"Long",'Perfattr Data'!$B$56:$B$142,0),FALSE)</f>
        <v>#N/A</v>
      </c>
      <c r="AA13" s="19" t="e">
        <f>HLOOKUP($Y13,'Perfattr Data'!$A$56:$W$142,MATCH(AA$3&amp;"Long",'Perfattr Data'!$B$56:$B$142,0),FALSE)</f>
        <v>#N/A</v>
      </c>
      <c r="AB13" s="19" t="e">
        <f>HLOOKUP($Y13,'Perfattr Data'!$A$56:$W$142,MATCH(AB$3&amp;"Long",'Perfattr Data'!$B$56:$B$142,0),FALSE)</f>
        <v>#N/A</v>
      </c>
      <c r="AC13" s="19" t="e">
        <f>HLOOKUP($Y13,'Perfattr Data'!$A$56:$W$142,MATCH(AC$3&amp;"Long",'Perfattr Data'!$B$56:$B$142,0),FALSE)</f>
        <v>#N/A</v>
      </c>
      <c r="AD13" s="19" t="e">
        <f>HLOOKUP($Y13,'Perfattr Data'!$A$56:$W$142,MATCH(AD$3&amp;"Long",'Perfattr Data'!$B$56:$B$142,0),FALSE)</f>
        <v>#N/A</v>
      </c>
      <c r="AE13" s="19" t="e">
        <f>HLOOKUP($Y13,'Perfattr Data'!$A$56:$W$142,MATCH(AE$3&amp;"Long",'Perfattr Data'!$B$56:$B$142,0),FALSE)</f>
        <v>#N/A</v>
      </c>
      <c r="AF13" s="19" t="e">
        <f>HLOOKUP($Y13,'Perfattr Data'!$A$56:$W$142,MATCH(AF$3&amp;"Long",'Perfattr Data'!$B$56:$B$142,0),FALSE)</f>
        <v>#N/A</v>
      </c>
    </row>
    <row r="14" spans="1:32" outlineLevel="1" x14ac:dyDescent="0.25">
      <c r="A14" s="6"/>
      <c r="B14" s="13">
        <f t="shared" si="0"/>
        <v>42063</v>
      </c>
      <c r="C14" s="102">
        <f>IF(ISNUMBER(INDEX('Exposure Data'!$A$1:$AH$80,MATCH($B14&amp;$B$3,'Exposure Data'!$A$1:$A$80,0),MATCH(C$3,'Exposure Data'!$A$1:$AH$1,0))),INDEX('Exposure Data'!$A$1:$AH$80,MATCH($B14&amp;$B$3,'Exposure Data'!$A$1:$A$80,0),MATCH(C$3,'Exposure Data'!$A$1:$AH$1,0)),0)</f>
        <v>2.7E-2</v>
      </c>
      <c r="D14" s="102">
        <f>IF(ISNUMBER(INDEX('Exposure Data'!$A$1:$AH$80,MATCH($B14&amp;$B$3,'Exposure Data'!$A$1:$A$80,0),MATCH(D$3,'Exposure Data'!$A$1:$AH$1,0))),INDEX('Exposure Data'!$A$1:$AH$80,MATCH($B14&amp;$B$3,'Exposure Data'!$A$1:$A$80,0),MATCH(D$3,'Exposure Data'!$A$1:$AH$1,0)),0)</f>
        <v>0.14199999999999999</v>
      </c>
      <c r="E14" s="102">
        <f>IF(ISNUMBER(INDEX('Exposure Data'!$A$1:$AH$80,MATCH($B14&amp;$B$3,'Exposure Data'!$A$1:$A$80,0),MATCH(E$3,'Exposure Data'!$A$1:$AH$1,0))),INDEX('Exposure Data'!$A$1:$AH$80,MATCH($B14&amp;$B$3,'Exposure Data'!$A$1:$A$80,0),MATCH(E$3,'Exposure Data'!$A$1:$AH$1,0)),0)</f>
        <v>4.4999999999999998E-2</v>
      </c>
      <c r="F14" s="102">
        <f>IF(ISNUMBER(INDEX('Exposure Data'!$A$1:$AH$80,MATCH($B14&amp;$B$3,'Exposure Data'!$A$1:$A$80,0),MATCH(F$3,'Exposure Data'!$A$1:$AH$1,0))),INDEX('Exposure Data'!$A$1:$AH$80,MATCH($B14&amp;$B$3,'Exposure Data'!$A$1:$A$80,0),MATCH(F$3,'Exposure Data'!$A$1:$AH$1,0)),0)</f>
        <v>0</v>
      </c>
      <c r="G14" s="102">
        <f>IF(ISNUMBER(INDEX('Exposure Data'!$A$1:$AH$80,MATCH($B14&amp;$B$3,'Exposure Data'!$A$1:$A$80,0),MATCH(G$3,'Exposure Data'!$A$1:$AH$1,0))),INDEX('Exposure Data'!$A$1:$AH$80,MATCH($B14&amp;$B$3,'Exposure Data'!$A$1:$A$80,0),MATCH(G$3,'Exposure Data'!$A$1:$AH$1,0)),0)</f>
        <v>7.4999999999999997E-2</v>
      </c>
      <c r="H14" s="102">
        <f>IF(ISNUMBER(INDEX('Exposure Data'!$A$1:$AH$80,MATCH($B14&amp;$B$3,'Exposure Data'!$A$1:$A$80,0),MATCH(H$3,'Exposure Data'!$A$1:$AH$1,0))),INDEX('Exposure Data'!$A$1:$AH$80,MATCH($B14&amp;$B$3,'Exposure Data'!$A$1:$A$80,0),MATCH(H$3,'Exposure Data'!$A$1:$AH$1,0)),0)</f>
        <v>5.0999999999999997E-2</v>
      </c>
      <c r="I14" s="102">
        <f>IF(ISNUMBER(INDEX('Exposure Data'!$A$1:$AH$80,MATCH($B14&amp;$B$3,'Exposure Data'!$A$1:$A$80,0),MATCH(I$3,'Exposure Data'!$A$1:$AH$1,0))),INDEX('Exposure Data'!$A$1:$AH$80,MATCH($B14&amp;$B$3,'Exposure Data'!$A$1:$A$80,0),MATCH(I$3,'Exposure Data'!$A$1:$AH$1,0)),0)</f>
        <v>0.34399999999999997</v>
      </c>
      <c r="J14" s="102">
        <f>IF(ISNUMBER(INDEX('Exposure Data'!$A$1:$AH$80,MATCH($B14&amp;$B$3,'Exposure Data'!$A$1:$A$80,0),MATCH(J$3,'Exposure Data'!$A$1:$AH$1,0))),INDEX('Exposure Data'!$A$1:$AH$80,MATCH($B14&amp;$B$3,'Exposure Data'!$A$1:$A$80,0),MATCH(J$3,'Exposure Data'!$A$1:$AH$1,0)),0)</f>
        <v>0.318</v>
      </c>
      <c r="K14" s="102">
        <f>IF(ISNUMBER(INDEX('Exposure Data'!$A$1:$AH$80,MATCH($B14&amp;$B$3,'Exposure Data'!$A$1:$A$80,0),MATCH(K$3,'Exposure Data'!$A$1:$AH$1,0))),INDEX('Exposure Data'!$A$1:$AH$80,MATCH($B14&amp;$B$3,'Exposure Data'!$A$1:$A$80,0),MATCH(K$3,'Exposure Data'!$A$1:$AH$1,0)),0)</f>
        <v>0</v>
      </c>
      <c r="L14" s="102">
        <f>IF(ISNUMBER(INDEX('Exposure Data'!$A$1:$AH$80,MATCH($B14&amp;$B$3,'Exposure Data'!$A$1:$A$80,0),MATCH(L$3,'Exposure Data'!$A$1:$AH$1,0))),INDEX('Exposure Data'!$A$1:$AH$80,MATCH($B14&amp;$B$3,'Exposure Data'!$A$1:$A$80,0),MATCH(L$3,'Exposure Data'!$A$1:$AH$1,0)),0)</f>
        <v>0</v>
      </c>
      <c r="M14" s="102">
        <f>IF(ISNUMBER(INDEX('Exposure Data'!$A$1:$AH$80,MATCH($B14&amp;$B$3,'Exposure Data'!$A$1:$A$80,0),MATCH(M$3,'Exposure Data'!$A$1:$AH$1,0))),INDEX('Exposure Data'!$A$1:$AH$80,MATCH($B14&amp;$B$3,'Exposure Data'!$A$1:$A$80,0),MATCH(M$3,'Exposure Data'!$A$1:$AH$1,0)),0)</f>
        <v>0</v>
      </c>
      <c r="N14" s="102">
        <f>IF(ISNUMBER(INDEX('Exposure Data'!$A$1:$AH$80,MATCH($B14&amp;$B$3,'Exposure Data'!$A$1:$A$80,0),MATCH(N$3,'Exposure Data'!$A$1:$AH$1,0))),INDEX('Exposure Data'!$A$1:$AH$80,MATCH($B14&amp;$B$3,'Exposure Data'!$A$1:$A$80,0),MATCH(N$3,'Exposure Data'!$A$1:$AH$1,0)),0)</f>
        <v>0</v>
      </c>
      <c r="O14" s="102">
        <f>IF(ISNUMBER(INDEX('Exposure Data'!$A$1:$AH$80,MATCH($B14&amp;$B$3,'Exposure Data'!$A$1:$A$80,0),MATCH(O$3,'Exposure Data'!$A$1:$AH$1,0))),INDEX('Exposure Data'!$A$1:$AH$80,MATCH($B14&amp;$B$3,'Exposure Data'!$A$1:$A$80,0),MATCH(O$3,'Exposure Data'!$A$1:$AH$1,0)),0)</f>
        <v>0</v>
      </c>
      <c r="P14" s="102">
        <f>IF(ISNUMBER(INDEX('Exposure Data'!$A$1:$AH$80,MATCH($B14&amp;$B$3,'Exposure Data'!$A$1:$A$80,0),MATCH(P$3,'Exposure Data'!$A$1:$AH$1,0))),INDEX('Exposure Data'!$A$1:$AH$80,MATCH($B14&amp;$B$3,'Exposure Data'!$A$1:$A$80,0),MATCH(P$3,'Exposure Data'!$A$1:$AH$1,0)),0)</f>
        <v>0</v>
      </c>
      <c r="Q14" s="102">
        <f>IF(ISNUMBER(INDEX('Exposure Data'!$A$1:$AH$80,MATCH($B14&amp;$B$3,'Exposure Data'!$A$1:$A$80,0),MATCH(Q$3,'Exposure Data'!$A$1:$AH$1,0))),INDEX('Exposure Data'!$A$1:$AH$80,MATCH($B14&amp;$B$3,'Exposure Data'!$A$1:$A$80,0),MATCH(Q$3,'Exposure Data'!$A$1:$AH$1,0)),0)</f>
        <v>0</v>
      </c>
      <c r="R14" s="102">
        <f>IF(ISNUMBER(INDEX('Exposure Data'!$A$1:$AH$80,MATCH($B14&amp;$B$3,'Exposure Data'!$A$1:$A$80,0),MATCH(R$3,'Exposure Data'!$A$1:$AH$1,0))),INDEX('Exposure Data'!$A$1:$AH$80,MATCH($B14&amp;$B$3,'Exposure Data'!$A$1:$A$80,0),MATCH(R$3,'Exposure Data'!$A$1:$AH$1,0)),0)</f>
        <v>0</v>
      </c>
      <c r="S14" s="102">
        <f>IF(ISNUMBER(INDEX('Exposure Data'!$A$1:$AH$80,MATCH($B14&amp;$B$3,'Exposure Data'!$A$1:$A$80,0),MATCH(S$3,'Exposure Data'!$A$1:$AH$1,0))),INDEX('Exposure Data'!$A$1:$AH$80,MATCH($B14&amp;$B$3,'Exposure Data'!$A$1:$A$80,0),MATCH(S$3,'Exposure Data'!$A$1:$AH$1,0)),0)</f>
        <v>0</v>
      </c>
      <c r="T14" s="102">
        <f>IF(ISNUMBER(INDEX('Exposure Data'!$A$1:$AH$80,MATCH($B14&amp;$B$3,'Exposure Data'!$A$1:$A$80,0),MATCH(T$3,'Exposure Data'!$A$1:$AH$1,0))),INDEX('Exposure Data'!$A$1:$AH$80,MATCH($B14&amp;$B$3,'Exposure Data'!$A$1:$A$80,0),MATCH(T$3,'Exposure Data'!$A$1:$AH$1,0)),0)</f>
        <v>0</v>
      </c>
      <c r="U14" s="102">
        <f>IF(ISNUMBER(INDEX('Exposure Data'!$A$1:$AH$80,MATCH($B14&amp;$B$3,'Exposure Data'!$A$1:$A$80,0),MATCH(U$3,'Exposure Data'!$A$1:$AH$1,0))),INDEX('Exposure Data'!$A$1:$AH$80,MATCH($B14&amp;$B$3,'Exposure Data'!$A$1:$A$80,0),MATCH(U$3,'Exposure Data'!$A$1:$AH$1,0)),0)</f>
        <v>0</v>
      </c>
      <c r="V14" s="102">
        <f>IF(ISNUMBER(INDEX('Exposure Data'!$A$1:$AH$80,MATCH($B14&amp;$B$3,'Exposure Data'!$A$1:$A$80,0),MATCH(V$3,'Exposure Data'!$A$1:$AH$1,0))),INDEX('Exposure Data'!$A$1:$AH$80,MATCH($B14&amp;$B$3,'Exposure Data'!$A$1:$A$80,0),MATCH(V$3,'Exposure Data'!$A$1:$AH$1,0)),0)</f>
        <v>0</v>
      </c>
      <c r="W14" s="14"/>
      <c r="X14" s="11"/>
      <c r="Y14" s="13">
        <f t="shared" si="1"/>
        <v>42063</v>
      </c>
      <c r="Z14" s="19" t="e">
        <f>HLOOKUP($Y14,'Perfattr Data'!$A$56:$W$142,MATCH(Z$3&amp;"Long",'Perfattr Data'!$B$56:$B$142,0),FALSE)</f>
        <v>#N/A</v>
      </c>
      <c r="AA14" s="19" t="e">
        <f>HLOOKUP($Y14,'Perfattr Data'!$A$56:$W$142,MATCH(AA$3&amp;"Long",'Perfattr Data'!$B$56:$B$142,0),FALSE)</f>
        <v>#N/A</v>
      </c>
      <c r="AB14" s="19" t="e">
        <f>HLOOKUP($Y14,'Perfattr Data'!$A$56:$W$142,MATCH(AB$3&amp;"Long",'Perfattr Data'!$B$56:$B$142,0),FALSE)</f>
        <v>#N/A</v>
      </c>
      <c r="AC14" s="19" t="e">
        <f>HLOOKUP($Y14,'Perfattr Data'!$A$56:$W$142,MATCH(AC$3&amp;"Long",'Perfattr Data'!$B$56:$B$142,0),FALSE)</f>
        <v>#N/A</v>
      </c>
      <c r="AD14" s="19" t="e">
        <f>HLOOKUP($Y14,'Perfattr Data'!$A$56:$W$142,MATCH(AD$3&amp;"Long",'Perfattr Data'!$B$56:$B$142,0),FALSE)</f>
        <v>#N/A</v>
      </c>
      <c r="AE14" s="19" t="e">
        <f>HLOOKUP($Y14,'Perfattr Data'!$A$56:$W$142,MATCH(AE$3&amp;"Long",'Perfattr Data'!$B$56:$B$142,0),FALSE)</f>
        <v>#N/A</v>
      </c>
      <c r="AF14" s="19" t="e">
        <f>HLOOKUP($Y14,'Perfattr Data'!$A$56:$W$142,MATCH(AF$3&amp;"Long",'Perfattr Data'!$B$56:$B$142,0),FALSE)</f>
        <v>#N/A</v>
      </c>
    </row>
    <row r="15" spans="1:32" outlineLevel="1" x14ac:dyDescent="0.25">
      <c r="A15" s="6"/>
      <c r="B15" s="13">
        <f t="shared" si="0"/>
        <v>42094</v>
      </c>
      <c r="C15" s="102">
        <f>IF(ISNUMBER(INDEX('Exposure Data'!$A$1:$AH$80,MATCH($B15&amp;$B$3,'Exposure Data'!$A$1:$A$80,0),MATCH(C$3,'Exposure Data'!$A$1:$AH$1,0))),INDEX('Exposure Data'!$A$1:$AH$80,MATCH($B15&amp;$B$3,'Exposure Data'!$A$1:$A$80,0),MATCH(C$3,'Exposure Data'!$A$1:$AH$1,0)),0)</f>
        <v>2.4E-2</v>
      </c>
      <c r="D15" s="102">
        <f>IF(ISNUMBER(INDEX('Exposure Data'!$A$1:$AH$80,MATCH($B15&amp;$B$3,'Exposure Data'!$A$1:$A$80,0),MATCH(D$3,'Exposure Data'!$A$1:$AH$1,0))),INDEX('Exposure Data'!$A$1:$AH$80,MATCH($B15&amp;$B$3,'Exposure Data'!$A$1:$A$80,0),MATCH(D$3,'Exposure Data'!$A$1:$AH$1,0)),0)</f>
        <v>0.15670000000000001</v>
      </c>
      <c r="E15" s="102">
        <f>IF(ISNUMBER(INDEX('Exposure Data'!$A$1:$AH$80,MATCH($B15&amp;$B$3,'Exposure Data'!$A$1:$A$80,0),MATCH(E$3,'Exposure Data'!$A$1:$AH$1,0))),INDEX('Exposure Data'!$A$1:$AH$80,MATCH($B15&amp;$B$3,'Exposure Data'!$A$1:$A$80,0),MATCH(E$3,'Exposure Data'!$A$1:$AH$1,0)),0)</f>
        <v>4.0500000000000001E-2</v>
      </c>
      <c r="F15" s="102">
        <f>IF(ISNUMBER(INDEX('Exposure Data'!$A$1:$AH$80,MATCH($B15&amp;$B$3,'Exposure Data'!$A$1:$A$80,0),MATCH(F$3,'Exposure Data'!$A$1:$AH$1,0))),INDEX('Exposure Data'!$A$1:$AH$80,MATCH($B15&amp;$B$3,'Exposure Data'!$A$1:$A$80,0),MATCH(F$3,'Exposure Data'!$A$1:$AH$1,0)),0)</f>
        <v>0</v>
      </c>
      <c r="G15" s="102">
        <f>IF(ISNUMBER(INDEX('Exposure Data'!$A$1:$AH$80,MATCH($B15&amp;$B$3,'Exposure Data'!$A$1:$A$80,0),MATCH(G$3,'Exposure Data'!$A$1:$AH$1,0))),INDEX('Exposure Data'!$A$1:$AH$80,MATCH($B15&amp;$B$3,'Exposure Data'!$A$1:$A$80,0),MATCH(G$3,'Exposure Data'!$A$1:$AH$1,0)),0)</f>
        <v>6.6199999999999995E-2</v>
      </c>
      <c r="H15" s="102">
        <f>IF(ISNUMBER(INDEX('Exposure Data'!$A$1:$AH$80,MATCH($B15&amp;$B$3,'Exposure Data'!$A$1:$A$80,0),MATCH(H$3,'Exposure Data'!$A$1:$AH$1,0))),INDEX('Exposure Data'!$A$1:$AH$80,MATCH($B15&amp;$B$3,'Exposure Data'!$A$1:$A$80,0),MATCH(H$3,'Exposure Data'!$A$1:$AH$1,0)),0)</f>
        <v>4.5699999999999998E-2</v>
      </c>
      <c r="I15" s="102">
        <f>IF(ISNUMBER(INDEX('Exposure Data'!$A$1:$AH$80,MATCH($B15&amp;$B$3,'Exposure Data'!$A$1:$A$80,0),MATCH(I$3,'Exposure Data'!$A$1:$AH$1,0))),INDEX('Exposure Data'!$A$1:$AH$80,MATCH($B15&amp;$B$3,'Exposure Data'!$A$1:$A$80,0),MATCH(I$3,'Exposure Data'!$A$1:$AH$1,0)),0)</f>
        <v>0.33889999999999998</v>
      </c>
      <c r="J15" s="102">
        <f>IF(ISNUMBER(INDEX('Exposure Data'!$A$1:$AH$80,MATCH($B15&amp;$B$3,'Exposure Data'!$A$1:$A$80,0),MATCH(J$3,'Exposure Data'!$A$1:$AH$1,0))),INDEX('Exposure Data'!$A$1:$AH$80,MATCH($B15&amp;$B$3,'Exposure Data'!$A$1:$A$80,0),MATCH(J$3,'Exposure Data'!$A$1:$AH$1,0)),0)</f>
        <v>0.3281</v>
      </c>
      <c r="K15" s="102">
        <f>IF(ISNUMBER(INDEX('Exposure Data'!$A$1:$AH$80,MATCH($B15&amp;$B$3,'Exposure Data'!$A$1:$A$80,0),MATCH(K$3,'Exposure Data'!$A$1:$AH$1,0))),INDEX('Exposure Data'!$A$1:$AH$80,MATCH($B15&amp;$B$3,'Exposure Data'!$A$1:$A$80,0),MATCH(K$3,'Exposure Data'!$A$1:$AH$1,0)),0)</f>
        <v>0</v>
      </c>
      <c r="L15" s="102">
        <f>IF(ISNUMBER(INDEX('Exposure Data'!$A$1:$AH$80,MATCH($B15&amp;$B$3,'Exposure Data'!$A$1:$A$80,0),MATCH(L$3,'Exposure Data'!$A$1:$AH$1,0))),INDEX('Exposure Data'!$A$1:$AH$80,MATCH($B15&amp;$B$3,'Exposure Data'!$A$1:$A$80,0),MATCH(L$3,'Exposure Data'!$A$1:$AH$1,0)),0)</f>
        <v>0</v>
      </c>
      <c r="M15" s="102">
        <f>IF(ISNUMBER(INDEX('Exposure Data'!$A$1:$AH$80,MATCH($B15&amp;$B$3,'Exposure Data'!$A$1:$A$80,0),MATCH(M$3,'Exposure Data'!$A$1:$AH$1,0))),INDEX('Exposure Data'!$A$1:$AH$80,MATCH($B15&amp;$B$3,'Exposure Data'!$A$1:$A$80,0),MATCH(M$3,'Exposure Data'!$A$1:$AH$1,0)),0)</f>
        <v>0</v>
      </c>
      <c r="N15" s="102">
        <f>IF(ISNUMBER(INDEX('Exposure Data'!$A$1:$AH$80,MATCH($B15&amp;$B$3,'Exposure Data'!$A$1:$A$80,0),MATCH(N$3,'Exposure Data'!$A$1:$AH$1,0))),INDEX('Exposure Data'!$A$1:$AH$80,MATCH($B15&amp;$B$3,'Exposure Data'!$A$1:$A$80,0),MATCH(N$3,'Exposure Data'!$A$1:$AH$1,0)),0)</f>
        <v>0</v>
      </c>
      <c r="O15" s="102">
        <f>IF(ISNUMBER(INDEX('Exposure Data'!$A$1:$AH$80,MATCH($B15&amp;$B$3,'Exposure Data'!$A$1:$A$80,0),MATCH(O$3,'Exposure Data'!$A$1:$AH$1,0))),INDEX('Exposure Data'!$A$1:$AH$80,MATCH($B15&amp;$B$3,'Exposure Data'!$A$1:$A$80,0),MATCH(O$3,'Exposure Data'!$A$1:$AH$1,0)),0)</f>
        <v>0</v>
      </c>
      <c r="P15" s="102">
        <f>IF(ISNUMBER(INDEX('Exposure Data'!$A$1:$AH$80,MATCH($B15&amp;$B$3,'Exposure Data'!$A$1:$A$80,0),MATCH(P$3,'Exposure Data'!$A$1:$AH$1,0))),INDEX('Exposure Data'!$A$1:$AH$80,MATCH($B15&amp;$B$3,'Exposure Data'!$A$1:$A$80,0),MATCH(P$3,'Exposure Data'!$A$1:$AH$1,0)),0)</f>
        <v>0</v>
      </c>
      <c r="Q15" s="102">
        <f>IF(ISNUMBER(INDEX('Exposure Data'!$A$1:$AH$80,MATCH($B15&amp;$B$3,'Exposure Data'!$A$1:$A$80,0),MATCH(Q$3,'Exposure Data'!$A$1:$AH$1,0))),INDEX('Exposure Data'!$A$1:$AH$80,MATCH($B15&amp;$B$3,'Exposure Data'!$A$1:$A$80,0),MATCH(Q$3,'Exposure Data'!$A$1:$AH$1,0)),0)</f>
        <v>0</v>
      </c>
      <c r="R15" s="102">
        <f>IF(ISNUMBER(INDEX('Exposure Data'!$A$1:$AH$80,MATCH($B15&amp;$B$3,'Exposure Data'!$A$1:$A$80,0),MATCH(R$3,'Exposure Data'!$A$1:$AH$1,0))),INDEX('Exposure Data'!$A$1:$AH$80,MATCH($B15&amp;$B$3,'Exposure Data'!$A$1:$A$80,0),MATCH(R$3,'Exposure Data'!$A$1:$AH$1,0)),0)</f>
        <v>0</v>
      </c>
      <c r="S15" s="102">
        <f>IF(ISNUMBER(INDEX('Exposure Data'!$A$1:$AH$80,MATCH($B15&amp;$B$3,'Exposure Data'!$A$1:$A$80,0),MATCH(S$3,'Exposure Data'!$A$1:$AH$1,0))),INDEX('Exposure Data'!$A$1:$AH$80,MATCH($B15&amp;$B$3,'Exposure Data'!$A$1:$A$80,0),MATCH(S$3,'Exposure Data'!$A$1:$AH$1,0)),0)</f>
        <v>0</v>
      </c>
      <c r="T15" s="102">
        <f>IF(ISNUMBER(INDEX('Exposure Data'!$A$1:$AH$80,MATCH($B15&amp;$B$3,'Exposure Data'!$A$1:$A$80,0),MATCH(T$3,'Exposure Data'!$A$1:$AH$1,0))),INDEX('Exposure Data'!$A$1:$AH$80,MATCH($B15&amp;$B$3,'Exposure Data'!$A$1:$A$80,0),MATCH(T$3,'Exposure Data'!$A$1:$AH$1,0)),0)</f>
        <v>0</v>
      </c>
      <c r="U15" s="102">
        <f>IF(ISNUMBER(INDEX('Exposure Data'!$A$1:$AH$80,MATCH($B15&amp;$B$3,'Exposure Data'!$A$1:$A$80,0),MATCH(U$3,'Exposure Data'!$A$1:$AH$1,0))),INDEX('Exposure Data'!$A$1:$AH$80,MATCH($B15&amp;$B$3,'Exposure Data'!$A$1:$A$80,0),MATCH(U$3,'Exposure Data'!$A$1:$AH$1,0)),0)</f>
        <v>0</v>
      </c>
      <c r="V15" s="102">
        <f>IF(ISNUMBER(INDEX('Exposure Data'!$A$1:$AH$80,MATCH($B15&amp;$B$3,'Exposure Data'!$A$1:$A$80,0),MATCH(V$3,'Exposure Data'!$A$1:$AH$1,0))),INDEX('Exposure Data'!$A$1:$AH$80,MATCH($B15&amp;$B$3,'Exposure Data'!$A$1:$A$80,0),MATCH(V$3,'Exposure Data'!$A$1:$AH$1,0)),0)</f>
        <v>0</v>
      </c>
      <c r="W15" s="14"/>
      <c r="X15" s="11"/>
      <c r="Y15" s="13">
        <f t="shared" si="1"/>
        <v>42094</v>
      </c>
      <c r="Z15" s="19" t="e">
        <f>HLOOKUP($Y15,'Perfattr Data'!$A$56:$W$142,MATCH(Z$3&amp;"Long",'Perfattr Data'!$B$56:$B$142,0),FALSE)</f>
        <v>#N/A</v>
      </c>
      <c r="AA15" s="19" t="e">
        <f>HLOOKUP($Y15,'Perfattr Data'!$A$56:$W$142,MATCH(AA$3&amp;"Long",'Perfattr Data'!$B$56:$B$142,0),FALSE)</f>
        <v>#N/A</v>
      </c>
      <c r="AB15" s="19" t="e">
        <f>HLOOKUP($Y15,'Perfattr Data'!$A$56:$W$142,MATCH(AB$3&amp;"Long",'Perfattr Data'!$B$56:$B$142,0),FALSE)</f>
        <v>#N/A</v>
      </c>
      <c r="AC15" s="19" t="e">
        <f>HLOOKUP($Y15,'Perfattr Data'!$A$56:$W$142,MATCH(AC$3&amp;"Long",'Perfattr Data'!$B$56:$B$142,0),FALSE)</f>
        <v>#N/A</v>
      </c>
      <c r="AD15" s="19" t="e">
        <f>HLOOKUP($Y15,'Perfattr Data'!$A$56:$W$142,MATCH(AD$3&amp;"Long",'Perfattr Data'!$B$56:$B$142,0),FALSE)</f>
        <v>#N/A</v>
      </c>
      <c r="AE15" s="19" t="e">
        <f>HLOOKUP($Y15,'Perfattr Data'!$A$56:$W$142,MATCH(AE$3&amp;"Long",'Perfattr Data'!$B$56:$B$142,0),FALSE)</f>
        <v>#N/A</v>
      </c>
      <c r="AF15" s="19" t="e">
        <f>HLOOKUP($Y15,'Perfattr Data'!$A$56:$W$142,MATCH(AF$3&amp;"Long",'Perfattr Data'!$B$56:$B$142,0),FALSE)</f>
        <v>#N/A</v>
      </c>
    </row>
    <row r="16" spans="1:32" outlineLevel="1" x14ac:dyDescent="0.25">
      <c r="A16" s="6"/>
      <c r="B16" s="13">
        <f t="shared" si="0"/>
        <v>42124</v>
      </c>
      <c r="C16" s="102">
        <f>IF(ISNUMBER(INDEX('Exposure Data'!$A$1:$AH$80,MATCH($B16&amp;$B$3,'Exposure Data'!$A$1:$A$80,0),MATCH(C$3,'Exposure Data'!$A$1:$AH$1,0))),INDEX('Exposure Data'!$A$1:$AH$80,MATCH($B16&amp;$B$3,'Exposure Data'!$A$1:$A$80,0),MATCH(C$3,'Exposure Data'!$A$1:$AH$1,0)),0)</f>
        <v>2.2749999999999999E-2</v>
      </c>
      <c r="D16" s="102">
        <f>IF(ISNUMBER(INDEX('Exposure Data'!$A$1:$AH$80,MATCH($B16&amp;$B$3,'Exposure Data'!$A$1:$A$80,0),MATCH(D$3,'Exposure Data'!$A$1:$AH$1,0))),INDEX('Exposure Data'!$A$1:$AH$80,MATCH($B16&amp;$B$3,'Exposure Data'!$A$1:$A$80,0),MATCH(D$3,'Exposure Data'!$A$1:$AH$1,0)),0)</f>
        <v>0.1734</v>
      </c>
      <c r="E16" s="102">
        <f>IF(ISNUMBER(INDEX('Exposure Data'!$A$1:$AH$80,MATCH($B16&amp;$B$3,'Exposure Data'!$A$1:$A$80,0),MATCH(E$3,'Exposure Data'!$A$1:$AH$1,0))),INDEX('Exposure Data'!$A$1:$AH$80,MATCH($B16&amp;$B$3,'Exposure Data'!$A$1:$A$80,0),MATCH(E$3,'Exposure Data'!$A$1:$AH$1,0)),0)</f>
        <v>3.9100000000000003E-2</v>
      </c>
      <c r="F16" s="102">
        <f>IF(ISNUMBER(INDEX('Exposure Data'!$A$1:$AH$80,MATCH($B16&amp;$B$3,'Exposure Data'!$A$1:$A$80,0),MATCH(F$3,'Exposure Data'!$A$1:$AH$1,0))),INDEX('Exposure Data'!$A$1:$AH$80,MATCH($B16&amp;$B$3,'Exposure Data'!$A$1:$A$80,0),MATCH(F$3,'Exposure Data'!$A$1:$AH$1,0)),0)</f>
        <v>0</v>
      </c>
      <c r="G16" s="102">
        <f>IF(ISNUMBER(INDEX('Exposure Data'!$A$1:$AH$80,MATCH($B16&amp;$B$3,'Exposure Data'!$A$1:$A$80,0),MATCH(G$3,'Exposure Data'!$A$1:$AH$1,0))),INDEX('Exposure Data'!$A$1:$AH$80,MATCH($B16&amp;$B$3,'Exposure Data'!$A$1:$A$80,0),MATCH(G$3,'Exposure Data'!$A$1:$AH$1,0)),0)</f>
        <v>8.2500000000000004E-2</v>
      </c>
      <c r="H16" s="102">
        <f>IF(ISNUMBER(INDEX('Exposure Data'!$A$1:$AH$80,MATCH($B16&amp;$B$3,'Exposure Data'!$A$1:$A$80,0),MATCH(H$3,'Exposure Data'!$A$1:$AH$1,0))),INDEX('Exposure Data'!$A$1:$AH$80,MATCH($B16&amp;$B$3,'Exposure Data'!$A$1:$A$80,0),MATCH(H$3,'Exposure Data'!$A$1:$AH$1,0)),0)</f>
        <v>4.3799999999999999E-2</v>
      </c>
      <c r="I16" s="102">
        <f>IF(ISNUMBER(INDEX('Exposure Data'!$A$1:$AH$80,MATCH($B16&amp;$B$3,'Exposure Data'!$A$1:$A$80,0),MATCH(I$3,'Exposure Data'!$A$1:$AH$1,0))),INDEX('Exposure Data'!$A$1:$AH$80,MATCH($B16&amp;$B$3,'Exposure Data'!$A$1:$A$80,0),MATCH(I$3,'Exposure Data'!$A$1:$AH$1,0)),0)</f>
        <v>0.33610000000000001</v>
      </c>
      <c r="J16" s="102">
        <f>IF(ISNUMBER(INDEX('Exposure Data'!$A$1:$AH$80,MATCH($B16&amp;$B$3,'Exposure Data'!$A$1:$A$80,0),MATCH(J$3,'Exposure Data'!$A$1:$AH$1,0))),INDEX('Exposure Data'!$A$1:$AH$80,MATCH($B16&amp;$B$3,'Exposure Data'!$A$1:$A$80,0),MATCH(J$3,'Exposure Data'!$A$1:$AH$1,0)),0)</f>
        <v>0.30230000000000001</v>
      </c>
      <c r="K16" s="102">
        <f>IF(ISNUMBER(INDEX('Exposure Data'!$A$1:$AH$80,MATCH($B16&amp;$B$3,'Exposure Data'!$A$1:$A$80,0),MATCH(K$3,'Exposure Data'!$A$1:$AH$1,0))),INDEX('Exposure Data'!$A$1:$AH$80,MATCH($B16&amp;$B$3,'Exposure Data'!$A$1:$A$80,0),MATCH(K$3,'Exposure Data'!$A$1:$AH$1,0)),0)</f>
        <v>0</v>
      </c>
      <c r="L16" s="102">
        <f>IF(ISNUMBER(INDEX('Exposure Data'!$A$1:$AH$80,MATCH($B16&amp;$B$3,'Exposure Data'!$A$1:$A$80,0),MATCH(L$3,'Exposure Data'!$A$1:$AH$1,0))),INDEX('Exposure Data'!$A$1:$AH$80,MATCH($B16&amp;$B$3,'Exposure Data'!$A$1:$A$80,0),MATCH(L$3,'Exposure Data'!$A$1:$AH$1,0)),0)</f>
        <v>0</v>
      </c>
      <c r="M16" s="102">
        <f>IF(ISNUMBER(INDEX('Exposure Data'!$A$1:$AH$80,MATCH($B16&amp;$B$3,'Exposure Data'!$A$1:$A$80,0),MATCH(M$3,'Exposure Data'!$A$1:$AH$1,0))),INDEX('Exposure Data'!$A$1:$AH$80,MATCH($B16&amp;$B$3,'Exposure Data'!$A$1:$A$80,0),MATCH(M$3,'Exposure Data'!$A$1:$AH$1,0)),0)</f>
        <v>0</v>
      </c>
      <c r="N16" s="102">
        <f>IF(ISNUMBER(INDEX('Exposure Data'!$A$1:$AH$80,MATCH($B16&amp;$B$3,'Exposure Data'!$A$1:$A$80,0),MATCH(N$3,'Exposure Data'!$A$1:$AH$1,0))),INDEX('Exposure Data'!$A$1:$AH$80,MATCH($B16&amp;$B$3,'Exposure Data'!$A$1:$A$80,0),MATCH(N$3,'Exposure Data'!$A$1:$AH$1,0)),0)</f>
        <v>0</v>
      </c>
      <c r="O16" s="102">
        <f>IF(ISNUMBER(INDEX('Exposure Data'!$A$1:$AH$80,MATCH($B16&amp;$B$3,'Exposure Data'!$A$1:$A$80,0),MATCH(O$3,'Exposure Data'!$A$1:$AH$1,0))),INDEX('Exposure Data'!$A$1:$AH$80,MATCH($B16&amp;$B$3,'Exposure Data'!$A$1:$A$80,0),MATCH(O$3,'Exposure Data'!$A$1:$AH$1,0)),0)</f>
        <v>0</v>
      </c>
      <c r="P16" s="102">
        <f>IF(ISNUMBER(INDEX('Exposure Data'!$A$1:$AH$80,MATCH($B16&amp;$B$3,'Exposure Data'!$A$1:$A$80,0),MATCH(P$3,'Exposure Data'!$A$1:$AH$1,0))),INDEX('Exposure Data'!$A$1:$AH$80,MATCH($B16&amp;$B$3,'Exposure Data'!$A$1:$A$80,0),MATCH(P$3,'Exposure Data'!$A$1:$AH$1,0)),0)</f>
        <v>0</v>
      </c>
      <c r="Q16" s="102">
        <f>IF(ISNUMBER(INDEX('Exposure Data'!$A$1:$AH$80,MATCH($B16&amp;$B$3,'Exposure Data'!$A$1:$A$80,0),MATCH(Q$3,'Exposure Data'!$A$1:$AH$1,0))),INDEX('Exposure Data'!$A$1:$AH$80,MATCH($B16&amp;$B$3,'Exposure Data'!$A$1:$A$80,0),MATCH(Q$3,'Exposure Data'!$A$1:$AH$1,0)),0)</f>
        <v>0</v>
      </c>
      <c r="R16" s="102">
        <f>IF(ISNUMBER(INDEX('Exposure Data'!$A$1:$AH$80,MATCH($B16&amp;$B$3,'Exposure Data'!$A$1:$A$80,0),MATCH(R$3,'Exposure Data'!$A$1:$AH$1,0))),INDEX('Exposure Data'!$A$1:$AH$80,MATCH($B16&amp;$B$3,'Exposure Data'!$A$1:$A$80,0),MATCH(R$3,'Exposure Data'!$A$1:$AH$1,0)),0)</f>
        <v>0</v>
      </c>
      <c r="S16" s="102">
        <f>IF(ISNUMBER(INDEX('Exposure Data'!$A$1:$AH$80,MATCH($B16&amp;$B$3,'Exposure Data'!$A$1:$A$80,0),MATCH(S$3,'Exposure Data'!$A$1:$AH$1,0))),INDEX('Exposure Data'!$A$1:$AH$80,MATCH($B16&amp;$B$3,'Exposure Data'!$A$1:$A$80,0),MATCH(S$3,'Exposure Data'!$A$1:$AH$1,0)),0)</f>
        <v>0</v>
      </c>
      <c r="T16" s="102">
        <f>IF(ISNUMBER(INDEX('Exposure Data'!$A$1:$AH$80,MATCH($B16&amp;$B$3,'Exposure Data'!$A$1:$A$80,0),MATCH(T$3,'Exposure Data'!$A$1:$AH$1,0))),INDEX('Exposure Data'!$A$1:$AH$80,MATCH($B16&amp;$B$3,'Exposure Data'!$A$1:$A$80,0),MATCH(T$3,'Exposure Data'!$A$1:$AH$1,0)),0)</f>
        <v>0</v>
      </c>
      <c r="U16" s="102">
        <f>IF(ISNUMBER(INDEX('Exposure Data'!$A$1:$AH$80,MATCH($B16&amp;$B$3,'Exposure Data'!$A$1:$A$80,0),MATCH(U$3,'Exposure Data'!$A$1:$AH$1,0))),INDEX('Exposure Data'!$A$1:$AH$80,MATCH($B16&amp;$B$3,'Exposure Data'!$A$1:$A$80,0),MATCH(U$3,'Exposure Data'!$A$1:$AH$1,0)),0)</f>
        <v>0</v>
      </c>
      <c r="V16" s="102">
        <f>IF(ISNUMBER(INDEX('Exposure Data'!$A$1:$AH$80,MATCH($B16&amp;$B$3,'Exposure Data'!$A$1:$A$80,0),MATCH(V$3,'Exposure Data'!$A$1:$AH$1,0))),INDEX('Exposure Data'!$A$1:$AH$80,MATCH($B16&amp;$B$3,'Exposure Data'!$A$1:$A$80,0),MATCH(V$3,'Exposure Data'!$A$1:$AH$1,0)),0)</f>
        <v>0</v>
      </c>
      <c r="W16" s="14"/>
      <c r="X16" s="11"/>
      <c r="Y16" s="13">
        <f t="shared" si="1"/>
        <v>42124</v>
      </c>
      <c r="Z16" s="19" t="e">
        <f>HLOOKUP($Y16,'Perfattr Data'!$A$56:$W$142,MATCH(Z$3&amp;"Long",'Perfattr Data'!$B$56:$B$142,0),FALSE)</f>
        <v>#N/A</v>
      </c>
      <c r="AA16" s="19" t="e">
        <f>HLOOKUP($Y16,'Perfattr Data'!$A$56:$W$142,MATCH(AA$3&amp;"Long",'Perfattr Data'!$B$56:$B$142,0),FALSE)</f>
        <v>#N/A</v>
      </c>
      <c r="AB16" s="19" t="e">
        <f>HLOOKUP($Y16,'Perfattr Data'!$A$56:$W$142,MATCH(AB$3&amp;"Long",'Perfattr Data'!$B$56:$B$142,0),FALSE)</f>
        <v>#N/A</v>
      </c>
      <c r="AC16" s="19" t="e">
        <f>HLOOKUP($Y16,'Perfattr Data'!$A$56:$W$142,MATCH(AC$3&amp;"Long",'Perfattr Data'!$B$56:$B$142,0),FALSE)</f>
        <v>#N/A</v>
      </c>
      <c r="AD16" s="19" t="e">
        <f>HLOOKUP($Y16,'Perfattr Data'!$A$56:$W$142,MATCH(AD$3&amp;"Long",'Perfattr Data'!$B$56:$B$142,0),FALSE)</f>
        <v>#N/A</v>
      </c>
      <c r="AE16" s="19" t="e">
        <f>HLOOKUP($Y16,'Perfattr Data'!$A$56:$W$142,MATCH(AE$3&amp;"Long",'Perfattr Data'!$B$56:$B$142,0),FALSE)</f>
        <v>#N/A</v>
      </c>
      <c r="AF16" s="19" t="e">
        <f>HLOOKUP($Y16,'Perfattr Data'!$A$56:$W$142,MATCH(AF$3&amp;"Long",'Perfattr Data'!$B$56:$B$142,0),FALSE)</f>
        <v>#N/A</v>
      </c>
    </row>
    <row r="17" spans="1:32" outlineLevel="1" x14ac:dyDescent="0.25">
      <c r="A17" s="6"/>
      <c r="B17" s="13">
        <f t="shared" si="0"/>
        <v>42155</v>
      </c>
      <c r="C17" s="102">
        <f>IF(ISNUMBER(INDEX('Exposure Data'!$A$1:$AH$80,MATCH($B17&amp;$B$3,'Exposure Data'!$A$1:$A$80,0),MATCH(C$3,'Exposure Data'!$A$1:$AH$1,0))),INDEX('Exposure Data'!$A$1:$AH$80,MATCH($B17&amp;$B$3,'Exposure Data'!$A$1:$A$80,0),MATCH(C$3,'Exposure Data'!$A$1:$AH$1,0)),0)</f>
        <v>2.18E-2</v>
      </c>
      <c r="D17" s="102">
        <f>IF(ISNUMBER(INDEX('Exposure Data'!$A$1:$AH$80,MATCH($B17&amp;$B$3,'Exposure Data'!$A$1:$A$80,0),MATCH(D$3,'Exposure Data'!$A$1:$AH$1,0))),INDEX('Exposure Data'!$A$1:$AH$80,MATCH($B17&amp;$B$3,'Exposure Data'!$A$1:$A$80,0),MATCH(D$3,'Exposure Data'!$A$1:$AH$1,0)),0)</f>
        <v>0.16889999999999999</v>
      </c>
      <c r="E17" s="102">
        <f>IF(ISNUMBER(INDEX('Exposure Data'!$A$1:$AH$80,MATCH($B17&amp;$B$3,'Exposure Data'!$A$1:$A$80,0),MATCH(E$3,'Exposure Data'!$A$1:$AH$1,0))),INDEX('Exposure Data'!$A$1:$AH$80,MATCH($B17&amp;$B$3,'Exposure Data'!$A$1:$A$80,0),MATCH(E$3,'Exposure Data'!$A$1:$AH$1,0)),0)</f>
        <v>3.5000000000000003E-2</v>
      </c>
      <c r="F17" s="102">
        <f>IF(ISNUMBER(INDEX('Exposure Data'!$A$1:$AH$80,MATCH($B17&amp;$B$3,'Exposure Data'!$A$1:$A$80,0),MATCH(F$3,'Exposure Data'!$A$1:$AH$1,0))),INDEX('Exposure Data'!$A$1:$AH$80,MATCH($B17&amp;$B$3,'Exposure Data'!$A$1:$A$80,0),MATCH(F$3,'Exposure Data'!$A$1:$AH$1,0)),0)</f>
        <v>0</v>
      </c>
      <c r="G17" s="102">
        <f>IF(ISNUMBER(INDEX('Exposure Data'!$A$1:$AH$80,MATCH($B17&amp;$B$3,'Exposure Data'!$A$1:$A$80,0),MATCH(G$3,'Exposure Data'!$A$1:$AH$1,0))),INDEX('Exposure Data'!$A$1:$AH$80,MATCH($B17&amp;$B$3,'Exposure Data'!$A$1:$A$80,0),MATCH(G$3,'Exposure Data'!$A$1:$AH$1,0)),0)</f>
        <v>9.4100000000000003E-2</v>
      </c>
      <c r="H17" s="102">
        <f>IF(ISNUMBER(INDEX('Exposure Data'!$A$1:$AH$80,MATCH($B17&amp;$B$3,'Exposure Data'!$A$1:$A$80,0),MATCH(H$3,'Exposure Data'!$A$1:$AH$1,0))),INDEX('Exposure Data'!$A$1:$AH$80,MATCH($B17&amp;$B$3,'Exposure Data'!$A$1:$A$80,0),MATCH(H$3,'Exposure Data'!$A$1:$AH$1,0)),0)</f>
        <v>4.19E-2</v>
      </c>
      <c r="I17" s="102">
        <f>IF(ISNUMBER(INDEX('Exposure Data'!$A$1:$AH$80,MATCH($B17&amp;$B$3,'Exposure Data'!$A$1:$A$80,0),MATCH(I$3,'Exposure Data'!$A$1:$AH$1,0))),INDEX('Exposure Data'!$A$1:$AH$80,MATCH($B17&amp;$B$3,'Exposure Data'!$A$1:$A$80,0),MATCH(I$3,'Exposure Data'!$A$1:$AH$1,0)),0)</f>
        <v>0.3352</v>
      </c>
      <c r="J17" s="102">
        <f>IF(ISNUMBER(INDEX('Exposure Data'!$A$1:$AH$80,MATCH($B17&amp;$B$3,'Exposure Data'!$A$1:$A$80,0),MATCH(J$3,'Exposure Data'!$A$1:$AH$1,0))),INDEX('Exposure Data'!$A$1:$AH$80,MATCH($B17&amp;$B$3,'Exposure Data'!$A$1:$A$80,0),MATCH(J$3,'Exposure Data'!$A$1:$AH$1,0)),0)</f>
        <v>0.30320000000000003</v>
      </c>
      <c r="K17" s="102">
        <f>IF(ISNUMBER(INDEX('Exposure Data'!$A$1:$AH$80,MATCH($B17&amp;$B$3,'Exposure Data'!$A$1:$A$80,0),MATCH(K$3,'Exposure Data'!$A$1:$AH$1,0))),INDEX('Exposure Data'!$A$1:$AH$80,MATCH($B17&amp;$B$3,'Exposure Data'!$A$1:$A$80,0),MATCH(K$3,'Exposure Data'!$A$1:$AH$1,0)),0)</f>
        <v>0</v>
      </c>
      <c r="L17" s="102">
        <f>IF(ISNUMBER(INDEX('Exposure Data'!$A$1:$AH$80,MATCH($B17&amp;$B$3,'Exposure Data'!$A$1:$A$80,0),MATCH(L$3,'Exposure Data'!$A$1:$AH$1,0))),INDEX('Exposure Data'!$A$1:$AH$80,MATCH($B17&amp;$B$3,'Exposure Data'!$A$1:$A$80,0),MATCH(L$3,'Exposure Data'!$A$1:$AH$1,0)),0)</f>
        <v>0</v>
      </c>
      <c r="M17" s="102">
        <f>IF(ISNUMBER(INDEX('Exposure Data'!$A$1:$AH$80,MATCH($B17&amp;$B$3,'Exposure Data'!$A$1:$A$80,0),MATCH(M$3,'Exposure Data'!$A$1:$AH$1,0))),INDEX('Exposure Data'!$A$1:$AH$80,MATCH($B17&amp;$B$3,'Exposure Data'!$A$1:$A$80,0),MATCH(M$3,'Exposure Data'!$A$1:$AH$1,0)),0)</f>
        <v>0</v>
      </c>
      <c r="N17" s="102">
        <f>IF(ISNUMBER(INDEX('Exposure Data'!$A$1:$AH$80,MATCH($B17&amp;$B$3,'Exposure Data'!$A$1:$A$80,0),MATCH(N$3,'Exposure Data'!$A$1:$AH$1,0))),INDEX('Exposure Data'!$A$1:$AH$80,MATCH($B17&amp;$B$3,'Exposure Data'!$A$1:$A$80,0),MATCH(N$3,'Exposure Data'!$A$1:$AH$1,0)),0)</f>
        <v>0</v>
      </c>
      <c r="O17" s="102">
        <f>IF(ISNUMBER(INDEX('Exposure Data'!$A$1:$AH$80,MATCH($B17&amp;$B$3,'Exposure Data'!$A$1:$A$80,0),MATCH(O$3,'Exposure Data'!$A$1:$AH$1,0))),INDEX('Exposure Data'!$A$1:$AH$80,MATCH($B17&amp;$B$3,'Exposure Data'!$A$1:$A$80,0),MATCH(O$3,'Exposure Data'!$A$1:$AH$1,0)),0)</f>
        <v>0</v>
      </c>
      <c r="P17" s="102">
        <f>IF(ISNUMBER(INDEX('Exposure Data'!$A$1:$AH$80,MATCH($B17&amp;$B$3,'Exposure Data'!$A$1:$A$80,0),MATCH(P$3,'Exposure Data'!$A$1:$AH$1,0))),INDEX('Exposure Data'!$A$1:$AH$80,MATCH($B17&amp;$B$3,'Exposure Data'!$A$1:$A$80,0),MATCH(P$3,'Exposure Data'!$A$1:$AH$1,0)),0)</f>
        <v>0</v>
      </c>
      <c r="Q17" s="102">
        <f>IF(ISNUMBER(INDEX('Exposure Data'!$A$1:$AH$80,MATCH($B17&amp;$B$3,'Exposure Data'!$A$1:$A$80,0),MATCH(Q$3,'Exposure Data'!$A$1:$AH$1,0))),INDEX('Exposure Data'!$A$1:$AH$80,MATCH($B17&amp;$B$3,'Exposure Data'!$A$1:$A$80,0),MATCH(Q$3,'Exposure Data'!$A$1:$AH$1,0)),0)</f>
        <v>0</v>
      </c>
      <c r="R17" s="102">
        <f>IF(ISNUMBER(INDEX('Exposure Data'!$A$1:$AH$80,MATCH($B17&amp;$B$3,'Exposure Data'!$A$1:$A$80,0),MATCH(R$3,'Exposure Data'!$A$1:$AH$1,0))),INDEX('Exposure Data'!$A$1:$AH$80,MATCH($B17&amp;$B$3,'Exposure Data'!$A$1:$A$80,0),MATCH(R$3,'Exposure Data'!$A$1:$AH$1,0)),0)</f>
        <v>0</v>
      </c>
      <c r="S17" s="102">
        <f>IF(ISNUMBER(INDEX('Exposure Data'!$A$1:$AH$80,MATCH($B17&amp;$B$3,'Exposure Data'!$A$1:$A$80,0),MATCH(S$3,'Exposure Data'!$A$1:$AH$1,0))),INDEX('Exposure Data'!$A$1:$AH$80,MATCH($B17&amp;$B$3,'Exposure Data'!$A$1:$A$80,0),MATCH(S$3,'Exposure Data'!$A$1:$AH$1,0)),0)</f>
        <v>0</v>
      </c>
      <c r="T17" s="102">
        <f>IF(ISNUMBER(INDEX('Exposure Data'!$A$1:$AH$80,MATCH($B17&amp;$B$3,'Exposure Data'!$A$1:$A$80,0),MATCH(T$3,'Exposure Data'!$A$1:$AH$1,0))),INDEX('Exposure Data'!$A$1:$AH$80,MATCH($B17&amp;$B$3,'Exposure Data'!$A$1:$A$80,0),MATCH(T$3,'Exposure Data'!$A$1:$AH$1,0)),0)</f>
        <v>0</v>
      </c>
      <c r="U17" s="102">
        <f>IF(ISNUMBER(INDEX('Exposure Data'!$A$1:$AH$80,MATCH($B17&amp;$B$3,'Exposure Data'!$A$1:$A$80,0),MATCH(U$3,'Exposure Data'!$A$1:$AH$1,0))),INDEX('Exposure Data'!$A$1:$AH$80,MATCH($B17&amp;$B$3,'Exposure Data'!$A$1:$A$80,0),MATCH(U$3,'Exposure Data'!$A$1:$AH$1,0)),0)</f>
        <v>0</v>
      </c>
      <c r="V17" s="102">
        <f>IF(ISNUMBER(INDEX('Exposure Data'!$A$1:$AH$80,MATCH($B17&amp;$B$3,'Exposure Data'!$A$1:$A$80,0),MATCH(V$3,'Exposure Data'!$A$1:$AH$1,0))),INDEX('Exposure Data'!$A$1:$AH$80,MATCH($B17&amp;$B$3,'Exposure Data'!$A$1:$A$80,0),MATCH(V$3,'Exposure Data'!$A$1:$AH$1,0)),0)</f>
        <v>0</v>
      </c>
      <c r="W17" s="14"/>
      <c r="X17" s="11"/>
      <c r="Y17" s="13">
        <f t="shared" si="1"/>
        <v>42155</v>
      </c>
      <c r="Z17" s="19" t="e">
        <f>HLOOKUP($Y17,'Perfattr Data'!$A$56:$W$142,MATCH(Z$3&amp;"Long",'Perfattr Data'!$B$56:$B$142,0),FALSE)</f>
        <v>#N/A</v>
      </c>
      <c r="AA17" s="19" t="e">
        <f>HLOOKUP($Y17,'Perfattr Data'!$A$56:$W$142,MATCH(AA$3&amp;"Long",'Perfattr Data'!$B$56:$B$142,0),FALSE)</f>
        <v>#N/A</v>
      </c>
      <c r="AB17" s="19" t="e">
        <f>HLOOKUP($Y17,'Perfattr Data'!$A$56:$W$142,MATCH(AB$3&amp;"Long",'Perfattr Data'!$B$56:$B$142,0),FALSE)</f>
        <v>#N/A</v>
      </c>
      <c r="AC17" s="19" t="e">
        <f>HLOOKUP($Y17,'Perfattr Data'!$A$56:$W$142,MATCH(AC$3&amp;"Long",'Perfattr Data'!$B$56:$B$142,0),FALSE)</f>
        <v>#N/A</v>
      </c>
      <c r="AD17" s="19" t="e">
        <f>HLOOKUP($Y17,'Perfattr Data'!$A$56:$W$142,MATCH(AD$3&amp;"Long",'Perfattr Data'!$B$56:$B$142,0),FALSE)</f>
        <v>#N/A</v>
      </c>
      <c r="AE17" s="19" t="e">
        <f>HLOOKUP($Y17,'Perfattr Data'!$A$56:$W$142,MATCH(AE$3&amp;"Long",'Perfattr Data'!$B$56:$B$142,0),FALSE)</f>
        <v>#N/A</v>
      </c>
      <c r="AF17" s="19" t="e">
        <f>HLOOKUP($Y17,'Perfattr Data'!$A$56:$W$142,MATCH(AF$3&amp;"Long",'Perfattr Data'!$B$56:$B$142,0),FALSE)</f>
        <v>#N/A</v>
      </c>
    </row>
    <row r="18" spans="1:32" outlineLevel="1" x14ac:dyDescent="0.25">
      <c r="A18" s="6"/>
      <c r="B18" s="13">
        <f t="shared" si="0"/>
        <v>42185</v>
      </c>
      <c r="C18" s="102">
        <f>IF(ISNUMBER(INDEX('Exposure Data'!$A$1:$AH$80,MATCH($B18&amp;$B$3,'Exposure Data'!$A$1:$A$80,0),MATCH(C$3,'Exposure Data'!$A$1:$AH$1,0))),INDEX('Exposure Data'!$A$1:$AH$80,MATCH($B18&amp;$B$3,'Exposure Data'!$A$1:$A$80,0),MATCH(C$3,'Exposure Data'!$A$1:$AH$1,0)),0)</f>
        <v>1.6748247009867399E-2</v>
      </c>
      <c r="D18" s="102">
        <f>IF(ISNUMBER(INDEX('Exposure Data'!$A$1:$AH$80,MATCH($B18&amp;$B$3,'Exposure Data'!$A$1:$A$80,0),MATCH(D$3,'Exposure Data'!$A$1:$AH$1,0))),INDEX('Exposure Data'!$A$1:$AH$80,MATCH($B18&amp;$B$3,'Exposure Data'!$A$1:$A$80,0),MATCH(D$3,'Exposure Data'!$A$1:$AH$1,0)),0)</f>
        <v>0.17561520146888299</v>
      </c>
      <c r="E18" s="102">
        <f>IF(ISNUMBER(INDEX('Exposure Data'!$A$1:$AH$80,MATCH($B18&amp;$B$3,'Exposure Data'!$A$1:$A$80,0),MATCH(E$3,'Exposure Data'!$A$1:$AH$1,0))),INDEX('Exposure Data'!$A$1:$AH$80,MATCH($B18&amp;$B$3,'Exposure Data'!$A$1:$A$80,0),MATCH(E$3,'Exposure Data'!$A$1:$AH$1,0)),0)</f>
        <v>2.8902052656856601E-2</v>
      </c>
      <c r="F18" s="102">
        <f>IF(ISNUMBER(INDEX('Exposure Data'!$A$1:$AH$80,MATCH($B18&amp;$B$3,'Exposure Data'!$A$1:$A$80,0),MATCH(F$3,'Exposure Data'!$A$1:$AH$1,0))),INDEX('Exposure Data'!$A$1:$AH$80,MATCH($B18&amp;$B$3,'Exposure Data'!$A$1:$A$80,0),MATCH(F$3,'Exposure Data'!$A$1:$AH$1,0)),0)</f>
        <v>0</v>
      </c>
      <c r="G18" s="102">
        <f>IF(ISNUMBER(INDEX('Exposure Data'!$A$1:$AH$80,MATCH($B18&amp;$B$3,'Exposure Data'!$A$1:$A$80,0),MATCH(G$3,'Exposure Data'!$A$1:$AH$1,0))),INDEX('Exposure Data'!$A$1:$AH$80,MATCH($B18&amp;$B$3,'Exposure Data'!$A$1:$A$80,0),MATCH(G$3,'Exposure Data'!$A$1:$AH$1,0)),0)</f>
        <v>9.6738659817766998E-2</v>
      </c>
      <c r="H18" s="102">
        <f>IF(ISNUMBER(INDEX('Exposure Data'!$A$1:$AH$80,MATCH($B18&amp;$B$3,'Exposure Data'!$A$1:$A$80,0),MATCH(H$3,'Exposure Data'!$A$1:$AH$1,0))),INDEX('Exposure Data'!$A$1:$AH$80,MATCH($B18&amp;$B$3,'Exposure Data'!$A$1:$A$80,0),MATCH(H$3,'Exposure Data'!$A$1:$AH$1,0)),0)</f>
        <v>4.1387249329046402E-2</v>
      </c>
      <c r="I18" s="102">
        <f>IF(ISNUMBER(INDEX('Exposure Data'!$A$1:$AH$80,MATCH($B18&amp;$B$3,'Exposure Data'!$A$1:$A$80,0),MATCH(I$3,'Exposure Data'!$A$1:$AH$1,0))),INDEX('Exposure Data'!$A$1:$AH$80,MATCH($B18&amp;$B$3,'Exposure Data'!$A$1:$A$80,0),MATCH(I$3,'Exposure Data'!$A$1:$AH$1,0)),0)</f>
        <v>0.338164288631641</v>
      </c>
      <c r="J18" s="102">
        <f>IF(ISNUMBER(INDEX('Exposure Data'!$A$1:$AH$80,MATCH($B18&amp;$B$3,'Exposure Data'!$A$1:$A$80,0),MATCH(J$3,'Exposure Data'!$A$1:$AH$1,0))),INDEX('Exposure Data'!$A$1:$AH$80,MATCH($B18&amp;$B$3,'Exposure Data'!$A$1:$A$80,0),MATCH(J$3,'Exposure Data'!$A$1:$AH$1,0)),0)</f>
        <v>0.30244430108593801</v>
      </c>
      <c r="K18" s="102">
        <f>IF(ISNUMBER(INDEX('Exposure Data'!$A$1:$AH$80,MATCH($B18&amp;$B$3,'Exposure Data'!$A$1:$A$80,0),MATCH(K$3,'Exposure Data'!$A$1:$AH$1,0))),INDEX('Exposure Data'!$A$1:$AH$80,MATCH($B18&amp;$B$3,'Exposure Data'!$A$1:$A$80,0),MATCH(K$3,'Exposure Data'!$A$1:$AH$1,0)),0)</f>
        <v>0</v>
      </c>
      <c r="L18" s="102">
        <f>IF(ISNUMBER(INDEX('Exposure Data'!$A$1:$AH$80,MATCH($B18&amp;$B$3,'Exposure Data'!$A$1:$A$80,0),MATCH(L$3,'Exposure Data'!$A$1:$AH$1,0))),INDEX('Exposure Data'!$A$1:$AH$80,MATCH($B18&amp;$B$3,'Exposure Data'!$A$1:$A$80,0),MATCH(L$3,'Exposure Data'!$A$1:$AH$1,0)),0)</f>
        <v>0</v>
      </c>
      <c r="M18" s="102">
        <f>IF(ISNUMBER(INDEX('Exposure Data'!$A$1:$AH$80,MATCH($B18&amp;$B$3,'Exposure Data'!$A$1:$A$80,0),MATCH(M$3,'Exposure Data'!$A$1:$AH$1,0))),INDEX('Exposure Data'!$A$1:$AH$80,MATCH($B18&amp;$B$3,'Exposure Data'!$A$1:$A$80,0),MATCH(M$3,'Exposure Data'!$A$1:$AH$1,0)),0)</f>
        <v>0</v>
      </c>
      <c r="N18" s="102">
        <f>IF(ISNUMBER(INDEX('Exposure Data'!$A$1:$AH$80,MATCH($B18&amp;$B$3,'Exposure Data'!$A$1:$A$80,0),MATCH(N$3,'Exposure Data'!$A$1:$AH$1,0))),INDEX('Exposure Data'!$A$1:$AH$80,MATCH($B18&amp;$B$3,'Exposure Data'!$A$1:$A$80,0),MATCH(N$3,'Exposure Data'!$A$1:$AH$1,0)),0)</f>
        <v>0</v>
      </c>
      <c r="O18" s="102">
        <f>IF(ISNUMBER(INDEX('Exposure Data'!$A$1:$AH$80,MATCH($B18&amp;$B$3,'Exposure Data'!$A$1:$A$80,0),MATCH(O$3,'Exposure Data'!$A$1:$AH$1,0))),INDEX('Exposure Data'!$A$1:$AH$80,MATCH($B18&amp;$B$3,'Exposure Data'!$A$1:$A$80,0),MATCH(O$3,'Exposure Data'!$A$1:$AH$1,0)),0)</f>
        <v>0</v>
      </c>
      <c r="P18" s="102">
        <f>IF(ISNUMBER(INDEX('Exposure Data'!$A$1:$AH$80,MATCH($B18&amp;$B$3,'Exposure Data'!$A$1:$A$80,0),MATCH(P$3,'Exposure Data'!$A$1:$AH$1,0))),INDEX('Exposure Data'!$A$1:$AH$80,MATCH($B18&amp;$B$3,'Exposure Data'!$A$1:$A$80,0),MATCH(P$3,'Exposure Data'!$A$1:$AH$1,0)),0)</f>
        <v>0</v>
      </c>
      <c r="Q18" s="102">
        <f>IF(ISNUMBER(INDEX('Exposure Data'!$A$1:$AH$80,MATCH($B18&amp;$B$3,'Exposure Data'!$A$1:$A$80,0),MATCH(Q$3,'Exposure Data'!$A$1:$AH$1,0))),INDEX('Exposure Data'!$A$1:$AH$80,MATCH($B18&amp;$B$3,'Exposure Data'!$A$1:$A$80,0),MATCH(Q$3,'Exposure Data'!$A$1:$AH$1,0)),0)</f>
        <v>0</v>
      </c>
      <c r="R18" s="102">
        <f>IF(ISNUMBER(INDEX('Exposure Data'!$A$1:$AH$80,MATCH($B18&amp;$B$3,'Exposure Data'!$A$1:$A$80,0),MATCH(R$3,'Exposure Data'!$A$1:$AH$1,0))),INDEX('Exposure Data'!$A$1:$AH$80,MATCH($B18&amp;$B$3,'Exposure Data'!$A$1:$A$80,0),MATCH(R$3,'Exposure Data'!$A$1:$AH$1,0)),0)</f>
        <v>0</v>
      </c>
      <c r="S18" s="102">
        <f>IF(ISNUMBER(INDEX('Exposure Data'!$A$1:$AH$80,MATCH($B18&amp;$B$3,'Exposure Data'!$A$1:$A$80,0),MATCH(S$3,'Exposure Data'!$A$1:$AH$1,0))),INDEX('Exposure Data'!$A$1:$AH$80,MATCH($B18&amp;$B$3,'Exposure Data'!$A$1:$A$80,0),MATCH(S$3,'Exposure Data'!$A$1:$AH$1,0)),0)</f>
        <v>0</v>
      </c>
      <c r="T18" s="102">
        <f>IF(ISNUMBER(INDEX('Exposure Data'!$A$1:$AH$80,MATCH($B18&amp;$B$3,'Exposure Data'!$A$1:$A$80,0),MATCH(T$3,'Exposure Data'!$A$1:$AH$1,0))),INDEX('Exposure Data'!$A$1:$AH$80,MATCH($B18&amp;$B$3,'Exposure Data'!$A$1:$A$80,0),MATCH(T$3,'Exposure Data'!$A$1:$AH$1,0)),0)</f>
        <v>0</v>
      </c>
      <c r="U18" s="102">
        <f>IF(ISNUMBER(INDEX('Exposure Data'!$A$1:$AH$80,MATCH($B18&amp;$B$3,'Exposure Data'!$A$1:$A$80,0),MATCH(U$3,'Exposure Data'!$A$1:$AH$1,0))),INDEX('Exposure Data'!$A$1:$AH$80,MATCH($B18&amp;$B$3,'Exposure Data'!$A$1:$A$80,0),MATCH(U$3,'Exposure Data'!$A$1:$AH$1,0)),0)</f>
        <v>0</v>
      </c>
      <c r="V18" s="102">
        <f>IF(ISNUMBER(INDEX('Exposure Data'!$A$1:$AH$80,MATCH($B18&amp;$B$3,'Exposure Data'!$A$1:$A$80,0),MATCH(V$3,'Exposure Data'!$A$1:$AH$1,0))),INDEX('Exposure Data'!$A$1:$AH$80,MATCH($B18&amp;$B$3,'Exposure Data'!$A$1:$A$80,0),MATCH(V$3,'Exposure Data'!$A$1:$AH$1,0)),0)</f>
        <v>0</v>
      </c>
      <c r="W18" s="14"/>
      <c r="X18" s="11"/>
      <c r="Y18" s="13">
        <f t="shared" si="1"/>
        <v>42185</v>
      </c>
      <c r="Z18" s="19" t="e">
        <f>HLOOKUP($Y18,'Perfattr Data'!$A$56:$W$142,MATCH(Z$3&amp;"Long",'Perfattr Data'!$B$56:$B$142,0),FALSE)</f>
        <v>#N/A</v>
      </c>
      <c r="AA18" s="19" t="e">
        <f>HLOOKUP($Y18,'Perfattr Data'!$A$56:$W$142,MATCH(AA$3&amp;"Long",'Perfattr Data'!$B$56:$B$142,0),FALSE)</f>
        <v>#N/A</v>
      </c>
      <c r="AB18" s="19" t="e">
        <f>HLOOKUP($Y18,'Perfattr Data'!$A$56:$W$142,MATCH(AB$3&amp;"Long",'Perfattr Data'!$B$56:$B$142,0),FALSE)</f>
        <v>#N/A</v>
      </c>
      <c r="AC18" s="19" t="e">
        <f>HLOOKUP($Y18,'Perfattr Data'!$A$56:$W$142,MATCH(AC$3&amp;"Long",'Perfattr Data'!$B$56:$B$142,0),FALSE)</f>
        <v>#N/A</v>
      </c>
      <c r="AD18" s="19" t="e">
        <f>HLOOKUP($Y18,'Perfattr Data'!$A$56:$W$142,MATCH(AD$3&amp;"Long",'Perfattr Data'!$B$56:$B$142,0),FALSE)</f>
        <v>#N/A</v>
      </c>
      <c r="AE18" s="19" t="e">
        <f>HLOOKUP($Y18,'Perfattr Data'!$A$56:$W$142,MATCH(AE$3&amp;"Long",'Perfattr Data'!$B$56:$B$142,0),FALSE)</f>
        <v>#N/A</v>
      </c>
      <c r="AF18" s="19" t="e">
        <f>HLOOKUP($Y18,'Perfattr Data'!$A$56:$W$142,MATCH(AF$3&amp;"Long",'Perfattr Data'!$B$56:$B$142,0),FALSE)</f>
        <v>#N/A</v>
      </c>
    </row>
    <row r="19" spans="1:32" outlineLevel="1" x14ac:dyDescent="0.25">
      <c r="A19" s="6"/>
      <c r="B19" s="13">
        <f t="shared" si="0"/>
        <v>42216</v>
      </c>
      <c r="C19" s="102">
        <f>IF(ISNUMBER(INDEX('Exposure Data'!$A$1:$AH$80,MATCH($B19&amp;$B$3,'Exposure Data'!$A$1:$A$80,0),MATCH(C$3,'Exposure Data'!$A$1:$AH$1,0))),INDEX('Exposure Data'!$A$1:$AH$80,MATCH($B19&amp;$B$3,'Exposure Data'!$A$1:$A$80,0),MATCH(C$3,'Exposure Data'!$A$1:$AH$1,0)),0)</f>
        <v>1.84E-2</v>
      </c>
      <c r="D19" s="102">
        <f>IF(ISNUMBER(INDEX('Exposure Data'!$A$1:$AH$80,MATCH($B19&amp;$B$3,'Exposure Data'!$A$1:$A$80,0),MATCH(D$3,'Exposure Data'!$A$1:$AH$1,0))),INDEX('Exposure Data'!$A$1:$AH$80,MATCH($B19&amp;$B$3,'Exposure Data'!$A$1:$A$80,0),MATCH(D$3,'Exposure Data'!$A$1:$AH$1,0)),0)</f>
        <v>0.17530000000000001</v>
      </c>
      <c r="E19" s="102">
        <f>IF(ISNUMBER(INDEX('Exposure Data'!$A$1:$AH$80,MATCH($B19&amp;$B$3,'Exposure Data'!$A$1:$A$80,0),MATCH(E$3,'Exposure Data'!$A$1:$AH$1,0))),INDEX('Exposure Data'!$A$1:$AH$80,MATCH($B19&amp;$B$3,'Exposure Data'!$A$1:$A$80,0),MATCH(E$3,'Exposure Data'!$A$1:$AH$1,0)),0)</f>
        <v>2.7699999999999999E-2</v>
      </c>
      <c r="F19" s="102">
        <f>IF(ISNUMBER(INDEX('Exposure Data'!$A$1:$AH$80,MATCH($B19&amp;$B$3,'Exposure Data'!$A$1:$A$80,0),MATCH(F$3,'Exposure Data'!$A$1:$AH$1,0))),INDEX('Exposure Data'!$A$1:$AH$80,MATCH($B19&amp;$B$3,'Exposure Data'!$A$1:$A$80,0),MATCH(F$3,'Exposure Data'!$A$1:$AH$1,0)),0)</f>
        <v>0</v>
      </c>
      <c r="G19" s="102">
        <f>IF(ISNUMBER(INDEX('Exposure Data'!$A$1:$AH$80,MATCH($B19&amp;$B$3,'Exposure Data'!$A$1:$A$80,0),MATCH(G$3,'Exposure Data'!$A$1:$AH$1,0))),INDEX('Exposure Data'!$A$1:$AH$80,MATCH($B19&amp;$B$3,'Exposure Data'!$A$1:$A$80,0),MATCH(G$3,'Exposure Data'!$A$1:$AH$1,0)),0)</f>
        <v>9.5799999999999996E-2</v>
      </c>
      <c r="H19" s="102">
        <f>IF(ISNUMBER(INDEX('Exposure Data'!$A$1:$AH$80,MATCH($B19&amp;$B$3,'Exposure Data'!$A$1:$A$80,0),MATCH(H$3,'Exposure Data'!$A$1:$AH$1,0))),INDEX('Exposure Data'!$A$1:$AH$80,MATCH($B19&amp;$B$3,'Exposure Data'!$A$1:$A$80,0),MATCH(H$3,'Exposure Data'!$A$1:$AH$1,0)),0)</f>
        <v>4.1000000000000002E-2</v>
      </c>
      <c r="I19" s="102">
        <f>IF(ISNUMBER(INDEX('Exposure Data'!$A$1:$AH$80,MATCH($B19&amp;$B$3,'Exposure Data'!$A$1:$A$80,0),MATCH(I$3,'Exposure Data'!$A$1:$AH$1,0))),INDEX('Exposure Data'!$A$1:$AH$80,MATCH($B19&amp;$B$3,'Exposure Data'!$A$1:$A$80,0),MATCH(I$3,'Exposure Data'!$A$1:$AH$1,0)),0)</f>
        <v>0.33350000000000002</v>
      </c>
      <c r="J19" s="102">
        <f>IF(ISNUMBER(INDEX('Exposure Data'!$A$1:$AH$80,MATCH($B19&amp;$B$3,'Exposure Data'!$A$1:$A$80,0),MATCH(J$3,'Exposure Data'!$A$1:$AH$1,0))),INDEX('Exposure Data'!$A$1:$AH$80,MATCH($B19&amp;$B$3,'Exposure Data'!$A$1:$A$80,0),MATCH(J$3,'Exposure Data'!$A$1:$AH$1,0)),0)</f>
        <v>0.30830000000000002</v>
      </c>
      <c r="K19" s="102">
        <f>IF(ISNUMBER(INDEX('Exposure Data'!$A$1:$AH$80,MATCH($B19&amp;$B$3,'Exposure Data'!$A$1:$A$80,0),MATCH(K$3,'Exposure Data'!$A$1:$AH$1,0))),INDEX('Exposure Data'!$A$1:$AH$80,MATCH($B19&amp;$B$3,'Exposure Data'!$A$1:$A$80,0),MATCH(K$3,'Exposure Data'!$A$1:$AH$1,0)),0)</f>
        <v>0</v>
      </c>
      <c r="L19" s="102">
        <f>IF(ISNUMBER(INDEX('Exposure Data'!$A$1:$AH$80,MATCH($B19&amp;$B$3,'Exposure Data'!$A$1:$A$80,0),MATCH(L$3,'Exposure Data'!$A$1:$AH$1,0))),INDEX('Exposure Data'!$A$1:$AH$80,MATCH($B19&amp;$B$3,'Exposure Data'!$A$1:$A$80,0),MATCH(L$3,'Exposure Data'!$A$1:$AH$1,0)),0)</f>
        <v>0</v>
      </c>
      <c r="M19" s="102">
        <f>IF(ISNUMBER(INDEX('Exposure Data'!$A$1:$AH$80,MATCH($B19&amp;$B$3,'Exposure Data'!$A$1:$A$80,0),MATCH(M$3,'Exposure Data'!$A$1:$AH$1,0))),INDEX('Exposure Data'!$A$1:$AH$80,MATCH($B19&amp;$B$3,'Exposure Data'!$A$1:$A$80,0),MATCH(M$3,'Exposure Data'!$A$1:$AH$1,0)),0)</f>
        <v>0</v>
      </c>
      <c r="N19" s="102">
        <f>IF(ISNUMBER(INDEX('Exposure Data'!$A$1:$AH$80,MATCH($B19&amp;$B$3,'Exposure Data'!$A$1:$A$80,0),MATCH(N$3,'Exposure Data'!$A$1:$AH$1,0))),INDEX('Exposure Data'!$A$1:$AH$80,MATCH($B19&amp;$B$3,'Exposure Data'!$A$1:$A$80,0),MATCH(N$3,'Exposure Data'!$A$1:$AH$1,0)),0)</f>
        <v>0</v>
      </c>
      <c r="O19" s="102">
        <f>IF(ISNUMBER(INDEX('Exposure Data'!$A$1:$AH$80,MATCH($B19&amp;$B$3,'Exposure Data'!$A$1:$A$80,0),MATCH(O$3,'Exposure Data'!$A$1:$AH$1,0))),INDEX('Exposure Data'!$A$1:$AH$80,MATCH($B19&amp;$B$3,'Exposure Data'!$A$1:$A$80,0),MATCH(O$3,'Exposure Data'!$A$1:$AH$1,0)),0)</f>
        <v>0</v>
      </c>
      <c r="P19" s="102">
        <f>IF(ISNUMBER(INDEX('Exposure Data'!$A$1:$AH$80,MATCH($B19&amp;$B$3,'Exposure Data'!$A$1:$A$80,0),MATCH(P$3,'Exposure Data'!$A$1:$AH$1,0))),INDEX('Exposure Data'!$A$1:$AH$80,MATCH($B19&amp;$B$3,'Exposure Data'!$A$1:$A$80,0),MATCH(P$3,'Exposure Data'!$A$1:$AH$1,0)),0)</f>
        <v>0</v>
      </c>
      <c r="Q19" s="102">
        <f>IF(ISNUMBER(INDEX('Exposure Data'!$A$1:$AH$80,MATCH($B19&amp;$B$3,'Exposure Data'!$A$1:$A$80,0),MATCH(Q$3,'Exposure Data'!$A$1:$AH$1,0))),INDEX('Exposure Data'!$A$1:$AH$80,MATCH($B19&amp;$B$3,'Exposure Data'!$A$1:$A$80,0),MATCH(Q$3,'Exposure Data'!$A$1:$AH$1,0)),0)</f>
        <v>0</v>
      </c>
      <c r="R19" s="102">
        <f>IF(ISNUMBER(INDEX('Exposure Data'!$A$1:$AH$80,MATCH($B19&amp;$B$3,'Exposure Data'!$A$1:$A$80,0),MATCH(R$3,'Exposure Data'!$A$1:$AH$1,0))),INDEX('Exposure Data'!$A$1:$AH$80,MATCH($B19&amp;$B$3,'Exposure Data'!$A$1:$A$80,0),MATCH(R$3,'Exposure Data'!$A$1:$AH$1,0)),0)</f>
        <v>0</v>
      </c>
      <c r="S19" s="102">
        <f>IF(ISNUMBER(INDEX('Exposure Data'!$A$1:$AH$80,MATCH($B19&amp;$B$3,'Exposure Data'!$A$1:$A$80,0),MATCH(S$3,'Exposure Data'!$A$1:$AH$1,0))),INDEX('Exposure Data'!$A$1:$AH$80,MATCH($B19&amp;$B$3,'Exposure Data'!$A$1:$A$80,0),MATCH(S$3,'Exposure Data'!$A$1:$AH$1,0)),0)</f>
        <v>0</v>
      </c>
      <c r="T19" s="102">
        <f>IF(ISNUMBER(INDEX('Exposure Data'!$A$1:$AH$80,MATCH($B19&amp;$B$3,'Exposure Data'!$A$1:$A$80,0),MATCH(T$3,'Exposure Data'!$A$1:$AH$1,0))),INDEX('Exposure Data'!$A$1:$AH$80,MATCH($B19&amp;$B$3,'Exposure Data'!$A$1:$A$80,0),MATCH(T$3,'Exposure Data'!$A$1:$AH$1,0)),0)</f>
        <v>0</v>
      </c>
      <c r="U19" s="102">
        <f>IF(ISNUMBER(INDEX('Exposure Data'!$A$1:$AH$80,MATCH($B19&amp;$B$3,'Exposure Data'!$A$1:$A$80,0),MATCH(U$3,'Exposure Data'!$A$1:$AH$1,0))),INDEX('Exposure Data'!$A$1:$AH$80,MATCH($B19&amp;$B$3,'Exposure Data'!$A$1:$A$80,0),MATCH(U$3,'Exposure Data'!$A$1:$AH$1,0)),0)</f>
        <v>0</v>
      </c>
      <c r="V19" s="102">
        <f>IF(ISNUMBER(INDEX('Exposure Data'!$A$1:$AH$80,MATCH($B19&amp;$B$3,'Exposure Data'!$A$1:$A$80,0),MATCH(V$3,'Exposure Data'!$A$1:$AH$1,0))),INDEX('Exposure Data'!$A$1:$AH$80,MATCH($B19&amp;$B$3,'Exposure Data'!$A$1:$A$80,0),MATCH(V$3,'Exposure Data'!$A$1:$AH$1,0)),0)</f>
        <v>0</v>
      </c>
      <c r="W19" s="14"/>
      <c r="X19" s="11"/>
      <c r="Y19" s="13">
        <f t="shared" si="1"/>
        <v>42216</v>
      </c>
      <c r="Z19" s="19" t="e">
        <f>HLOOKUP($Y19,'Perfattr Data'!$A$56:$W$142,MATCH(Z$3&amp;"Long",'Perfattr Data'!$B$56:$B$142,0),FALSE)</f>
        <v>#N/A</v>
      </c>
      <c r="AA19" s="19" t="e">
        <f>HLOOKUP($Y19,'Perfattr Data'!$A$56:$W$142,MATCH(AA$3&amp;"Long",'Perfattr Data'!$B$56:$B$142,0),FALSE)</f>
        <v>#N/A</v>
      </c>
      <c r="AB19" s="19" t="e">
        <f>HLOOKUP($Y19,'Perfattr Data'!$A$56:$W$142,MATCH(AB$3&amp;"Long",'Perfattr Data'!$B$56:$B$142,0),FALSE)</f>
        <v>#N/A</v>
      </c>
      <c r="AC19" s="19" t="e">
        <f>HLOOKUP($Y19,'Perfattr Data'!$A$56:$W$142,MATCH(AC$3&amp;"Long",'Perfattr Data'!$B$56:$B$142,0),FALSE)</f>
        <v>#N/A</v>
      </c>
      <c r="AD19" s="19" t="e">
        <f>HLOOKUP($Y19,'Perfattr Data'!$A$56:$W$142,MATCH(AD$3&amp;"Long",'Perfattr Data'!$B$56:$B$142,0),FALSE)</f>
        <v>#N/A</v>
      </c>
      <c r="AE19" s="19" t="e">
        <f>HLOOKUP($Y19,'Perfattr Data'!$A$56:$W$142,MATCH(AE$3&amp;"Long",'Perfattr Data'!$B$56:$B$142,0),FALSE)</f>
        <v>#N/A</v>
      </c>
      <c r="AF19" s="19" t="e">
        <f>HLOOKUP($Y19,'Perfattr Data'!$A$56:$W$142,MATCH(AF$3&amp;"Long",'Perfattr Data'!$B$56:$B$142,0),FALSE)</f>
        <v>#N/A</v>
      </c>
    </row>
    <row r="20" spans="1:32" outlineLevel="1" x14ac:dyDescent="0.25">
      <c r="A20" s="6"/>
      <c r="B20" s="13">
        <f t="shared" si="0"/>
        <v>42247</v>
      </c>
      <c r="C20" s="102">
        <f>IF(ISNUMBER(INDEX('Exposure Data'!$A$1:$AH$80,MATCH($B20&amp;$B$3,'Exposure Data'!$A$1:$A$80,0),MATCH(C$3,'Exposure Data'!$A$1:$AH$1,0))),INDEX('Exposure Data'!$A$1:$AH$80,MATCH($B20&amp;$B$3,'Exposure Data'!$A$1:$A$80,0),MATCH(C$3,'Exposure Data'!$A$1:$AH$1,0)),0)</f>
        <v>1.8700000000000001E-2</v>
      </c>
      <c r="D20" s="102">
        <f>IF(ISNUMBER(INDEX('Exposure Data'!$A$1:$AH$80,MATCH($B20&amp;$B$3,'Exposure Data'!$A$1:$A$80,0),MATCH(D$3,'Exposure Data'!$A$1:$AH$1,0))),INDEX('Exposure Data'!$A$1:$AH$80,MATCH($B20&amp;$B$3,'Exposure Data'!$A$1:$A$80,0),MATCH(D$3,'Exposure Data'!$A$1:$AH$1,0)),0)</f>
        <v>0.1804</v>
      </c>
      <c r="E20" s="102">
        <f>IF(ISNUMBER(INDEX('Exposure Data'!$A$1:$AH$80,MATCH($B20&amp;$B$3,'Exposure Data'!$A$1:$A$80,0),MATCH(E$3,'Exposure Data'!$A$1:$AH$1,0))),INDEX('Exposure Data'!$A$1:$AH$80,MATCH($B20&amp;$B$3,'Exposure Data'!$A$1:$A$80,0),MATCH(E$3,'Exposure Data'!$A$1:$AH$1,0)),0)</f>
        <v>2.8400000000000002E-2</v>
      </c>
      <c r="F20" s="102">
        <f>IF(ISNUMBER(INDEX('Exposure Data'!$A$1:$AH$80,MATCH($B20&amp;$B$3,'Exposure Data'!$A$1:$A$80,0),MATCH(F$3,'Exposure Data'!$A$1:$AH$1,0))),INDEX('Exposure Data'!$A$1:$AH$80,MATCH($B20&amp;$B$3,'Exposure Data'!$A$1:$A$80,0),MATCH(F$3,'Exposure Data'!$A$1:$AH$1,0)),0)</f>
        <v>0</v>
      </c>
      <c r="G20" s="102">
        <f>IF(ISNUMBER(INDEX('Exposure Data'!$A$1:$AH$80,MATCH($B20&amp;$B$3,'Exposure Data'!$A$1:$A$80,0),MATCH(G$3,'Exposure Data'!$A$1:$AH$1,0))),INDEX('Exposure Data'!$A$1:$AH$80,MATCH($B20&amp;$B$3,'Exposure Data'!$A$1:$A$80,0),MATCH(G$3,'Exposure Data'!$A$1:$AH$1,0)),0)</f>
        <v>9.8100000000000007E-2</v>
      </c>
      <c r="H20" s="102">
        <f>IF(ISNUMBER(INDEX('Exposure Data'!$A$1:$AH$80,MATCH($B20&amp;$B$3,'Exposure Data'!$A$1:$A$80,0),MATCH(H$3,'Exposure Data'!$A$1:$AH$1,0))),INDEX('Exposure Data'!$A$1:$AH$80,MATCH($B20&amp;$B$3,'Exposure Data'!$A$1:$A$80,0),MATCH(H$3,'Exposure Data'!$A$1:$AH$1,0)),0)</f>
        <v>4.2099999999999999E-2</v>
      </c>
      <c r="I20" s="102">
        <f>IF(ISNUMBER(INDEX('Exposure Data'!$A$1:$AH$80,MATCH($B20&amp;$B$3,'Exposure Data'!$A$1:$A$80,0),MATCH(I$3,'Exposure Data'!$A$1:$AH$1,0))),INDEX('Exposure Data'!$A$1:$AH$80,MATCH($B20&amp;$B$3,'Exposure Data'!$A$1:$A$80,0),MATCH(I$3,'Exposure Data'!$A$1:$AH$1,0)),0)</f>
        <v>0.33460000000000001</v>
      </c>
      <c r="J20" s="102">
        <f>IF(ISNUMBER(INDEX('Exposure Data'!$A$1:$AH$80,MATCH($B20&amp;$B$3,'Exposure Data'!$A$1:$A$80,0),MATCH(J$3,'Exposure Data'!$A$1:$AH$1,0))),INDEX('Exposure Data'!$A$1:$AH$80,MATCH($B20&amp;$B$3,'Exposure Data'!$A$1:$A$80,0),MATCH(J$3,'Exposure Data'!$A$1:$AH$1,0)),0)</f>
        <v>0.29770000000000002</v>
      </c>
      <c r="K20" s="102">
        <f>IF(ISNUMBER(INDEX('Exposure Data'!$A$1:$AH$80,MATCH($B20&amp;$B$3,'Exposure Data'!$A$1:$A$80,0),MATCH(K$3,'Exposure Data'!$A$1:$AH$1,0))),INDEX('Exposure Data'!$A$1:$AH$80,MATCH($B20&amp;$B$3,'Exposure Data'!$A$1:$A$80,0),MATCH(K$3,'Exposure Data'!$A$1:$AH$1,0)),0)</f>
        <v>0</v>
      </c>
      <c r="L20" s="102">
        <f>IF(ISNUMBER(INDEX('Exposure Data'!$A$1:$AH$80,MATCH($B20&amp;$B$3,'Exposure Data'!$A$1:$A$80,0),MATCH(L$3,'Exposure Data'!$A$1:$AH$1,0))),INDEX('Exposure Data'!$A$1:$AH$80,MATCH($B20&amp;$B$3,'Exposure Data'!$A$1:$A$80,0),MATCH(L$3,'Exposure Data'!$A$1:$AH$1,0)),0)</f>
        <v>0</v>
      </c>
      <c r="M20" s="102">
        <f>IF(ISNUMBER(INDEX('Exposure Data'!$A$1:$AH$80,MATCH($B20&amp;$B$3,'Exposure Data'!$A$1:$A$80,0),MATCH(M$3,'Exposure Data'!$A$1:$AH$1,0))),INDEX('Exposure Data'!$A$1:$AH$80,MATCH($B20&amp;$B$3,'Exposure Data'!$A$1:$A$80,0),MATCH(M$3,'Exposure Data'!$A$1:$AH$1,0)),0)</f>
        <v>0</v>
      </c>
      <c r="N20" s="102">
        <f>IF(ISNUMBER(INDEX('Exposure Data'!$A$1:$AH$80,MATCH($B20&amp;$B$3,'Exposure Data'!$A$1:$A$80,0),MATCH(N$3,'Exposure Data'!$A$1:$AH$1,0))),INDEX('Exposure Data'!$A$1:$AH$80,MATCH($B20&amp;$B$3,'Exposure Data'!$A$1:$A$80,0),MATCH(N$3,'Exposure Data'!$A$1:$AH$1,0)),0)</f>
        <v>0</v>
      </c>
      <c r="O20" s="102">
        <f>IF(ISNUMBER(INDEX('Exposure Data'!$A$1:$AH$80,MATCH($B20&amp;$B$3,'Exposure Data'!$A$1:$A$80,0),MATCH(O$3,'Exposure Data'!$A$1:$AH$1,0))),INDEX('Exposure Data'!$A$1:$AH$80,MATCH($B20&amp;$B$3,'Exposure Data'!$A$1:$A$80,0),MATCH(O$3,'Exposure Data'!$A$1:$AH$1,0)),0)</f>
        <v>0</v>
      </c>
      <c r="P20" s="102">
        <f>IF(ISNUMBER(INDEX('Exposure Data'!$A$1:$AH$80,MATCH($B20&amp;$B$3,'Exposure Data'!$A$1:$A$80,0),MATCH(P$3,'Exposure Data'!$A$1:$AH$1,0))),INDEX('Exposure Data'!$A$1:$AH$80,MATCH($B20&amp;$B$3,'Exposure Data'!$A$1:$A$80,0),MATCH(P$3,'Exposure Data'!$A$1:$AH$1,0)),0)</f>
        <v>0</v>
      </c>
      <c r="Q20" s="102">
        <f>IF(ISNUMBER(INDEX('Exposure Data'!$A$1:$AH$80,MATCH($B20&amp;$B$3,'Exposure Data'!$A$1:$A$80,0),MATCH(Q$3,'Exposure Data'!$A$1:$AH$1,0))),INDEX('Exposure Data'!$A$1:$AH$80,MATCH($B20&amp;$B$3,'Exposure Data'!$A$1:$A$80,0),MATCH(Q$3,'Exposure Data'!$A$1:$AH$1,0)),0)</f>
        <v>0</v>
      </c>
      <c r="R20" s="102">
        <f>IF(ISNUMBER(INDEX('Exposure Data'!$A$1:$AH$80,MATCH($B20&amp;$B$3,'Exposure Data'!$A$1:$A$80,0),MATCH(R$3,'Exposure Data'!$A$1:$AH$1,0))),INDEX('Exposure Data'!$A$1:$AH$80,MATCH($B20&amp;$B$3,'Exposure Data'!$A$1:$A$80,0),MATCH(R$3,'Exposure Data'!$A$1:$AH$1,0)),0)</f>
        <v>0</v>
      </c>
      <c r="S20" s="102">
        <f>IF(ISNUMBER(INDEX('Exposure Data'!$A$1:$AH$80,MATCH($B20&amp;$B$3,'Exposure Data'!$A$1:$A$80,0),MATCH(S$3,'Exposure Data'!$A$1:$AH$1,0))),INDEX('Exposure Data'!$A$1:$AH$80,MATCH($B20&amp;$B$3,'Exposure Data'!$A$1:$A$80,0),MATCH(S$3,'Exposure Data'!$A$1:$AH$1,0)),0)</f>
        <v>0</v>
      </c>
      <c r="T20" s="102">
        <f>IF(ISNUMBER(INDEX('Exposure Data'!$A$1:$AH$80,MATCH($B20&amp;$B$3,'Exposure Data'!$A$1:$A$80,0),MATCH(T$3,'Exposure Data'!$A$1:$AH$1,0))),INDEX('Exposure Data'!$A$1:$AH$80,MATCH($B20&amp;$B$3,'Exposure Data'!$A$1:$A$80,0),MATCH(T$3,'Exposure Data'!$A$1:$AH$1,0)),0)</f>
        <v>0</v>
      </c>
      <c r="U20" s="102">
        <f>IF(ISNUMBER(INDEX('Exposure Data'!$A$1:$AH$80,MATCH($B20&amp;$B$3,'Exposure Data'!$A$1:$A$80,0),MATCH(U$3,'Exposure Data'!$A$1:$AH$1,0))),INDEX('Exposure Data'!$A$1:$AH$80,MATCH($B20&amp;$B$3,'Exposure Data'!$A$1:$A$80,0),MATCH(U$3,'Exposure Data'!$A$1:$AH$1,0)),0)</f>
        <v>0</v>
      </c>
      <c r="V20" s="102">
        <f>IF(ISNUMBER(INDEX('Exposure Data'!$A$1:$AH$80,MATCH($B20&amp;$B$3,'Exposure Data'!$A$1:$A$80,0),MATCH(V$3,'Exposure Data'!$A$1:$AH$1,0))),INDEX('Exposure Data'!$A$1:$AH$80,MATCH($B20&amp;$B$3,'Exposure Data'!$A$1:$A$80,0),MATCH(V$3,'Exposure Data'!$A$1:$AH$1,0)),0)</f>
        <v>0</v>
      </c>
      <c r="W20" s="14"/>
      <c r="X20" s="11"/>
      <c r="Y20" s="13">
        <f t="shared" si="1"/>
        <v>42247</v>
      </c>
      <c r="Z20" s="19" t="e">
        <f>HLOOKUP($Y20,'Perfattr Data'!$A$56:$W$142,MATCH(Z$3&amp;"Long",'Perfattr Data'!$B$56:$B$142,0),FALSE)</f>
        <v>#N/A</v>
      </c>
      <c r="AA20" s="19" t="e">
        <f>HLOOKUP($Y20,'Perfattr Data'!$A$56:$W$142,MATCH(AA$3&amp;"Long",'Perfattr Data'!$B$56:$B$142,0),FALSE)</f>
        <v>#N/A</v>
      </c>
      <c r="AB20" s="19" t="e">
        <f>HLOOKUP($Y20,'Perfattr Data'!$A$56:$W$142,MATCH(AB$3&amp;"Long",'Perfattr Data'!$B$56:$B$142,0),FALSE)</f>
        <v>#N/A</v>
      </c>
      <c r="AC20" s="19" t="e">
        <f>HLOOKUP($Y20,'Perfattr Data'!$A$56:$W$142,MATCH(AC$3&amp;"Long",'Perfattr Data'!$B$56:$B$142,0),FALSE)</f>
        <v>#N/A</v>
      </c>
      <c r="AD20" s="19" t="e">
        <f>HLOOKUP($Y20,'Perfattr Data'!$A$56:$W$142,MATCH(AD$3&amp;"Long",'Perfattr Data'!$B$56:$B$142,0),FALSE)</f>
        <v>#N/A</v>
      </c>
      <c r="AE20" s="19" t="e">
        <f>HLOOKUP($Y20,'Perfattr Data'!$A$56:$W$142,MATCH(AE$3&amp;"Long",'Perfattr Data'!$B$56:$B$142,0),FALSE)</f>
        <v>#N/A</v>
      </c>
      <c r="AF20" s="19" t="e">
        <f>HLOOKUP($Y20,'Perfattr Data'!$A$56:$W$142,MATCH(AF$3&amp;"Long",'Perfattr Data'!$B$56:$B$142,0),FALSE)</f>
        <v>#N/A</v>
      </c>
    </row>
    <row r="21" spans="1:32" outlineLevel="1" x14ac:dyDescent="0.25">
      <c r="A21" s="6"/>
      <c r="B21" s="13">
        <f t="shared" si="0"/>
        <v>42277</v>
      </c>
      <c r="C21" s="102">
        <f>IF(ISNUMBER(INDEX('Exposure Data'!$A$1:$AH$80,MATCH($B21&amp;$B$3,'Exposure Data'!$A$1:$A$80,0),MATCH(C$3,'Exposure Data'!$A$1:$AH$1,0))),INDEX('Exposure Data'!$A$1:$AH$80,MATCH($B21&amp;$B$3,'Exposure Data'!$A$1:$A$80,0),MATCH(C$3,'Exposure Data'!$A$1:$AH$1,0)),0)</f>
        <v>1.89E-2</v>
      </c>
      <c r="D21" s="102">
        <f>IF(ISNUMBER(INDEX('Exposure Data'!$A$1:$AH$80,MATCH($B21&amp;$B$3,'Exposure Data'!$A$1:$A$80,0),MATCH(D$3,'Exposure Data'!$A$1:$AH$1,0))),INDEX('Exposure Data'!$A$1:$AH$80,MATCH($B21&amp;$B$3,'Exposure Data'!$A$1:$A$80,0),MATCH(D$3,'Exposure Data'!$A$1:$AH$1,0)),0)</f>
        <v>0.18770000000000001</v>
      </c>
      <c r="E21" s="102">
        <f>IF(ISNUMBER(INDEX('Exposure Data'!$A$1:$AH$80,MATCH($B21&amp;$B$3,'Exposure Data'!$A$1:$A$80,0),MATCH(E$3,'Exposure Data'!$A$1:$AH$1,0))),INDEX('Exposure Data'!$A$1:$AH$80,MATCH($B21&amp;$B$3,'Exposure Data'!$A$1:$A$80,0),MATCH(E$3,'Exposure Data'!$A$1:$AH$1,0)),0)</f>
        <v>2.9100000000000001E-2</v>
      </c>
      <c r="F21" s="102">
        <f>IF(ISNUMBER(INDEX('Exposure Data'!$A$1:$AH$80,MATCH($B21&amp;$B$3,'Exposure Data'!$A$1:$A$80,0),MATCH(F$3,'Exposure Data'!$A$1:$AH$1,0))),INDEX('Exposure Data'!$A$1:$AH$80,MATCH($B21&amp;$B$3,'Exposure Data'!$A$1:$A$80,0),MATCH(F$3,'Exposure Data'!$A$1:$AH$1,0)),0)</f>
        <v>0</v>
      </c>
      <c r="G21" s="102">
        <f>IF(ISNUMBER(INDEX('Exposure Data'!$A$1:$AH$80,MATCH($B21&amp;$B$3,'Exposure Data'!$A$1:$A$80,0),MATCH(G$3,'Exposure Data'!$A$1:$AH$1,0))),INDEX('Exposure Data'!$A$1:$AH$80,MATCH($B21&amp;$B$3,'Exposure Data'!$A$1:$A$80,0),MATCH(G$3,'Exposure Data'!$A$1:$AH$1,0)),0)</f>
        <v>9.6199999999999994E-2</v>
      </c>
      <c r="H21" s="102">
        <f>IF(ISNUMBER(INDEX('Exposure Data'!$A$1:$AH$80,MATCH($B21&amp;$B$3,'Exposure Data'!$A$1:$A$80,0),MATCH(H$3,'Exposure Data'!$A$1:$AH$1,0))),INDEX('Exposure Data'!$A$1:$AH$80,MATCH($B21&amp;$B$3,'Exposure Data'!$A$1:$A$80,0),MATCH(H$3,'Exposure Data'!$A$1:$AH$1,0)),0)</f>
        <v>4.2200000000000001E-2</v>
      </c>
      <c r="I21" s="102">
        <f>IF(ISNUMBER(INDEX('Exposure Data'!$A$1:$AH$80,MATCH($B21&amp;$B$3,'Exposure Data'!$A$1:$A$80,0),MATCH(I$3,'Exposure Data'!$A$1:$AH$1,0))),INDEX('Exposure Data'!$A$1:$AH$80,MATCH($B21&amp;$B$3,'Exposure Data'!$A$1:$A$80,0),MATCH(I$3,'Exposure Data'!$A$1:$AH$1,0)),0)</f>
        <v>0.3306</v>
      </c>
      <c r="J21" s="102">
        <f>IF(ISNUMBER(INDEX('Exposure Data'!$A$1:$AH$80,MATCH($B21&amp;$B$3,'Exposure Data'!$A$1:$A$80,0),MATCH(J$3,'Exposure Data'!$A$1:$AH$1,0))),INDEX('Exposure Data'!$A$1:$AH$80,MATCH($B21&amp;$B$3,'Exposure Data'!$A$1:$A$80,0),MATCH(J$3,'Exposure Data'!$A$1:$AH$1,0)),0)</f>
        <v>0.29530000000000001</v>
      </c>
      <c r="K21" s="102">
        <f>IF(ISNUMBER(INDEX('Exposure Data'!$A$1:$AH$80,MATCH($B21&amp;$B$3,'Exposure Data'!$A$1:$A$80,0),MATCH(K$3,'Exposure Data'!$A$1:$AH$1,0))),INDEX('Exposure Data'!$A$1:$AH$80,MATCH($B21&amp;$B$3,'Exposure Data'!$A$1:$A$80,0),MATCH(K$3,'Exposure Data'!$A$1:$AH$1,0)),0)</f>
        <v>0</v>
      </c>
      <c r="L21" s="102">
        <f>IF(ISNUMBER(INDEX('Exposure Data'!$A$1:$AH$80,MATCH($B21&amp;$B$3,'Exposure Data'!$A$1:$A$80,0),MATCH(L$3,'Exposure Data'!$A$1:$AH$1,0))),INDEX('Exposure Data'!$A$1:$AH$80,MATCH($B21&amp;$B$3,'Exposure Data'!$A$1:$A$80,0),MATCH(L$3,'Exposure Data'!$A$1:$AH$1,0)),0)</f>
        <v>0</v>
      </c>
      <c r="M21" s="102">
        <f>IF(ISNUMBER(INDEX('Exposure Data'!$A$1:$AH$80,MATCH($B21&amp;$B$3,'Exposure Data'!$A$1:$A$80,0),MATCH(M$3,'Exposure Data'!$A$1:$AH$1,0))),INDEX('Exposure Data'!$A$1:$AH$80,MATCH($B21&amp;$B$3,'Exposure Data'!$A$1:$A$80,0),MATCH(M$3,'Exposure Data'!$A$1:$AH$1,0)),0)</f>
        <v>0</v>
      </c>
      <c r="N21" s="102">
        <f>IF(ISNUMBER(INDEX('Exposure Data'!$A$1:$AH$80,MATCH($B21&amp;$B$3,'Exposure Data'!$A$1:$A$80,0),MATCH(N$3,'Exposure Data'!$A$1:$AH$1,0))),INDEX('Exposure Data'!$A$1:$AH$80,MATCH($B21&amp;$B$3,'Exposure Data'!$A$1:$A$80,0),MATCH(N$3,'Exposure Data'!$A$1:$AH$1,0)),0)</f>
        <v>0</v>
      </c>
      <c r="O21" s="102">
        <f>IF(ISNUMBER(INDEX('Exposure Data'!$A$1:$AH$80,MATCH($B21&amp;$B$3,'Exposure Data'!$A$1:$A$80,0),MATCH(O$3,'Exposure Data'!$A$1:$AH$1,0))),INDEX('Exposure Data'!$A$1:$AH$80,MATCH($B21&amp;$B$3,'Exposure Data'!$A$1:$A$80,0),MATCH(O$3,'Exposure Data'!$A$1:$AH$1,0)),0)</f>
        <v>0</v>
      </c>
      <c r="P21" s="102">
        <f>IF(ISNUMBER(INDEX('Exposure Data'!$A$1:$AH$80,MATCH($B21&amp;$B$3,'Exposure Data'!$A$1:$A$80,0),MATCH(P$3,'Exposure Data'!$A$1:$AH$1,0))),INDEX('Exposure Data'!$A$1:$AH$80,MATCH($B21&amp;$B$3,'Exposure Data'!$A$1:$A$80,0),MATCH(P$3,'Exposure Data'!$A$1:$AH$1,0)),0)</f>
        <v>0</v>
      </c>
      <c r="Q21" s="102">
        <f>IF(ISNUMBER(INDEX('Exposure Data'!$A$1:$AH$80,MATCH($B21&amp;$B$3,'Exposure Data'!$A$1:$A$80,0),MATCH(Q$3,'Exposure Data'!$A$1:$AH$1,0))),INDEX('Exposure Data'!$A$1:$AH$80,MATCH($B21&amp;$B$3,'Exposure Data'!$A$1:$A$80,0),MATCH(Q$3,'Exposure Data'!$A$1:$AH$1,0)),0)</f>
        <v>0</v>
      </c>
      <c r="R21" s="102">
        <f>IF(ISNUMBER(INDEX('Exposure Data'!$A$1:$AH$80,MATCH($B21&amp;$B$3,'Exposure Data'!$A$1:$A$80,0),MATCH(R$3,'Exposure Data'!$A$1:$AH$1,0))),INDEX('Exposure Data'!$A$1:$AH$80,MATCH($B21&amp;$B$3,'Exposure Data'!$A$1:$A$80,0),MATCH(R$3,'Exposure Data'!$A$1:$AH$1,0)),0)</f>
        <v>0</v>
      </c>
      <c r="S21" s="102">
        <f>IF(ISNUMBER(INDEX('Exposure Data'!$A$1:$AH$80,MATCH($B21&amp;$B$3,'Exposure Data'!$A$1:$A$80,0),MATCH(S$3,'Exposure Data'!$A$1:$AH$1,0))),INDEX('Exposure Data'!$A$1:$AH$80,MATCH($B21&amp;$B$3,'Exposure Data'!$A$1:$A$80,0),MATCH(S$3,'Exposure Data'!$A$1:$AH$1,0)),0)</f>
        <v>0</v>
      </c>
      <c r="T21" s="102">
        <f>IF(ISNUMBER(INDEX('Exposure Data'!$A$1:$AH$80,MATCH($B21&amp;$B$3,'Exposure Data'!$A$1:$A$80,0),MATCH(T$3,'Exposure Data'!$A$1:$AH$1,0))),INDEX('Exposure Data'!$A$1:$AH$80,MATCH($B21&amp;$B$3,'Exposure Data'!$A$1:$A$80,0),MATCH(T$3,'Exposure Data'!$A$1:$AH$1,0)),0)</f>
        <v>0</v>
      </c>
      <c r="U21" s="102">
        <f>IF(ISNUMBER(INDEX('Exposure Data'!$A$1:$AH$80,MATCH($B21&amp;$B$3,'Exposure Data'!$A$1:$A$80,0),MATCH(U$3,'Exposure Data'!$A$1:$AH$1,0))),INDEX('Exposure Data'!$A$1:$AH$80,MATCH($B21&amp;$B$3,'Exposure Data'!$A$1:$A$80,0),MATCH(U$3,'Exposure Data'!$A$1:$AH$1,0)),0)</f>
        <v>0</v>
      </c>
      <c r="V21" s="102">
        <f>IF(ISNUMBER(INDEX('Exposure Data'!$A$1:$AH$80,MATCH($B21&amp;$B$3,'Exposure Data'!$A$1:$A$80,0),MATCH(V$3,'Exposure Data'!$A$1:$AH$1,0))),INDEX('Exposure Data'!$A$1:$AH$80,MATCH($B21&amp;$B$3,'Exposure Data'!$A$1:$A$80,0),MATCH(V$3,'Exposure Data'!$A$1:$AH$1,0)),0)</f>
        <v>0</v>
      </c>
      <c r="W21" s="14"/>
      <c r="X21" s="11"/>
      <c r="Y21" s="13">
        <f t="shared" si="1"/>
        <v>42277</v>
      </c>
      <c r="Z21" s="19" t="e">
        <f>HLOOKUP($Y21,'Perfattr Data'!$A$56:$W$142,MATCH(Z$3&amp;"Long",'Perfattr Data'!$B$56:$B$142,0),FALSE)</f>
        <v>#N/A</v>
      </c>
      <c r="AA21" s="19" t="e">
        <f>HLOOKUP($Y21,'Perfattr Data'!$A$56:$W$142,MATCH(AA$3&amp;"Long",'Perfattr Data'!$B$56:$B$142,0),FALSE)</f>
        <v>#N/A</v>
      </c>
      <c r="AB21" s="19" t="e">
        <f>HLOOKUP($Y21,'Perfattr Data'!$A$56:$W$142,MATCH(AB$3&amp;"Long",'Perfattr Data'!$B$56:$B$142,0),FALSE)</f>
        <v>#N/A</v>
      </c>
      <c r="AC21" s="19" t="e">
        <f>HLOOKUP($Y21,'Perfattr Data'!$A$56:$W$142,MATCH(AC$3&amp;"Long",'Perfattr Data'!$B$56:$B$142,0),FALSE)</f>
        <v>#N/A</v>
      </c>
      <c r="AD21" s="19" t="e">
        <f>HLOOKUP($Y21,'Perfattr Data'!$A$56:$W$142,MATCH(AD$3&amp;"Long",'Perfattr Data'!$B$56:$B$142,0),FALSE)</f>
        <v>#N/A</v>
      </c>
      <c r="AE21" s="19" t="e">
        <f>HLOOKUP($Y21,'Perfattr Data'!$A$56:$W$142,MATCH(AE$3&amp;"Long",'Perfattr Data'!$B$56:$B$142,0),FALSE)</f>
        <v>#N/A</v>
      </c>
      <c r="AF21" s="19" t="e">
        <f>HLOOKUP($Y21,'Perfattr Data'!$A$56:$W$142,MATCH(AF$3&amp;"Long",'Perfattr Data'!$B$56:$B$142,0),FALSE)</f>
        <v>#N/A</v>
      </c>
    </row>
    <row r="22" spans="1:32" outlineLevel="1" x14ac:dyDescent="0.25">
      <c r="A22" s="6"/>
      <c r="B22" s="13">
        <f t="shared" si="0"/>
        <v>42308</v>
      </c>
      <c r="C22" s="102">
        <f>IF(ISNUMBER(INDEX('Exposure Data'!$A$1:$AH$80,MATCH($B22&amp;$B$3,'Exposure Data'!$A$1:$A$80,0),MATCH(C$3,'Exposure Data'!$A$1:$AH$1,0))),INDEX('Exposure Data'!$A$1:$AH$80,MATCH($B22&amp;$B$3,'Exposure Data'!$A$1:$A$80,0),MATCH(C$3,'Exposure Data'!$A$1:$AH$1,0)),0)</f>
        <v>2.0299999999999999E-2</v>
      </c>
      <c r="D22" s="102">
        <f>IF(ISNUMBER(INDEX('Exposure Data'!$A$1:$AH$80,MATCH($B22&amp;$B$3,'Exposure Data'!$A$1:$A$80,0),MATCH(D$3,'Exposure Data'!$A$1:$AH$1,0))),INDEX('Exposure Data'!$A$1:$AH$80,MATCH($B22&amp;$B$3,'Exposure Data'!$A$1:$A$80,0),MATCH(D$3,'Exposure Data'!$A$1:$AH$1,0)),0)</f>
        <v>0.15640000000000001</v>
      </c>
      <c r="E22" s="102">
        <f>IF(ISNUMBER(INDEX('Exposure Data'!$A$1:$AH$80,MATCH($B22&amp;$B$3,'Exposure Data'!$A$1:$A$80,0),MATCH(E$3,'Exposure Data'!$A$1:$AH$1,0))),INDEX('Exposure Data'!$A$1:$AH$80,MATCH($B22&amp;$B$3,'Exposure Data'!$A$1:$A$80,0),MATCH(E$3,'Exposure Data'!$A$1:$AH$1,0)),0)</f>
        <v>3.2399999999999998E-2</v>
      </c>
      <c r="F22" s="102">
        <f>IF(ISNUMBER(INDEX('Exposure Data'!$A$1:$AH$80,MATCH($B22&amp;$B$3,'Exposure Data'!$A$1:$A$80,0),MATCH(F$3,'Exposure Data'!$A$1:$AH$1,0))),INDEX('Exposure Data'!$A$1:$AH$80,MATCH($B22&amp;$B$3,'Exposure Data'!$A$1:$A$80,0),MATCH(F$3,'Exposure Data'!$A$1:$AH$1,0)),0)</f>
        <v>0</v>
      </c>
      <c r="G22" s="102">
        <f>IF(ISNUMBER(INDEX('Exposure Data'!$A$1:$AH$80,MATCH($B22&amp;$B$3,'Exposure Data'!$A$1:$A$80,0),MATCH(G$3,'Exposure Data'!$A$1:$AH$1,0))),INDEX('Exposure Data'!$A$1:$AH$80,MATCH($B22&amp;$B$3,'Exposure Data'!$A$1:$A$80,0),MATCH(G$3,'Exposure Data'!$A$1:$AH$1,0)),0)</f>
        <v>0.10299999999999999</v>
      </c>
      <c r="H22" s="102">
        <f>IF(ISNUMBER(INDEX('Exposure Data'!$A$1:$AH$80,MATCH($B22&amp;$B$3,'Exposure Data'!$A$1:$A$80,0),MATCH(H$3,'Exposure Data'!$A$1:$AH$1,0))),INDEX('Exposure Data'!$A$1:$AH$80,MATCH($B22&amp;$B$3,'Exposure Data'!$A$1:$A$80,0),MATCH(H$3,'Exposure Data'!$A$1:$AH$1,0)),0)</f>
        <v>4.53E-2</v>
      </c>
      <c r="I22" s="102">
        <f>IF(ISNUMBER(INDEX('Exposure Data'!$A$1:$AH$80,MATCH($B22&amp;$B$3,'Exposure Data'!$A$1:$A$80,0),MATCH(I$3,'Exposure Data'!$A$1:$AH$1,0))),INDEX('Exposure Data'!$A$1:$AH$80,MATCH($B22&amp;$B$3,'Exposure Data'!$A$1:$A$80,0),MATCH(I$3,'Exposure Data'!$A$1:$AH$1,0)),0)</f>
        <v>0.35720000000000002</v>
      </c>
      <c r="J22" s="102">
        <f>IF(ISNUMBER(INDEX('Exposure Data'!$A$1:$AH$80,MATCH($B22&amp;$B$3,'Exposure Data'!$A$1:$A$80,0),MATCH(J$3,'Exposure Data'!$A$1:$AH$1,0))),INDEX('Exposure Data'!$A$1:$AH$80,MATCH($B22&amp;$B$3,'Exposure Data'!$A$1:$A$80,0),MATCH(J$3,'Exposure Data'!$A$1:$AH$1,0)),0)</f>
        <v>0.28539999999999999</v>
      </c>
      <c r="K22" s="102">
        <f>IF(ISNUMBER(INDEX('Exposure Data'!$A$1:$AH$80,MATCH($B22&amp;$B$3,'Exposure Data'!$A$1:$A$80,0),MATCH(K$3,'Exposure Data'!$A$1:$AH$1,0))),INDEX('Exposure Data'!$A$1:$AH$80,MATCH($B22&amp;$B$3,'Exposure Data'!$A$1:$A$80,0),MATCH(K$3,'Exposure Data'!$A$1:$AH$1,0)),0)</f>
        <v>0</v>
      </c>
      <c r="L22" s="102">
        <f>IF(ISNUMBER(INDEX('Exposure Data'!$A$1:$AH$80,MATCH($B22&amp;$B$3,'Exposure Data'!$A$1:$A$80,0),MATCH(L$3,'Exposure Data'!$A$1:$AH$1,0))),INDEX('Exposure Data'!$A$1:$AH$80,MATCH($B22&amp;$B$3,'Exposure Data'!$A$1:$A$80,0),MATCH(L$3,'Exposure Data'!$A$1:$AH$1,0)),0)</f>
        <v>0</v>
      </c>
      <c r="M22" s="102">
        <f>IF(ISNUMBER(INDEX('Exposure Data'!$A$1:$AH$80,MATCH($B22&amp;$B$3,'Exposure Data'!$A$1:$A$80,0),MATCH(M$3,'Exposure Data'!$A$1:$AH$1,0))),INDEX('Exposure Data'!$A$1:$AH$80,MATCH($B22&amp;$B$3,'Exposure Data'!$A$1:$A$80,0),MATCH(M$3,'Exposure Data'!$A$1:$AH$1,0)),0)</f>
        <v>0</v>
      </c>
      <c r="N22" s="102">
        <f>IF(ISNUMBER(INDEX('Exposure Data'!$A$1:$AH$80,MATCH($B22&amp;$B$3,'Exposure Data'!$A$1:$A$80,0),MATCH(N$3,'Exposure Data'!$A$1:$AH$1,0))),INDEX('Exposure Data'!$A$1:$AH$80,MATCH($B22&amp;$B$3,'Exposure Data'!$A$1:$A$80,0),MATCH(N$3,'Exposure Data'!$A$1:$AH$1,0)),0)</f>
        <v>0</v>
      </c>
      <c r="O22" s="102">
        <f>IF(ISNUMBER(INDEX('Exposure Data'!$A$1:$AH$80,MATCH($B22&amp;$B$3,'Exposure Data'!$A$1:$A$80,0),MATCH(O$3,'Exposure Data'!$A$1:$AH$1,0))),INDEX('Exposure Data'!$A$1:$AH$80,MATCH($B22&amp;$B$3,'Exposure Data'!$A$1:$A$80,0),MATCH(O$3,'Exposure Data'!$A$1:$AH$1,0)),0)</f>
        <v>0</v>
      </c>
      <c r="P22" s="102">
        <f>IF(ISNUMBER(INDEX('Exposure Data'!$A$1:$AH$80,MATCH($B22&amp;$B$3,'Exposure Data'!$A$1:$A$80,0),MATCH(P$3,'Exposure Data'!$A$1:$AH$1,0))),INDEX('Exposure Data'!$A$1:$AH$80,MATCH($B22&amp;$B$3,'Exposure Data'!$A$1:$A$80,0),MATCH(P$3,'Exposure Data'!$A$1:$AH$1,0)),0)</f>
        <v>0</v>
      </c>
      <c r="Q22" s="102">
        <f>IF(ISNUMBER(INDEX('Exposure Data'!$A$1:$AH$80,MATCH($B22&amp;$B$3,'Exposure Data'!$A$1:$A$80,0),MATCH(Q$3,'Exposure Data'!$A$1:$AH$1,0))),INDEX('Exposure Data'!$A$1:$AH$80,MATCH($B22&amp;$B$3,'Exposure Data'!$A$1:$A$80,0),MATCH(Q$3,'Exposure Data'!$A$1:$AH$1,0)),0)</f>
        <v>0</v>
      </c>
      <c r="R22" s="102">
        <f>IF(ISNUMBER(INDEX('Exposure Data'!$A$1:$AH$80,MATCH($B22&amp;$B$3,'Exposure Data'!$A$1:$A$80,0),MATCH(R$3,'Exposure Data'!$A$1:$AH$1,0))),INDEX('Exposure Data'!$A$1:$AH$80,MATCH($B22&amp;$B$3,'Exposure Data'!$A$1:$A$80,0),MATCH(R$3,'Exposure Data'!$A$1:$AH$1,0)),0)</f>
        <v>0</v>
      </c>
      <c r="S22" s="102">
        <f>IF(ISNUMBER(INDEX('Exposure Data'!$A$1:$AH$80,MATCH($B22&amp;$B$3,'Exposure Data'!$A$1:$A$80,0),MATCH(S$3,'Exposure Data'!$A$1:$AH$1,0))),INDEX('Exposure Data'!$A$1:$AH$80,MATCH($B22&amp;$B$3,'Exposure Data'!$A$1:$A$80,0),MATCH(S$3,'Exposure Data'!$A$1:$AH$1,0)),0)</f>
        <v>0</v>
      </c>
      <c r="T22" s="102">
        <f>IF(ISNUMBER(INDEX('Exposure Data'!$A$1:$AH$80,MATCH($B22&amp;$B$3,'Exposure Data'!$A$1:$A$80,0),MATCH(T$3,'Exposure Data'!$A$1:$AH$1,0))),INDEX('Exposure Data'!$A$1:$AH$80,MATCH($B22&amp;$B$3,'Exposure Data'!$A$1:$A$80,0),MATCH(T$3,'Exposure Data'!$A$1:$AH$1,0)),0)</f>
        <v>0</v>
      </c>
      <c r="U22" s="102">
        <f>IF(ISNUMBER(INDEX('Exposure Data'!$A$1:$AH$80,MATCH($B22&amp;$B$3,'Exposure Data'!$A$1:$A$80,0),MATCH(U$3,'Exposure Data'!$A$1:$AH$1,0))),INDEX('Exposure Data'!$A$1:$AH$80,MATCH($B22&amp;$B$3,'Exposure Data'!$A$1:$A$80,0),MATCH(U$3,'Exposure Data'!$A$1:$AH$1,0)),0)</f>
        <v>0</v>
      </c>
      <c r="V22" s="102">
        <f>IF(ISNUMBER(INDEX('Exposure Data'!$A$1:$AH$80,MATCH($B22&amp;$B$3,'Exposure Data'!$A$1:$A$80,0),MATCH(V$3,'Exposure Data'!$A$1:$AH$1,0))),INDEX('Exposure Data'!$A$1:$AH$80,MATCH($B22&amp;$B$3,'Exposure Data'!$A$1:$A$80,0),MATCH(V$3,'Exposure Data'!$A$1:$AH$1,0)),0)</f>
        <v>0</v>
      </c>
      <c r="W22" s="14"/>
      <c r="X22" s="11"/>
      <c r="Y22" s="13">
        <f t="shared" si="1"/>
        <v>42308</v>
      </c>
      <c r="Z22" s="19" t="e">
        <f>HLOOKUP($Y22,'Perfattr Data'!$A$56:$W$142,MATCH(Z$3&amp;"Long",'Perfattr Data'!$B$56:$B$142,0),FALSE)</f>
        <v>#N/A</v>
      </c>
      <c r="AA22" s="19" t="e">
        <f>HLOOKUP($Y22,'Perfattr Data'!$A$56:$W$142,MATCH(AA$3&amp;"Long",'Perfattr Data'!$B$56:$B$142,0),FALSE)</f>
        <v>#N/A</v>
      </c>
      <c r="AB22" s="19" t="e">
        <f>HLOOKUP($Y22,'Perfattr Data'!$A$56:$W$142,MATCH(AB$3&amp;"Long",'Perfattr Data'!$B$56:$B$142,0),FALSE)</f>
        <v>#N/A</v>
      </c>
      <c r="AC22" s="19" t="e">
        <f>HLOOKUP($Y22,'Perfattr Data'!$A$56:$W$142,MATCH(AC$3&amp;"Long",'Perfattr Data'!$B$56:$B$142,0),FALSE)</f>
        <v>#N/A</v>
      </c>
      <c r="AD22" s="19" t="e">
        <f>HLOOKUP($Y22,'Perfattr Data'!$A$56:$W$142,MATCH(AD$3&amp;"Long",'Perfattr Data'!$B$56:$B$142,0),FALSE)</f>
        <v>#N/A</v>
      </c>
      <c r="AE22" s="19" t="e">
        <f>HLOOKUP($Y22,'Perfattr Data'!$A$56:$W$142,MATCH(AE$3&amp;"Long",'Perfattr Data'!$B$56:$B$142,0),FALSE)</f>
        <v>#N/A</v>
      </c>
      <c r="AF22" s="19" t="e">
        <f>HLOOKUP($Y22,'Perfattr Data'!$A$56:$W$142,MATCH(AF$3&amp;"Long",'Perfattr Data'!$B$56:$B$142,0),FALSE)</f>
        <v>#N/A</v>
      </c>
    </row>
    <row r="23" spans="1:32" outlineLevel="1" x14ac:dyDescent="0.25">
      <c r="A23" s="6"/>
      <c r="B23" s="13">
        <f t="shared" si="0"/>
        <v>42338</v>
      </c>
      <c r="C23" s="102">
        <f>IF(ISNUMBER(INDEX('Exposure Data'!$A$1:$AH$80,MATCH($B23&amp;$B$3,'Exposure Data'!$A$1:$A$80,0),MATCH(C$3,'Exposure Data'!$A$1:$AH$1,0))),INDEX('Exposure Data'!$A$1:$AH$80,MATCH($B23&amp;$B$3,'Exposure Data'!$A$1:$A$80,0),MATCH(C$3,'Exposure Data'!$A$1:$AH$1,0)),0)</f>
        <v>0</v>
      </c>
      <c r="D23" s="102">
        <f>IF(ISNUMBER(INDEX('Exposure Data'!$A$1:$AH$80,MATCH($B23&amp;$B$3,'Exposure Data'!$A$1:$A$80,0),MATCH(D$3,'Exposure Data'!$A$1:$AH$1,0))),INDEX('Exposure Data'!$A$1:$AH$80,MATCH($B23&amp;$B$3,'Exposure Data'!$A$1:$A$80,0),MATCH(D$3,'Exposure Data'!$A$1:$AH$1,0)),0)</f>
        <v>0</v>
      </c>
      <c r="E23" s="102">
        <f>IF(ISNUMBER(INDEX('Exposure Data'!$A$1:$AH$80,MATCH($B23&amp;$B$3,'Exposure Data'!$A$1:$A$80,0),MATCH(E$3,'Exposure Data'!$A$1:$AH$1,0))),INDEX('Exposure Data'!$A$1:$AH$80,MATCH($B23&amp;$B$3,'Exposure Data'!$A$1:$A$80,0),MATCH(E$3,'Exposure Data'!$A$1:$AH$1,0)),0)</f>
        <v>0</v>
      </c>
      <c r="F23" s="102">
        <f>IF(ISNUMBER(INDEX('Exposure Data'!$A$1:$AH$80,MATCH($B23&amp;$B$3,'Exposure Data'!$A$1:$A$80,0),MATCH(F$3,'Exposure Data'!$A$1:$AH$1,0))),INDEX('Exposure Data'!$A$1:$AH$80,MATCH($B23&amp;$B$3,'Exposure Data'!$A$1:$A$80,0),MATCH(F$3,'Exposure Data'!$A$1:$AH$1,0)),0)</f>
        <v>0</v>
      </c>
      <c r="G23" s="102">
        <f>IF(ISNUMBER(INDEX('Exposure Data'!$A$1:$AH$80,MATCH($B23&amp;$B$3,'Exposure Data'!$A$1:$A$80,0),MATCH(G$3,'Exposure Data'!$A$1:$AH$1,0))),INDEX('Exposure Data'!$A$1:$AH$80,MATCH($B23&amp;$B$3,'Exposure Data'!$A$1:$A$80,0),MATCH(G$3,'Exposure Data'!$A$1:$AH$1,0)),0)</f>
        <v>0</v>
      </c>
      <c r="H23" s="102">
        <f>IF(ISNUMBER(INDEX('Exposure Data'!$A$1:$AH$80,MATCH($B23&amp;$B$3,'Exposure Data'!$A$1:$A$80,0),MATCH(H$3,'Exposure Data'!$A$1:$AH$1,0))),INDEX('Exposure Data'!$A$1:$AH$80,MATCH($B23&amp;$B$3,'Exposure Data'!$A$1:$A$80,0),MATCH(H$3,'Exposure Data'!$A$1:$AH$1,0)),0)</f>
        <v>0</v>
      </c>
      <c r="I23" s="102">
        <f>IF(ISNUMBER(INDEX('Exposure Data'!$A$1:$AH$80,MATCH($B23&amp;$B$3,'Exposure Data'!$A$1:$A$80,0),MATCH(I$3,'Exposure Data'!$A$1:$AH$1,0))),INDEX('Exposure Data'!$A$1:$AH$80,MATCH($B23&amp;$B$3,'Exposure Data'!$A$1:$A$80,0),MATCH(I$3,'Exposure Data'!$A$1:$AH$1,0)),0)</f>
        <v>0</v>
      </c>
      <c r="J23" s="102">
        <f>IF(ISNUMBER(INDEX('Exposure Data'!$A$1:$AH$80,MATCH($B23&amp;$B$3,'Exposure Data'!$A$1:$A$80,0),MATCH(J$3,'Exposure Data'!$A$1:$AH$1,0))),INDEX('Exposure Data'!$A$1:$AH$80,MATCH($B23&amp;$B$3,'Exposure Data'!$A$1:$A$80,0),MATCH(J$3,'Exposure Data'!$A$1:$AH$1,0)),0)</f>
        <v>0</v>
      </c>
      <c r="K23" s="102">
        <f>IF(ISNUMBER(INDEX('Exposure Data'!$A$1:$AH$80,MATCH($B23&amp;$B$3,'Exposure Data'!$A$1:$A$80,0),MATCH(K$3,'Exposure Data'!$A$1:$AH$1,0))),INDEX('Exposure Data'!$A$1:$AH$80,MATCH($B23&amp;$B$3,'Exposure Data'!$A$1:$A$80,0),MATCH(K$3,'Exposure Data'!$A$1:$AH$1,0)),0)</f>
        <v>0</v>
      </c>
      <c r="L23" s="102">
        <f>IF(ISNUMBER(INDEX('Exposure Data'!$A$1:$AH$80,MATCH($B23&amp;$B$3,'Exposure Data'!$A$1:$A$80,0),MATCH(L$3,'Exposure Data'!$A$1:$AH$1,0))),INDEX('Exposure Data'!$A$1:$AH$80,MATCH($B23&amp;$B$3,'Exposure Data'!$A$1:$A$80,0),MATCH(L$3,'Exposure Data'!$A$1:$AH$1,0)),0)</f>
        <v>0</v>
      </c>
      <c r="M23" s="102">
        <f>IF(ISNUMBER(INDEX('Exposure Data'!$A$1:$AH$80,MATCH($B23&amp;$B$3,'Exposure Data'!$A$1:$A$80,0),MATCH(M$3,'Exposure Data'!$A$1:$AH$1,0))),INDEX('Exposure Data'!$A$1:$AH$80,MATCH($B23&amp;$B$3,'Exposure Data'!$A$1:$A$80,0),MATCH(M$3,'Exposure Data'!$A$1:$AH$1,0)),0)</f>
        <v>0</v>
      </c>
      <c r="N23" s="102">
        <f>IF(ISNUMBER(INDEX('Exposure Data'!$A$1:$AH$80,MATCH($B23&amp;$B$3,'Exposure Data'!$A$1:$A$80,0),MATCH(N$3,'Exposure Data'!$A$1:$AH$1,0))),INDEX('Exposure Data'!$A$1:$AH$80,MATCH($B23&amp;$B$3,'Exposure Data'!$A$1:$A$80,0),MATCH(N$3,'Exposure Data'!$A$1:$AH$1,0)),0)</f>
        <v>0</v>
      </c>
      <c r="O23" s="102">
        <f>IF(ISNUMBER(INDEX('Exposure Data'!$A$1:$AH$80,MATCH($B23&amp;$B$3,'Exposure Data'!$A$1:$A$80,0),MATCH(O$3,'Exposure Data'!$A$1:$AH$1,0))),INDEX('Exposure Data'!$A$1:$AH$80,MATCH($B23&amp;$B$3,'Exposure Data'!$A$1:$A$80,0),MATCH(O$3,'Exposure Data'!$A$1:$AH$1,0)),0)</f>
        <v>0</v>
      </c>
      <c r="P23" s="102">
        <f>IF(ISNUMBER(INDEX('Exposure Data'!$A$1:$AH$80,MATCH($B23&amp;$B$3,'Exposure Data'!$A$1:$A$80,0),MATCH(P$3,'Exposure Data'!$A$1:$AH$1,0))),INDEX('Exposure Data'!$A$1:$AH$80,MATCH($B23&amp;$B$3,'Exposure Data'!$A$1:$A$80,0),MATCH(P$3,'Exposure Data'!$A$1:$AH$1,0)),0)</f>
        <v>0</v>
      </c>
      <c r="Q23" s="102">
        <f>IF(ISNUMBER(INDEX('Exposure Data'!$A$1:$AH$80,MATCH($B23&amp;$B$3,'Exposure Data'!$A$1:$A$80,0),MATCH(Q$3,'Exposure Data'!$A$1:$AH$1,0))),INDEX('Exposure Data'!$A$1:$AH$80,MATCH($B23&amp;$B$3,'Exposure Data'!$A$1:$A$80,0),MATCH(Q$3,'Exposure Data'!$A$1:$AH$1,0)),0)</f>
        <v>0</v>
      </c>
      <c r="R23" s="102">
        <f>IF(ISNUMBER(INDEX('Exposure Data'!$A$1:$AH$80,MATCH($B23&amp;$B$3,'Exposure Data'!$A$1:$A$80,0),MATCH(R$3,'Exposure Data'!$A$1:$AH$1,0))),INDEX('Exposure Data'!$A$1:$AH$80,MATCH($B23&amp;$B$3,'Exposure Data'!$A$1:$A$80,0),MATCH(R$3,'Exposure Data'!$A$1:$AH$1,0)),0)</f>
        <v>0</v>
      </c>
      <c r="S23" s="102">
        <f>IF(ISNUMBER(INDEX('Exposure Data'!$A$1:$AH$80,MATCH($B23&amp;$B$3,'Exposure Data'!$A$1:$A$80,0),MATCH(S$3,'Exposure Data'!$A$1:$AH$1,0))),INDEX('Exposure Data'!$A$1:$AH$80,MATCH($B23&amp;$B$3,'Exposure Data'!$A$1:$A$80,0),MATCH(S$3,'Exposure Data'!$A$1:$AH$1,0)),0)</f>
        <v>0</v>
      </c>
      <c r="T23" s="102">
        <f>IF(ISNUMBER(INDEX('Exposure Data'!$A$1:$AH$80,MATCH($B23&amp;$B$3,'Exposure Data'!$A$1:$A$80,0),MATCH(T$3,'Exposure Data'!$A$1:$AH$1,0))),INDEX('Exposure Data'!$A$1:$AH$80,MATCH($B23&amp;$B$3,'Exposure Data'!$A$1:$A$80,0),MATCH(T$3,'Exposure Data'!$A$1:$AH$1,0)),0)</f>
        <v>0</v>
      </c>
      <c r="U23" s="102">
        <f>IF(ISNUMBER(INDEX('Exposure Data'!$A$1:$AH$80,MATCH($B23&amp;$B$3,'Exposure Data'!$A$1:$A$80,0),MATCH(U$3,'Exposure Data'!$A$1:$AH$1,0))),INDEX('Exposure Data'!$A$1:$AH$80,MATCH($B23&amp;$B$3,'Exposure Data'!$A$1:$A$80,0),MATCH(U$3,'Exposure Data'!$A$1:$AH$1,0)),0)</f>
        <v>0</v>
      </c>
      <c r="V23" s="102">
        <f>IF(ISNUMBER(INDEX('Exposure Data'!$A$1:$AH$80,MATCH($B23&amp;$B$3,'Exposure Data'!$A$1:$A$80,0),MATCH(V$3,'Exposure Data'!$A$1:$AH$1,0))),INDEX('Exposure Data'!$A$1:$AH$80,MATCH($B23&amp;$B$3,'Exposure Data'!$A$1:$A$80,0),MATCH(V$3,'Exposure Data'!$A$1:$AH$1,0)),0)</f>
        <v>0</v>
      </c>
      <c r="W23" s="14"/>
      <c r="X23" s="11"/>
      <c r="Y23" s="13">
        <f t="shared" si="1"/>
        <v>42338</v>
      </c>
      <c r="Z23" s="19" t="e">
        <f>HLOOKUP($Y23,'Perfattr Data'!$A$56:$W$142,MATCH(Z$3&amp;"Long",'Perfattr Data'!$B$56:$B$142,0),FALSE)</f>
        <v>#N/A</v>
      </c>
      <c r="AA23" s="19" t="e">
        <f>HLOOKUP($Y23,'Perfattr Data'!$A$56:$W$142,MATCH(AA$3&amp;"Long",'Perfattr Data'!$B$56:$B$142,0),FALSE)</f>
        <v>#N/A</v>
      </c>
      <c r="AB23" s="19" t="e">
        <f>HLOOKUP($Y23,'Perfattr Data'!$A$56:$W$142,MATCH(AB$3&amp;"Long",'Perfattr Data'!$B$56:$B$142,0),FALSE)</f>
        <v>#N/A</v>
      </c>
      <c r="AC23" s="19" t="e">
        <f>HLOOKUP($Y23,'Perfattr Data'!$A$56:$W$142,MATCH(AC$3&amp;"Long",'Perfattr Data'!$B$56:$B$142,0),FALSE)</f>
        <v>#N/A</v>
      </c>
      <c r="AD23" s="19" t="e">
        <f>HLOOKUP($Y23,'Perfattr Data'!$A$56:$W$142,MATCH(AD$3&amp;"Long",'Perfattr Data'!$B$56:$B$142,0),FALSE)</f>
        <v>#N/A</v>
      </c>
      <c r="AE23" s="19" t="e">
        <f>HLOOKUP($Y23,'Perfattr Data'!$A$56:$W$142,MATCH(AE$3&amp;"Long",'Perfattr Data'!$B$56:$B$142,0),FALSE)</f>
        <v>#N/A</v>
      </c>
      <c r="AF23" s="19" t="e">
        <f>HLOOKUP($Y23,'Perfattr Data'!$A$56:$W$142,MATCH(AF$3&amp;"Long",'Perfattr Data'!$B$56:$B$142,0),FALSE)</f>
        <v>#N/A</v>
      </c>
    </row>
    <row r="24" spans="1:32" x14ac:dyDescent="0.25">
      <c r="B24" s="1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191"/>
      <c r="V24" s="54"/>
      <c r="Y24" s="13"/>
    </row>
    <row r="26" spans="1:32" x14ac:dyDescent="0.25">
      <c r="B26" s="1" t="s">
        <v>9</v>
      </c>
      <c r="C26" s="121" t="str">
        <f>C3</f>
        <v>France</v>
      </c>
      <c r="D26" s="121" t="str">
        <f t="shared" ref="D26:V26" si="2">D3</f>
        <v>Germany</v>
      </c>
      <c r="E26" s="121" t="str">
        <f t="shared" si="2"/>
        <v>Italy</v>
      </c>
      <c r="F26" s="121" t="str">
        <f t="shared" si="2"/>
        <v>Netherlands</v>
      </c>
      <c r="G26" s="121" t="str">
        <f t="shared" si="2"/>
        <v>Pan-European</v>
      </c>
      <c r="H26" s="121" t="str">
        <f t="shared" si="2"/>
        <v>Spain</v>
      </c>
      <c r="I26" s="121" t="str">
        <f t="shared" si="2"/>
        <v>United Kingdom</v>
      </c>
      <c r="J26" s="121" t="str">
        <f t="shared" si="2"/>
        <v>United States</v>
      </c>
      <c r="K26" s="121" t="str">
        <f t="shared" si="2"/>
        <v>Belgium</v>
      </c>
      <c r="L26" s="121" t="str">
        <f t="shared" si="2"/>
        <v>Denmark</v>
      </c>
      <c r="M26" s="121" t="str">
        <f t="shared" si="2"/>
        <v>Finland</v>
      </c>
      <c r="N26" s="121" t="str">
        <f t="shared" si="2"/>
        <v>Greece</v>
      </c>
      <c r="O26" s="121" t="str">
        <f t="shared" si="2"/>
        <v>Ireland</v>
      </c>
      <c r="P26" s="121" t="str">
        <f t="shared" si="2"/>
        <v>Luxembourg</v>
      </c>
      <c r="Q26" s="121" t="str">
        <f t="shared" si="2"/>
        <v>Norway</v>
      </c>
      <c r="R26" s="121" t="str">
        <f t="shared" si="2"/>
        <v>Poland</v>
      </c>
      <c r="S26" s="121" t="str">
        <f t="shared" si="2"/>
        <v>Portugal</v>
      </c>
      <c r="T26" s="121" t="str">
        <f t="shared" si="2"/>
        <v>Sweden</v>
      </c>
      <c r="U26" s="121" t="str">
        <f t="shared" si="2"/>
        <v>Switzerland</v>
      </c>
      <c r="V26" s="121" t="str">
        <f t="shared" si="2"/>
        <v>Russia</v>
      </c>
      <c r="Y26" s="1" t="s">
        <v>9</v>
      </c>
      <c r="Z26" s="120" t="s">
        <v>12</v>
      </c>
      <c r="AA26" s="120" t="s">
        <v>13</v>
      </c>
      <c r="AB26" s="120" t="s">
        <v>14</v>
      </c>
      <c r="AC26" s="120" t="s">
        <v>15</v>
      </c>
      <c r="AD26" s="120" t="s">
        <v>16</v>
      </c>
      <c r="AE26" s="120" t="s">
        <v>17</v>
      </c>
      <c r="AF26" s="120" t="s">
        <v>18</v>
      </c>
    </row>
    <row r="27" spans="1:32" outlineLevel="1" x14ac:dyDescent="0.25">
      <c r="B27" s="13">
        <f>EOMONTH($A$4,1)</f>
        <v>41759</v>
      </c>
      <c r="C27" s="102">
        <f>IF(ISNUMBER(INDEX('Exposure Data'!$A$1:$AH$80,MATCH($B27&amp;$B$26,'Exposure Data'!$A$1:$A$80,0),MATCH(C$26,'Exposure Data'!$A$1:$AH$1,0))),INDEX('Exposure Data'!$A$1:$AH$80,MATCH($B27&amp;$B$26,'Exposure Data'!$A$1:$A$80,0),MATCH(C$26,'Exposure Data'!$A$1:$AH$1,0)),0)</f>
        <v>0.2</v>
      </c>
      <c r="D27" s="102">
        <f>IF(ISNUMBER(INDEX('Exposure Data'!$A$1:$AH$80,MATCH($B27&amp;$B$26,'Exposure Data'!$A$1:$A$80,0),MATCH(D$26,'Exposure Data'!$A$1:$AH$1,0))),INDEX('Exposure Data'!$A$1:$AH$80,MATCH($B27&amp;$B$26,'Exposure Data'!$A$1:$A$80,0),MATCH(D$26,'Exposure Data'!$A$1:$AH$1,0)),0)</f>
        <v>0.7</v>
      </c>
      <c r="E27" s="102">
        <f>IF(ISNUMBER(INDEX('Exposure Data'!$A$1:$AH$80,MATCH($B27&amp;$B$26,'Exposure Data'!$A$1:$A$80,0),MATCH(E$26,'Exposure Data'!$A$1:$AH$1,0))),INDEX('Exposure Data'!$A$1:$AH$80,MATCH($B27&amp;$B$26,'Exposure Data'!$A$1:$A$80,0),MATCH(E$26,'Exposure Data'!$A$1:$AH$1,0)),0)</f>
        <v>0</v>
      </c>
      <c r="F27" s="102">
        <f>IF(ISNUMBER(INDEX('Exposure Data'!$A$1:$AH$80,MATCH($B27&amp;$B$26,'Exposure Data'!$A$1:$A$80,0),MATCH(F$26,'Exposure Data'!$A$1:$AH$1,0))),INDEX('Exposure Data'!$A$1:$AH$80,MATCH($B27&amp;$B$26,'Exposure Data'!$A$1:$A$80,0),MATCH(F$26,'Exposure Data'!$A$1:$AH$1,0)),0)</f>
        <v>0</v>
      </c>
      <c r="G27" s="102">
        <f>IF(ISNUMBER(INDEX('Exposure Data'!$A$1:$AH$80,MATCH($B27&amp;$B$26,'Exposure Data'!$A$1:$A$80,0),MATCH(G$26,'Exposure Data'!$A$1:$AH$1,0))),INDEX('Exposure Data'!$A$1:$AH$80,MATCH($B27&amp;$B$26,'Exposure Data'!$A$1:$A$80,0),MATCH(G$26,'Exposure Data'!$A$1:$AH$1,0)),0)</f>
        <v>0</v>
      </c>
      <c r="H27" s="102">
        <f>IF(ISNUMBER(INDEX('Exposure Data'!$A$1:$AH$80,MATCH($B27&amp;$B$26,'Exposure Data'!$A$1:$A$80,0),MATCH(H$26,'Exposure Data'!$A$1:$AH$1,0))),INDEX('Exposure Data'!$A$1:$AH$80,MATCH($B27&amp;$B$26,'Exposure Data'!$A$1:$A$80,0),MATCH(H$26,'Exposure Data'!$A$1:$AH$1,0)),0)</f>
        <v>0</v>
      </c>
      <c r="I27" s="102">
        <f>IF(ISNUMBER(INDEX('Exposure Data'!$A$1:$AH$80,MATCH($B27&amp;$B$26,'Exposure Data'!$A$1:$A$80,0),MATCH(I$26,'Exposure Data'!$A$1:$AH$1,0))),INDEX('Exposure Data'!$A$1:$AH$80,MATCH($B27&amp;$B$26,'Exposure Data'!$A$1:$A$80,0),MATCH(I$26,'Exposure Data'!$A$1:$AH$1,0)),0)</f>
        <v>0</v>
      </c>
      <c r="J27" s="102">
        <f>IF(ISNUMBER(INDEX('Exposure Data'!$A$1:$AH$80,MATCH($B27&amp;$B$26,'Exposure Data'!$A$1:$A$80,0),MATCH(J$26,'Exposure Data'!$A$1:$AH$1,0))),INDEX('Exposure Data'!$A$1:$AH$80,MATCH($B27&amp;$B$26,'Exposure Data'!$A$1:$A$80,0),MATCH(J$26,'Exposure Data'!$A$1:$AH$1,0)),0)</f>
        <v>0.1</v>
      </c>
      <c r="K27" s="102">
        <f>IF(ISNUMBER(INDEX('Exposure Data'!$A$1:$AH$80,MATCH($B27&amp;$B$26,'Exposure Data'!$A$1:$A$80,0),MATCH(K$26,'Exposure Data'!$A$1:$AH$1,0))),INDEX('Exposure Data'!$A$1:$AH$80,MATCH($B27&amp;$B$26,'Exposure Data'!$A$1:$A$80,0),MATCH(K$26,'Exposure Data'!$A$1:$AH$1,0)),0)</f>
        <v>0</v>
      </c>
      <c r="L27" s="102">
        <f>IF(ISNUMBER(INDEX('Exposure Data'!$A$1:$AH$80,MATCH($B27&amp;$B$26,'Exposure Data'!$A$1:$A$80,0),MATCH(L$26,'Exposure Data'!$A$1:$AH$1,0))),INDEX('Exposure Data'!$A$1:$AH$80,MATCH($B27&amp;$B$26,'Exposure Data'!$A$1:$A$80,0),MATCH(L$26,'Exposure Data'!$A$1:$AH$1,0)),0)</f>
        <v>0</v>
      </c>
      <c r="M27" s="102">
        <f>IF(ISNUMBER(INDEX('Exposure Data'!$A$1:$AH$80,MATCH($B27&amp;$B$26,'Exposure Data'!$A$1:$A$80,0),MATCH(M$26,'Exposure Data'!$A$1:$AH$1,0))),INDEX('Exposure Data'!$A$1:$AH$80,MATCH($B27&amp;$B$26,'Exposure Data'!$A$1:$A$80,0),MATCH(M$26,'Exposure Data'!$A$1:$AH$1,0)),0)</f>
        <v>0</v>
      </c>
      <c r="N27" s="102">
        <f>IF(ISNUMBER(INDEX('Exposure Data'!$A$1:$AH$80,MATCH($B27&amp;$B$26,'Exposure Data'!$A$1:$A$80,0),MATCH(N$26,'Exposure Data'!$A$1:$AH$1,0))),INDEX('Exposure Data'!$A$1:$AH$80,MATCH($B27&amp;$B$26,'Exposure Data'!$A$1:$A$80,0),MATCH(N$26,'Exposure Data'!$A$1:$AH$1,0)),0)</f>
        <v>0</v>
      </c>
      <c r="O27" s="102">
        <f>IF(ISNUMBER(INDEX('Exposure Data'!$A$1:$AH$80,MATCH($B27&amp;$B$26,'Exposure Data'!$A$1:$A$80,0),MATCH(O$26,'Exposure Data'!$A$1:$AH$1,0))),INDEX('Exposure Data'!$A$1:$AH$80,MATCH($B27&amp;$B$26,'Exposure Data'!$A$1:$A$80,0),MATCH(O$26,'Exposure Data'!$A$1:$AH$1,0)),0)</f>
        <v>0</v>
      </c>
      <c r="P27" s="102">
        <f>IF(ISNUMBER(INDEX('Exposure Data'!$A$1:$AH$80,MATCH($B27&amp;$B$26,'Exposure Data'!$A$1:$A$80,0),MATCH(P$26,'Exposure Data'!$A$1:$AH$1,0))),INDEX('Exposure Data'!$A$1:$AH$80,MATCH($B27&amp;$B$26,'Exposure Data'!$A$1:$A$80,0),MATCH(P$26,'Exposure Data'!$A$1:$AH$1,0)),0)</f>
        <v>0</v>
      </c>
      <c r="Q27" s="102">
        <f>IF(ISNUMBER(INDEX('Exposure Data'!$A$1:$AH$80,MATCH($B27&amp;$B$26,'Exposure Data'!$A$1:$A$80,0),MATCH(Q$26,'Exposure Data'!$A$1:$AH$1,0))),INDEX('Exposure Data'!$A$1:$AH$80,MATCH($B27&amp;$B$26,'Exposure Data'!$A$1:$A$80,0),MATCH(Q$26,'Exposure Data'!$A$1:$AH$1,0)),0)</f>
        <v>0</v>
      </c>
      <c r="R27" s="102">
        <f>IF(ISNUMBER(INDEX('Exposure Data'!$A$1:$AH$80,MATCH($B27&amp;$B$26,'Exposure Data'!$A$1:$A$80,0),MATCH(R$26,'Exposure Data'!$A$1:$AH$1,0))),INDEX('Exposure Data'!$A$1:$AH$80,MATCH($B27&amp;$B$26,'Exposure Data'!$A$1:$A$80,0),MATCH(R$26,'Exposure Data'!$A$1:$AH$1,0)),0)</f>
        <v>0</v>
      </c>
      <c r="S27" s="102">
        <f>IF(ISNUMBER(INDEX('Exposure Data'!$A$1:$AH$80,MATCH($B27&amp;$B$26,'Exposure Data'!$A$1:$A$80,0),MATCH(S$26,'Exposure Data'!$A$1:$AH$1,0))),INDEX('Exposure Data'!$A$1:$AH$80,MATCH($B27&amp;$B$26,'Exposure Data'!$A$1:$A$80,0),MATCH(S$26,'Exposure Data'!$A$1:$AH$1,0)),0)</f>
        <v>0</v>
      </c>
      <c r="T27" s="102">
        <f>IF(ISNUMBER(INDEX('Exposure Data'!$A$1:$AH$80,MATCH($B27&amp;$B$26,'Exposure Data'!$A$1:$A$80,0),MATCH(T$26,'Exposure Data'!$A$1:$AH$1,0))),INDEX('Exposure Data'!$A$1:$AH$80,MATCH($B27&amp;$B$26,'Exposure Data'!$A$1:$A$80,0),MATCH(T$26,'Exposure Data'!$A$1:$AH$1,0)),0)</f>
        <v>0</v>
      </c>
      <c r="U27" s="102">
        <f>IF(ISNUMBER(INDEX('Exposure Data'!$A$1:$AH$80,MATCH($B27&amp;$B$26,'Exposure Data'!$A$1:$A$80,0),MATCH(U$26,'Exposure Data'!$A$1:$AH$1,0))),INDEX('Exposure Data'!$A$1:$AH$80,MATCH($B27&amp;$B$26,'Exposure Data'!$A$1:$A$80,0),MATCH(U$26,'Exposure Data'!$A$1:$AH$1,0)),0)</f>
        <v>0</v>
      </c>
      <c r="V27" s="102">
        <f>IF(ISNUMBER(INDEX('Exposure Data'!$A$1:$AH$80,MATCH($B27&amp;$B$26,'Exposure Data'!$A$1:$A$80,0),MATCH(V$26,'Exposure Data'!$A$1:$AH$1,0))),INDEX('Exposure Data'!$A$1:$AH$80,MATCH($B27&amp;$B$26,'Exposure Data'!$A$1:$A$80,0),MATCH(V$26,'Exposure Data'!$A$1:$AH$1,0)),0)</f>
        <v>0</v>
      </c>
      <c r="W27" s="14"/>
      <c r="Y27" s="13">
        <f>EOMONTH($A$4,1)</f>
        <v>41759</v>
      </c>
      <c r="Z27" s="19" t="e">
        <f>HLOOKUP($Y27,'Perfattr Data'!$A$56:$W$142,MATCH(Z$3&amp;"Short",'Perfattr Data'!$B$56:$B$142,0),FALSE)</f>
        <v>#N/A</v>
      </c>
      <c r="AA27" s="19" t="e">
        <f>HLOOKUP($Y27,'Perfattr Data'!$A$56:$W$142,MATCH(AA$3&amp;"Short",'Perfattr Data'!$B$56:$B$142,0),FALSE)</f>
        <v>#N/A</v>
      </c>
      <c r="AB27" s="19" t="e">
        <f>HLOOKUP($Y27,'Perfattr Data'!$A$56:$W$142,MATCH(AB$3&amp;"Short",'Perfattr Data'!$B$56:$B$142,0),FALSE)</f>
        <v>#N/A</v>
      </c>
      <c r="AC27" s="19" t="e">
        <f>HLOOKUP($Y27,'Perfattr Data'!$A$56:$W$142,MATCH(AC$3&amp;"Short",'Perfattr Data'!$B$56:$B$142,0),FALSE)</f>
        <v>#N/A</v>
      </c>
      <c r="AD27" s="19" t="e">
        <f>HLOOKUP($Y27,'Perfattr Data'!$A$56:$W$142,MATCH(AD$3&amp;"Short",'Perfattr Data'!$B$56:$B$142,0),FALSE)</f>
        <v>#N/A</v>
      </c>
      <c r="AE27" s="19" t="e">
        <f>HLOOKUP($Y27,'Perfattr Data'!$A$56:$W$142,MATCH(AE$3&amp;"Short",'Perfattr Data'!$B$56:$B$142,0),FALSE)</f>
        <v>#N/A</v>
      </c>
      <c r="AF27" s="19" t="e">
        <f>HLOOKUP($Y27,'Perfattr Data'!$A$56:$W$142,MATCH(AF$3&amp;"Short",'Perfattr Data'!$B$56:$B$142,0),FALSE)</f>
        <v>#N/A</v>
      </c>
    </row>
    <row r="28" spans="1:32" outlineLevel="1" x14ac:dyDescent="0.25">
      <c r="B28" s="13">
        <f t="shared" ref="B28:B46" si="3">EOMONTH(B27,1)</f>
        <v>41790</v>
      </c>
      <c r="C28" s="102">
        <f>IF(ISNUMBER(INDEX('Exposure Data'!$A$1:$AH$80,MATCH($B28&amp;$B$26,'Exposure Data'!$A$1:$A$80,0),MATCH(C$26,'Exposure Data'!$A$1:$AH$1,0))),INDEX('Exposure Data'!$A$1:$AH$80,MATCH($B28&amp;$B$26,'Exposure Data'!$A$1:$A$80,0),MATCH(C$26,'Exposure Data'!$A$1:$AH$1,0)),0)</f>
        <v>0.52500000000000002</v>
      </c>
      <c r="D28" s="102">
        <f>IF(ISNUMBER(INDEX('Exposure Data'!$A$1:$AH$80,MATCH($B28&amp;$B$26,'Exposure Data'!$A$1:$A$80,0),MATCH(D$26,'Exposure Data'!$A$1:$AH$1,0))),INDEX('Exposure Data'!$A$1:$AH$80,MATCH($B28&amp;$B$26,'Exposure Data'!$A$1:$A$80,0),MATCH(D$26,'Exposure Data'!$A$1:$AH$1,0)),0)</f>
        <v>0.113</v>
      </c>
      <c r="E28" s="102">
        <f>IF(ISNUMBER(INDEX('Exposure Data'!$A$1:$AH$80,MATCH($B28&amp;$B$26,'Exposure Data'!$A$1:$A$80,0),MATCH(E$26,'Exposure Data'!$A$1:$AH$1,0))),INDEX('Exposure Data'!$A$1:$AH$80,MATCH($B28&amp;$B$26,'Exposure Data'!$A$1:$A$80,0),MATCH(E$26,'Exposure Data'!$A$1:$AH$1,0)),0)</f>
        <v>6.8000000000000005E-2</v>
      </c>
      <c r="F28" s="102">
        <f>IF(ISNUMBER(INDEX('Exposure Data'!$A$1:$AH$80,MATCH($B28&amp;$B$26,'Exposure Data'!$A$1:$A$80,0),MATCH(F$26,'Exposure Data'!$A$1:$AH$1,0))),INDEX('Exposure Data'!$A$1:$AH$80,MATCH($B28&amp;$B$26,'Exposure Data'!$A$1:$A$80,0),MATCH(F$26,'Exposure Data'!$A$1:$AH$1,0)),0)</f>
        <v>2.3E-2</v>
      </c>
      <c r="G28" s="102">
        <f>IF(ISNUMBER(INDEX('Exposure Data'!$A$1:$AH$80,MATCH($B28&amp;$B$26,'Exposure Data'!$A$1:$A$80,0),MATCH(G$26,'Exposure Data'!$A$1:$AH$1,0))),INDEX('Exposure Data'!$A$1:$AH$80,MATCH($B28&amp;$B$26,'Exposure Data'!$A$1:$A$80,0),MATCH(G$26,'Exposure Data'!$A$1:$AH$1,0)),0)</f>
        <v>0</v>
      </c>
      <c r="H28" s="102">
        <f>IF(ISNUMBER(INDEX('Exposure Data'!$A$1:$AH$80,MATCH($B28&amp;$B$26,'Exposure Data'!$A$1:$A$80,0),MATCH(H$26,'Exposure Data'!$A$1:$AH$1,0))),INDEX('Exposure Data'!$A$1:$AH$80,MATCH($B28&amp;$B$26,'Exposure Data'!$A$1:$A$80,0),MATCH(H$26,'Exposure Data'!$A$1:$AH$1,0)),0)</f>
        <v>4.4999999999999998E-2</v>
      </c>
      <c r="I28" s="102">
        <f>IF(ISNUMBER(INDEX('Exposure Data'!$A$1:$AH$80,MATCH($B28&amp;$B$26,'Exposure Data'!$A$1:$A$80,0),MATCH(I$26,'Exposure Data'!$A$1:$AH$1,0))),INDEX('Exposure Data'!$A$1:$AH$80,MATCH($B28&amp;$B$26,'Exposure Data'!$A$1:$A$80,0),MATCH(I$26,'Exposure Data'!$A$1:$AH$1,0)),0)</f>
        <v>0.13600000000000001</v>
      </c>
      <c r="J28" s="102">
        <f>IF(ISNUMBER(INDEX('Exposure Data'!$A$1:$AH$80,MATCH($B28&amp;$B$26,'Exposure Data'!$A$1:$A$80,0),MATCH(J$26,'Exposure Data'!$A$1:$AH$1,0))),INDEX('Exposure Data'!$A$1:$AH$80,MATCH($B28&amp;$B$26,'Exposure Data'!$A$1:$A$80,0),MATCH(J$26,'Exposure Data'!$A$1:$AH$1,0)),0)</f>
        <v>0</v>
      </c>
      <c r="K28" s="102">
        <f>IF(ISNUMBER(INDEX('Exposure Data'!$A$1:$AH$80,MATCH($B28&amp;$B$26,'Exposure Data'!$A$1:$A$80,0),MATCH(K$26,'Exposure Data'!$A$1:$AH$1,0))),INDEX('Exposure Data'!$A$1:$AH$80,MATCH($B28&amp;$B$26,'Exposure Data'!$A$1:$A$80,0),MATCH(K$26,'Exposure Data'!$A$1:$AH$1,0)),0)</f>
        <v>0</v>
      </c>
      <c r="L28" s="102">
        <f>IF(ISNUMBER(INDEX('Exposure Data'!$A$1:$AH$80,MATCH($B28&amp;$B$26,'Exposure Data'!$A$1:$A$80,0),MATCH(L$26,'Exposure Data'!$A$1:$AH$1,0))),INDEX('Exposure Data'!$A$1:$AH$80,MATCH($B28&amp;$B$26,'Exposure Data'!$A$1:$A$80,0),MATCH(L$26,'Exposure Data'!$A$1:$AH$1,0)),0)</f>
        <v>0</v>
      </c>
      <c r="M28" s="102">
        <f>IF(ISNUMBER(INDEX('Exposure Data'!$A$1:$AH$80,MATCH($B28&amp;$B$26,'Exposure Data'!$A$1:$A$80,0),MATCH(M$26,'Exposure Data'!$A$1:$AH$1,0))),INDEX('Exposure Data'!$A$1:$AH$80,MATCH($B28&amp;$B$26,'Exposure Data'!$A$1:$A$80,0),MATCH(M$26,'Exposure Data'!$A$1:$AH$1,0)),0)</f>
        <v>0</v>
      </c>
      <c r="N28" s="102">
        <f>IF(ISNUMBER(INDEX('Exposure Data'!$A$1:$AH$80,MATCH($B28&amp;$B$26,'Exposure Data'!$A$1:$A$80,0),MATCH(N$26,'Exposure Data'!$A$1:$AH$1,0))),INDEX('Exposure Data'!$A$1:$AH$80,MATCH($B28&amp;$B$26,'Exposure Data'!$A$1:$A$80,0),MATCH(N$26,'Exposure Data'!$A$1:$AH$1,0)),0)</f>
        <v>0</v>
      </c>
      <c r="O28" s="102">
        <f>IF(ISNUMBER(INDEX('Exposure Data'!$A$1:$AH$80,MATCH($B28&amp;$B$26,'Exposure Data'!$A$1:$A$80,0),MATCH(O$26,'Exposure Data'!$A$1:$AH$1,0))),INDEX('Exposure Data'!$A$1:$AH$80,MATCH($B28&amp;$B$26,'Exposure Data'!$A$1:$A$80,0),MATCH(O$26,'Exposure Data'!$A$1:$AH$1,0)),0)</f>
        <v>0</v>
      </c>
      <c r="P28" s="102">
        <f>IF(ISNUMBER(INDEX('Exposure Data'!$A$1:$AH$80,MATCH($B28&amp;$B$26,'Exposure Data'!$A$1:$A$80,0),MATCH(P$26,'Exposure Data'!$A$1:$AH$1,0))),INDEX('Exposure Data'!$A$1:$AH$80,MATCH($B28&amp;$B$26,'Exposure Data'!$A$1:$A$80,0),MATCH(P$26,'Exposure Data'!$A$1:$AH$1,0)),0)</f>
        <v>0</v>
      </c>
      <c r="Q28" s="102">
        <f>IF(ISNUMBER(INDEX('Exposure Data'!$A$1:$AH$80,MATCH($B28&amp;$B$26,'Exposure Data'!$A$1:$A$80,0),MATCH(Q$26,'Exposure Data'!$A$1:$AH$1,0))),INDEX('Exposure Data'!$A$1:$AH$80,MATCH($B28&amp;$B$26,'Exposure Data'!$A$1:$A$80,0),MATCH(Q$26,'Exposure Data'!$A$1:$AH$1,0)),0)</f>
        <v>0</v>
      </c>
      <c r="R28" s="102">
        <f>IF(ISNUMBER(INDEX('Exposure Data'!$A$1:$AH$80,MATCH($B28&amp;$B$26,'Exposure Data'!$A$1:$A$80,0),MATCH(R$26,'Exposure Data'!$A$1:$AH$1,0))),INDEX('Exposure Data'!$A$1:$AH$80,MATCH($B28&amp;$B$26,'Exposure Data'!$A$1:$A$80,0),MATCH(R$26,'Exposure Data'!$A$1:$AH$1,0)),0)</f>
        <v>0</v>
      </c>
      <c r="S28" s="102">
        <f>IF(ISNUMBER(INDEX('Exposure Data'!$A$1:$AH$80,MATCH($B28&amp;$B$26,'Exposure Data'!$A$1:$A$80,0),MATCH(S$26,'Exposure Data'!$A$1:$AH$1,0))),INDEX('Exposure Data'!$A$1:$AH$80,MATCH($B28&amp;$B$26,'Exposure Data'!$A$1:$A$80,0),MATCH(S$26,'Exposure Data'!$A$1:$AH$1,0)),0)</f>
        <v>0</v>
      </c>
      <c r="T28" s="102">
        <f>IF(ISNUMBER(INDEX('Exposure Data'!$A$1:$AH$80,MATCH($B28&amp;$B$26,'Exposure Data'!$A$1:$A$80,0),MATCH(T$26,'Exposure Data'!$A$1:$AH$1,0))),INDEX('Exposure Data'!$A$1:$AH$80,MATCH($B28&amp;$B$26,'Exposure Data'!$A$1:$A$80,0),MATCH(T$26,'Exposure Data'!$A$1:$AH$1,0)),0)</f>
        <v>0</v>
      </c>
      <c r="U28" s="102">
        <f>IF(ISNUMBER(INDEX('Exposure Data'!$A$1:$AH$80,MATCH($B28&amp;$B$26,'Exposure Data'!$A$1:$A$80,0),MATCH(U$26,'Exposure Data'!$A$1:$AH$1,0))),INDEX('Exposure Data'!$A$1:$AH$80,MATCH($B28&amp;$B$26,'Exposure Data'!$A$1:$A$80,0),MATCH(U$26,'Exposure Data'!$A$1:$AH$1,0)),0)</f>
        <v>0.09</v>
      </c>
      <c r="V28" s="102">
        <f>IF(ISNUMBER(INDEX('Exposure Data'!$A$1:$AH$80,MATCH($B28&amp;$B$26,'Exposure Data'!$A$1:$A$80,0),MATCH(V$26,'Exposure Data'!$A$1:$AH$1,0))),INDEX('Exposure Data'!$A$1:$AH$80,MATCH($B28&amp;$B$26,'Exposure Data'!$A$1:$A$80,0),MATCH(V$26,'Exposure Data'!$A$1:$AH$1,0)),0)</f>
        <v>0</v>
      </c>
      <c r="W28" s="14"/>
      <c r="Y28" s="13">
        <f t="shared" ref="Y28:Y46" si="4">EOMONTH(Y27,1)</f>
        <v>41790</v>
      </c>
      <c r="Z28" s="19" t="e">
        <f>HLOOKUP($Y28,'Perfattr Data'!$A$56:$W$142,MATCH(Z$3&amp;"Short",'Perfattr Data'!$B$56:$B$142,0),FALSE)</f>
        <v>#N/A</v>
      </c>
      <c r="AA28" s="19" t="e">
        <f>HLOOKUP($Y28,'Perfattr Data'!$A$56:$W$142,MATCH(AA$3&amp;"Short",'Perfattr Data'!$B$56:$B$142,0),FALSE)</f>
        <v>#N/A</v>
      </c>
      <c r="AB28" s="19" t="e">
        <f>HLOOKUP($Y28,'Perfattr Data'!$A$56:$W$142,MATCH(AB$3&amp;"Short",'Perfattr Data'!$B$56:$B$142,0),FALSE)</f>
        <v>#N/A</v>
      </c>
      <c r="AC28" s="19" t="e">
        <f>HLOOKUP($Y28,'Perfattr Data'!$A$56:$W$142,MATCH(AC$3&amp;"Short",'Perfattr Data'!$B$56:$B$142,0),FALSE)</f>
        <v>#N/A</v>
      </c>
      <c r="AD28" s="19" t="e">
        <f>HLOOKUP($Y28,'Perfattr Data'!$A$56:$W$142,MATCH(AD$3&amp;"Short",'Perfattr Data'!$B$56:$B$142,0),FALSE)</f>
        <v>#N/A</v>
      </c>
      <c r="AE28" s="19" t="e">
        <f>HLOOKUP($Y28,'Perfattr Data'!$A$56:$W$142,MATCH(AE$3&amp;"Short",'Perfattr Data'!$B$56:$B$142,0),FALSE)</f>
        <v>#N/A</v>
      </c>
      <c r="AF28" s="19" t="e">
        <f>HLOOKUP($Y28,'Perfattr Data'!$A$56:$W$142,MATCH(AF$3&amp;"Short",'Perfattr Data'!$B$56:$B$142,0),FALSE)</f>
        <v>#N/A</v>
      </c>
    </row>
    <row r="29" spans="1:32" outlineLevel="1" x14ac:dyDescent="0.25">
      <c r="B29" s="13">
        <f t="shared" si="3"/>
        <v>41820</v>
      </c>
      <c r="C29" s="102">
        <f>IF(ISNUMBER(INDEX('Exposure Data'!$A$1:$AH$80,MATCH($B29&amp;$B$26,'Exposure Data'!$A$1:$A$80,0),MATCH(C$26,'Exposure Data'!$A$1:$AH$1,0))),INDEX('Exposure Data'!$A$1:$AH$80,MATCH($B29&amp;$B$26,'Exposure Data'!$A$1:$A$80,0),MATCH(C$26,'Exposure Data'!$A$1:$AH$1,0)),0)</f>
        <v>0.44400000000000001</v>
      </c>
      <c r="D29" s="102">
        <f>IF(ISNUMBER(INDEX('Exposure Data'!$A$1:$AH$80,MATCH($B29&amp;$B$26,'Exposure Data'!$A$1:$A$80,0),MATCH(D$26,'Exposure Data'!$A$1:$AH$1,0))),INDEX('Exposure Data'!$A$1:$AH$80,MATCH($B29&amp;$B$26,'Exposure Data'!$A$1:$A$80,0),MATCH(D$26,'Exposure Data'!$A$1:$AH$1,0)),0)</f>
        <v>0.13200000000000001</v>
      </c>
      <c r="E29" s="102">
        <f>IF(ISNUMBER(INDEX('Exposure Data'!$A$1:$AH$80,MATCH($B29&amp;$B$26,'Exposure Data'!$A$1:$A$80,0),MATCH(E$26,'Exposure Data'!$A$1:$AH$1,0))),INDEX('Exposure Data'!$A$1:$AH$80,MATCH($B29&amp;$B$26,'Exposure Data'!$A$1:$A$80,0),MATCH(E$26,'Exposure Data'!$A$1:$AH$1,0)),0)</f>
        <v>7.9000000000000001E-2</v>
      </c>
      <c r="F29" s="102">
        <f>IF(ISNUMBER(INDEX('Exposure Data'!$A$1:$AH$80,MATCH($B29&amp;$B$26,'Exposure Data'!$A$1:$A$80,0),MATCH(F$26,'Exposure Data'!$A$1:$AH$1,0))),INDEX('Exposure Data'!$A$1:$AH$80,MATCH($B29&amp;$B$26,'Exposure Data'!$A$1:$A$80,0),MATCH(F$26,'Exposure Data'!$A$1:$AH$1,0)),0)</f>
        <v>2.5999999999999999E-2</v>
      </c>
      <c r="G29" s="102">
        <f>IF(ISNUMBER(INDEX('Exposure Data'!$A$1:$AH$80,MATCH($B29&amp;$B$26,'Exposure Data'!$A$1:$A$80,0),MATCH(G$26,'Exposure Data'!$A$1:$AH$1,0))),INDEX('Exposure Data'!$A$1:$AH$80,MATCH($B29&amp;$B$26,'Exposure Data'!$A$1:$A$80,0),MATCH(G$26,'Exposure Data'!$A$1:$AH$1,0)),0)</f>
        <v>0</v>
      </c>
      <c r="H29" s="102">
        <f>IF(ISNUMBER(INDEX('Exposure Data'!$A$1:$AH$80,MATCH($B29&amp;$B$26,'Exposure Data'!$A$1:$A$80,0),MATCH(H$26,'Exposure Data'!$A$1:$AH$1,0))),INDEX('Exposure Data'!$A$1:$AH$80,MATCH($B29&amp;$B$26,'Exposure Data'!$A$1:$A$80,0),MATCH(H$26,'Exposure Data'!$A$1:$AH$1,0)),0)</f>
        <v>5.2999999999999999E-2</v>
      </c>
      <c r="I29" s="102">
        <f>IF(ISNUMBER(INDEX('Exposure Data'!$A$1:$AH$80,MATCH($B29&amp;$B$26,'Exposure Data'!$A$1:$A$80,0),MATCH(I$26,'Exposure Data'!$A$1:$AH$1,0))),INDEX('Exposure Data'!$A$1:$AH$80,MATCH($B29&amp;$B$26,'Exposure Data'!$A$1:$A$80,0),MATCH(I$26,'Exposure Data'!$A$1:$AH$1,0)),0)</f>
        <v>0.159</v>
      </c>
      <c r="J29" s="102">
        <f>IF(ISNUMBER(INDEX('Exposure Data'!$A$1:$AH$80,MATCH($B29&amp;$B$26,'Exposure Data'!$A$1:$A$80,0),MATCH(J$26,'Exposure Data'!$A$1:$AH$1,0))),INDEX('Exposure Data'!$A$1:$AH$80,MATCH($B29&amp;$B$26,'Exposure Data'!$A$1:$A$80,0),MATCH(J$26,'Exposure Data'!$A$1:$AH$1,0)),0)</f>
        <v>0</v>
      </c>
      <c r="K29" s="102">
        <f>IF(ISNUMBER(INDEX('Exposure Data'!$A$1:$AH$80,MATCH($B29&amp;$B$26,'Exposure Data'!$A$1:$A$80,0),MATCH(K$26,'Exposure Data'!$A$1:$AH$1,0))),INDEX('Exposure Data'!$A$1:$AH$80,MATCH($B29&amp;$B$26,'Exposure Data'!$A$1:$A$80,0),MATCH(K$26,'Exposure Data'!$A$1:$AH$1,0)),0)</f>
        <v>0</v>
      </c>
      <c r="L29" s="102">
        <f>IF(ISNUMBER(INDEX('Exposure Data'!$A$1:$AH$80,MATCH($B29&amp;$B$26,'Exposure Data'!$A$1:$A$80,0),MATCH(L$26,'Exposure Data'!$A$1:$AH$1,0))),INDEX('Exposure Data'!$A$1:$AH$80,MATCH($B29&amp;$B$26,'Exposure Data'!$A$1:$A$80,0),MATCH(L$26,'Exposure Data'!$A$1:$AH$1,0)),0)</f>
        <v>0</v>
      </c>
      <c r="M29" s="102">
        <f>IF(ISNUMBER(INDEX('Exposure Data'!$A$1:$AH$80,MATCH($B29&amp;$B$26,'Exposure Data'!$A$1:$A$80,0),MATCH(M$26,'Exposure Data'!$A$1:$AH$1,0))),INDEX('Exposure Data'!$A$1:$AH$80,MATCH($B29&amp;$B$26,'Exposure Data'!$A$1:$A$80,0),MATCH(M$26,'Exposure Data'!$A$1:$AH$1,0)),0)</f>
        <v>0</v>
      </c>
      <c r="N29" s="102">
        <f>IF(ISNUMBER(INDEX('Exposure Data'!$A$1:$AH$80,MATCH($B29&amp;$B$26,'Exposure Data'!$A$1:$A$80,0),MATCH(N$26,'Exposure Data'!$A$1:$AH$1,0))),INDEX('Exposure Data'!$A$1:$AH$80,MATCH($B29&amp;$B$26,'Exposure Data'!$A$1:$A$80,0),MATCH(N$26,'Exposure Data'!$A$1:$AH$1,0)),0)</f>
        <v>0</v>
      </c>
      <c r="O29" s="102">
        <f>IF(ISNUMBER(INDEX('Exposure Data'!$A$1:$AH$80,MATCH($B29&amp;$B$26,'Exposure Data'!$A$1:$A$80,0),MATCH(O$26,'Exposure Data'!$A$1:$AH$1,0))),INDEX('Exposure Data'!$A$1:$AH$80,MATCH($B29&amp;$B$26,'Exposure Data'!$A$1:$A$80,0),MATCH(O$26,'Exposure Data'!$A$1:$AH$1,0)),0)</f>
        <v>0</v>
      </c>
      <c r="P29" s="102">
        <f>IF(ISNUMBER(INDEX('Exposure Data'!$A$1:$AH$80,MATCH($B29&amp;$B$26,'Exposure Data'!$A$1:$A$80,0),MATCH(P$26,'Exposure Data'!$A$1:$AH$1,0))),INDEX('Exposure Data'!$A$1:$AH$80,MATCH($B29&amp;$B$26,'Exposure Data'!$A$1:$A$80,0),MATCH(P$26,'Exposure Data'!$A$1:$AH$1,0)),0)</f>
        <v>0</v>
      </c>
      <c r="Q29" s="102">
        <f>IF(ISNUMBER(INDEX('Exposure Data'!$A$1:$AH$80,MATCH($B29&amp;$B$26,'Exposure Data'!$A$1:$A$80,0),MATCH(Q$26,'Exposure Data'!$A$1:$AH$1,0))),INDEX('Exposure Data'!$A$1:$AH$80,MATCH($B29&amp;$B$26,'Exposure Data'!$A$1:$A$80,0),MATCH(Q$26,'Exposure Data'!$A$1:$AH$1,0)),0)</f>
        <v>0</v>
      </c>
      <c r="R29" s="102">
        <f>IF(ISNUMBER(INDEX('Exposure Data'!$A$1:$AH$80,MATCH($B29&amp;$B$26,'Exposure Data'!$A$1:$A$80,0),MATCH(R$26,'Exposure Data'!$A$1:$AH$1,0))),INDEX('Exposure Data'!$A$1:$AH$80,MATCH($B29&amp;$B$26,'Exposure Data'!$A$1:$A$80,0),MATCH(R$26,'Exposure Data'!$A$1:$AH$1,0)),0)</f>
        <v>0</v>
      </c>
      <c r="S29" s="102">
        <f>IF(ISNUMBER(INDEX('Exposure Data'!$A$1:$AH$80,MATCH($B29&amp;$B$26,'Exposure Data'!$A$1:$A$80,0),MATCH(S$26,'Exposure Data'!$A$1:$AH$1,0))),INDEX('Exposure Data'!$A$1:$AH$80,MATCH($B29&amp;$B$26,'Exposure Data'!$A$1:$A$80,0),MATCH(S$26,'Exposure Data'!$A$1:$AH$1,0)),0)</f>
        <v>0</v>
      </c>
      <c r="T29" s="102">
        <f>IF(ISNUMBER(INDEX('Exposure Data'!$A$1:$AH$80,MATCH($B29&amp;$B$26,'Exposure Data'!$A$1:$A$80,0),MATCH(T$26,'Exposure Data'!$A$1:$AH$1,0))),INDEX('Exposure Data'!$A$1:$AH$80,MATCH($B29&amp;$B$26,'Exposure Data'!$A$1:$A$80,0),MATCH(T$26,'Exposure Data'!$A$1:$AH$1,0)),0)</f>
        <v>0</v>
      </c>
      <c r="U29" s="102">
        <f>IF(ISNUMBER(INDEX('Exposure Data'!$A$1:$AH$80,MATCH($B29&amp;$B$26,'Exposure Data'!$A$1:$A$80,0),MATCH(U$26,'Exposure Data'!$A$1:$AH$1,0))),INDEX('Exposure Data'!$A$1:$AH$80,MATCH($B29&amp;$B$26,'Exposure Data'!$A$1:$A$80,0),MATCH(U$26,'Exposure Data'!$A$1:$AH$1,0)),0)</f>
        <v>0.106</v>
      </c>
      <c r="V29" s="102">
        <f>IF(ISNUMBER(INDEX('Exposure Data'!$A$1:$AH$80,MATCH($B29&amp;$B$26,'Exposure Data'!$A$1:$A$80,0),MATCH(V$26,'Exposure Data'!$A$1:$AH$1,0))),INDEX('Exposure Data'!$A$1:$AH$80,MATCH($B29&amp;$B$26,'Exposure Data'!$A$1:$A$80,0),MATCH(V$26,'Exposure Data'!$A$1:$AH$1,0)),0)</f>
        <v>0</v>
      </c>
      <c r="W29" s="14"/>
      <c r="Y29" s="13">
        <f t="shared" si="4"/>
        <v>41820</v>
      </c>
      <c r="Z29" s="19" t="e">
        <f>HLOOKUP($Y29,'Perfattr Data'!$A$56:$W$142,MATCH(Z$3&amp;"Short",'Perfattr Data'!$B$56:$B$142,0),FALSE)</f>
        <v>#N/A</v>
      </c>
      <c r="AA29" s="19" t="e">
        <f>HLOOKUP($Y29,'Perfattr Data'!$A$56:$W$142,MATCH(AA$3&amp;"Short",'Perfattr Data'!$B$56:$B$142,0),FALSE)</f>
        <v>#N/A</v>
      </c>
      <c r="AB29" s="19" t="e">
        <f>HLOOKUP($Y29,'Perfattr Data'!$A$56:$W$142,MATCH(AB$3&amp;"Short",'Perfattr Data'!$B$56:$B$142,0),FALSE)</f>
        <v>#N/A</v>
      </c>
      <c r="AC29" s="19" t="e">
        <f>HLOOKUP($Y29,'Perfattr Data'!$A$56:$W$142,MATCH(AC$3&amp;"Short",'Perfattr Data'!$B$56:$B$142,0),FALSE)</f>
        <v>#N/A</v>
      </c>
      <c r="AD29" s="19" t="e">
        <f>HLOOKUP($Y29,'Perfattr Data'!$A$56:$W$142,MATCH(AD$3&amp;"Short",'Perfattr Data'!$B$56:$B$142,0),FALSE)</f>
        <v>#N/A</v>
      </c>
      <c r="AE29" s="19" t="e">
        <f>HLOOKUP($Y29,'Perfattr Data'!$A$56:$W$142,MATCH(AE$3&amp;"Short",'Perfattr Data'!$B$56:$B$142,0),FALSE)</f>
        <v>#N/A</v>
      </c>
      <c r="AF29" s="19" t="e">
        <f>HLOOKUP($Y29,'Perfattr Data'!$A$56:$W$142,MATCH(AF$3&amp;"Short",'Perfattr Data'!$B$56:$B$142,0),FALSE)</f>
        <v>#N/A</v>
      </c>
    </row>
    <row r="30" spans="1:32" outlineLevel="1" x14ac:dyDescent="0.25">
      <c r="B30" s="13">
        <f t="shared" si="3"/>
        <v>41851</v>
      </c>
      <c r="C30" s="102">
        <f>IF(ISNUMBER(INDEX('Exposure Data'!$A$1:$AH$80,MATCH($B30&amp;$B$26,'Exposure Data'!$A$1:$A$80,0),MATCH(C$26,'Exposure Data'!$A$1:$AH$1,0))),INDEX('Exposure Data'!$A$1:$AH$80,MATCH($B30&amp;$B$26,'Exposure Data'!$A$1:$A$80,0),MATCH(C$26,'Exposure Data'!$A$1:$AH$1,0)),0)</f>
        <v>0.14399999999999999</v>
      </c>
      <c r="D30" s="102">
        <f>IF(ISNUMBER(INDEX('Exposure Data'!$A$1:$AH$80,MATCH($B30&amp;$B$26,'Exposure Data'!$A$1:$A$80,0),MATCH(D$26,'Exposure Data'!$A$1:$AH$1,0))),INDEX('Exposure Data'!$A$1:$AH$80,MATCH($B30&amp;$B$26,'Exposure Data'!$A$1:$A$80,0),MATCH(D$26,'Exposure Data'!$A$1:$AH$1,0)),0)</f>
        <v>0.23599999999999999</v>
      </c>
      <c r="E30" s="102">
        <f>IF(ISNUMBER(INDEX('Exposure Data'!$A$1:$AH$80,MATCH($B30&amp;$B$26,'Exposure Data'!$A$1:$A$80,0),MATCH(E$26,'Exposure Data'!$A$1:$AH$1,0))),INDEX('Exposure Data'!$A$1:$AH$80,MATCH($B30&amp;$B$26,'Exposure Data'!$A$1:$A$80,0),MATCH(E$26,'Exposure Data'!$A$1:$AH$1,0)),0)</f>
        <v>4.7E-2</v>
      </c>
      <c r="F30" s="102">
        <f>IF(ISNUMBER(INDEX('Exposure Data'!$A$1:$AH$80,MATCH($B30&amp;$B$26,'Exposure Data'!$A$1:$A$80,0),MATCH(F$26,'Exposure Data'!$A$1:$AH$1,0))),INDEX('Exposure Data'!$A$1:$AH$80,MATCH($B30&amp;$B$26,'Exposure Data'!$A$1:$A$80,0),MATCH(F$26,'Exposure Data'!$A$1:$AH$1,0)),0)</f>
        <v>2.1000000000000001E-2</v>
      </c>
      <c r="G30" s="102">
        <f>IF(ISNUMBER(INDEX('Exposure Data'!$A$1:$AH$80,MATCH($B30&amp;$B$26,'Exposure Data'!$A$1:$A$80,0),MATCH(G$26,'Exposure Data'!$A$1:$AH$1,0))),INDEX('Exposure Data'!$A$1:$AH$80,MATCH($B30&amp;$B$26,'Exposure Data'!$A$1:$A$80,0),MATCH(G$26,'Exposure Data'!$A$1:$AH$1,0)),0)</f>
        <v>0</v>
      </c>
      <c r="H30" s="102">
        <f>IF(ISNUMBER(INDEX('Exposure Data'!$A$1:$AH$80,MATCH($B30&amp;$B$26,'Exposure Data'!$A$1:$A$80,0),MATCH(H$26,'Exposure Data'!$A$1:$AH$1,0))),INDEX('Exposure Data'!$A$1:$AH$80,MATCH($B30&amp;$B$26,'Exposure Data'!$A$1:$A$80,0),MATCH(H$26,'Exposure Data'!$A$1:$AH$1,0)),0)</f>
        <v>0.25600000000000001</v>
      </c>
      <c r="I30" s="102">
        <f>IF(ISNUMBER(INDEX('Exposure Data'!$A$1:$AH$80,MATCH($B30&amp;$B$26,'Exposure Data'!$A$1:$A$80,0),MATCH(I$26,'Exposure Data'!$A$1:$AH$1,0))),INDEX('Exposure Data'!$A$1:$AH$80,MATCH($B30&amp;$B$26,'Exposure Data'!$A$1:$A$80,0),MATCH(I$26,'Exposure Data'!$A$1:$AH$1,0)),0)</f>
        <v>8.5000000000000006E-2</v>
      </c>
      <c r="J30" s="102">
        <f>IF(ISNUMBER(INDEX('Exposure Data'!$A$1:$AH$80,MATCH($B30&amp;$B$26,'Exposure Data'!$A$1:$A$80,0),MATCH(J$26,'Exposure Data'!$A$1:$AH$1,0))),INDEX('Exposure Data'!$A$1:$AH$80,MATCH($B30&amp;$B$26,'Exposure Data'!$A$1:$A$80,0),MATCH(J$26,'Exposure Data'!$A$1:$AH$1,0)),0)</f>
        <v>0.125</v>
      </c>
      <c r="K30" s="102">
        <f>IF(ISNUMBER(INDEX('Exposure Data'!$A$1:$AH$80,MATCH($B30&amp;$B$26,'Exposure Data'!$A$1:$A$80,0),MATCH(K$26,'Exposure Data'!$A$1:$AH$1,0))),INDEX('Exposure Data'!$A$1:$AH$80,MATCH($B30&amp;$B$26,'Exposure Data'!$A$1:$A$80,0),MATCH(K$26,'Exposure Data'!$A$1:$AH$1,0)),0)</f>
        <v>2E-3</v>
      </c>
      <c r="L30" s="102">
        <f>IF(ISNUMBER(INDEX('Exposure Data'!$A$1:$AH$80,MATCH($B30&amp;$B$26,'Exposure Data'!$A$1:$A$80,0),MATCH(L$26,'Exposure Data'!$A$1:$AH$1,0))),INDEX('Exposure Data'!$A$1:$AH$80,MATCH($B30&amp;$B$26,'Exposure Data'!$A$1:$A$80,0),MATCH(L$26,'Exposure Data'!$A$1:$AH$1,0)),0)</f>
        <v>0</v>
      </c>
      <c r="M30" s="102">
        <f>IF(ISNUMBER(INDEX('Exposure Data'!$A$1:$AH$80,MATCH($B30&amp;$B$26,'Exposure Data'!$A$1:$A$80,0),MATCH(M$26,'Exposure Data'!$A$1:$AH$1,0))),INDEX('Exposure Data'!$A$1:$AH$80,MATCH($B30&amp;$B$26,'Exposure Data'!$A$1:$A$80,0),MATCH(M$26,'Exposure Data'!$A$1:$AH$1,0)),0)</f>
        <v>8.0000000000000002E-3</v>
      </c>
      <c r="N30" s="102">
        <f>IF(ISNUMBER(INDEX('Exposure Data'!$A$1:$AH$80,MATCH($B30&amp;$B$26,'Exposure Data'!$A$1:$A$80,0),MATCH(N$26,'Exposure Data'!$A$1:$AH$1,0))),INDEX('Exposure Data'!$A$1:$AH$80,MATCH($B30&amp;$B$26,'Exposure Data'!$A$1:$A$80,0),MATCH(N$26,'Exposure Data'!$A$1:$AH$1,0)),0)</f>
        <v>2E-3</v>
      </c>
      <c r="O30" s="102">
        <f>IF(ISNUMBER(INDEX('Exposure Data'!$A$1:$AH$80,MATCH($B30&amp;$B$26,'Exposure Data'!$A$1:$A$80,0),MATCH(O$26,'Exposure Data'!$A$1:$AH$1,0))),INDEX('Exposure Data'!$A$1:$AH$80,MATCH($B30&amp;$B$26,'Exposure Data'!$A$1:$A$80,0),MATCH(O$26,'Exposure Data'!$A$1:$AH$1,0)),0)</f>
        <v>4.0000000000000001E-3</v>
      </c>
      <c r="P30" s="102">
        <f>IF(ISNUMBER(INDEX('Exposure Data'!$A$1:$AH$80,MATCH($B30&amp;$B$26,'Exposure Data'!$A$1:$A$80,0),MATCH(P$26,'Exposure Data'!$A$1:$AH$1,0))),INDEX('Exposure Data'!$A$1:$AH$80,MATCH($B30&amp;$B$26,'Exposure Data'!$A$1:$A$80,0),MATCH(P$26,'Exposure Data'!$A$1:$AH$1,0)),0)</f>
        <v>1.2999999999999999E-2</v>
      </c>
      <c r="Q30" s="102">
        <f>IF(ISNUMBER(INDEX('Exposure Data'!$A$1:$AH$80,MATCH($B30&amp;$B$26,'Exposure Data'!$A$1:$A$80,0),MATCH(Q$26,'Exposure Data'!$A$1:$AH$1,0))),INDEX('Exposure Data'!$A$1:$AH$80,MATCH($B30&amp;$B$26,'Exposure Data'!$A$1:$A$80,0),MATCH(Q$26,'Exposure Data'!$A$1:$AH$1,0)),0)</f>
        <v>2E-3</v>
      </c>
      <c r="R30" s="102">
        <f>IF(ISNUMBER(INDEX('Exposure Data'!$A$1:$AH$80,MATCH($B30&amp;$B$26,'Exposure Data'!$A$1:$A$80,0),MATCH(R$26,'Exposure Data'!$A$1:$AH$1,0))),INDEX('Exposure Data'!$A$1:$AH$80,MATCH($B30&amp;$B$26,'Exposure Data'!$A$1:$A$80,0),MATCH(R$26,'Exposure Data'!$A$1:$AH$1,0)),0)</f>
        <v>6.0000000000000001E-3</v>
      </c>
      <c r="S30" s="102">
        <f>IF(ISNUMBER(INDEX('Exposure Data'!$A$1:$AH$80,MATCH($B30&amp;$B$26,'Exposure Data'!$A$1:$A$80,0),MATCH(S$26,'Exposure Data'!$A$1:$AH$1,0))),INDEX('Exposure Data'!$A$1:$AH$80,MATCH($B30&amp;$B$26,'Exposure Data'!$A$1:$A$80,0),MATCH(S$26,'Exposure Data'!$A$1:$AH$1,0)),0)</f>
        <v>0</v>
      </c>
      <c r="T30" s="102">
        <f>IF(ISNUMBER(INDEX('Exposure Data'!$A$1:$AH$80,MATCH($B30&amp;$B$26,'Exposure Data'!$A$1:$A$80,0),MATCH(T$26,'Exposure Data'!$A$1:$AH$1,0))),INDEX('Exposure Data'!$A$1:$AH$80,MATCH($B30&amp;$B$26,'Exposure Data'!$A$1:$A$80,0),MATCH(T$26,'Exposure Data'!$A$1:$AH$1,0)),0)</f>
        <v>6.0000000000000001E-3</v>
      </c>
      <c r="U30" s="102">
        <f>IF(ISNUMBER(INDEX('Exposure Data'!$A$1:$AH$80,MATCH($B30&amp;$B$26,'Exposure Data'!$A$1:$A$80,0),MATCH(U$26,'Exposure Data'!$A$1:$AH$1,0))),INDEX('Exposure Data'!$A$1:$AH$80,MATCH($B30&amp;$B$26,'Exposure Data'!$A$1:$A$80,0),MATCH(U$26,'Exposure Data'!$A$1:$AH$1,0)),0)</f>
        <v>4.4999999999999998E-2</v>
      </c>
      <c r="V30" s="102">
        <f>IF(ISNUMBER(INDEX('Exposure Data'!$A$1:$AH$80,MATCH($B30&amp;$B$26,'Exposure Data'!$A$1:$A$80,0),MATCH(V$26,'Exposure Data'!$A$1:$AH$1,0))),INDEX('Exposure Data'!$A$1:$AH$80,MATCH($B30&amp;$B$26,'Exposure Data'!$A$1:$A$80,0),MATCH(V$26,'Exposure Data'!$A$1:$AH$1,0)),0)</f>
        <v>0</v>
      </c>
      <c r="W30" s="14"/>
      <c r="Y30" s="13">
        <f t="shared" si="4"/>
        <v>41851</v>
      </c>
      <c r="Z30" s="19" t="e">
        <f>HLOOKUP($Y30,'Perfattr Data'!$A$56:$W$142,MATCH(Z$3&amp;"Short",'Perfattr Data'!$B$56:$B$142,0),FALSE)</f>
        <v>#N/A</v>
      </c>
      <c r="AA30" s="19" t="e">
        <f>HLOOKUP($Y30,'Perfattr Data'!$A$56:$W$142,MATCH(AA$3&amp;"Short",'Perfattr Data'!$B$56:$B$142,0),FALSE)</f>
        <v>#N/A</v>
      </c>
      <c r="AB30" s="19" t="e">
        <f>HLOOKUP($Y30,'Perfattr Data'!$A$56:$W$142,MATCH(AB$3&amp;"Short",'Perfattr Data'!$B$56:$B$142,0),FALSE)</f>
        <v>#N/A</v>
      </c>
      <c r="AC30" s="19" t="e">
        <f>HLOOKUP($Y30,'Perfattr Data'!$A$56:$W$142,MATCH(AC$3&amp;"Short",'Perfattr Data'!$B$56:$B$142,0),FALSE)</f>
        <v>#N/A</v>
      </c>
      <c r="AD30" s="19" t="e">
        <f>HLOOKUP($Y30,'Perfattr Data'!$A$56:$W$142,MATCH(AD$3&amp;"Short",'Perfattr Data'!$B$56:$B$142,0),FALSE)</f>
        <v>#N/A</v>
      </c>
      <c r="AE30" s="19" t="e">
        <f>HLOOKUP($Y30,'Perfattr Data'!$A$56:$W$142,MATCH(AE$3&amp;"Short",'Perfattr Data'!$B$56:$B$142,0),FALSE)</f>
        <v>#N/A</v>
      </c>
      <c r="AF30" s="19" t="e">
        <f>HLOOKUP($Y30,'Perfattr Data'!$A$56:$W$142,MATCH(AF$3&amp;"Short",'Perfattr Data'!$B$56:$B$142,0),FALSE)</f>
        <v>#N/A</v>
      </c>
    </row>
    <row r="31" spans="1:32" outlineLevel="1" x14ac:dyDescent="0.25">
      <c r="B31" s="13">
        <f t="shared" si="3"/>
        <v>41882</v>
      </c>
      <c r="C31" s="102">
        <f>IF(ISNUMBER(INDEX('Exposure Data'!$A$1:$AH$80,MATCH($B31&amp;$B$26,'Exposure Data'!$A$1:$A$80,0),MATCH(C$26,'Exposure Data'!$A$1:$AH$1,0))),INDEX('Exposure Data'!$A$1:$AH$80,MATCH($B31&amp;$B$26,'Exposure Data'!$A$1:$A$80,0),MATCH(C$26,'Exposure Data'!$A$1:$AH$1,0)),0)</f>
        <v>0.17249999999999999</v>
      </c>
      <c r="D31" s="102">
        <f>IF(ISNUMBER(INDEX('Exposure Data'!$A$1:$AH$80,MATCH($B31&amp;$B$26,'Exposure Data'!$A$1:$A$80,0),MATCH(D$26,'Exposure Data'!$A$1:$AH$1,0))),INDEX('Exposure Data'!$A$1:$AH$80,MATCH($B31&amp;$B$26,'Exposure Data'!$A$1:$A$80,0),MATCH(D$26,'Exposure Data'!$A$1:$AH$1,0)),0)</f>
        <v>0.128</v>
      </c>
      <c r="E31" s="102">
        <f>IF(ISNUMBER(INDEX('Exposure Data'!$A$1:$AH$80,MATCH($B31&amp;$B$26,'Exposure Data'!$A$1:$A$80,0),MATCH(E$26,'Exposure Data'!$A$1:$AH$1,0))),INDEX('Exposure Data'!$A$1:$AH$80,MATCH($B31&amp;$B$26,'Exposure Data'!$A$1:$A$80,0),MATCH(E$26,'Exposure Data'!$A$1:$AH$1,0)),0)</f>
        <v>2.7E-2</v>
      </c>
      <c r="F31" s="102">
        <f>IF(ISNUMBER(INDEX('Exposure Data'!$A$1:$AH$80,MATCH($B31&amp;$B$26,'Exposure Data'!$A$1:$A$80,0),MATCH(F$26,'Exposure Data'!$A$1:$AH$1,0))),INDEX('Exposure Data'!$A$1:$AH$80,MATCH($B31&amp;$B$26,'Exposure Data'!$A$1:$A$80,0),MATCH(F$26,'Exposure Data'!$A$1:$AH$1,0)),0)</f>
        <v>1.46E-2</v>
      </c>
      <c r="G31" s="102">
        <f>IF(ISNUMBER(INDEX('Exposure Data'!$A$1:$AH$80,MATCH($B31&amp;$B$26,'Exposure Data'!$A$1:$A$80,0),MATCH(G$26,'Exposure Data'!$A$1:$AH$1,0))),INDEX('Exposure Data'!$A$1:$AH$80,MATCH($B31&amp;$B$26,'Exposure Data'!$A$1:$A$80,0),MATCH(G$26,'Exposure Data'!$A$1:$AH$1,0)),0)</f>
        <v>0</v>
      </c>
      <c r="H31" s="102">
        <f>IF(ISNUMBER(INDEX('Exposure Data'!$A$1:$AH$80,MATCH($B31&amp;$B$26,'Exposure Data'!$A$1:$A$80,0),MATCH(H$26,'Exposure Data'!$A$1:$AH$1,0))),INDEX('Exposure Data'!$A$1:$AH$80,MATCH($B31&amp;$B$26,'Exposure Data'!$A$1:$A$80,0),MATCH(H$26,'Exposure Data'!$A$1:$AH$1,0)),0)</f>
        <v>0.2467</v>
      </c>
      <c r="I31" s="102">
        <f>IF(ISNUMBER(INDEX('Exposure Data'!$A$1:$AH$80,MATCH($B31&amp;$B$26,'Exposure Data'!$A$1:$A$80,0),MATCH(I$26,'Exposure Data'!$A$1:$AH$1,0))),INDEX('Exposure Data'!$A$1:$AH$80,MATCH($B31&amp;$B$26,'Exposure Data'!$A$1:$A$80,0),MATCH(I$26,'Exposure Data'!$A$1:$AH$1,0)),0)</f>
        <v>0.27779999999999999</v>
      </c>
      <c r="J31" s="102">
        <f>IF(ISNUMBER(INDEX('Exposure Data'!$A$1:$AH$80,MATCH($B31&amp;$B$26,'Exposure Data'!$A$1:$A$80,0),MATCH(J$26,'Exposure Data'!$A$1:$AH$1,0))),INDEX('Exposure Data'!$A$1:$AH$80,MATCH($B31&amp;$B$26,'Exposure Data'!$A$1:$A$80,0),MATCH(J$26,'Exposure Data'!$A$1:$AH$1,0)),0)</f>
        <v>7.0699999999999999E-2</v>
      </c>
      <c r="K31" s="102">
        <f>IF(ISNUMBER(INDEX('Exposure Data'!$A$1:$AH$80,MATCH($B31&amp;$B$26,'Exposure Data'!$A$1:$A$80,0),MATCH(K$26,'Exposure Data'!$A$1:$AH$1,0))),INDEX('Exposure Data'!$A$1:$AH$80,MATCH($B31&amp;$B$26,'Exposure Data'!$A$1:$A$80,0),MATCH(K$26,'Exposure Data'!$A$1:$AH$1,0)),0)</f>
        <v>2.0999999999999999E-3</v>
      </c>
      <c r="L31" s="102">
        <f>IF(ISNUMBER(INDEX('Exposure Data'!$A$1:$AH$80,MATCH($B31&amp;$B$26,'Exposure Data'!$A$1:$A$80,0),MATCH(L$26,'Exposure Data'!$A$1:$AH$1,0))),INDEX('Exposure Data'!$A$1:$AH$80,MATCH($B31&amp;$B$26,'Exposure Data'!$A$1:$A$80,0),MATCH(L$26,'Exposure Data'!$A$1:$AH$1,0)),0)</f>
        <v>0</v>
      </c>
      <c r="M31" s="102">
        <f>IF(ISNUMBER(INDEX('Exposure Data'!$A$1:$AH$80,MATCH($B31&amp;$B$26,'Exposure Data'!$A$1:$A$80,0),MATCH(M$26,'Exposure Data'!$A$1:$AH$1,0))),INDEX('Exposure Data'!$A$1:$AH$80,MATCH($B31&amp;$B$26,'Exposure Data'!$A$1:$A$80,0),MATCH(M$26,'Exposure Data'!$A$1:$AH$1,0)),0)</f>
        <v>8.3999999999999995E-3</v>
      </c>
      <c r="N31" s="102">
        <f>IF(ISNUMBER(INDEX('Exposure Data'!$A$1:$AH$80,MATCH($B31&amp;$B$26,'Exposure Data'!$A$1:$A$80,0),MATCH(N$26,'Exposure Data'!$A$1:$AH$1,0))),INDEX('Exposure Data'!$A$1:$AH$80,MATCH($B31&amp;$B$26,'Exposure Data'!$A$1:$A$80,0),MATCH(N$26,'Exposure Data'!$A$1:$AH$1,0)),0)</f>
        <v>2.0999999999999999E-3</v>
      </c>
      <c r="O31" s="102">
        <f>IF(ISNUMBER(INDEX('Exposure Data'!$A$1:$AH$80,MATCH($B31&amp;$B$26,'Exposure Data'!$A$1:$A$80,0),MATCH(O$26,'Exposure Data'!$A$1:$AH$1,0))),INDEX('Exposure Data'!$A$1:$AH$80,MATCH($B31&amp;$B$26,'Exposure Data'!$A$1:$A$80,0),MATCH(O$26,'Exposure Data'!$A$1:$AH$1,0)),0)</f>
        <v>4.1999999999999997E-3</v>
      </c>
      <c r="P31" s="102">
        <f>IF(ISNUMBER(INDEX('Exposure Data'!$A$1:$AH$80,MATCH($B31&amp;$B$26,'Exposure Data'!$A$1:$A$80,0),MATCH(P$26,'Exposure Data'!$A$1:$AH$1,0))),INDEX('Exposure Data'!$A$1:$AH$80,MATCH($B31&amp;$B$26,'Exposure Data'!$A$1:$A$80,0),MATCH(P$26,'Exposure Data'!$A$1:$AH$1,0)),0)</f>
        <v>1.47E-2</v>
      </c>
      <c r="Q31" s="102">
        <f>IF(ISNUMBER(INDEX('Exposure Data'!$A$1:$AH$80,MATCH($B31&amp;$B$26,'Exposure Data'!$A$1:$A$80,0),MATCH(Q$26,'Exposure Data'!$A$1:$AH$1,0))),INDEX('Exposure Data'!$A$1:$AH$80,MATCH($B31&amp;$B$26,'Exposure Data'!$A$1:$A$80,0),MATCH(Q$26,'Exposure Data'!$A$1:$AH$1,0)),0)</f>
        <v>2.0999999999999999E-3</v>
      </c>
      <c r="R31" s="102">
        <f>IF(ISNUMBER(INDEX('Exposure Data'!$A$1:$AH$80,MATCH($B31&amp;$B$26,'Exposure Data'!$A$1:$A$80,0),MATCH(R$26,'Exposure Data'!$A$1:$AH$1,0))),INDEX('Exposure Data'!$A$1:$AH$80,MATCH($B31&amp;$B$26,'Exposure Data'!$A$1:$A$80,0),MATCH(R$26,'Exposure Data'!$A$1:$AH$1,0)),0)</f>
        <v>6.3E-3</v>
      </c>
      <c r="S31" s="102">
        <f>IF(ISNUMBER(INDEX('Exposure Data'!$A$1:$AH$80,MATCH($B31&amp;$B$26,'Exposure Data'!$A$1:$A$80,0),MATCH(S$26,'Exposure Data'!$A$1:$AH$1,0))),INDEX('Exposure Data'!$A$1:$AH$80,MATCH($B31&amp;$B$26,'Exposure Data'!$A$1:$A$80,0),MATCH(S$26,'Exposure Data'!$A$1:$AH$1,0)),0)</f>
        <v>0</v>
      </c>
      <c r="T31" s="102">
        <f>IF(ISNUMBER(INDEX('Exposure Data'!$A$1:$AH$80,MATCH($B31&amp;$B$26,'Exposure Data'!$A$1:$A$80,0),MATCH(T$26,'Exposure Data'!$A$1:$AH$1,0))),INDEX('Exposure Data'!$A$1:$AH$80,MATCH($B31&amp;$B$26,'Exposure Data'!$A$1:$A$80,0),MATCH(T$26,'Exposure Data'!$A$1:$AH$1,0)),0)</f>
        <v>6.3E-3</v>
      </c>
      <c r="U31" s="102">
        <f>IF(ISNUMBER(INDEX('Exposure Data'!$A$1:$AH$80,MATCH($B31&amp;$B$26,'Exposure Data'!$A$1:$A$80,0),MATCH(U$26,'Exposure Data'!$A$1:$AH$1,0))),INDEX('Exposure Data'!$A$1:$AH$80,MATCH($B31&amp;$B$26,'Exposure Data'!$A$1:$A$80,0),MATCH(U$26,'Exposure Data'!$A$1:$AH$1,0)),0)</f>
        <v>1.6299999999999999E-2</v>
      </c>
      <c r="V31" s="102">
        <f>IF(ISNUMBER(INDEX('Exposure Data'!$A$1:$AH$80,MATCH($B31&amp;$B$26,'Exposure Data'!$A$1:$A$80,0),MATCH(V$26,'Exposure Data'!$A$1:$AH$1,0))),INDEX('Exposure Data'!$A$1:$AH$80,MATCH($B31&amp;$B$26,'Exposure Data'!$A$1:$A$80,0),MATCH(V$26,'Exposure Data'!$A$1:$AH$1,0)),0)</f>
        <v>0</v>
      </c>
      <c r="W31" s="14"/>
      <c r="Y31" s="13">
        <f t="shared" si="4"/>
        <v>41882</v>
      </c>
      <c r="Z31" s="19" t="e">
        <f>HLOOKUP($Y31,'Perfattr Data'!$A$56:$W$142,MATCH(Z$3&amp;"Short",'Perfattr Data'!$B$56:$B$142,0),FALSE)</f>
        <v>#N/A</v>
      </c>
      <c r="AA31" s="19" t="e">
        <f>HLOOKUP($Y31,'Perfattr Data'!$A$56:$W$142,MATCH(AA$3&amp;"Short",'Perfattr Data'!$B$56:$B$142,0),FALSE)</f>
        <v>#N/A</v>
      </c>
      <c r="AB31" s="19" t="e">
        <f>HLOOKUP($Y31,'Perfattr Data'!$A$56:$W$142,MATCH(AB$3&amp;"Short",'Perfattr Data'!$B$56:$B$142,0),FALSE)</f>
        <v>#N/A</v>
      </c>
      <c r="AC31" s="19" t="e">
        <f>HLOOKUP($Y31,'Perfattr Data'!$A$56:$W$142,MATCH(AC$3&amp;"Short",'Perfattr Data'!$B$56:$B$142,0),FALSE)</f>
        <v>#N/A</v>
      </c>
      <c r="AD31" s="19" t="e">
        <f>HLOOKUP($Y31,'Perfattr Data'!$A$56:$W$142,MATCH(AD$3&amp;"Short",'Perfattr Data'!$B$56:$B$142,0),FALSE)</f>
        <v>#N/A</v>
      </c>
      <c r="AE31" s="19" t="e">
        <f>HLOOKUP($Y31,'Perfattr Data'!$A$56:$W$142,MATCH(AE$3&amp;"Short",'Perfattr Data'!$B$56:$B$142,0),FALSE)</f>
        <v>#N/A</v>
      </c>
      <c r="AF31" s="19" t="e">
        <f>HLOOKUP($Y31,'Perfattr Data'!$A$56:$W$142,MATCH(AF$3&amp;"Short",'Perfattr Data'!$B$56:$B$142,0),FALSE)</f>
        <v>#N/A</v>
      </c>
    </row>
    <row r="32" spans="1:32" outlineLevel="1" x14ac:dyDescent="0.25">
      <c r="B32" s="13">
        <f t="shared" si="3"/>
        <v>41912</v>
      </c>
      <c r="C32" s="102">
        <f>IF(ISNUMBER(INDEX('Exposure Data'!$A$1:$AH$80,MATCH($B32&amp;$B$26,'Exposure Data'!$A$1:$A$80,0),MATCH(C$26,'Exposure Data'!$A$1:$AH$1,0))),INDEX('Exposure Data'!$A$1:$AH$80,MATCH($B32&amp;$B$26,'Exposure Data'!$A$1:$A$80,0),MATCH(C$26,'Exposure Data'!$A$1:$AH$1,0)),0)</f>
        <v>0.13100000000000001</v>
      </c>
      <c r="D32" s="102">
        <f>IF(ISNUMBER(INDEX('Exposure Data'!$A$1:$AH$80,MATCH($B32&amp;$B$26,'Exposure Data'!$A$1:$A$80,0),MATCH(D$26,'Exposure Data'!$A$1:$AH$1,0))),INDEX('Exposure Data'!$A$1:$AH$80,MATCH($B32&amp;$B$26,'Exposure Data'!$A$1:$A$80,0),MATCH(D$26,'Exposure Data'!$A$1:$AH$1,0)),0)</f>
        <v>9.1999999999999998E-2</v>
      </c>
      <c r="E32" s="102">
        <f>IF(ISNUMBER(INDEX('Exposure Data'!$A$1:$AH$80,MATCH($B32&amp;$B$26,'Exposure Data'!$A$1:$A$80,0),MATCH(E$26,'Exposure Data'!$A$1:$AH$1,0))),INDEX('Exposure Data'!$A$1:$AH$80,MATCH($B32&amp;$B$26,'Exposure Data'!$A$1:$A$80,0),MATCH(E$26,'Exposure Data'!$A$1:$AH$1,0)),0)</f>
        <v>5.0000000000000001E-3</v>
      </c>
      <c r="F32" s="102">
        <f>IF(ISNUMBER(INDEX('Exposure Data'!$A$1:$AH$80,MATCH($B32&amp;$B$26,'Exposure Data'!$A$1:$A$80,0),MATCH(F$26,'Exposure Data'!$A$1:$AH$1,0))),INDEX('Exposure Data'!$A$1:$AH$80,MATCH($B32&amp;$B$26,'Exposure Data'!$A$1:$A$80,0),MATCH(F$26,'Exposure Data'!$A$1:$AH$1,0)),0)</f>
        <v>2E-3</v>
      </c>
      <c r="G32" s="102">
        <f>IF(ISNUMBER(INDEX('Exposure Data'!$A$1:$AH$80,MATCH($B32&amp;$B$26,'Exposure Data'!$A$1:$A$80,0),MATCH(G$26,'Exposure Data'!$A$1:$AH$1,0))),INDEX('Exposure Data'!$A$1:$AH$80,MATCH($B32&amp;$B$26,'Exposure Data'!$A$1:$A$80,0),MATCH(G$26,'Exposure Data'!$A$1:$AH$1,0)),0)</f>
        <v>0</v>
      </c>
      <c r="H32" s="102">
        <f>IF(ISNUMBER(INDEX('Exposure Data'!$A$1:$AH$80,MATCH($B32&amp;$B$26,'Exposure Data'!$A$1:$A$80,0),MATCH(H$26,'Exposure Data'!$A$1:$AH$1,0))),INDEX('Exposure Data'!$A$1:$AH$80,MATCH($B32&amp;$B$26,'Exposure Data'!$A$1:$A$80,0),MATCH(H$26,'Exposure Data'!$A$1:$AH$1,0)),0)</f>
        <v>0.218</v>
      </c>
      <c r="I32" s="102">
        <f>IF(ISNUMBER(INDEX('Exposure Data'!$A$1:$AH$80,MATCH($B32&amp;$B$26,'Exposure Data'!$A$1:$A$80,0),MATCH(I$26,'Exposure Data'!$A$1:$AH$1,0))),INDEX('Exposure Data'!$A$1:$AH$80,MATCH($B32&amp;$B$26,'Exposure Data'!$A$1:$A$80,0),MATCH(I$26,'Exposure Data'!$A$1:$AH$1,0)),0)</f>
        <v>0.48</v>
      </c>
      <c r="J32" s="102">
        <f>IF(ISNUMBER(INDEX('Exposure Data'!$A$1:$AH$80,MATCH($B32&amp;$B$26,'Exposure Data'!$A$1:$A$80,0),MATCH(J$26,'Exposure Data'!$A$1:$AH$1,0))),INDEX('Exposure Data'!$A$1:$AH$80,MATCH($B32&amp;$B$26,'Exposure Data'!$A$1:$A$80,0),MATCH(J$26,'Exposure Data'!$A$1:$AH$1,0)),0)</f>
        <v>6.6000000000000003E-2</v>
      </c>
      <c r="K32" s="102">
        <f>IF(ISNUMBER(INDEX('Exposure Data'!$A$1:$AH$80,MATCH($B32&amp;$B$26,'Exposure Data'!$A$1:$A$80,0),MATCH(K$26,'Exposure Data'!$A$1:$AH$1,0))),INDEX('Exposure Data'!$A$1:$AH$80,MATCH($B32&amp;$B$26,'Exposure Data'!$A$1:$A$80,0),MATCH(K$26,'Exposure Data'!$A$1:$AH$1,0)),0)</f>
        <v>0</v>
      </c>
      <c r="L32" s="102">
        <f>IF(ISNUMBER(INDEX('Exposure Data'!$A$1:$AH$80,MATCH($B32&amp;$B$26,'Exposure Data'!$A$1:$A$80,0),MATCH(L$26,'Exposure Data'!$A$1:$AH$1,0))),INDEX('Exposure Data'!$A$1:$AH$80,MATCH($B32&amp;$B$26,'Exposure Data'!$A$1:$A$80,0),MATCH(L$26,'Exposure Data'!$A$1:$AH$1,0)),0)</f>
        <v>0</v>
      </c>
      <c r="M32" s="102">
        <f>IF(ISNUMBER(INDEX('Exposure Data'!$A$1:$AH$80,MATCH($B32&amp;$B$26,'Exposure Data'!$A$1:$A$80,0),MATCH(M$26,'Exposure Data'!$A$1:$AH$1,0))),INDEX('Exposure Data'!$A$1:$AH$80,MATCH($B32&amp;$B$26,'Exposure Data'!$A$1:$A$80,0),MATCH(M$26,'Exposure Data'!$A$1:$AH$1,0)),0)</f>
        <v>0</v>
      </c>
      <c r="N32" s="102">
        <f>IF(ISNUMBER(INDEX('Exposure Data'!$A$1:$AH$80,MATCH($B32&amp;$B$26,'Exposure Data'!$A$1:$A$80,0),MATCH(N$26,'Exposure Data'!$A$1:$AH$1,0))),INDEX('Exposure Data'!$A$1:$AH$80,MATCH($B32&amp;$B$26,'Exposure Data'!$A$1:$A$80,0),MATCH(N$26,'Exposure Data'!$A$1:$AH$1,0)),0)</f>
        <v>0</v>
      </c>
      <c r="O32" s="102">
        <f>IF(ISNUMBER(INDEX('Exposure Data'!$A$1:$AH$80,MATCH($B32&amp;$B$26,'Exposure Data'!$A$1:$A$80,0),MATCH(O$26,'Exposure Data'!$A$1:$AH$1,0))),INDEX('Exposure Data'!$A$1:$AH$80,MATCH($B32&amp;$B$26,'Exposure Data'!$A$1:$A$80,0),MATCH(O$26,'Exposure Data'!$A$1:$AH$1,0)),0)</f>
        <v>0</v>
      </c>
      <c r="P32" s="102">
        <f>IF(ISNUMBER(INDEX('Exposure Data'!$A$1:$AH$80,MATCH($B32&amp;$B$26,'Exposure Data'!$A$1:$A$80,0),MATCH(P$26,'Exposure Data'!$A$1:$AH$1,0))),INDEX('Exposure Data'!$A$1:$AH$80,MATCH($B32&amp;$B$26,'Exposure Data'!$A$1:$A$80,0),MATCH(P$26,'Exposure Data'!$A$1:$AH$1,0)),0)</f>
        <v>0</v>
      </c>
      <c r="Q32" s="102">
        <f>IF(ISNUMBER(INDEX('Exposure Data'!$A$1:$AH$80,MATCH($B32&amp;$B$26,'Exposure Data'!$A$1:$A$80,0),MATCH(Q$26,'Exposure Data'!$A$1:$AH$1,0))),INDEX('Exposure Data'!$A$1:$AH$80,MATCH($B32&amp;$B$26,'Exposure Data'!$A$1:$A$80,0),MATCH(Q$26,'Exposure Data'!$A$1:$AH$1,0)),0)</f>
        <v>0</v>
      </c>
      <c r="R32" s="102">
        <f>IF(ISNUMBER(INDEX('Exposure Data'!$A$1:$AH$80,MATCH($B32&amp;$B$26,'Exposure Data'!$A$1:$A$80,0),MATCH(R$26,'Exposure Data'!$A$1:$AH$1,0))),INDEX('Exposure Data'!$A$1:$AH$80,MATCH($B32&amp;$B$26,'Exposure Data'!$A$1:$A$80,0),MATCH(R$26,'Exposure Data'!$A$1:$AH$1,0)),0)</f>
        <v>0</v>
      </c>
      <c r="S32" s="102">
        <f>IF(ISNUMBER(INDEX('Exposure Data'!$A$1:$AH$80,MATCH($B32&amp;$B$26,'Exposure Data'!$A$1:$A$80,0),MATCH(S$26,'Exposure Data'!$A$1:$AH$1,0))),INDEX('Exposure Data'!$A$1:$AH$80,MATCH($B32&amp;$B$26,'Exposure Data'!$A$1:$A$80,0),MATCH(S$26,'Exposure Data'!$A$1:$AH$1,0)),0)</f>
        <v>0</v>
      </c>
      <c r="T32" s="102">
        <f>IF(ISNUMBER(INDEX('Exposure Data'!$A$1:$AH$80,MATCH($B32&amp;$B$26,'Exposure Data'!$A$1:$A$80,0),MATCH(T$26,'Exposure Data'!$A$1:$AH$1,0))),INDEX('Exposure Data'!$A$1:$AH$80,MATCH($B32&amp;$B$26,'Exposure Data'!$A$1:$A$80,0),MATCH(T$26,'Exposure Data'!$A$1:$AH$1,0)),0)</f>
        <v>0</v>
      </c>
      <c r="U32" s="102">
        <f>IF(ISNUMBER(INDEX('Exposure Data'!$A$1:$AH$80,MATCH($B32&amp;$B$26,'Exposure Data'!$A$1:$A$80,0),MATCH(U$26,'Exposure Data'!$A$1:$AH$1,0))),INDEX('Exposure Data'!$A$1:$AH$80,MATCH($B32&amp;$B$26,'Exposure Data'!$A$1:$A$80,0),MATCH(U$26,'Exposure Data'!$A$1:$AH$1,0)),0)</f>
        <v>7.0000000000000001E-3</v>
      </c>
      <c r="V32" s="102">
        <f>IF(ISNUMBER(INDEX('Exposure Data'!$A$1:$AH$80,MATCH($B32&amp;$B$26,'Exposure Data'!$A$1:$A$80,0),MATCH(V$26,'Exposure Data'!$A$1:$AH$1,0))),INDEX('Exposure Data'!$A$1:$AH$80,MATCH($B32&amp;$B$26,'Exposure Data'!$A$1:$A$80,0),MATCH(V$26,'Exposure Data'!$A$1:$AH$1,0)),0)</f>
        <v>0</v>
      </c>
      <c r="W32" s="14"/>
      <c r="Y32" s="13">
        <f t="shared" si="4"/>
        <v>41912</v>
      </c>
      <c r="Z32" s="19" t="e">
        <f>HLOOKUP($Y32,'Perfattr Data'!$A$56:$W$142,MATCH(Z$3&amp;"Short",'Perfattr Data'!$B$56:$B$142,0),FALSE)</f>
        <v>#N/A</v>
      </c>
      <c r="AA32" s="19" t="e">
        <f>HLOOKUP($Y32,'Perfattr Data'!$A$56:$W$142,MATCH(AA$3&amp;"Short",'Perfattr Data'!$B$56:$B$142,0),FALSE)</f>
        <v>#N/A</v>
      </c>
      <c r="AB32" s="19" t="e">
        <f>HLOOKUP($Y32,'Perfattr Data'!$A$56:$W$142,MATCH(AB$3&amp;"Short",'Perfattr Data'!$B$56:$B$142,0),FALSE)</f>
        <v>#N/A</v>
      </c>
      <c r="AC32" s="19" t="e">
        <f>HLOOKUP($Y32,'Perfattr Data'!$A$56:$W$142,MATCH(AC$3&amp;"Short",'Perfattr Data'!$B$56:$B$142,0),FALSE)</f>
        <v>#N/A</v>
      </c>
      <c r="AD32" s="19" t="e">
        <f>HLOOKUP($Y32,'Perfattr Data'!$A$56:$W$142,MATCH(AD$3&amp;"Short",'Perfattr Data'!$B$56:$B$142,0),FALSE)</f>
        <v>#N/A</v>
      </c>
      <c r="AE32" s="19" t="e">
        <f>HLOOKUP($Y32,'Perfattr Data'!$A$56:$W$142,MATCH(AE$3&amp;"Short",'Perfattr Data'!$B$56:$B$142,0),FALSE)</f>
        <v>#N/A</v>
      </c>
      <c r="AF32" s="19" t="e">
        <f>HLOOKUP($Y32,'Perfattr Data'!$A$56:$W$142,MATCH(AF$3&amp;"Short",'Perfattr Data'!$B$56:$B$142,0),FALSE)</f>
        <v>#N/A</v>
      </c>
    </row>
    <row r="33" spans="2:32" outlineLevel="1" x14ac:dyDescent="0.25">
      <c r="B33" s="13">
        <f t="shared" si="3"/>
        <v>41943</v>
      </c>
      <c r="C33" s="102">
        <f>IF(ISNUMBER(INDEX('Exposure Data'!$A$1:$AH$80,MATCH($B33&amp;$B$26,'Exposure Data'!$A$1:$A$80,0),MATCH(C$26,'Exposure Data'!$A$1:$AH$1,0))),INDEX('Exposure Data'!$A$1:$AH$80,MATCH($B33&amp;$B$26,'Exposure Data'!$A$1:$A$80,0),MATCH(C$26,'Exposure Data'!$A$1:$AH$1,0)),0)</f>
        <v>0.127</v>
      </c>
      <c r="D33" s="102">
        <f>IF(ISNUMBER(INDEX('Exposure Data'!$A$1:$AH$80,MATCH($B33&amp;$B$26,'Exposure Data'!$A$1:$A$80,0),MATCH(D$26,'Exposure Data'!$A$1:$AH$1,0))),INDEX('Exposure Data'!$A$1:$AH$80,MATCH($B33&amp;$B$26,'Exposure Data'!$A$1:$A$80,0),MATCH(D$26,'Exposure Data'!$A$1:$AH$1,0)),0)</f>
        <v>0.13600000000000001</v>
      </c>
      <c r="E33" s="102">
        <f>IF(ISNUMBER(INDEX('Exposure Data'!$A$1:$AH$80,MATCH($B33&amp;$B$26,'Exposure Data'!$A$1:$A$80,0),MATCH(E$26,'Exposure Data'!$A$1:$AH$1,0))),INDEX('Exposure Data'!$A$1:$AH$80,MATCH($B33&amp;$B$26,'Exposure Data'!$A$1:$A$80,0),MATCH(E$26,'Exposure Data'!$A$1:$AH$1,0)),0)</f>
        <v>2.3E-2</v>
      </c>
      <c r="F33" s="102">
        <f>IF(ISNUMBER(INDEX('Exposure Data'!$A$1:$AH$80,MATCH($B33&amp;$B$26,'Exposure Data'!$A$1:$A$80,0),MATCH(F$26,'Exposure Data'!$A$1:$AH$1,0))),INDEX('Exposure Data'!$A$1:$AH$80,MATCH($B33&amp;$B$26,'Exposure Data'!$A$1:$A$80,0),MATCH(F$26,'Exposure Data'!$A$1:$AH$1,0)),0)</f>
        <v>1.9E-2</v>
      </c>
      <c r="G33" s="102">
        <f>IF(ISNUMBER(INDEX('Exposure Data'!$A$1:$AH$80,MATCH($B33&amp;$B$26,'Exposure Data'!$A$1:$A$80,0),MATCH(G$26,'Exposure Data'!$A$1:$AH$1,0))),INDEX('Exposure Data'!$A$1:$AH$80,MATCH($B33&amp;$B$26,'Exposure Data'!$A$1:$A$80,0),MATCH(G$26,'Exposure Data'!$A$1:$AH$1,0)),0)</f>
        <v>0</v>
      </c>
      <c r="H33" s="102">
        <f>IF(ISNUMBER(INDEX('Exposure Data'!$A$1:$AH$80,MATCH($B33&amp;$B$26,'Exposure Data'!$A$1:$A$80,0),MATCH(H$26,'Exposure Data'!$A$1:$AH$1,0))),INDEX('Exposure Data'!$A$1:$AH$80,MATCH($B33&amp;$B$26,'Exposure Data'!$A$1:$A$80,0),MATCH(H$26,'Exposure Data'!$A$1:$AH$1,0)),0)</f>
        <v>0.27200000000000002</v>
      </c>
      <c r="I33" s="102">
        <f>IF(ISNUMBER(INDEX('Exposure Data'!$A$1:$AH$80,MATCH($B33&amp;$B$26,'Exposure Data'!$A$1:$A$80,0),MATCH(I$26,'Exposure Data'!$A$1:$AH$1,0))),INDEX('Exposure Data'!$A$1:$AH$80,MATCH($B33&amp;$B$26,'Exposure Data'!$A$1:$A$80,0),MATCH(I$26,'Exposure Data'!$A$1:$AH$1,0)),0)</f>
        <v>0.33900000000000002</v>
      </c>
      <c r="J33" s="102">
        <f>IF(ISNUMBER(INDEX('Exposure Data'!$A$1:$AH$80,MATCH($B33&amp;$B$26,'Exposure Data'!$A$1:$A$80,0),MATCH(J$26,'Exposure Data'!$A$1:$AH$1,0))),INDEX('Exposure Data'!$A$1:$AH$80,MATCH($B33&amp;$B$26,'Exposure Data'!$A$1:$A$80,0),MATCH(J$26,'Exposure Data'!$A$1:$AH$1,0)),0)</f>
        <v>4.1000000000000002E-2</v>
      </c>
      <c r="K33" s="102">
        <f>IF(ISNUMBER(INDEX('Exposure Data'!$A$1:$AH$80,MATCH($B33&amp;$B$26,'Exposure Data'!$A$1:$A$80,0),MATCH(K$26,'Exposure Data'!$A$1:$AH$1,0))),INDEX('Exposure Data'!$A$1:$AH$80,MATCH($B33&amp;$B$26,'Exposure Data'!$A$1:$A$80,0),MATCH(K$26,'Exposure Data'!$A$1:$AH$1,0)),0)</f>
        <v>0</v>
      </c>
      <c r="L33" s="102">
        <f>IF(ISNUMBER(INDEX('Exposure Data'!$A$1:$AH$80,MATCH($B33&amp;$B$26,'Exposure Data'!$A$1:$A$80,0),MATCH(L$26,'Exposure Data'!$A$1:$AH$1,0))),INDEX('Exposure Data'!$A$1:$AH$80,MATCH($B33&amp;$B$26,'Exposure Data'!$A$1:$A$80,0),MATCH(L$26,'Exposure Data'!$A$1:$AH$1,0)),0)</f>
        <v>0</v>
      </c>
      <c r="M33" s="102">
        <f>IF(ISNUMBER(INDEX('Exposure Data'!$A$1:$AH$80,MATCH($B33&amp;$B$26,'Exposure Data'!$A$1:$A$80,0),MATCH(M$26,'Exposure Data'!$A$1:$AH$1,0))),INDEX('Exposure Data'!$A$1:$AH$80,MATCH($B33&amp;$B$26,'Exposure Data'!$A$1:$A$80,0),MATCH(M$26,'Exposure Data'!$A$1:$AH$1,0)),0)</f>
        <v>4.0000000000000001E-3</v>
      </c>
      <c r="N33" s="102">
        <f>IF(ISNUMBER(INDEX('Exposure Data'!$A$1:$AH$80,MATCH($B33&amp;$B$26,'Exposure Data'!$A$1:$A$80,0),MATCH(N$26,'Exposure Data'!$A$1:$AH$1,0))),INDEX('Exposure Data'!$A$1:$AH$80,MATCH($B33&amp;$B$26,'Exposure Data'!$A$1:$A$80,0),MATCH(N$26,'Exposure Data'!$A$1:$AH$1,0)),0)</f>
        <v>1E-3</v>
      </c>
      <c r="O33" s="102">
        <f>IF(ISNUMBER(INDEX('Exposure Data'!$A$1:$AH$80,MATCH($B33&amp;$B$26,'Exposure Data'!$A$1:$A$80,0),MATCH(O$26,'Exposure Data'!$A$1:$AH$1,0))),INDEX('Exposure Data'!$A$1:$AH$80,MATCH($B33&amp;$B$26,'Exposure Data'!$A$1:$A$80,0),MATCH(O$26,'Exposure Data'!$A$1:$AH$1,0)),0)</f>
        <v>2E-3</v>
      </c>
      <c r="P33" s="102">
        <f>IF(ISNUMBER(INDEX('Exposure Data'!$A$1:$AH$80,MATCH($B33&amp;$B$26,'Exposure Data'!$A$1:$A$80,0),MATCH(P$26,'Exposure Data'!$A$1:$AH$1,0))),INDEX('Exposure Data'!$A$1:$AH$80,MATCH($B33&amp;$B$26,'Exposure Data'!$A$1:$A$80,0),MATCH(P$26,'Exposure Data'!$A$1:$AH$1,0)),0)</f>
        <v>8.9999999999999993E-3</v>
      </c>
      <c r="Q33" s="102">
        <f>IF(ISNUMBER(INDEX('Exposure Data'!$A$1:$AH$80,MATCH($B33&amp;$B$26,'Exposure Data'!$A$1:$A$80,0),MATCH(Q$26,'Exposure Data'!$A$1:$AH$1,0))),INDEX('Exposure Data'!$A$1:$AH$80,MATCH($B33&amp;$B$26,'Exposure Data'!$A$1:$A$80,0),MATCH(Q$26,'Exposure Data'!$A$1:$AH$1,0)),0)</f>
        <v>2E-3</v>
      </c>
      <c r="R33" s="102">
        <f>IF(ISNUMBER(INDEX('Exposure Data'!$A$1:$AH$80,MATCH($B33&amp;$B$26,'Exposure Data'!$A$1:$A$80,0),MATCH(R$26,'Exposure Data'!$A$1:$AH$1,0))),INDEX('Exposure Data'!$A$1:$AH$80,MATCH($B33&amp;$B$26,'Exposure Data'!$A$1:$A$80,0),MATCH(R$26,'Exposure Data'!$A$1:$AH$1,0)),0)</f>
        <v>3.0000000000000001E-3</v>
      </c>
      <c r="S33" s="102">
        <f>IF(ISNUMBER(INDEX('Exposure Data'!$A$1:$AH$80,MATCH($B33&amp;$B$26,'Exposure Data'!$A$1:$A$80,0),MATCH(S$26,'Exposure Data'!$A$1:$AH$1,0))),INDEX('Exposure Data'!$A$1:$AH$80,MATCH($B33&amp;$B$26,'Exposure Data'!$A$1:$A$80,0),MATCH(S$26,'Exposure Data'!$A$1:$AH$1,0)),0)</f>
        <v>0</v>
      </c>
      <c r="T33" s="102">
        <f>IF(ISNUMBER(INDEX('Exposure Data'!$A$1:$AH$80,MATCH($B33&amp;$B$26,'Exposure Data'!$A$1:$A$80,0),MATCH(T$26,'Exposure Data'!$A$1:$AH$1,0))),INDEX('Exposure Data'!$A$1:$AH$80,MATCH($B33&amp;$B$26,'Exposure Data'!$A$1:$A$80,0),MATCH(T$26,'Exposure Data'!$A$1:$AH$1,0)),0)</f>
        <v>4.0000000000000001E-3</v>
      </c>
      <c r="U33" s="102">
        <f>IF(ISNUMBER(INDEX('Exposure Data'!$A$1:$AH$80,MATCH($B33&amp;$B$26,'Exposure Data'!$A$1:$A$80,0),MATCH(U$26,'Exposure Data'!$A$1:$AH$1,0))),INDEX('Exposure Data'!$A$1:$AH$80,MATCH($B33&amp;$B$26,'Exposure Data'!$A$1:$A$80,0),MATCH(U$26,'Exposure Data'!$A$1:$AH$1,0)),0)</f>
        <v>1.6E-2</v>
      </c>
      <c r="V33" s="102">
        <f>IF(ISNUMBER(INDEX('Exposure Data'!$A$1:$AH$80,MATCH($B33&amp;$B$26,'Exposure Data'!$A$1:$A$80,0),MATCH(V$26,'Exposure Data'!$A$1:$AH$1,0))),INDEX('Exposure Data'!$A$1:$AH$80,MATCH($B33&amp;$B$26,'Exposure Data'!$A$1:$A$80,0),MATCH(V$26,'Exposure Data'!$A$1:$AH$1,0)),0)</f>
        <v>0</v>
      </c>
      <c r="W33" s="14"/>
      <c r="Y33" s="13">
        <f t="shared" si="4"/>
        <v>41943</v>
      </c>
      <c r="Z33" s="19" t="e">
        <f>HLOOKUP($Y33,'Perfattr Data'!$A$56:$W$142,MATCH(Z$3&amp;"Short",'Perfattr Data'!$B$56:$B$142,0),FALSE)</f>
        <v>#N/A</v>
      </c>
      <c r="AA33" s="19" t="e">
        <f>HLOOKUP($Y33,'Perfattr Data'!$A$56:$W$142,MATCH(AA$3&amp;"Short",'Perfattr Data'!$B$56:$B$142,0),FALSE)</f>
        <v>#N/A</v>
      </c>
      <c r="AB33" s="19" t="e">
        <f>HLOOKUP($Y33,'Perfattr Data'!$A$56:$W$142,MATCH(AB$3&amp;"Short",'Perfattr Data'!$B$56:$B$142,0),FALSE)</f>
        <v>#N/A</v>
      </c>
      <c r="AC33" s="19" t="e">
        <f>HLOOKUP($Y33,'Perfattr Data'!$A$56:$W$142,MATCH(AC$3&amp;"Short",'Perfattr Data'!$B$56:$B$142,0),FALSE)</f>
        <v>#N/A</v>
      </c>
      <c r="AD33" s="19" t="e">
        <f>HLOOKUP($Y33,'Perfattr Data'!$A$56:$W$142,MATCH(AD$3&amp;"Short",'Perfattr Data'!$B$56:$B$142,0),FALSE)</f>
        <v>#N/A</v>
      </c>
      <c r="AE33" s="19" t="e">
        <f>HLOOKUP($Y33,'Perfattr Data'!$A$56:$W$142,MATCH(AE$3&amp;"Short",'Perfattr Data'!$B$56:$B$142,0),FALSE)</f>
        <v>#N/A</v>
      </c>
      <c r="AF33" s="19" t="e">
        <f>HLOOKUP($Y33,'Perfattr Data'!$A$56:$W$142,MATCH(AF$3&amp;"Short",'Perfattr Data'!$B$56:$B$142,0),FALSE)</f>
        <v>#N/A</v>
      </c>
    </row>
    <row r="34" spans="2:32" outlineLevel="1" x14ac:dyDescent="0.25">
      <c r="B34" s="13">
        <f t="shared" si="3"/>
        <v>41973</v>
      </c>
      <c r="C34" s="102">
        <f>IF(ISNUMBER(INDEX('Exposure Data'!$A$1:$AH$80,MATCH($B34&amp;$B$26,'Exposure Data'!$A$1:$A$80,0),MATCH(C$26,'Exposure Data'!$A$1:$AH$1,0))),INDEX('Exposure Data'!$A$1:$AH$80,MATCH($B34&amp;$B$26,'Exposure Data'!$A$1:$A$80,0),MATCH(C$26,'Exposure Data'!$A$1:$AH$1,0)),0)</f>
        <v>0.121</v>
      </c>
      <c r="D34" s="102">
        <f>IF(ISNUMBER(INDEX('Exposure Data'!$A$1:$AH$80,MATCH($B34&amp;$B$26,'Exposure Data'!$A$1:$A$80,0),MATCH(D$26,'Exposure Data'!$A$1:$AH$1,0))),INDEX('Exposure Data'!$A$1:$AH$80,MATCH($B34&amp;$B$26,'Exposure Data'!$A$1:$A$80,0),MATCH(D$26,'Exposure Data'!$A$1:$AH$1,0)),0)</f>
        <v>0.127</v>
      </c>
      <c r="E34" s="102">
        <f>IF(ISNUMBER(INDEX('Exposure Data'!$A$1:$AH$80,MATCH($B34&amp;$B$26,'Exposure Data'!$A$1:$A$80,0),MATCH(E$26,'Exposure Data'!$A$1:$AH$1,0))),INDEX('Exposure Data'!$A$1:$AH$80,MATCH($B34&amp;$B$26,'Exposure Data'!$A$1:$A$80,0),MATCH(E$26,'Exposure Data'!$A$1:$AH$1,0)),0)</f>
        <v>2.7E-2</v>
      </c>
      <c r="F34" s="102">
        <f>IF(ISNUMBER(INDEX('Exposure Data'!$A$1:$AH$80,MATCH($B34&amp;$B$26,'Exposure Data'!$A$1:$A$80,0),MATCH(F$26,'Exposure Data'!$A$1:$AH$1,0))),INDEX('Exposure Data'!$A$1:$AH$80,MATCH($B34&amp;$B$26,'Exposure Data'!$A$1:$A$80,0),MATCH(F$26,'Exposure Data'!$A$1:$AH$1,0)),0)</f>
        <v>6.9000000000000006E-2</v>
      </c>
      <c r="G34" s="102">
        <f>IF(ISNUMBER(INDEX('Exposure Data'!$A$1:$AH$80,MATCH($B34&amp;$B$26,'Exposure Data'!$A$1:$A$80,0),MATCH(G$26,'Exposure Data'!$A$1:$AH$1,0))),INDEX('Exposure Data'!$A$1:$AH$80,MATCH($B34&amp;$B$26,'Exposure Data'!$A$1:$A$80,0),MATCH(G$26,'Exposure Data'!$A$1:$AH$1,0)),0)</f>
        <v>0</v>
      </c>
      <c r="H34" s="102">
        <f>IF(ISNUMBER(INDEX('Exposure Data'!$A$1:$AH$80,MATCH($B34&amp;$B$26,'Exposure Data'!$A$1:$A$80,0),MATCH(H$26,'Exposure Data'!$A$1:$AH$1,0))),INDEX('Exposure Data'!$A$1:$AH$80,MATCH($B34&amp;$B$26,'Exposure Data'!$A$1:$A$80,0),MATCH(H$26,'Exposure Data'!$A$1:$AH$1,0)),0)</f>
        <v>0.245</v>
      </c>
      <c r="I34" s="102">
        <f>IF(ISNUMBER(INDEX('Exposure Data'!$A$1:$AH$80,MATCH($B34&amp;$B$26,'Exposure Data'!$A$1:$A$80,0),MATCH(I$26,'Exposure Data'!$A$1:$AH$1,0))),INDEX('Exposure Data'!$A$1:$AH$80,MATCH($B34&amp;$B$26,'Exposure Data'!$A$1:$A$80,0),MATCH(I$26,'Exposure Data'!$A$1:$AH$1,0)),0)</f>
        <v>0.318</v>
      </c>
      <c r="J34" s="102">
        <f>IF(ISNUMBER(INDEX('Exposure Data'!$A$1:$AH$80,MATCH($B34&amp;$B$26,'Exposure Data'!$A$1:$A$80,0),MATCH(J$26,'Exposure Data'!$A$1:$AH$1,0))),INDEX('Exposure Data'!$A$1:$AH$80,MATCH($B34&amp;$B$26,'Exposure Data'!$A$1:$A$80,0),MATCH(J$26,'Exposure Data'!$A$1:$AH$1,0)),0)</f>
        <v>3.5999999999999997E-2</v>
      </c>
      <c r="K34" s="102">
        <f>IF(ISNUMBER(INDEX('Exposure Data'!$A$1:$AH$80,MATCH($B34&amp;$B$26,'Exposure Data'!$A$1:$A$80,0),MATCH(K$26,'Exposure Data'!$A$1:$AH$1,0))),INDEX('Exposure Data'!$A$1:$AH$80,MATCH($B34&amp;$B$26,'Exposure Data'!$A$1:$A$80,0),MATCH(K$26,'Exposure Data'!$A$1:$AH$1,0)),0)</f>
        <v>0</v>
      </c>
      <c r="L34" s="102">
        <f>IF(ISNUMBER(INDEX('Exposure Data'!$A$1:$AH$80,MATCH($B34&amp;$B$26,'Exposure Data'!$A$1:$A$80,0),MATCH(L$26,'Exposure Data'!$A$1:$AH$1,0))),INDEX('Exposure Data'!$A$1:$AH$80,MATCH($B34&amp;$B$26,'Exposure Data'!$A$1:$A$80,0),MATCH(L$26,'Exposure Data'!$A$1:$AH$1,0)),0)</f>
        <v>0</v>
      </c>
      <c r="M34" s="102">
        <f>IF(ISNUMBER(INDEX('Exposure Data'!$A$1:$AH$80,MATCH($B34&amp;$B$26,'Exposure Data'!$A$1:$A$80,0),MATCH(M$26,'Exposure Data'!$A$1:$AH$1,0))),INDEX('Exposure Data'!$A$1:$AH$80,MATCH($B34&amp;$B$26,'Exposure Data'!$A$1:$A$80,0),MATCH(M$26,'Exposure Data'!$A$1:$AH$1,0)),0)</f>
        <v>7.0000000000000001E-3</v>
      </c>
      <c r="N34" s="102">
        <f>IF(ISNUMBER(INDEX('Exposure Data'!$A$1:$AH$80,MATCH($B34&amp;$B$26,'Exposure Data'!$A$1:$A$80,0),MATCH(N$26,'Exposure Data'!$A$1:$AH$1,0))),INDEX('Exposure Data'!$A$1:$AH$80,MATCH($B34&amp;$B$26,'Exposure Data'!$A$1:$A$80,0),MATCH(N$26,'Exposure Data'!$A$1:$AH$1,0)),0)</f>
        <v>2E-3</v>
      </c>
      <c r="O34" s="102">
        <f>IF(ISNUMBER(INDEX('Exposure Data'!$A$1:$AH$80,MATCH($B34&amp;$B$26,'Exposure Data'!$A$1:$A$80,0),MATCH(O$26,'Exposure Data'!$A$1:$AH$1,0))),INDEX('Exposure Data'!$A$1:$AH$80,MATCH($B34&amp;$B$26,'Exposure Data'!$A$1:$A$80,0),MATCH(O$26,'Exposure Data'!$A$1:$AH$1,0)),0)</f>
        <v>3.0000000000000001E-3</v>
      </c>
      <c r="P34" s="102">
        <f>IF(ISNUMBER(INDEX('Exposure Data'!$A$1:$AH$80,MATCH($B34&amp;$B$26,'Exposure Data'!$A$1:$A$80,0),MATCH(P$26,'Exposure Data'!$A$1:$AH$1,0))),INDEX('Exposure Data'!$A$1:$AH$80,MATCH($B34&amp;$B$26,'Exposure Data'!$A$1:$A$80,0),MATCH(P$26,'Exposure Data'!$A$1:$AH$1,0)),0)</f>
        <v>1.4999999999999999E-2</v>
      </c>
      <c r="Q34" s="102">
        <f>IF(ISNUMBER(INDEX('Exposure Data'!$A$1:$AH$80,MATCH($B34&amp;$B$26,'Exposure Data'!$A$1:$A$80,0),MATCH(Q$26,'Exposure Data'!$A$1:$AH$1,0))),INDEX('Exposure Data'!$A$1:$AH$80,MATCH($B34&amp;$B$26,'Exposure Data'!$A$1:$A$80,0),MATCH(Q$26,'Exposure Data'!$A$1:$AH$1,0)),0)</f>
        <v>3.0000000000000001E-3</v>
      </c>
      <c r="R34" s="102">
        <f>IF(ISNUMBER(INDEX('Exposure Data'!$A$1:$AH$80,MATCH($B34&amp;$B$26,'Exposure Data'!$A$1:$A$80,0),MATCH(R$26,'Exposure Data'!$A$1:$AH$1,0))),INDEX('Exposure Data'!$A$1:$AH$80,MATCH($B34&amp;$B$26,'Exposure Data'!$A$1:$A$80,0),MATCH(R$26,'Exposure Data'!$A$1:$AH$1,0)),0)</f>
        <v>5.0000000000000001E-3</v>
      </c>
      <c r="S34" s="102">
        <f>IF(ISNUMBER(INDEX('Exposure Data'!$A$1:$AH$80,MATCH($B34&amp;$B$26,'Exposure Data'!$A$1:$A$80,0),MATCH(S$26,'Exposure Data'!$A$1:$AH$1,0))),INDEX('Exposure Data'!$A$1:$AH$80,MATCH($B34&amp;$B$26,'Exposure Data'!$A$1:$A$80,0),MATCH(S$26,'Exposure Data'!$A$1:$AH$1,0)),0)</f>
        <v>0</v>
      </c>
      <c r="T34" s="102">
        <f>IF(ISNUMBER(INDEX('Exposure Data'!$A$1:$AH$80,MATCH($B34&amp;$B$26,'Exposure Data'!$A$1:$A$80,0),MATCH(T$26,'Exposure Data'!$A$1:$AH$1,0))),INDEX('Exposure Data'!$A$1:$AH$80,MATCH($B34&amp;$B$26,'Exposure Data'!$A$1:$A$80,0),MATCH(T$26,'Exposure Data'!$A$1:$AH$1,0)),0)</f>
        <v>7.0000000000000001E-3</v>
      </c>
      <c r="U34" s="102">
        <f>IF(ISNUMBER(INDEX('Exposure Data'!$A$1:$AH$80,MATCH($B34&amp;$B$26,'Exposure Data'!$A$1:$A$80,0),MATCH(U$26,'Exposure Data'!$A$1:$AH$1,0))),INDEX('Exposure Data'!$A$1:$AH$80,MATCH($B34&amp;$B$26,'Exposure Data'!$A$1:$A$80,0),MATCH(U$26,'Exposure Data'!$A$1:$AH$1,0)),0)</f>
        <v>1.4999999999999999E-2</v>
      </c>
      <c r="V34" s="102">
        <f>IF(ISNUMBER(INDEX('Exposure Data'!$A$1:$AH$80,MATCH($B34&amp;$B$26,'Exposure Data'!$A$1:$A$80,0),MATCH(V$26,'Exposure Data'!$A$1:$AH$1,0))),INDEX('Exposure Data'!$A$1:$AH$80,MATCH($B34&amp;$B$26,'Exposure Data'!$A$1:$A$80,0),MATCH(V$26,'Exposure Data'!$A$1:$AH$1,0)),0)</f>
        <v>0</v>
      </c>
      <c r="W34" s="14"/>
      <c r="Y34" s="13">
        <f t="shared" si="4"/>
        <v>41973</v>
      </c>
      <c r="Z34" s="19" t="e">
        <f>HLOOKUP($Y34,'Perfattr Data'!$A$56:$W$142,MATCH(Z$3&amp;"Short",'Perfattr Data'!$B$56:$B$142,0),FALSE)</f>
        <v>#N/A</v>
      </c>
      <c r="AA34" s="19" t="e">
        <f>HLOOKUP($Y34,'Perfattr Data'!$A$56:$W$142,MATCH(AA$3&amp;"Short",'Perfattr Data'!$B$56:$B$142,0),FALSE)</f>
        <v>#N/A</v>
      </c>
      <c r="AB34" s="19" t="e">
        <f>HLOOKUP($Y34,'Perfattr Data'!$A$56:$W$142,MATCH(AB$3&amp;"Short",'Perfattr Data'!$B$56:$B$142,0),FALSE)</f>
        <v>#N/A</v>
      </c>
      <c r="AC34" s="19" t="e">
        <f>HLOOKUP($Y34,'Perfattr Data'!$A$56:$W$142,MATCH(AC$3&amp;"Short",'Perfattr Data'!$B$56:$B$142,0),FALSE)</f>
        <v>#N/A</v>
      </c>
      <c r="AD34" s="19" t="e">
        <f>HLOOKUP($Y34,'Perfattr Data'!$A$56:$W$142,MATCH(AD$3&amp;"Short",'Perfattr Data'!$B$56:$B$142,0),FALSE)</f>
        <v>#N/A</v>
      </c>
      <c r="AE34" s="19" t="e">
        <f>HLOOKUP($Y34,'Perfattr Data'!$A$56:$W$142,MATCH(AE$3&amp;"Short",'Perfattr Data'!$B$56:$B$142,0),FALSE)</f>
        <v>#N/A</v>
      </c>
      <c r="AF34" s="19" t="e">
        <f>HLOOKUP($Y34,'Perfattr Data'!$A$56:$W$142,MATCH(AF$3&amp;"Short",'Perfattr Data'!$B$56:$B$142,0),FALSE)</f>
        <v>#N/A</v>
      </c>
    </row>
    <row r="35" spans="2:32" outlineLevel="1" x14ac:dyDescent="0.25">
      <c r="B35" s="13">
        <f t="shared" si="3"/>
        <v>42004</v>
      </c>
      <c r="C35" s="102">
        <f>IF(ISNUMBER(INDEX('Exposure Data'!$A$1:$AH$80,MATCH($B35&amp;$B$26,'Exposure Data'!$A$1:$A$80,0),MATCH(C$26,'Exposure Data'!$A$1:$AH$1,0))),INDEX('Exposure Data'!$A$1:$AH$80,MATCH($B35&amp;$B$26,'Exposure Data'!$A$1:$A$80,0),MATCH(C$26,'Exposure Data'!$A$1:$AH$1,0)),0)</f>
        <v>0.115</v>
      </c>
      <c r="D35" s="102">
        <f>IF(ISNUMBER(INDEX('Exposure Data'!$A$1:$AH$80,MATCH($B35&amp;$B$26,'Exposure Data'!$A$1:$A$80,0),MATCH(D$26,'Exposure Data'!$A$1:$AH$1,0))),INDEX('Exposure Data'!$A$1:$AH$80,MATCH($B35&amp;$B$26,'Exposure Data'!$A$1:$A$80,0),MATCH(D$26,'Exposure Data'!$A$1:$AH$1,0)),0)</f>
        <v>0.11799999999999999</v>
      </c>
      <c r="E35" s="102">
        <f>IF(ISNUMBER(INDEX('Exposure Data'!$A$1:$AH$80,MATCH($B35&amp;$B$26,'Exposure Data'!$A$1:$A$80,0),MATCH(E$26,'Exposure Data'!$A$1:$AH$1,0))),INDEX('Exposure Data'!$A$1:$AH$80,MATCH($B35&amp;$B$26,'Exposure Data'!$A$1:$A$80,0),MATCH(E$26,'Exposure Data'!$A$1:$AH$1,0)),0)</f>
        <v>0.02</v>
      </c>
      <c r="F35" s="102">
        <f>IF(ISNUMBER(INDEX('Exposure Data'!$A$1:$AH$80,MATCH($B35&amp;$B$26,'Exposure Data'!$A$1:$A$80,0),MATCH(F$26,'Exposure Data'!$A$1:$AH$1,0))),INDEX('Exposure Data'!$A$1:$AH$80,MATCH($B35&amp;$B$26,'Exposure Data'!$A$1:$A$80,0),MATCH(F$26,'Exposure Data'!$A$1:$AH$1,0)),0)</f>
        <v>6.5000000000000002E-2</v>
      </c>
      <c r="G35" s="102">
        <f>IF(ISNUMBER(INDEX('Exposure Data'!$A$1:$AH$80,MATCH($B35&amp;$B$26,'Exposure Data'!$A$1:$A$80,0),MATCH(G$26,'Exposure Data'!$A$1:$AH$1,0))),INDEX('Exposure Data'!$A$1:$AH$80,MATCH($B35&amp;$B$26,'Exposure Data'!$A$1:$A$80,0),MATCH(G$26,'Exposure Data'!$A$1:$AH$1,0)),0)</f>
        <v>0</v>
      </c>
      <c r="H35" s="102">
        <f>IF(ISNUMBER(INDEX('Exposure Data'!$A$1:$AH$80,MATCH($B35&amp;$B$26,'Exposure Data'!$A$1:$A$80,0),MATCH(H$26,'Exposure Data'!$A$1:$AH$1,0))),INDEX('Exposure Data'!$A$1:$AH$80,MATCH($B35&amp;$B$26,'Exposure Data'!$A$1:$A$80,0),MATCH(H$26,'Exposure Data'!$A$1:$AH$1,0)),0)</f>
        <v>0.248</v>
      </c>
      <c r="I35" s="102">
        <f>IF(ISNUMBER(INDEX('Exposure Data'!$A$1:$AH$80,MATCH($B35&amp;$B$26,'Exposure Data'!$A$1:$A$80,0),MATCH(I$26,'Exposure Data'!$A$1:$AH$1,0))),INDEX('Exposure Data'!$A$1:$AH$80,MATCH($B35&amp;$B$26,'Exposure Data'!$A$1:$A$80,0),MATCH(I$26,'Exposure Data'!$A$1:$AH$1,0)),0)</f>
        <v>0.318</v>
      </c>
      <c r="J35" s="102">
        <f>IF(ISNUMBER(INDEX('Exposure Data'!$A$1:$AH$80,MATCH($B35&amp;$B$26,'Exposure Data'!$A$1:$A$80,0),MATCH(J$26,'Exposure Data'!$A$1:$AH$1,0))),INDEX('Exposure Data'!$A$1:$AH$80,MATCH($B35&amp;$B$26,'Exposure Data'!$A$1:$A$80,0),MATCH(J$26,'Exposure Data'!$A$1:$AH$1,0)),0)</f>
        <v>3.7999999999999999E-2</v>
      </c>
      <c r="K35" s="102">
        <f>IF(ISNUMBER(INDEX('Exposure Data'!$A$1:$AH$80,MATCH($B35&amp;$B$26,'Exposure Data'!$A$1:$A$80,0),MATCH(K$26,'Exposure Data'!$A$1:$AH$1,0))),INDEX('Exposure Data'!$A$1:$AH$80,MATCH($B35&amp;$B$26,'Exposure Data'!$A$1:$A$80,0),MATCH(K$26,'Exposure Data'!$A$1:$AH$1,0)),0)</f>
        <v>0</v>
      </c>
      <c r="L35" s="102">
        <f>IF(ISNUMBER(INDEX('Exposure Data'!$A$1:$AH$80,MATCH($B35&amp;$B$26,'Exposure Data'!$A$1:$A$80,0),MATCH(L$26,'Exposure Data'!$A$1:$AH$1,0))),INDEX('Exposure Data'!$A$1:$AH$80,MATCH($B35&amp;$B$26,'Exposure Data'!$A$1:$A$80,0),MATCH(L$26,'Exposure Data'!$A$1:$AH$1,0)),0)</f>
        <v>0</v>
      </c>
      <c r="M35" s="102">
        <f>IF(ISNUMBER(INDEX('Exposure Data'!$A$1:$AH$80,MATCH($B35&amp;$B$26,'Exposure Data'!$A$1:$A$80,0),MATCH(M$26,'Exposure Data'!$A$1:$AH$1,0))),INDEX('Exposure Data'!$A$1:$AH$80,MATCH($B35&amp;$B$26,'Exposure Data'!$A$1:$A$80,0),MATCH(M$26,'Exposure Data'!$A$1:$AH$1,0)),0)</f>
        <v>7.0000000000000001E-3</v>
      </c>
      <c r="N35" s="102">
        <f>IF(ISNUMBER(INDEX('Exposure Data'!$A$1:$AH$80,MATCH($B35&amp;$B$26,'Exposure Data'!$A$1:$A$80,0),MATCH(N$26,'Exposure Data'!$A$1:$AH$1,0))),INDEX('Exposure Data'!$A$1:$AH$80,MATCH($B35&amp;$B$26,'Exposure Data'!$A$1:$A$80,0),MATCH(N$26,'Exposure Data'!$A$1:$AH$1,0)),0)</f>
        <v>2E-3</v>
      </c>
      <c r="O35" s="102">
        <f>IF(ISNUMBER(INDEX('Exposure Data'!$A$1:$AH$80,MATCH($B35&amp;$B$26,'Exposure Data'!$A$1:$A$80,0),MATCH(O$26,'Exposure Data'!$A$1:$AH$1,0))),INDEX('Exposure Data'!$A$1:$AH$80,MATCH($B35&amp;$B$26,'Exposure Data'!$A$1:$A$80,0),MATCH(O$26,'Exposure Data'!$A$1:$AH$1,0)),0)</f>
        <v>3.0000000000000001E-3</v>
      </c>
      <c r="P35" s="102">
        <f>IF(ISNUMBER(INDEX('Exposure Data'!$A$1:$AH$80,MATCH($B35&amp;$B$26,'Exposure Data'!$A$1:$A$80,0),MATCH(P$26,'Exposure Data'!$A$1:$AH$1,0))),INDEX('Exposure Data'!$A$1:$AH$80,MATCH($B35&amp;$B$26,'Exposure Data'!$A$1:$A$80,0),MATCH(P$26,'Exposure Data'!$A$1:$AH$1,0)),0)</f>
        <v>1.4999999999999999E-2</v>
      </c>
      <c r="Q35" s="102">
        <f>IF(ISNUMBER(INDEX('Exposure Data'!$A$1:$AH$80,MATCH($B35&amp;$B$26,'Exposure Data'!$A$1:$A$80,0),MATCH(Q$26,'Exposure Data'!$A$1:$AH$1,0))),INDEX('Exposure Data'!$A$1:$AH$80,MATCH($B35&amp;$B$26,'Exposure Data'!$A$1:$A$80,0),MATCH(Q$26,'Exposure Data'!$A$1:$AH$1,0)),0)</f>
        <v>3.0000000000000001E-3</v>
      </c>
      <c r="R35" s="102">
        <f>IF(ISNUMBER(INDEX('Exposure Data'!$A$1:$AH$80,MATCH($B35&amp;$B$26,'Exposure Data'!$A$1:$A$80,0),MATCH(R$26,'Exposure Data'!$A$1:$AH$1,0))),INDEX('Exposure Data'!$A$1:$AH$80,MATCH($B35&amp;$B$26,'Exposure Data'!$A$1:$A$80,0),MATCH(R$26,'Exposure Data'!$A$1:$AH$1,0)),0)</f>
        <v>5.0000000000000001E-3</v>
      </c>
      <c r="S35" s="102">
        <f>IF(ISNUMBER(INDEX('Exposure Data'!$A$1:$AH$80,MATCH($B35&amp;$B$26,'Exposure Data'!$A$1:$A$80,0),MATCH(S$26,'Exposure Data'!$A$1:$AH$1,0))),INDEX('Exposure Data'!$A$1:$AH$80,MATCH($B35&amp;$B$26,'Exposure Data'!$A$1:$A$80,0),MATCH(S$26,'Exposure Data'!$A$1:$AH$1,0)),0)</f>
        <v>0</v>
      </c>
      <c r="T35" s="102">
        <f>IF(ISNUMBER(INDEX('Exposure Data'!$A$1:$AH$80,MATCH($B35&amp;$B$26,'Exposure Data'!$A$1:$A$80,0),MATCH(T$26,'Exposure Data'!$A$1:$AH$1,0))),INDEX('Exposure Data'!$A$1:$AH$80,MATCH($B35&amp;$B$26,'Exposure Data'!$A$1:$A$80,0),MATCH(T$26,'Exposure Data'!$A$1:$AH$1,0)),0)</f>
        <v>7.0000000000000001E-3</v>
      </c>
      <c r="U35" s="102">
        <f>IF(ISNUMBER(INDEX('Exposure Data'!$A$1:$AH$80,MATCH($B35&amp;$B$26,'Exposure Data'!$A$1:$A$80,0),MATCH(U$26,'Exposure Data'!$A$1:$AH$1,0))),INDEX('Exposure Data'!$A$1:$AH$80,MATCH($B35&amp;$B$26,'Exposure Data'!$A$1:$A$80,0),MATCH(U$26,'Exposure Data'!$A$1:$AH$1,0)),0)</f>
        <v>8.0000000000000002E-3</v>
      </c>
      <c r="V35" s="102">
        <f>IF(ISNUMBER(INDEX('Exposure Data'!$A$1:$AH$80,MATCH($B35&amp;$B$26,'Exposure Data'!$A$1:$A$80,0),MATCH(V$26,'Exposure Data'!$A$1:$AH$1,0))),INDEX('Exposure Data'!$A$1:$AH$80,MATCH($B35&amp;$B$26,'Exposure Data'!$A$1:$A$80,0),MATCH(V$26,'Exposure Data'!$A$1:$AH$1,0)),0)</f>
        <v>2.7E-2</v>
      </c>
      <c r="W35" s="14"/>
      <c r="Y35" s="13">
        <f t="shared" si="4"/>
        <v>42004</v>
      </c>
      <c r="Z35" s="19" t="e">
        <f>HLOOKUP($Y35,'Perfattr Data'!$A$56:$W$142,MATCH(Z$3&amp;"Short",'Perfattr Data'!$B$56:$B$142,0),FALSE)</f>
        <v>#N/A</v>
      </c>
      <c r="AA35" s="19" t="e">
        <f>HLOOKUP($Y35,'Perfattr Data'!$A$56:$W$142,MATCH(AA$3&amp;"Short",'Perfattr Data'!$B$56:$B$142,0),FALSE)</f>
        <v>#N/A</v>
      </c>
      <c r="AB35" s="19" t="e">
        <f>HLOOKUP($Y35,'Perfattr Data'!$A$56:$W$142,MATCH(AB$3&amp;"Short",'Perfattr Data'!$B$56:$B$142,0),FALSE)</f>
        <v>#N/A</v>
      </c>
      <c r="AC35" s="19" t="e">
        <f>HLOOKUP($Y35,'Perfattr Data'!$A$56:$W$142,MATCH(AC$3&amp;"Short",'Perfattr Data'!$B$56:$B$142,0),FALSE)</f>
        <v>#N/A</v>
      </c>
      <c r="AD35" s="19" t="e">
        <f>HLOOKUP($Y35,'Perfattr Data'!$A$56:$W$142,MATCH(AD$3&amp;"Short",'Perfattr Data'!$B$56:$B$142,0),FALSE)</f>
        <v>#N/A</v>
      </c>
      <c r="AE35" s="19" t="e">
        <f>HLOOKUP($Y35,'Perfattr Data'!$A$56:$W$142,MATCH(AE$3&amp;"Short",'Perfattr Data'!$B$56:$B$142,0),FALSE)</f>
        <v>#N/A</v>
      </c>
      <c r="AF35" s="19" t="e">
        <f>HLOOKUP($Y35,'Perfattr Data'!$A$56:$W$142,MATCH(AF$3&amp;"Short",'Perfattr Data'!$B$56:$B$142,0),FALSE)</f>
        <v>#N/A</v>
      </c>
    </row>
    <row r="36" spans="2:32" outlineLevel="1" x14ac:dyDescent="0.25">
      <c r="B36" s="13">
        <f t="shared" si="3"/>
        <v>42035</v>
      </c>
      <c r="C36" s="102">
        <f>IF(ISNUMBER(INDEX('Exposure Data'!$A$1:$AH$80,MATCH($B36&amp;$B$26,'Exposure Data'!$A$1:$A$80,0),MATCH(C$26,'Exposure Data'!$A$1:$AH$1,0))),INDEX('Exposure Data'!$A$1:$AH$80,MATCH($B36&amp;$B$26,'Exposure Data'!$A$1:$A$80,0),MATCH(C$26,'Exposure Data'!$A$1:$AH$1,0)),0)</f>
        <v>0.1139</v>
      </c>
      <c r="D36" s="102">
        <f>IF(ISNUMBER(INDEX('Exposure Data'!$A$1:$AH$80,MATCH($B36&amp;$B$26,'Exposure Data'!$A$1:$A$80,0),MATCH(D$26,'Exposure Data'!$A$1:$AH$1,0))),INDEX('Exposure Data'!$A$1:$AH$80,MATCH($B36&amp;$B$26,'Exposure Data'!$A$1:$A$80,0),MATCH(D$26,'Exposure Data'!$A$1:$AH$1,0)),0)</f>
        <v>0.1162</v>
      </c>
      <c r="E36" s="102">
        <f>IF(ISNUMBER(INDEX('Exposure Data'!$A$1:$AH$80,MATCH($B36&amp;$B$26,'Exposure Data'!$A$1:$A$80,0),MATCH(E$26,'Exposure Data'!$A$1:$AH$1,0))),INDEX('Exposure Data'!$A$1:$AH$80,MATCH($B36&amp;$B$26,'Exposure Data'!$A$1:$A$80,0),MATCH(E$26,'Exposure Data'!$A$1:$AH$1,0)),0)</f>
        <v>1.9E-2</v>
      </c>
      <c r="F36" s="102">
        <f>IF(ISNUMBER(INDEX('Exposure Data'!$A$1:$AH$80,MATCH($B36&amp;$B$26,'Exposure Data'!$A$1:$A$80,0),MATCH(F$26,'Exposure Data'!$A$1:$AH$1,0))),INDEX('Exposure Data'!$A$1:$AH$80,MATCH($B36&amp;$B$26,'Exposure Data'!$A$1:$A$80,0),MATCH(F$26,'Exposure Data'!$A$1:$AH$1,0)),0)</f>
        <v>6.3600000000000004E-2</v>
      </c>
      <c r="G36" s="102">
        <f>IF(ISNUMBER(INDEX('Exposure Data'!$A$1:$AH$80,MATCH($B36&amp;$B$26,'Exposure Data'!$A$1:$A$80,0),MATCH(G$26,'Exposure Data'!$A$1:$AH$1,0))),INDEX('Exposure Data'!$A$1:$AH$80,MATCH($B36&amp;$B$26,'Exposure Data'!$A$1:$A$80,0),MATCH(G$26,'Exposure Data'!$A$1:$AH$1,0)),0)</f>
        <v>0</v>
      </c>
      <c r="H36" s="102">
        <f>IF(ISNUMBER(INDEX('Exposure Data'!$A$1:$AH$80,MATCH($B36&amp;$B$26,'Exposure Data'!$A$1:$A$80,0),MATCH(H$26,'Exposure Data'!$A$1:$AH$1,0))),INDEX('Exposure Data'!$A$1:$AH$80,MATCH($B36&amp;$B$26,'Exposure Data'!$A$1:$A$80,0),MATCH(H$26,'Exposure Data'!$A$1:$AH$1,0)),0)</f>
        <v>0.25040000000000001</v>
      </c>
      <c r="I36" s="102">
        <f>IF(ISNUMBER(INDEX('Exposure Data'!$A$1:$AH$80,MATCH($B36&amp;$B$26,'Exposure Data'!$A$1:$A$80,0),MATCH(I$26,'Exposure Data'!$A$1:$AH$1,0))),INDEX('Exposure Data'!$A$1:$AH$80,MATCH($B36&amp;$B$26,'Exposure Data'!$A$1:$A$80,0),MATCH(I$26,'Exposure Data'!$A$1:$AH$1,0)),0)</f>
        <v>0.32950000000000002</v>
      </c>
      <c r="J36" s="102">
        <f>IF(ISNUMBER(INDEX('Exposure Data'!$A$1:$AH$80,MATCH($B36&amp;$B$26,'Exposure Data'!$A$1:$A$80,0),MATCH(J$26,'Exposure Data'!$A$1:$AH$1,0))),INDEX('Exposure Data'!$A$1:$AH$80,MATCH($B36&amp;$B$26,'Exposure Data'!$A$1:$A$80,0),MATCH(J$26,'Exposure Data'!$A$1:$AH$1,0)),0)</f>
        <v>4.0599999999999997E-2</v>
      </c>
      <c r="K36" s="102">
        <f>IF(ISNUMBER(INDEX('Exposure Data'!$A$1:$AH$80,MATCH($B36&amp;$B$26,'Exposure Data'!$A$1:$A$80,0),MATCH(K$26,'Exposure Data'!$A$1:$AH$1,0))),INDEX('Exposure Data'!$A$1:$AH$80,MATCH($B36&amp;$B$26,'Exposure Data'!$A$1:$A$80,0),MATCH(K$26,'Exposure Data'!$A$1:$AH$1,0)),0)</f>
        <v>0</v>
      </c>
      <c r="L36" s="102">
        <f>IF(ISNUMBER(INDEX('Exposure Data'!$A$1:$AH$80,MATCH($B36&amp;$B$26,'Exposure Data'!$A$1:$A$80,0),MATCH(L$26,'Exposure Data'!$A$1:$AH$1,0))),INDEX('Exposure Data'!$A$1:$AH$80,MATCH($B36&amp;$B$26,'Exposure Data'!$A$1:$A$80,0),MATCH(L$26,'Exposure Data'!$A$1:$AH$1,0)),0)</f>
        <v>0</v>
      </c>
      <c r="M36" s="102">
        <f>IF(ISNUMBER(INDEX('Exposure Data'!$A$1:$AH$80,MATCH($B36&amp;$B$26,'Exposure Data'!$A$1:$A$80,0),MATCH(M$26,'Exposure Data'!$A$1:$AH$1,0))),INDEX('Exposure Data'!$A$1:$AH$80,MATCH($B36&amp;$B$26,'Exposure Data'!$A$1:$A$80,0),MATCH(M$26,'Exposure Data'!$A$1:$AH$1,0)),0)</f>
        <v>6.1000000000000004E-3</v>
      </c>
      <c r="N36" s="102">
        <f>IF(ISNUMBER(INDEX('Exposure Data'!$A$1:$AH$80,MATCH($B36&amp;$B$26,'Exposure Data'!$A$1:$A$80,0),MATCH(N$26,'Exposure Data'!$A$1:$AH$1,0))),INDEX('Exposure Data'!$A$1:$AH$80,MATCH($B36&amp;$B$26,'Exposure Data'!$A$1:$A$80,0),MATCH(N$26,'Exposure Data'!$A$1:$AH$1,0)),0)</f>
        <v>1.5E-3</v>
      </c>
      <c r="O36" s="102">
        <f>IF(ISNUMBER(INDEX('Exposure Data'!$A$1:$AH$80,MATCH($B36&amp;$B$26,'Exposure Data'!$A$1:$A$80,0),MATCH(O$26,'Exposure Data'!$A$1:$AH$1,0))),INDEX('Exposure Data'!$A$1:$AH$80,MATCH($B36&amp;$B$26,'Exposure Data'!$A$1:$A$80,0),MATCH(O$26,'Exposure Data'!$A$1:$AH$1,0)),0)</f>
        <v>3.0999999999999999E-3</v>
      </c>
      <c r="P36" s="102">
        <f>IF(ISNUMBER(INDEX('Exposure Data'!$A$1:$AH$80,MATCH($B36&amp;$B$26,'Exposure Data'!$A$1:$A$80,0),MATCH(P$26,'Exposure Data'!$A$1:$AH$1,0))),INDEX('Exposure Data'!$A$1:$AH$80,MATCH($B36&amp;$B$26,'Exposure Data'!$A$1:$A$80,0),MATCH(P$26,'Exposure Data'!$A$1:$AH$1,0)),0)</f>
        <v>1.38E-2</v>
      </c>
      <c r="Q36" s="102">
        <f>IF(ISNUMBER(INDEX('Exposure Data'!$A$1:$AH$80,MATCH($B36&amp;$B$26,'Exposure Data'!$A$1:$A$80,0),MATCH(Q$26,'Exposure Data'!$A$1:$AH$1,0))),INDEX('Exposure Data'!$A$1:$AH$80,MATCH($B36&amp;$B$26,'Exposure Data'!$A$1:$A$80,0),MATCH(Q$26,'Exposure Data'!$A$1:$AH$1,0)),0)</f>
        <v>3.0999999999999999E-3</v>
      </c>
      <c r="R36" s="102">
        <f>IF(ISNUMBER(INDEX('Exposure Data'!$A$1:$AH$80,MATCH($B36&amp;$B$26,'Exposure Data'!$A$1:$A$80,0),MATCH(R$26,'Exposure Data'!$A$1:$AH$1,0))),INDEX('Exposure Data'!$A$1:$AH$80,MATCH($B36&amp;$B$26,'Exposure Data'!$A$1:$A$80,0),MATCH(R$26,'Exposure Data'!$A$1:$AH$1,0)),0)</f>
        <v>4.5999999999999999E-3</v>
      </c>
      <c r="S36" s="102">
        <f>IF(ISNUMBER(INDEX('Exposure Data'!$A$1:$AH$80,MATCH($B36&amp;$B$26,'Exposure Data'!$A$1:$A$80,0),MATCH(S$26,'Exposure Data'!$A$1:$AH$1,0))),INDEX('Exposure Data'!$A$1:$AH$80,MATCH($B36&amp;$B$26,'Exposure Data'!$A$1:$A$80,0),MATCH(S$26,'Exposure Data'!$A$1:$AH$1,0)),0)</f>
        <v>0</v>
      </c>
      <c r="T36" s="102">
        <f>IF(ISNUMBER(INDEX('Exposure Data'!$A$1:$AH$80,MATCH($B36&amp;$B$26,'Exposure Data'!$A$1:$A$80,0),MATCH(T$26,'Exposure Data'!$A$1:$AH$1,0))),INDEX('Exposure Data'!$A$1:$AH$80,MATCH($B36&amp;$B$26,'Exposure Data'!$A$1:$A$80,0),MATCH(T$26,'Exposure Data'!$A$1:$AH$1,0)),0)</f>
        <v>6.1000000000000004E-3</v>
      </c>
      <c r="U36" s="102">
        <f>IF(ISNUMBER(INDEX('Exposure Data'!$A$1:$AH$80,MATCH($B36&amp;$B$26,'Exposure Data'!$A$1:$A$80,0),MATCH(U$26,'Exposure Data'!$A$1:$AH$1,0))),INDEX('Exposure Data'!$A$1:$AH$80,MATCH($B36&amp;$B$26,'Exposure Data'!$A$1:$A$80,0),MATCH(U$26,'Exposure Data'!$A$1:$AH$1,0)),0)</f>
        <v>8.3000000000000001E-3</v>
      </c>
      <c r="V36" s="102">
        <f>IF(ISNUMBER(INDEX('Exposure Data'!$A$1:$AH$80,MATCH($B36&amp;$B$26,'Exposure Data'!$A$1:$A$80,0),MATCH(V$26,'Exposure Data'!$A$1:$AH$1,0))),INDEX('Exposure Data'!$A$1:$AH$80,MATCH($B36&amp;$B$26,'Exposure Data'!$A$1:$A$80,0),MATCH(V$26,'Exposure Data'!$A$1:$AH$1,0)),0)</f>
        <v>2.0299999999999999E-2</v>
      </c>
      <c r="W36" s="14"/>
      <c r="Y36" s="13">
        <f t="shared" si="4"/>
        <v>42035</v>
      </c>
      <c r="Z36" s="19" t="e">
        <f>HLOOKUP($Y36,'Perfattr Data'!$A$56:$W$142,MATCH(Z$3&amp;"Short",'Perfattr Data'!$B$56:$B$142,0),FALSE)</f>
        <v>#N/A</v>
      </c>
      <c r="AA36" s="19" t="e">
        <f>HLOOKUP($Y36,'Perfattr Data'!$A$56:$W$142,MATCH(AA$3&amp;"Short",'Perfattr Data'!$B$56:$B$142,0),FALSE)</f>
        <v>#N/A</v>
      </c>
      <c r="AB36" s="19" t="e">
        <f>HLOOKUP($Y36,'Perfattr Data'!$A$56:$W$142,MATCH(AB$3&amp;"Short",'Perfattr Data'!$B$56:$B$142,0),FALSE)</f>
        <v>#N/A</v>
      </c>
      <c r="AC36" s="19" t="e">
        <f>HLOOKUP($Y36,'Perfattr Data'!$A$56:$W$142,MATCH(AC$3&amp;"Short",'Perfattr Data'!$B$56:$B$142,0),FALSE)</f>
        <v>#N/A</v>
      </c>
      <c r="AD36" s="19" t="e">
        <f>HLOOKUP($Y36,'Perfattr Data'!$A$56:$W$142,MATCH(AD$3&amp;"Short",'Perfattr Data'!$B$56:$B$142,0),FALSE)</f>
        <v>#N/A</v>
      </c>
      <c r="AE36" s="19" t="e">
        <f>HLOOKUP($Y36,'Perfattr Data'!$A$56:$W$142,MATCH(AE$3&amp;"Short",'Perfattr Data'!$B$56:$B$142,0),FALSE)</f>
        <v>#N/A</v>
      </c>
      <c r="AF36" s="19" t="e">
        <f>HLOOKUP($Y36,'Perfattr Data'!$A$56:$W$142,MATCH(AF$3&amp;"Short",'Perfattr Data'!$B$56:$B$142,0),FALSE)</f>
        <v>#N/A</v>
      </c>
    </row>
    <row r="37" spans="2:32" outlineLevel="1" x14ac:dyDescent="0.25">
      <c r="B37" s="13">
        <f t="shared" si="3"/>
        <v>42063</v>
      </c>
      <c r="C37" s="102">
        <f>IF(ISNUMBER(INDEX('Exposure Data'!$A$1:$AH$80,MATCH($B37&amp;$B$26,'Exposure Data'!$A$1:$A$80,0),MATCH(C$26,'Exposure Data'!$A$1:$AH$1,0))),INDEX('Exposure Data'!$A$1:$AH$80,MATCH($B37&amp;$B$26,'Exposure Data'!$A$1:$A$80,0),MATCH(C$26,'Exposure Data'!$A$1:$AH$1,0)),0)</f>
        <v>0.115</v>
      </c>
      <c r="D37" s="102">
        <f>IF(ISNUMBER(INDEX('Exposure Data'!$A$1:$AH$80,MATCH($B37&amp;$B$26,'Exposure Data'!$A$1:$A$80,0),MATCH(D$26,'Exposure Data'!$A$1:$AH$1,0))),INDEX('Exposure Data'!$A$1:$AH$80,MATCH($B37&amp;$B$26,'Exposure Data'!$A$1:$A$80,0),MATCH(D$26,'Exposure Data'!$A$1:$AH$1,0)),0)</f>
        <v>0.113</v>
      </c>
      <c r="E37" s="102">
        <f>IF(ISNUMBER(INDEX('Exposure Data'!$A$1:$AH$80,MATCH($B37&amp;$B$26,'Exposure Data'!$A$1:$A$80,0),MATCH(E$26,'Exposure Data'!$A$1:$AH$1,0))),INDEX('Exposure Data'!$A$1:$AH$80,MATCH($B37&amp;$B$26,'Exposure Data'!$A$1:$A$80,0),MATCH(E$26,'Exposure Data'!$A$1:$AH$1,0)),0)</f>
        <v>2.9000000000000001E-2</v>
      </c>
      <c r="F37" s="102">
        <f>IF(ISNUMBER(INDEX('Exposure Data'!$A$1:$AH$80,MATCH($B37&amp;$B$26,'Exposure Data'!$A$1:$A$80,0),MATCH(F$26,'Exposure Data'!$A$1:$AH$1,0))),INDEX('Exposure Data'!$A$1:$AH$80,MATCH($B37&amp;$B$26,'Exposure Data'!$A$1:$A$80,0),MATCH(F$26,'Exposure Data'!$A$1:$AH$1,0)),0)</f>
        <v>6.9000000000000006E-2</v>
      </c>
      <c r="G37" s="102">
        <f>IF(ISNUMBER(INDEX('Exposure Data'!$A$1:$AH$80,MATCH($B37&amp;$B$26,'Exposure Data'!$A$1:$A$80,0),MATCH(G$26,'Exposure Data'!$A$1:$AH$1,0))),INDEX('Exposure Data'!$A$1:$AH$80,MATCH($B37&amp;$B$26,'Exposure Data'!$A$1:$A$80,0),MATCH(G$26,'Exposure Data'!$A$1:$AH$1,0)),0)</f>
        <v>0</v>
      </c>
      <c r="H37" s="102">
        <f>IF(ISNUMBER(INDEX('Exposure Data'!$A$1:$AH$80,MATCH($B37&amp;$B$26,'Exposure Data'!$A$1:$A$80,0),MATCH(H$26,'Exposure Data'!$A$1:$AH$1,0))),INDEX('Exposure Data'!$A$1:$AH$80,MATCH($B37&amp;$B$26,'Exposure Data'!$A$1:$A$80,0),MATCH(H$26,'Exposure Data'!$A$1:$AH$1,0)),0)</f>
        <v>0.22</v>
      </c>
      <c r="I37" s="102">
        <f>IF(ISNUMBER(INDEX('Exposure Data'!$A$1:$AH$80,MATCH($B37&amp;$B$26,'Exposure Data'!$A$1:$A$80,0),MATCH(I$26,'Exposure Data'!$A$1:$AH$1,0))),INDEX('Exposure Data'!$A$1:$AH$80,MATCH($B37&amp;$B$26,'Exposure Data'!$A$1:$A$80,0),MATCH(I$26,'Exposure Data'!$A$1:$AH$1,0)),0)</f>
        <v>0.316</v>
      </c>
      <c r="J37" s="102">
        <f>IF(ISNUMBER(INDEX('Exposure Data'!$A$1:$AH$80,MATCH($B37&amp;$B$26,'Exposure Data'!$A$1:$A$80,0),MATCH(J$26,'Exposure Data'!$A$1:$AH$1,0))),INDEX('Exposure Data'!$A$1:$AH$80,MATCH($B37&amp;$B$26,'Exposure Data'!$A$1:$A$80,0),MATCH(J$26,'Exposure Data'!$A$1:$AH$1,0)),0)</f>
        <v>3.5000000000000003E-2</v>
      </c>
      <c r="K37" s="102">
        <f>IF(ISNUMBER(INDEX('Exposure Data'!$A$1:$AH$80,MATCH($B37&amp;$B$26,'Exposure Data'!$A$1:$A$80,0),MATCH(K$26,'Exposure Data'!$A$1:$AH$1,0))),INDEX('Exposure Data'!$A$1:$AH$80,MATCH($B37&amp;$B$26,'Exposure Data'!$A$1:$A$80,0),MATCH(K$26,'Exposure Data'!$A$1:$AH$1,0)),0)</f>
        <v>0</v>
      </c>
      <c r="L37" s="102">
        <f>IF(ISNUMBER(INDEX('Exposure Data'!$A$1:$AH$80,MATCH($B37&amp;$B$26,'Exposure Data'!$A$1:$A$80,0),MATCH(L$26,'Exposure Data'!$A$1:$AH$1,0))),INDEX('Exposure Data'!$A$1:$AH$80,MATCH($B37&amp;$B$26,'Exposure Data'!$A$1:$A$80,0),MATCH(L$26,'Exposure Data'!$A$1:$AH$1,0)),0)</f>
        <v>0</v>
      </c>
      <c r="M37" s="102">
        <f>IF(ISNUMBER(INDEX('Exposure Data'!$A$1:$AH$80,MATCH($B37&amp;$B$26,'Exposure Data'!$A$1:$A$80,0),MATCH(M$26,'Exposure Data'!$A$1:$AH$1,0))),INDEX('Exposure Data'!$A$1:$AH$80,MATCH($B37&amp;$B$26,'Exposure Data'!$A$1:$A$80,0),MATCH(M$26,'Exposure Data'!$A$1:$AH$1,0)),0)</f>
        <v>1.2999999999999999E-2</v>
      </c>
      <c r="N37" s="102">
        <f>IF(ISNUMBER(INDEX('Exposure Data'!$A$1:$AH$80,MATCH($B37&amp;$B$26,'Exposure Data'!$A$1:$A$80,0),MATCH(N$26,'Exposure Data'!$A$1:$AH$1,0))),INDEX('Exposure Data'!$A$1:$AH$80,MATCH($B37&amp;$B$26,'Exposure Data'!$A$1:$A$80,0),MATCH(N$26,'Exposure Data'!$A$1:$AH$1,0)),0)</f>
        <v>3.0000000000000001E-3</v>
      </c>
      <c r="O37" s="102">
        <f>IF(ISNUMBER(INDEX('Exposure Data'!$A$1:$AH$80,MATCH($B37&amp;$B$26,'Exposure Data'!$A$1:$A$80,0),MATCH(O$26,'Exposure Data'!$A$1:$AH$1,0))),INDEX('Exposure Data'!$A$1:$AH$80,MATCH($B37&amp;$B$26,'Exposure Data'!$A$1:$A$80,0),MATCH(O$26,'Exposure Data'!$A$1:$AH$1,0)),0)</f>
        <v>6.0000000000000001E-3</v>
      </c>
      <c r="P37" s="102">
        <f>IF(ISNUMBER(INDEX('Exposure Data'!$A$1:$AH$80,MATCH($B37&amp;$B$26,'Exposure Data'!$A$1:$A$80,0),MATCH(P$26,'Exposure Data'!$A$1:$AH$1,0))),INDEX('Exposure Data'!$A$1:$AH$80,MATCH($B37&amp;$B$26,'Exposure Data'!$A$1:$A$80,0),MATCH(P$26,'Exposure Data'!$A$1:$AH$1,0)),0)</f>
        <v>2.8000000000000001E-2</v>
      </c>
      <c r="Q37" s="102">
        <f>IF(ISNUMBER(INDEX('Exposure Data'!$A$1:$AH$80,MATCH($B37&amp;$B$26,'Exposure Data'!$A$1:$A$80,0),MATCH(Q$26,'Exposure Data'!$A$1:$AH$1,0))),INDEX('Exposure Data'!$A$1:$AH$80,MATCH($B37&amp;$B$26,'Exposure Data'!$A$1:$A$80,0),MATCH(Q$26,'Exposure Data'!$A$1:$AH$1,0)),0)</f>
        <v>6.0000000000000001E-3</v>
      </c>
      <c r="R37" s="102">
        <f>IF(ISNUMBER(INDEX('Exposure Data'!$A$1:$AH$80,MATCH($B37&amp;$B$26,'Exposure Data'!$A$1:$A$80,0),MATCH(R$26,'Exposure Data'!$A$1:$AH$1,0))),INDEX('Exposure Data'!$A$1:$AH$80,MATCH($B37&amp;$B$26,'Exposure Data'!$A$1:$A$80,0),MATCH(R$26,'Exposure Data'!$A$1:$AH$1,0)),0)</f>
        <v>8.9999999999999993E-3</v>
      </c>
      <c r="S37" s="102">
        <f>IF(ISNUMBER(INDEX('Exposure Data'!$A$1:$AH$80,MATCH($B37&amp;$B$26,'Exposure Data'!$A$1:$A$80,0),MATCH(S$26,'Exposure Data'!$A$1:$AH$1,0))),INDEX('Exposure Data'!$A$1:$AH$80,MATCH($B37&amp;$B$26,'Exposure Data'!$A$1:$A$80,0),MATCH(S$26,'Exposure Data'!$A$1:$AH$1,0)),0)</f>
        <v>0</v>
      </c>
      <c r="T37" s="102">
        <f>IF(ISNUMBER(INDEX('Exposure Data'!$A$1:$AH$80,MATCH($B37&amp;$B$26,'Exposure Data'!$A$1:$A$80,0),MATCH(T$26,'Exposure Data'!$A$1:$AH$1,0))),INDEX('Exposure Data'!$A$1:$AH$80,MATCH($B37&amp;$B$26,'Exposure Data'!$A$1:$A$80,0),MATCH(T$26,'Exposure Data'!$A$1:$AH$1,0)),0)</f>
        <v>1.2999999999999999E-2</v>
      </c>
      <c r="U37" s="102">
        <f>IF(ISNUMBER(INDEX('Exposure Data'!$A$1:$AH$80,MATCH($B37&amp;$B$26,'Exposure Data'!$A$1:$A$80,0),MATCH(U$26,'Exposure Data'!$A$1:$AH$1,0))),INDEX('Exposure Data'!$A$1:$AH$80,MATCH($B37&amp;$B$26,'Exposure Data'!$A$1:$A$80,0),MATCH(U$26,'Exposure Data'!$A$1:$AH$1,0)),0)</f>
        <v>7.0000000000000001E-3</v>
      </c>
      <c r="V37" s="102">
        <f>IF(ISNUMBER(INDEX('Exposure Data'!$A$1:$AH$80,MATCH($B37&amp;$B$26,'Exposure Data'!$A$1:$A$80,0),MATCH(V$26,'Exposure Data'!$A$1:$AH$1,0))),INDEX('Exposure Data'!$A$1:$AH$80,MATCH($B37&amp;$B$26,'Exposure Data'!$A$1:$A$80,0),MATCH(V$26,'Exposure Data'!$A$1:$AH$1,0)),0)</f>
        <v>1.7999999999999999E-2</v>
      </c>
      <c r="W37" s="14"/>
      <c r="Y37" s="13">
        <f t="shared" si="4"/>
        <v>42063</v>
      </c>
      <c r="Z37" s="19" t="e">
        <f>HLOOKUP($Y37,'Perfattr Data'!$A$56:$W$142,MATCH(Z$3&amp;"Short",'Perfattr Data'!$B$56:$B$142,0),FALSE)</f>
        <v>#N/A</v>
      </c>
      <c r="AA37" s="19" t="e">
        <f>HLOOKUP($Y37,'Perfattr Data'!$A$56:$W$142,MATCH(AA$3&amp;"Short",'Perfattr Data'!$B$56:$B$142,0),FALSE)</f>
        <v>#N/A</v>
      </c>
      <c r="AB37" s="19" t="e">
        <f>HLOOKUP($Y37,'Perfattr Data'!$A$56:$W$142,MATCH(AB$3&amp;"Short",'Perfattr Data'!$B$56:$B$142,0),FALSE)</f>
        <v>#N/A</v>
      </c>
      <c r="AC37" s="19" t="e">
        <f>HLOOKUP($Y37,'Perfattr Data'!$A$56:$W$142,MATCH(AC$3&amp;"Short",'Perfattr Data'!$B$56:$B$142,0),FALSE)</f>
        <v>#N/A</v>
      </c>
      <c r="AD37" s="19" t="e">
        <f>HLOOKUP($Y37,'Perfattr Data'!$A$56:$W$142,MATCH(AD$3&amp;"Short",'Perfattr Data'!$B$56:$B$142,0),FALSE)</f>
        <v>#N/A</v>
      </c>
      <c r="AE37" s="19" t="e">
        <f>HLOOKUP($Y37,'Perfattr Data'!$A$56:$W$142,MATCH(AE$3&amp;"Short",'Perfattr Data'!$B$56:$B$142,0),FALSE)</f>
        <v>#N/A</v>
      </c>
      <c r="AF37" s="19" t="e">
        <f>HLOOKUP($Y37,'Perfattr Data'!$A$56:$W$142,MATCH(AF$3&amp;"Short",'Perfattr Data'!$B$56:$B$142,0),FALSE)</f>
        <v>#N/A</v>
      </c>
    </row>
    <row r="38" spans="2:32" outlineLevel="1" x14ac:dyDescent="0.25">
      <c r="B38" s="13">
        <f t="shared" si="3"/>
        <v>42094</v>
      </c>
      <c r="C38" s="102">
        <f>IF(ISNUMBER(INDEX('Exposure Data'!$A$1:$AH$80,MATCH($B38&amp;$B$26,'Exposure Data'!$A$1:$A$80,0),MATCH(C$26,'Exposure Data'!$A$1:$AH$1,0))),INDEX('Exposure Data'!$A$1:$AH$80,MATCH($B38&amp;$B$26,'Exposure Data'!$A$1:$A$80,0),MATCH(C$26,'Exposure Data'!$A$1:$AH$1,0)),0)</f>
        <v>7.0999999999999994E-2</v>
      </c>
      <c r="D38" s="102">
        <f>IF(ISNUMBER(INDEX('Exposure Data'!$A$1:$AH$80,MATCH($B38&amp;$B$26,'Exposure Data'!$A$1:$A$80,0),MATCH(D$26,'Exposure Data'!$A$1:$AH$1,0))),INDEX('Exposure Data'!$A$1:$AH$80,MATCH($B38&amp;$B$26,'Exposure Data'!$A$1:$A$80,0),MATCH(D$26,'Exposure Data'!$A$1:$AH$1,0)),0)</f>
        <v>0.15</v>
      </c>
      <c r="E38" s="102">
        <f>IF(ISNUMBER(INDEX('Exposure Data'!$A$1:$AH$80,MATCH($B38&amp;$B$26,'Exposure Data'!$A$1:$A$80,0),MATCH(E$26,'Exposure Data'!$A$1:$AH$1,0))),INDEX('Exposure Data'!$A$1:$AH$80,MATCH($B38&amp;$B$26,'Exposure Data'!$A$1:$A$80,0),MATCH(E$26,'Exposure Data'!$A$1:$AH$1,0)),0)</f>
        <v>2.3E-2</v>
      </c>
      <c r="F38" s="102">
        <f>IF(ISNUMBER(INDEX('Exposure Data'!$A$1:$AH$80,MATCH($B38&amp;$B$26,'Exposure Data'!$A$1:$A$80,0),MATCH(F$26,'Exposure Data'!$A$1:$AH$1,0))),INDEX('Exposure Data'!$A$1:$AH$80,MATCH($B38&amp;$B$26,'Exposure Data'!$A$1:$A$80,0),MATCH(F$26,'Exposure Data'!$A$1:$AH$1,0)),0)</f>
        <v>6.9000000000000006E-2</v>
      </c>
      <c r="G38" s="102">
        <f>IF(ISNUMBER(INDEX('Exposure Data'!$A$1:$AH$80,MATCH($B38&amp;$B$26,'Exposure Data'!$A$1:$A$80,0),MATCH(G$26,'Exposure Data'!$A$1:$AH$1,0))),INDEX('Exposure Data'!$A$1:$AH$80,MATCH($B38&amp;$B$26,'Exposure Data'!$A$1:$A$80,0),MATCH(G$26,'Exposure Data'!$A$1:$AH$1,0)),0)</f>
        <v>0</v>
      </c>
      <c r="H38" s="102">
        <f>IF(ISNUMBER(INDEX('Exposure Data'!$A$1:$AH$80,MATCH($B38&amp;$B$26,'Exposure Data'!$A$1:$A$80,0),MATCH(H$26,'Exposure Data'!$A$1:$AH$1,0))),INDEX('Exposure Data'!$A$1:$AH$80,MATCH($B38&amp;$B$26,'Exposure Data'!$A$1:$A$80,0),MATCH(H$26,'Exposure Data'!$A$1:$AH$1,0)),0)</f>
        <v>0.23200000000000001</v>
      </c>
      <c r="I38" s="102">
        <f>IF(ISNUMBER(INDEX('Exposure Data'!$A$1:$AH$80,MATCH($B38&amp;$B$26,'Exposure Data'!$A$1:$A$80,0),MATCH(I$26,'Exposure Data'!$A$1:$AH$1,0))),INDEX('Exposure Data'!$A$1:$AH$80,MATCH($B38&amp;$B$26,'Exposure Data'!$A$1:$A$80,0),MATCH(I$26,'Exposure Data'!$A$1:$AH$1,0)),0)</f>
        <v>0.33200000000000002</v>
      </c>
      <c r="J38" s="102">
        <f>IF(ISNUMBER(INDEX('Exposure Data'!$A$1:$AH$80,MATCH($B38&amp;$B$26,'Exposure Data'!$A$1:$A$80,0),MATCH(J$26,'Exposure Data'!$A$1:$AH$1,0))),INDEX('Exposure Data'!$A$1:$AH$80,MATCH($B38&amp;$B$26,'Exposure Data'!$A$1:$A$80,0),MATCH(J$26,'Exposure Data'!$A$1:$AH$1,0)),0)</f>
        <v>3.9E-2</v>
      </c>
      <c r="K38" s="102">
        <f>IF(ISNUMBER(INDEX('Exposure Data'!$A$1:$AH$80,MATCH($B38&amp;$B$26,'Exposure Data'!$A$1:$A$80,0),MATCH(K$26,'Exposure Data'!$A$1:$AH$1,0))),INDEX('Exposure Data'!$A$1:$AH$80,MATCH($B38&amp;$B$26,'Exposure Data'!$A$1:$A$80,0),MATCH(K$26,'Exposure Data'!$A$1:$AH$1,0)),0)</f>
        <v>0</v>
      </c>
      <c r="L38" s="102">
        <f>IF(ISNUMBER(INDEX('Exposure Data'!$A$1:$AH$80,MATCH($B38&amp;$B$26,'Exposure Data'!$A$1:$A$80,0),MATCH(L$26,'Exposure Data'!$A$1:$AH$1,0))),INDEX('Exposure Data'!$A$1:$AH$80,MATCH($B38&amp;$B$26,'Exposure Data'!$A$1:$A$80,0),MATCH(L$26,'Exposure Data'!$A$1:$AH$1,0)),0)</f>
        <v>0</v>
      </c>
      <c r="M38" s="102">
        <f>IF(ISNUMBER(INDEX('Exposure Data'!$A$1:$AH$80,MATCH($B38&amp;$B$26,'Exposure Data'!$A$1:$A$80,0),MATCH(M$26,'Exposure Data'!$A$1:$AH$1,0))),INDEX('Exposure Data'!$A$1:$AH$80,MATCH($B38&amp;$B$26,'Exposure Data'!$A$1:$A$80,0),MATCH(M$26,'Exposure Data'!$A$1:$AH$1,0)),0)</f>
        <v>1.2999999999999999E-2</v>
      </c>
      <c r="N38" s="102">
        <f>IF(ISNUMBER(INDEX('Exposure Data'!$A$1:$AH$80,MATCH($B38&amp;$B$26,'Exposure Data'!$A$1:$A$80,0),MATCH(N$26,'Exposure Data'!$A$1:$AH$1,0))),INDEX('Exposure Data'!$A$1:$AH$80,MATCH($B38&amp;$B$26,'Exposure Data'!$A$1:$A$80,0),MATCH(N$26,'Exposure Data'!$A$1:$AH$1,0)),0)</f>
        <v>3.0000000000000001E-3</v>
      </c>
      <c r="O38" s="102">
        <f>IF(ISNUMBER(INDEX('Exposure Data'!$A$1:$AH$80,MATCH($B38&amp;$B$26,'Exposure Data'!$A$1:$A$80,0),MATCH(O$26,'Exposure Data'!$A$1:$AH$1,0))),INDEX('Exposure Data'!$A$1:$AH$80,MATCH($B38&amp;$B$26,'Exposure Data'!$A$1:$A$80,0),MATCH(O$26,'Exposure Data'!$A$1:$AH$1,0)),0)</f>
        <v>7.0000000000000001E-3</v>
      </c>
      <c r="P38" s="102">
        <f>IF(ISNUMBER(INDEX('Exposure Data'!$A$1:$AH$80,MATCH($B38&amp;$B$26,'Exposure Data'!$A$1:$A$80,0),MATCH(P$26,'Exposure Data'!$A$1:$AH$1,0))),INDEX('Exposure Data'!$A$1:$AH$80,MATCH($B38&amp;$B$26,'Exposure Data'!$A$1:$A$80,0),MATCH(P$26,'Exposure Data'!$A$1:$AH$1,0)),0)</f>
        <v>0.03</v>
      </c>
      <c r="Q38" s="102">
        <f>IF(ISNUMBER(INDEX('Exposure Data'!$A$1:$AH$80,MATCH($B38&amp;$B$26,'Exposure Data'!$A$1:$A$80,0),MATCH(Q$26,'Exposure Data'!$A$1:$AH$1,0))),INDEX('Exposure Data'!$A$1:$AH$80,MATCH($B38&amp;$B$26,'Exposure Data'!$A$1:$A$80,0),MATCH(Q$26,'Exposure Data'!$A$1:$AH$1,0)),0)</f>
        <v>7.0000000000000001E-3</v>
      </c>
      <c r="R38" s="102">
        <f>IF(ISNUMBER(INDEX('Exposure Data'!$A$1:$AH$80,MATCH($B38&amp;$B$26,'Exposure Data'!$A$1:$A$80,0),MATCH(R$26,'Exposure Data'!$A$1:$AH$1,0))),INDEX('Exposure Data'!$A$1:$AH$80,MATCH($B38&amp;$B$26,'Exposure Data'!$A$1:$A$80,0),MATCH(R$26,'Exposure Data'!$A$1:$AH$1,0)),0)</f>
        <v>0.01</v>
      </c>
      <c r="S38" s="102">
        <f>IF(ISNUMBER(INDEX('Exposure Data'!$A$1:$AH$80,MATCH($B38&amp;$B$26,'Exposure Data'!$A$1:$A$80,0),MATCH(S$26,'Exposure Data'!$A$1:$AH$1,0))),INDEX('Exposure Data'!$A$1:$AH$80,MATCH($B38&amp;$B$26,'Exposure Data'!$A$1:$A$80,0),MATCH(S$26,'Exposure Data'!$A$1:$AH$1,0)),0)</f>
        <v>0</v>
      </c>
      <c r="T38" s="102">
        <f>IF(ISNUMBER(INDEX('Exposure Data'!$A$1:$AH$80,MATCH($B38&amp;$B$26,'Exposure Data'!$A$1:$A$80,0),MATCH(T$26,'Exposure Data'!$A$1:$AH$1,0))),INDEX('Exposure Data'!$A$1:$AH$80,MATCH($B38&amp;$B$26,'Exposure Data'!$A$1:$A$80,0),MATCH(T$26,'Exposure Data'!$A$1:$AH$1,0)),0)</f>
        <v>1.2999999999999999E-2</v>
      </c>
      <c r="U38" s="102">
        <f>IF(ISNUMBER(INDEX('Exposure Data'!$A$1:$AH$80,MATCH($B38&amp;$B$26,'Exposure Data'!$A$1:$A$80,0),MATCH(U$26,'Exposure Data'!$A$1:$AH$1,0))),INDEX('Exposure Data'!$A$1:$AH$80,MATCH($B38&amp;$B$26,'Exposure Data'!$A$1:$A$80,0),MATCH(U$26,'Exposure Data'!$A$1:$AH$1,0)),0)</f>
        <v>0</v>
      </c>
      <c r="V38" s="102">
        <f>IF(ISNUMBER(INDEX('Exposure Data'!$A$1:$AH$80,MATCH($B38&amp;$B$26,'Exposure Data'!$A$1:$A$80,0),MATCH(V$26,'Exposure Data'!$A$1:$AH$1,0))),INDEX('Exposure Data'!$A$1:$AH$80,MATCH($B38&amp;$B$26,'Exposure Data'!$A$1:$A$80,0),MATCH(V$26,'Exposure Data'!$A$1:$AH$1,0)),0)</f>
        <v>0</v>
      </c>
      <c r="W38" s="14"/>
      <c r="Y38" s="13">
        <f t="shared" si="4"/>
        <v>42094</v>
      </c>
      <c r="Z38" s="19" t="e">
        <f>HLOOKUP($Y38,'Perfattr Data'!$A$56:$W$142,MATCH(Z$3&amp;"Short",'Perfattr Data'!$B$56:$B$142,0),FALSE)</f>
        <v>#N/A</v>
      </c>
      <c r="AA38" s="19" t="e">
        <f>HLOOKUP($Y38,'Perfattr Data'!$A$56:$W$142,MATCH(AA$3&amp;"Short",'Perfattr Data'!$B$56:$B$142,0),FALSE)</f>
        <v>#N/A</v>
      </c>
      <c r="AB38" s="19" t="e">
        <f>HLOOKUP($Y38,'Perfattr Data'!$A$56:$W$142,MATCH(AB$3&amp;"Short",'Perfattr Data'!$B$56:$B$142,0),FALSE)</f>
        <v>#N/A</v>
      </c>
      <c r="AC38" s="19" t="e">
        <f>HLOOKUP($Y38,'Perfattr Data'!$A$56:$W$142,MATCH(AC$3&amp;"Short",'Perfattr Data'!$B$56:$B$142,0),FALSE)</f>
        <v>#N/A</v>
      </c>
      <c r="AD38" s="19" t="e">
        <f>HLOOKUP($Y38,'Perfattr Data'!$A$56:$W$142,MATCH(AD$3&amp;"Short",'Perfattr Data'!$B$56:$B$142,0),FALSE)</f>
        <v>#N/A</v>
      </c>
      <c r="AE38" s="19" t="e">
        <f>HLOOKUP($Y38,'Perfattr Data'!$A$56:$W$142,MATCH(AE$3&amp;"Short",'Perfattr Data'!$B$56:$B$142,0),FALSE)</f>
        <v>#N/A</v>
      </c>
      <c r="AF38" s="19" t="e">
        <f>HLOOKUP($Y38,'Perfattr Data'!$A$56:$W$142,MATCH(AF$3&amp;"Short",'Perfattr Data'!$B$56:$B$142,0),FALSE)</f>
        <v>#N/A</v>
      </c>
    </row>
    <row r="39" spans="2:32" outlineLevel="1" x14ac:dyDescent="0.25">
      <c r="B39" s="13">
        <f t="shared" si="3"/>
        <v>42124</v>
      </c>
      <c r="C39" s="102">
        <f>IF(ISNUMBER(INDEX('Exposure Data'!$A$1:$AH$80,MATCH($B39&amp;$B$26,'Exposure Data'!$A$1:$A$80,0),MATCH(C$26,'Exposure Data'!$A$1:$AH$1,0))),INDEX('Exposure Data'!$A$1:$AH$80,MATCH($B39&amp;$B$26,'Exposure Data'!$A$1:$A$80,0),MATCH(C$26,'Exposure Data'!$A$1:$AH$1,0)),0)</f>
        <v>9.5355957891592694E-2</v>
      </c>
      <c r="D39" s="102">
        <f>IF(ISNUMBER(INDEX('Exposure Data'!$A$1:$AH$80,MATCH($B39&amp;$B$26,'Exposure Data'!$A$1:$A$80,0),MATCH(D$26,'Exposure Data'!$A$1:$AH$1,0))),INDEX('Exposure Data'!$A$1:$AH$80,MATCH($B39&amp;$B$26,'Exposure Data'!$A$1:$A$80,0),MATCH(D$26,'Exposure Data'!$A$1:$AH$1,0)),0)</f>
        <v>0.16099274940980821</v>
      </c>
      <c r="E39" s="102">
        <f>IF(ISNUMBER(INDEX('Exposure Data'!$A$1:$AH$80,MATCH($B39&amp;$B$26,'Exposure Data'!$A$1:$A$80,0),MATCH(E$26,'Exposure Data'!$A$1:$AH$1,0))),INDEX('Exposure Data'!$A$1:$AH$80,MATCH($B39&amp;$B$26,'Exposure Data'!$A$1:$A$80,0),MATCH(E$26,'Exposure Data'!$A$1:$AH$1,0)),0)</f>
        <v>2.6696190164468815E-2</v>
      </c>
      <c r="F39" s="102">
        <f>IF(ISNUMBER(INDEX('Exposure Data'!$A$1:$AH$80,MATCH($B39&amp;$B$26,'Exposure Data'!$A$1:$A$80,0),MATCH(F$26,'Exposure Data'!$A$1:$AH$1,0))),INDEX('Exposure Data'!$A$1:$AH$80,MATCH($B39&amp;$B$26,'Exposure Data'!$A$1:$A$80,0),MATCH(F$26,'Exposure Data'!$A$1:$AH$1,0)),0)</f>
        <v>1.9068707260334869E-2</v>
      </c>
      <c r="G39" s="102">
        <f>IF(ISNUMBER(INDEX('Exposure Data'!$A$1:$AH$80,MATCH($B39&amp;$B$26,'Exposure Data'!$A$1:$A$80,0),MATCH(G$26,'Exposure Data'!$A$1:$AH$1,0))),INDEX('Exposure Data'!$A$1:$AH$80,MATCH($B39&amp;$B$26,'Exposure Data'!$A$1:$A$80,0),MATCH(G$26,'Exposure Data'!$A$1:$AH$1,0)),0)</f>
        <v>0</v>
      </c>
      <c r="H39" s="102">
        <f>IF(ISNUMBER(INDEX('Exposure Data'!$A$1:$AH$80,MATCH($B39&amp;$B$26,'Exposure Data'!$A$1:$A$80,0),MATCH(H$26,'Exposure Data'!$A$1:$AH$1,0))),INDEX('Exposure Data'!$A$1:$AH$80,MATCH($B39&amp;$B$26,'Exposure Data'!$A$1:$A$80,0),MATCH(H$26,'Exposure Data'!$A$1:$AH$1,0)),0)</f>
        <v>0.23449999999999999</v>
      </c>
      <c r="I39" s="102">
        <f>IF(ISNUMBER(INDEX('Exposure Data'!$A$1:$AH$80,MATCH($B39&amp;$B$26,'Exposure Data'!$A$1:$A$80,0),MATCH(I$26,'Exposure Data'!$A$1:$AH$1,0))),INDEX('Exposure Data'!$A$1:$AH$80,MATCH($B39&amp;$B$26,'Exposure Data'!$A$1:$A$80,0),MATCH(I$26,'Exposure Data'!$A$1:$AH$1,0)),0)</f>
        <v>0.33429999999999999</v>
      </c>
      <c r="J39" s="102">
        <f>IF(ISNUMBER(INDEX('Exposure Data'!$A$1:$AH$80,MATCH($B39&amp;$B$26,'Exposure Data'!$A$1:$A$80,0),MATCH(J$26,'Exposure Data'!$A$1:$AH$1,0))),INDEX('Exposure Data'!$A$1:$AH$80,MATCH($B39&amp;$B$26,'Exposure Data'!$A$1:$A$80,0),MATCH(J$26,'Exposure Data'!$A$1:$AH$1,0)),0)</f>
        <v>3.7600000000000001E-2</v>
      </c>
      <c r="K39" s="102">
        <f>IF(ISNUMBER(INDEX('Exposure Data'!$A$1:$AH$80,MATCH($B39&amp;$B$26,'Exposure Data'!$A$1:$A$80,0),MATCH(K$26,'Exposure Data'!$A$1:$AH$1,0))),INDEX('Exposure Data'!$A$1:$AH$80,MATCH($B39&amp;$B$26,'Exposure Data'!$A$1:$A$80,0),MATCH(K$26,'Exposure Data'!$A$1:$AH$1,0)),0)</f>
        <v>0</v>
      </c>
      <c r="L39" s="102">
        <f>IF(ISNUMBER(INDEX('Exposure Data'!$A$1:$AH$80,MATCH($B39&amp;$B$26,'Exposure Data'!$A$1:$A$80,0),MATCH(L$26,'Exposure Data'!$A$1:$AH$1,0))),INDEX('Exposure Data'!$A$1:$AH$80,MATCH($B39&amp;$B$26,'Exposure Data'!$A$1:$A$80,0),MATCH(L$26,'Exposure Data'!$A$1:$AH$1,0)),0)</f>
        <v>0</v>
      </c>
      <c r="M39" s="102">
        <f>IF(ISNUMBER(INDEX('Exposure Data'!$A$1:$AH$80,MATCH($B39&amp;$B$26,'Exposure Data'!$A$1:$A$80,0),MATCH(M$26,'Exposure Data'!$A$1:$AH$1,0))),INDEX('Exposure Data'!$A$1:$AH$80,MATCH($B39&amp;$B$26,'Exposure Data'!$A$1:$A$80,0),MATCH(M$26,'Exposure Data'!$A$1:$AH$1,0)),0)</f>
        <v>1.1441224356200921E-2</v>
      </c>
      <c r="N39" s="102">
        <f>IF(ISNUMBER(INDEX('Exposure Data'!$A$1:$AH$80,MATCH($B39&amp;$B$26,'Exposure Data'!$A$1:$A$80,0),MATCH(N$26,'Exposure Data'!$A$1:$AH$1,0))),INDEX('Exposure Data'!$A$1:$AH$80,MATCH($B39&amp;$B$26,'Exposure Data'!$A$1:$A$80,0),MATCH(N$26,'Exposure Data'!$A$1:$AH$1,0)),0)</f>
        <v>3.8137414520669735E-3</v>
      </c>
      <c r="O39" s="102">
        <f>IF(ISNUMBER(INDEX('Exposure Data'!$A$1:$AH$80,MATCH($B39&amp;$B$26,'Exposure Data'!$A$1:$A$80,0),MATCH(O$26,'Exposure Data'!$A$1:$AH$1,0))),INDEX('Exposure Data'!$A$1:$AH$80,MATCH($B39&amp;$B$26,'Exposure Data'!$A$1:$A$80,0),MATCH(O$26,'Exposure Data'!$A$1:$AH$1,0)),0)</f>
        <v>7.6274829041339471E-3</v>
      </c>
      <c r="P39" s="102">
        <f>IF(ISNUMBER(INDEX('Exposure Data'!$A$1:$AH$80,MATCH($B39&amp;$B$26,'Exposure Data'!$A$1:$A$80,0),MATCH(P$26,'Exposure Data'!$A$1:$AH$1,0))),INDEX('Exposure Data'!$A$1:$AH$80,MATCH($B39&amp;$B$26,'Exposure Data'!$A$1:$A$80,0),MATCH(P$26,'Exposure Data'!$A$1:$AH$1,0)),0)</f>
        <v>2.2882448712401842E-2</v>
      </c>
      <c r="Q39" s="102">
        <f>IF(ISNUMBER(INDEX('Exposure Data'!$A$1:$AH$80,MATCH($B39&amp;$B$26,'Exposure Data'!$A$1:$A$80,0),MATCH(Q$26,'Exposure Data'!$A$1:$AH$1,0))),INDEX('Exposure Data'!$A$1:$AH$80,MATCH($B39&amp;$B$26,'Exposure Data'!$A$1:$A$80,0),MATCH(Q$26,'Exposure Data'!$A$1:$AH$1,0)),0)</f>
        <v>7.6274829041339471E-3</v>
      </c>
      <c r="R39" s="102">
        <f>IF(ISNUMBER(INDEX('Exposure Data'!$A$1:$AH$80,MATCH($B39&amp;$B$26,'Exposure Data'!$A$1:$A$80,0),MATCH(R$26,'Exposure Data'!$A$1:$AH$1,0))),INDEX('Exposure Data'!$A$1:$AH$80,MATCH($B39&amp;$B$26,'Exposure Data'!$A$1:$A$80,0),MATCH(R$26,'Exposure Data'!$A$1:$AH$1,0)),0)</f>
        <v>1.1441224356200921E-2</v>
      </c>
      <c r="S39" s="102">
        <f>IF(ISNUMBER(INDEX('Exposure Data'!$A$1:$AH$80,MATCH($B39&amp;$B$26,'Exposure Data'!$A$1:$A$80,0),MATCH(S$26,'Exposure Data'!$A$1:$AH$1,0))),INDEX('Exposure Data'!$A$1:$AH$80,MATCH($B39&amp;$B$26,'Exposure Data'!$A$1:$A$80,0),MATCH(S$26,'Exposure Data'!$A$1:$AH$1,0)),0)</f>
        <v>1.1441224356200921E-2</v>
      </c>
      <c r="T39" s="102">
        <f>IF(ISNUMBER(INDEX('Exposure Data'!$A$1:$AH$80,MATCH($B39&amp;$B$26,'Exposure Data'!$A$1:$A$80,0),MATCH(T$26,'Exposure Data'!$A$1:$AH$1,0))),INDEX('Exposure Data'!$A$1:$AH$80,MATCH($B39&amp;$B$26,'Exposure Data'!$A$1:$A$80,0),MATCH(T$26,'Exposure Data'!$A$1:$AH$1,0)),0)</f>
        <v>3.8E-3</v>
      </c>
      <c r="U39" s="102">
        <f>IF(ISNUMBER(INDEX('Exposure Data'!$A$1:$AH$80,MATCH($B39&amp;$B$26,'Exposure Data'!$A$1:$A$80,0),MATCH(U$26,'Exposure Data'!$A$1:$AH$1,0))),INDEX('Exposure Data'!$A$1:$AH$80,MATCH($B39&amp;$B$26,'Exposure Data'!$A$1:$A$80,0),MATCH(U$26,'Exposure Data'!$A$1:$AH$1,0)),0)</f>
        <v>1.14E-2</v>
      </c>
      <c r="V39" s="102">
        <f>IF(ISNUMBER(INDEX('Exposure Data'!$A$1:$AH$80,MATCH($B39&amp;$B$26,'Exposure Data'!$A$1:$A$80,0),MATCH(V$26,'Exposure Data'!$A$1:$AH$1,0))),INDEX('Exposure Data'!$A$1:$AH$80,MATCH($B39&amp;$B$26,'Exposure Data'!$A$1:$A$80,0),MATCH(V$26,'Exposure Data'!$A$1:$AH$1,0)),0)</f>
        <v>0</v>
      </c>
      <c r="W39" s="14"/>
      <c r="Y39" s="13">
        <f t="shared" si="4"/>
        <v>42124</v>
      </c>
      <c r="Z39" s="19" t="e">
        <f>HLOOKUP($Y39,'Perfattr Data'!$A$56:$W$142,MATCH(Z$3&amp;"Short",'Perfattr Data'!$B$56:$B$142,0),FALSE)</f>
        <v>#N/A</v>
      </c>
      <c r="AA39" s="19" t="e">
        <f>HLOOKUP($Y39,'Perfattr Data'!$A$56:$W$142,MATCH(AA$3&amp;"Short",'Perfattr Data'!$B$56:$B$142,0),FALSE)</f>
        <v>#N/A</v>
      </c>
      <c r="AB39" s="19" t="e">
        <f>HLOOKUP($Y39,'Perfattr Data'!$A$56:$W$142,MATCH(AB$3&amp;"Short",'Perfattr Data'!$B$56:$B$142,0),FALSE)</f>
        <v>#N/A</v>
      </c>
      <c r="AC39" s="19" t="e">
        <f>HLOOKUP($Y39,'Perfattr Data'!$A$56:$W$142,MATCH(AC$3&amp;"Short",'Perfattr Data'!$B$56:$B$142,0),FALSE)</f>
        <v>#N/A</v>
      </c>
      <c r="AD39" s="19" t="e">
        <f>HLOOKUP($Y39,'Perfattr Data'!$A$56:$W$142,MATCH(AD$3&amp;"Short",'Perfattr Data'!$B$56:$B$142,0),FALSE)</f>
        <v>#N/A</v>
      </c>
      <c r="AE39" s="19" t="e">
        <f>HLOOKUP($Y39,'Perfattr Data'!$A$56:$W$142,MATCH(AE$3&amp;"Short",'Perfattr Data'!$B$56:$B$142,0),FALSE)</f>
        <v>#N/A</v>
      </c>
      <c r="AF39" s="19" t="e">
        <f>HLOOKUP($Y39,'Perfattr Data'!$A$56:$W$142,MATCH(AF$3&amp;"Short",'Perfattr Data'!$B$56:$B$142,0),FALSE)</f>
        <v>#N/A</v>
      </c>
    </row>
    <row r="40" spans="2:32" outlineLevel="1" x14ac:dyDescent="0.25">
      <c r="B40" s="13">
        <f t="shared" si="3"/>
        <v>42155</v>
      </c>
      <c r="C40" s="102">
        <f>IF(ISNUMBER(INDEX('Exposure Data'!$A$1:$AH$80,MATCH($B40&amp;$B$26,'Exposure Data'!$A$1:$A$80,0),MATCH(C$26,'Exposure Data'!$A$1:$AH$1,0))),INDEX('Exposure Data'!$A$1:$AH$80,MATCH($B40&amp;$B$26,'Exposure Data'!$A$1:$A$80,0),MATCH(C$26,'Exposure Data'!$A$1:$AH$1,0)),0)</f>
        <v>9.7060148669140575E-2</v>
      </c>
      <c r="D40" s="102">
        <f>IF(ISNUMBER(INDEX('Exposure Data'!$A$1:$AH$80,MATCH($B40&amp;$B$26,'Exposure Data'!$A$1:$A$80,0),MATCH(D$26,'Exposure Data'!$A$1:$AH$1,0))),INDEX('Exposure Data'!$A$1:$AH$80,MATCH($B40&amp;$B$26,'Exposure Data'!$A$1:$A$80,0),MATCH(D$26,'Exposure Data'!$A$1:$AH$1,0)),0)</f>
        <v>0.17052029282379788</v>
      </c>
      <c r="E40" s="102">
        <f>IF(ISNUMBER(INDEX('Exposure Data'!$A$1:$AH$80,MATCH($B40&amp;$B$26,'Exposure Data'!$A$1:$A$80,0),MATCH(E$26,'Exposure Data'!$A$1:$AH$1,0))),INDEX('Exposure Data'!$A$1:$AH$80,MATCH($B40&amp;$B$26,'Exposure Data'!$A$1:$A$80,0),MATCH(E$26,'Exposure Data'!$A$1:$AH$1,0)),0)</f>
        <v>2.1680844155400333E-2</v>
      </c>
      <c r="F40" s="102">
        <f>IF(ISNUMBER(INDEX('Exposure Data'!$A$1:$AH$80,MATCH($B40&amp;$B$26,'Exposure Data'!$A$1:$A$80,0),MATCH(F$26,'Exposure Data'!$A$1:$AH$1,0))),INDEX('Exposure Data'!$A$1:$AH$80,MATCH($B40&amp;$B$26,'Exposure Data'!$A$1:$A$80,0),MATCH(F$26,'Exposure Data'!$A$1:$AH$1,0)),0)</f>
        <v>1.5486317253857379E-2</v>
      </c>
      <c r="G40" s="102">
        <f>IF(ISNUMBER(INDEX('Exposure Data'!$A$1:$AH$80,MATCH($B40&amp;$B$26,'Exposure Data'!$A$1:$A$80,0),MATCH(G$26,'Exposure Data'!$A$1:$AH$1,0))),INDEX('Exposure Data'!$A$1:$AH$80,MATCH($B40&amp;$B$26,'Exposure Data'!$A$1:$A$80,0),MATCH(G$26,'Exposure Data'!$A$1:$AH$1,0)),0)</f>
        <v>0</v>
      </c>
      <c r="H40" s="102">
        <f>IF(ISNUMBER(INDEX('Exposure Data'!$A$1:$AH$80,MATCH($B40&amp;$B$26,'Exposure Data'!$A$1:$A$80,0),MATCH(H$26,'Exposure Data'!$A$1:$AH$1,0))),INDEX('Exposure Data'!$A$1:$AH$80,MATCH($B40&amp;$B$26,'Exposure Data'!$A$1:$A$80,0),MATCH(H$26,'Exposure Data'!$A$1:$AH$1,0)),0)</f>
        <v>0.2384</v>
      </c>
      <c r="I40" s="102">
        <f>IF(ISNUMBER(INDEX('Exposure Data'!$A$1:$AH$80,MATCH($B40&amp;$B$26,'Exposure Data'!$A$1:$A$80,0),MATCH(I$26,'Exposure Data'!$A$1:$AH$1,0))),INDEX('Exposure Data'!$A$1:$AH$80,MATCH($B40&amp;$B$26,'Exposure Data'!$A$1:$A$80,0),MATCH(I$26,'Exposure Data'!$A$1:$AH$1,0)),0)</f>
        <v>0.36079901037722378</v>
      </c>
      <c r="J40" s="102">
        <f>IF(ISNUMBER(INDEX('Exposure Data'!$A$1:$AH$80,MATCH($B40&amp;$B$26,'Exposure Data'!$A$1:$A$80,0),MATCH(J$26,'Exposure Data'!$A$1:$AH$1,0))),INDEX('Exposure Data'!$A$1:$AH$80,MATCH($B40&amp;$B$26,'Exposure Data'!$A$1:$A$80,0),MATCH(J$26,'Exposure Data'!$A$1:$AH$1,0)),0)</f>
        <v>0</v>
      </c>
      <c r="K40" s="102">
        <f>IF(ISNUMBER(INDEX('Exposure Data'!$A$1:$AH$80,MATCH($B40&amp;$B$26,'Exposure Data'!$A$1:$A$80,0),MATCH(K$26,'Exposure Data'!$A$1:$AH$1,0))),INDEX('Exposure Data'!$A$1:$AH$80,MATCH($B40&amp;$B$26,'Exposure Data'!$A$1:$A$80,0),MATCH(K$26,'Exposure Data'!$A$1:$AH$1,0)),0)</f>
        <v>0</v>
      </c>
      <c r="L40" s="102">
        <f>IF(ISNUMBER(INDEX('Exposure Data'!$A$1:$AH$80,MATCH($B40&amp;$B$26,'Exposure Data'!$A$1:$A$80,0),MATCH(L$26,'Exposure Data'!$A$1:$AH$1,0))),INDEX('Exposure Data'!$A$1:$AH$80,MATCH($B40&amp;$B$26,'Exposure Data'!$A$1:$A$80,0),MATCH(L$26,'Exposure Data'!$A$1:$AH$1,0)),0)</f>
        <v>0</v>
      </c>
      <c r="M40" s="102">
        <f>IF(ISNUMBER(INDEX('Exposure Data'!$A$1:$AH$80,MATCH($B40&amp;$B$26,'Exposure Data'!$A$1:$A$80,0),MATCH(M$26,'Exposure Data'!$A$1:$AH$1,0))),INDEX('Exposure Data'!$A$1:$AH$80,MATCH($B40&amp;$B$26,'Exposure Data'!$A$1:$A$80,0),MATCH(M$26,'Exposure Data'!$A$1:$AH$1,0)),0)</f>
        <v>9.2917903523144288E-3</v>
      </c>
      <c r="N40" s="102">
        <f>IF(ISNUMBER(INDEX('Exposure Data'!$A$1:$AH$80,MATCH($B40&amp;$B$26,'Exposure Data'!$A$1:$A$80,0),MATCH(N$26,'Exposure Data'!$A$1:$AH$1,0))),INDEX('Exposure Data'!$A$1:$AH$80,MATCH($B40&amp;$B$26,'Exposure Data'!$A$1:$A$80,0),MATCH(N$26,'Exposure Data'!$A$1:$AH$1,0)),0)</f>
        <v>3.0972634507714764E-3</v>
      </c>
      <c r="O40" s="102">
        <f>IF(ISNUMBER(INDEX('Exposure Data'!$A$1:$AH$80,MATCH($B40&amp;$B$26,'Exposure Data'!$A$1:$A$80,0),MATCH(O$26,'Exposure Data'!$A$1:$AH$1,0))),INDEX('Exposure Data'!$A$1:$AH$80,MATCH($B40&amp;$B$26,'Exposure Data'!$A$1:$A$80,0),MATCH(O$26,'Exposure Data'!$A$1:$AH$1,0)),0)</f>
        <v>6.1945269015429528E-3</v>
      </c>
      <c r="P40" s="102">
        <f>IF(ISNUMBER(INDEX('Exposure Data'!$A$1:$AH$80,MATCH($B40&amp;$B$26,'Exposure Data'!$A$1:$A$80,0),MATCH(P$26,'Exposure Data'!$A$1:$AH$1,0))),INDEX('Exposure Data'!$A$1:$AH$80,MATCH($B40&amp;$B$26,'Exposure Data'!$A$1:$A$80,0),MATCH(P$26,'Exposure Data'!$A$1:$AH$1,0)),0)</f>
        <v>1.8583580704628858E-2</v>
      </c>
      <c r="Q40" s="102">
        <f>IF(ISNUMBER(INDEX('Exposure Data'!$A$1:$AH$80,MATCH($B40&amp;$B$26,'Exposure Data'!$A$1:$A$80,0),MATCH(Q$26,'Exposure Data'!$A$1:$AH$1,0))),INDEX('Exposure Data'!$A$1:$AH$80,MATCH($B40&amp;$B$26,'Exposure Data'!$A$1:$A$80,0),MATCH(Q$26,'Exposure Data'!$A$1:$AH$1,0)),0)</f>
        <v>6.1945269015429528E-3</v>
      </c>
      <c r="R40" s="102">
        <f>IF(ISNUMBER(INDEX('Exposure Data'!$A$1:$AH$80,MATCH($B40&amp;$B$26,'Exposure Data'!$A$1:$A$80,0),MATCH(R$26,'Exposure Data'!$A$1:$AH$1,0))),INDEX('Exposure Data'!$A$1:$AH$80,MATCH($B40&amp;$B$26,'Exposure Data'!$A$1:$A$80,0),MATCH(R$26,'Exposure Data'!$A$1:$AH$1,0)),0)</f>
        <v>9.2917903523144288E-3</v>
      </c>
      <c r="S40" s="102">
        <f>IF(ISNUMBER(INDEX('Exposure Data'!$A$1:$AH$80,MATCH($B40&amp;$B$26,'Exposure Data'!$A$1:$A$80,0),MATCH(S$26,'Exposure Data'!$A$1:$AH$1,0))),INDEX('Exposure Data'!$A$1:$AH$80,MATCH($B40&amp;$B$26,'Exposure Data'!$A$1:$A$80,0),MATCH(S$26,'Exposure Data'!$A$1:$AH$1,0)),0)</f>
        <v>9.2917903523144288E-3</v>
      </c>
      <c r="T40" s="102">
        <f>IF(ISNUMBER(INDEX('Exposure Data'!$A$1:$AH$80,MATCH($B40&amp;$B$26,'Exposure Data'!$A$1:$A$80,0),MATCH(T$26,'Exposure Data'!$A$1:$AH$1,0))),INDEX('Exposure Data'!$A$1:$AH$80,MATCH($B40&amp;$B$26,'Exposure Data'!$A$1:$A$80,0),MATCH(T$26,'Exposure Data'!$A$1:$AH$1,0)),0)</f>
        <v>3.0972634507714764E-3</v>
      </c>
      <c r="U40" s="102">
        <f>IF(ISNUMBER(INDEX('Exposure Data'!$A$1:$AH$80,MATCH($B40&amp;$B$26,'Exposure Data'!$A$1:$A$80,0),MATCH(U$26,'Exposure Data'!$A$1:$AH$1,0))),INDEX('Exposure Data'!$A$1:$AH$80,MATCH($B40&amp;$B$26,'Exposure Data'!$A$1:$A$80,0),MATCH(U$26,'Exposure Data'!$A$1:$AH$1,0)),0)</f>
        <v>9.2917903523144288E-3</v>
      </c>
      <c r="V40" s="102">
        <f>IF(ISNUMBER(INDEX('Exposure Data'!$A$1:$AH$80,MATCH($B40&amp;$B$26,'Exposure Data'!$A$1:$A$80,0),MATCH(V$26,'Exposure Data'!$A$1:$AH$1,0))),INDEX('Exposure Data'!$A$1:$AH$80,MATCH($B40&amp;$B$26,'Exposure Data'!$A$1:$A$80,0),MATCH(V$26,'Exposure Data'!$A$1:$AH$1,0)),0)</f>
        <v>2.1636470356579087E-2</v>
      </c>
      <c r="W40" s="14"/>
      <c r="Y40" s="13">
        <f t="shared" si="4"/>
        <v>42155</v>
      </c>
      <c r="Z40" s="19" t="e">
        <f>HLOOKUP($Y40,'Perfattr Data'!$A$56:$W$142,MATCH(Z$3&amp;"Short",'Perfattr Data'!$B$56:$B$142,0),FALSE)</f>
        <v>#N/A</v>
      </c>
      <c r="AA40" s="19" t="e">
        <f>HLOOKUP($Y40,'Perfattr Data'!$A$56:$W$142,MATCH(AA$3&amp;"Short",'Perfattr Data'!$B$56:$B$142,0),FALSE)</f>
        <v>#N/A</v>
      </c>
      <c r="AB40" s="19" t="e">
        <f>HLOOKUP($Y40,'Perfattr Data'!$A$56:$W$142,MATCH(AB$3&amp;"Short",'Perfattr Data'!$B$56:$B$142,0),FALSE)</f>
        <v>#N/A</v>
      </c>
      <c r="AC40" s="19" t="e">
        <f>HLOOKUP($Y40,'Perfattr Data'!$A$56:$W$142,MATCH(AC$3&amp;"Short",'Perfattr Data'!$B$56:$B$142,0),FALSE)</f>
        <v>#N/A</v>
      </c>
      <c r="AD40" s="19" t="e">
        <f>HLOOKUP($Y40,'Perfattr Data'!$A$56:$W$142,MATCH(AD$3&amp;"Short",'Perfattr Data'!$B$56:$B$142,0),FALSE)</f>
        <v>#N/A</v>
      </c>
      <c r="AE40" s="19" t="e">
        <f>HLOOKUP($Y40,'Perfattr Data'!$A$56:$W$142,MATCH(AE$3&amp;"Short",'Perfattr Data'!$B$56:$B$142,0),FALSE)</f>
        <v>#N/A</v>
      </c>
      <c r="AF40" s="19" t="e">
        <f>HLOOKUP($Y40,'Perfattr Data'!$A$56:$W$142,MATCH(AF$3&amp;"Short",'Perfattr Data'!$B$56:$B$142,0),FALSE)</f>
        <v>#N/A</v>
      </c>
    </row>
    <row r="41" spans="2:32" outlineLevel="1" x14ac:dyDescent="0.25">
      <c r="B41" s="13">
        <f t="shared" si="3"/>
        <v>42185</v>
      </c>
      <c r="C41" s="102">
        <f>IF(ISNUMBER(INDEX('Exposure Data'!$A$1:$AH$80,MATCH($B41&amp;$B$26,'Exposure Data'!$A$1:$A$80,0),MATCH(C$26,'Exposure Data'!$A$1:$AH$1,0))),INDEX('Exposure Data'!$A$1:$AH$80,MATCH($B41&amp;$B$26,'Exposure Data'!$A$1:$A$80,0),MATCH(C$26,'Exposure Data'!$A$1:$AH$1,0)),0)</f>
        <v>7.6999999999999999E-2</v>
      </c>
      <c r="D41" s="102">
        <f>IF(ISNUMBER(INDEX('Exposure Data'!$A$1:$AH$80,MATCH($B41&amp;$B$26,'Exposure Data'!$A$1:$A$80,0),MATCH(D$26,'Exposure Data'!$A$1:$AH$1,0))),INDEX('Exposure Data'!$A$1:$AH$80,MATCH($B41&amp;$B$26,'Exposure Data'!$A$1:$A$80,0),MATCH(D$26,'Exposure Data'!$A$1:$AH$1,0)),0)</f>
        <v>0.20699999999999999</v>
      </c>
      <c r="E41" s="102">
        <f>IF(ISNUMBER(INDEX('Exposure Data'!$A$1:$AH$80,MATCH($B41&amp;$B$26,'Exposure Data'!$A$1:$A$80,0),MATCH(E$26,'Exposure Data'!$A$1:$AH$1,0))),INDEX('Exposure Data'!$A$1:$AH$80,MATCH($B41&amp;$B$26,'Exposure Data'!$A$1:$A$80,0),MATCH(E$26,'Exposure Data'!$A$1:$AH$1,0)),0)</f>
        <v>2.8000000000000001E-2</v>
      </c>
      <c r="F41" s="102">
        <f>IF(ISNUMBER(INDEX('Exposure Data'!$A$1:$AH$80,MATCH($B41&amp;$B$26,'Exposure Data'!$A$1:$A$80,0),MATCH(F$26,'Exposure Data'!$A$1:$AH$1,0))),INDEX('Exposure Data'!$A$1:$AH$80,MATCH($B41&amp;$B$26,'Exposure Data'!$A$1:$A$80,0),MATCH(F$26,'Exposure Data'!$A$1:$AH$1,0)),0)</f>
        <v>0.02</v>
      </c>
      <c r="G41" s="102">
        <f>IF(ISNUMBER(INDEX('Exposure Data'!$A$1:$AH$80,MATCH($B41&amp;$B$26,'Exposure Data'!$A$1:$A$80,0),MATCH(G$26,'Exposure Data'!$A$1:$AH$1,0))),INDEX('Exposure Data'!$A$1:$AH$80,MATCH($B41&amp;$B$26,'Exposure Data'!$A$1:$A$80,0),MATCH(G$26,'Exposure Data'!$A$1:$AH$1,0)),0)</f>
        <v>0</v>
      </c>
      <c r="H41" s="102">
        <f>IF(ISNUMBER(INDEX('Exposure Data'!$A$1:$AH$80,MATCH($B41&amp;$B$26,'Exposure Data'!$A$1:$A$80,0),MATCH(H$26,'Exposure Data'!$A$1:$AH$1,0))),INDEX('Exposure Data'!$A$1:$AH$80,MATCH($B41&amp;$B$26,'Exposure Data'!$A$1:$A$80,0),MATCH(H$26,'Exposure Data'!$A$1:$AH$1,0)),0)</f>
        <v>0.23200000000000001</v>
      </c>
      <c r="I41" s="102">
        <f>IF(ISNUMBER(INDEX('Exposure Data'!$A$1:$AH$80,MATCH($B41&amp;$B$26,'Exposure Data'!$A$1:$A$80,0),MATCH(I$26,'Exposure Data'!$A$1:$AH$1,0))),INDEX('Exposure Data'!$A$1:$AH$80,MATCH($B41&amp;$B$26,'Exposure Data'!$A$1:$A$80,0),MATCH(I$26,'Exposure Data'!$A$1:$AH$1,0)),0)</f>
        <v>0.311</v>
      </c>
      <c r="J41" s="102">
        <f>IF(ISNUMBER(INDEX('Exposure Data'!$A$1:$AH$80,MATCH($B41&amp;$B$26,'Exposure Data'!$A$1:$A$80,0),MATCH(J$26,'Exposure Data'!$A$1:$AH$1,0))),INDEX('Exposure Data'!$A$1:$AH$80,MATCH($B41&amp;$B$26,'Exposure Data'!$A$1:$A$80,0),MATCH(J$26,'Exposure Data'!$A$1:$AH$1,0)),0)</f>
        <v>0</v>
      </c>
      <c r="K41" s="102">
        <f>IF(ISNUMBER(INDEX('Exposure Data'!$A$1:$AH$80,MATCH($B41&amp;$B$26,'Exposure Data'!$A$1:$A$80,0),MATCH(K$26,'Exposure Data'!$A$1:$AH$1,0))),INDEX('Exposure Data'!$A$1:$AH$80,MATCH($B41&amp;$B$26,'Exposure Data'!$A$1:$A$80,0),MATCH(K$26,'Exposure Data'!$A$1:$AH$1,0)),0)</f>
        <v>0</v>
      </c>
      <c r="L41" s="102">
        <f>IF(ISNUMBER(INDEX('Exposure Data'!$A$1:$AH$80,MATCH($B41&amp;$B$26,'Exposure Data'!$A$1:$A$80,0),MATCH(L$26,'Exposure Data'!$A$1:$AH$1,0))),INDEX('Exposure Data'!$A$1:$AH$80,MATCH($B41&amp;$B$26,'Exposure Data'!$A$1:$A$80,0),MATCH(L$26,'Exposure Data'!$A$1:$AH$1,0)),0)</f>
        <v>0</v>
      </c>
      <c r="M41" s="102">
        <f>IF(ISNUMBER(INDEX('Exposure Data'!$A$1:$AH$80,MATCH($B41&amp;$B$26,'Exposure Data'!$A$1:$A$80,0),MATCH(M$26,'Exposure Data'!$A$1:$AH$1,0))),INDEX('Exposure Data'!$A$1:$AH$80,MATCH($B41&amp;$B$26,'Exposure Data'!$A$1:$A$80,0),MATCH(M$26,'Exposure Data'!$A$1:$AH$1,0)),0)</f>
        <v>1.2E-2</v>
      </c>
      <c r="N41" s="102">
        <f>IF(ISNUMBER(INDEX('Exposure Data'!$A$1:$AH$80,MATCH($B41&amp;$B$26,'Exposure Data'!$A$1:$A$80,0),MATCH(N$26,'Exposure Data'!$A$1:$AH$1,0))),INDEX('Exposure Data'!$A$1:$AH$80,MATCH($B41&amp;$B$26,'Exposure Data'!$A$1:$A$80,0),MATCH(N$26,'Exposure Data'!$A$1:$AH$1,0)),0)</f>
        <v>4.0000000000000001E-3</v>
      </c>
      <c r="O41" s="102">
        <f>IF(ISNUMBER(INDEX('Exposure Data'!$A$1:$AH$80,MATCH($B41&amp;$B$26,'Exposure Data'!$A$1:$A$80,0),MATCH(O$26,'Exposure Data'!$A$1:$AH$1,0))),INDEX('Exposure Data'!$A$1:$AH$80,MATCH($B41&amp;$B$26,'Exposure Data'!$A$1:$A$80,0),MATCH(O$26,'Exposure Data'!$A$1:$AH$1,0)),0)</f>
        <v>8.0000000000000002E-3</v>
      </c>
      <c r="P41" s="102">
        <f>IF(ISNUMBER(INDEX('Exposure Data'!$A$1:$AH$80,MATCH($B41&amp;$B$26,'Exposure Data'!$A$1:$A$80,0),MATCH(P$26,'Exposure Data'!$A$1:$AH$1,0))),INDEX('Exposure Data'!$A$1:$AH$80,MATCH($B41&amp;$B$26,'Exposure Data'!$A$1:$A$80,0),MATCH(P$26,'Exposure Data'!$A$1:$AH$1,0)),0)</f>
        <v>2.4E-2</v>
      </c>
      <c r="Q41" s="102">
        <f>IF(ISNUMBER(INDEX('Exposure Data'!$A$1:$AH$80,MATCH($B41&amp;$B$26,'Exposure Data'!$A$1:$A$80,0),MATCH(Q$26,'Exposure Data'!$A$1:$AH$1,0))),INDEX('Exposure Data'!$A$1:$AH$80,MATCH($B41&amp;$B$26,'Exposure Data'!$A$1:$A$80,0),MATCH(Q$26,'Exposure Data'!$A$1:$AH$1,0)),0)</f>
        <v>8.0000000000000002E-3</v>
      </c>
      <c r="R41" s="102">
        <f>IF(ISNUMBER(INDEX('Exposure Data'!$A$1:$AH$80,MATCH($B41&amp;$B$26,'Exposure Data'!$A$1:$A$80,0),MATCH(R$26,'Exposure Data'!$A$1:$AH$1,0))),INDEX('Exposure Data'!$A$1:$AH$80,MATCH($B41&amp;$B$26,'Exposure Data'!$A$1:$A$80,0),MATCH(R$26,'Exposure Data'!$A$1:$AH$1,0)),0)</f>
        <v>1.2E-2</v>
      </c>
      <c r="S41" s="102">
        <f>IF(ISNUMBER(INDEX('Exposure Data'!$A$1:$AH$80,MATCH($B41&amp;$B$26,'Exposure Data'!$A$1:$A$80,0),MATCH(S$26,'Exposure Data'!$A$1:$AH$1,0))),INDEX('Exposure Data'!$A$1:$AH$80,MATCH($B41&amp;$B$26,'Exposure Data'!$A$1:$A$80,0),MATCH(S$26,'Exposure Data'!$A$1:$AH$1,0)),0)</f>
        <v>1.2E-2</v>
      </c>
      <c r="T41" s="102">
        <f>IF(ISNUMBER(INDEX('Exposure Data'!$A$1:$AH$80,MATCH($B41&amp;$B$26,'Exposure Data'!$A$1:$A$80,0),MATCH(T$26,'Exposure Data'!$A$1:$AH$1,0))),INDEX('Exposure Data'!$A$1:$AH$80,MATCH($B41&amp;$B$26,'Exposure Data'!$A$1:$A$80,0),MATCH(T$26,'Exposure Data'!$A$1:$AH$1,0)),0)</f>
        <v>4.0000000000000001E-3</v>
      </c>
      <c r="U41" s="102">
        <f>IF(ISNUMBER(INDEX('Exposure Data'!$A$1:$AH$80,MATCH($B41&amp;$B$26,'Exposure Data'!$A$1:$A$80,0),MATCH(U$26,'Exposure Data'!$A$1:$AH$1,0))),INDEX('Exposure Data'!$A$1:$AH$80,MATCH($B41&amp;$B$26,'Exposure Data'!$A$1:$A$80,0),MATCH(U$26,'Exposure Data'!$A$1:$AH$1,0)),0)</f>
        <v>1.2E-2</v>
      </c>
      <c r="V41" s="102">
        <f>IF(ISNUMBER(INDEX('Exposure Data'!$A$1:$AH$80,MATCH($B41&amp;$B$26,'Exposure Data'!$A$1:$A$80,0),MATCH(V$26,'Exposure Data'!$A$1:$AH$1,0))),INDEX('Exposure Data'!$A$1:$AH$80,MATCH($B41&amp;$B$26,'Exposure Data'!$A$1:$A$80,0),MATCH(V$26,'Exposure Data'!$A$1:$AH$1,0)),0)</f>
        <v>1.9E-2</v>
      </c>
      <c r="W41" s="14"/>
      <c r="Y41" s="13">
        <f t="shared" si="4"/>
        <v>42185</v>
      </c>
      <c r="Z41" s="19" t="e">
        <f>HLOOKUP($Y41,'Perfattr Data'!$A$56:$W$142,MATCH(Z$3&amp;"Short",'Perfattr Data'!$B$56:$B$142,0),FALSE)</f>
        <v>#N/A</v>
      </c>
      <c r="AA41" s="19" t="e">
        <f>HLOOKUP($Y41,'Perfattr Data'!$A$56:$W$142,MATCH(AA$3&amp;"Short",'Perfattr Data'!$B$56:$B$142,0),FALSE)</f>
        <v>#N/A</v>
      </c>
      <c r="AB41" s="19" t="e">
        <f>HLOOKUP($Y41,'Perfattr Data'!$A$56:$W$142,MATCH(AB$3&amp;"Short",'Perfattr Data'!$B$56:$B$142,0),FALSE)</f>
        <v>#N/A</v>
      </c>
      <c r="AC41" s="19" t="e">
        <f>HLOOKUP($Y41,'Perfattr Data'!$A$56:$W$142,MATCH(AC$3&amp;"Short",'Perfattr Data'!$B$56:$B$142,0),FALSE)</f>
        <v>#N/A</v>
      </c>
      <c r="AD41" s="19" t="e">
        <f>HLOOKUP($Y41,'Perfattr Data'!$A$56:$W$142,MATCH(AD$3&amp;"Short",'Perfattr Data'!$B$56:$B$142,0),FALSE)</f>
        <v>#N/A</v>
      </c>
      <c r="AE41" s="19" t="e">
        <f>HLOOKUP($Y41,'Perfattr Data'!$A$56:$W$142,MATCH(AE$3&amp;"Short",'Perfattr Data'!$B$56:$B$142,0),FALSE)</f>
        <v>#N/A</v>
      </c>
      <c r="AF41" s="19" t="e">
        <f>HLOOKUP($Y41,'Perfattr Data'!$A$56:$W$142,MATCH(AF$3&amp;"Short",'Perfattr Data'!$B$56:$B$142,0),FALSE)</f>
        <v>#N/A</v>
      </c>
    </row>
    <row r="42" spans="2:32" outlineLevel="1" x14ac:dyDescent="0.25">
      <c r="B42" s="13">
        <f t="shared" si="3"/>
        <v>42216</v>
      </c>
      <c r="C42" s="102">
        <f>IF(ISNUMBER(INDEX('Exposure Data'!$A$1:$AH$80,MATCH($B42&amp;$B$26,'Exposure Data'!$A$1:$A$80,0),MATCH(C$26,'Exposure Data'!$A$1:$AH$1,0))),INDEX('Exposure Data'!$A$1:$AH$80,MATCH($B42&amp;$B$26,'Exposure Data'!$A$1:$A$80,0),MATCH(C$26,'Exposure Data'!$A$1:$AH$1,0)),0)</f>
        <v>7.9000000000000001E-2</v>
      </c>
      <c r="D42" s="102">
        <f>IF(ISNUMBER(INDEX('Exposure Data'!$A$1:$AH$80,MATCH($B42&amp;$B$26,'Exposure Data'!$A$1:$A$80,0),MATCH(D$26,'Exposure Data'!$A$1:$AH$1,0))),INDEX('Exposure Data'!$A$1:$AH$80,MATCH($B42&amp;$B$26,'Exposure Data'!$A$1:$A$80,0),MATCH(D$26,'Exposure Data'!$A$1:$AH$1,0)),0)</f>
        <v>0.187</v>
      </c>
      <c r="E42" s="102">
        <f>IF(ISNUMBER(INDEX('Exposure Data'!$A$1:$AH$80,MATCH($B42&amp;$B$26,'Exposure Data'!$A$1:$A$80,0),MATCH(E$26,'Exposure Data'!$A$1:$AH$1,0))),INDEX('Exposure Data'!$A$1:$AH$80,MATCH($B42&amp;$B$26,'Exposure Data'!$A$1:$A$80,0),MATCH(E$26,'Exposure Data'!$A$1:$AH$1,0)),0)</f>
        <v>0.03</v>
      </c>
      <c r="F42" s="102">
        <f>IF(ISNUMBER(INDEX('Exposure Data'!$A$1:$AH$80,MATCH($B42&amp;$B$26,'Exposure Data'!$A$1:$A$80,0),MATCH(F$26,'Exposure Data'!$A$1:$AH$1,0))),INDEX('Exposure Data'!$A$1:$AH$80,MATCH($B42&amp;$B$26,'Exposure Data'!$A$1:$A$80,0),MATCH(F$26,'Exposure Data'!$A$1:$AH$1,0)),0)</f>
        <v>2.1999999999999999E-2</v>
      </c>
      <c r="G42" s="102">
        <f>IF(ISNUMBER(INDEX('Exposure Data'!$A$1:$AH$80,MATCH($B42&amp;$B$26,'Exposure Data'!$A$1:$A$80,0),MATCH(G$26,'Exposure Data'!$A$1:$AH$1,0))),INDEX('Exposure Data'!$A$1:$AH$80,MATCH($B42&amp;$B$26,'Exposure Data'!$A$1:$A$80,0),MATCH(G$26,'Exposure Data'!$A$1:$AH$1,0)),0)</f>
        <v>0</v>
      </c>
      <c r="H42" s="102">
        <f>IF(ISNUMBER(INDEX('Exposure Data'!$A$1:$AH$80,MATCH($B42&amp;$B$26,'Exposure Data'!$A$1:$A$80,0),MATCH(H$26,'Exposure Data'!$A$1:$AH$1,0))),INDEX('Exposure Data'!$A$1:$AH$80,MATCH($B42&amp;$B$26,'Exposure Data'!$A$1:$A$80,0),MATCH(H$26,'Exposure Data'!$A$1:$AH$1,0)),0)</f>
        <v>0.23200000000000001</v>
      </c>
      <c r="I42" s="102">
        <f>IF(ISNUMBER(INDEX('Exposure Data'!$A$1:$AH$80,MATCH($B42&amp;$B$26,'Exposure Data'!$A$1:$A$80,0),MATCH(I$26,'Exposure Data'!$A$1:$AH$1,0))),INDEX('Exposure Data'!$A$1:$AH$80,MATCH($B42&amp;$B$26,'Exposure Data'!$A$1:$A$80,0),MATCH(I$26,'Exposure Data'!$A$1:$AH$1,0)),0)</f>
        <v>0.32700000000000001</v>
      </c>
      <c r="J42" s="102">
        <f>IF(ISNUMBER(INDEX('Exposure Data'!$A$1:$AH$80,MATCH($B42&amp;$B$26,'Exposure Data'!$A$1:$A$80,0),MATCH(J$26,'Exposure Data'!$A$1:$AH$1,0))),INDEX('Exposure Data'!$A$1:$AH$80,MATCH($B42&amp;$B$26,'Exposure Data'!$A$1:$A$80,0),MATCH(J$26,'Exposure Data'!$A$1:$AH$1,0)),0)</f>
        <v>0</v>
      </c>
      <c r="K42" s="102">
        <f>IF(ISNUMBER(INDEX('Exposure Data'!$A$1:$AH$80,MATCH($B42&amp;$B$26,'Exposure Data'!$A$1:$A$80,0),MATCH(K$26,'Exposure Data'!$A$1:$AH$1,0))),INDEX('Exposure Data'!$A$1:$AH$80,MATCH($B42&amp;$B$26,'Exposure Data'!$A$1:$A$80,0),MATCH(K$26,'Exposure Data'!$A$1:$AH$1,0)),0)</f>
        <v>0</v>
      </c>
      <c r="L42" s="102">
        <f>IF(ISNUMBER(INDEX('Exposure Data'!$A$1:$AH$80,MATCH($B42&amp;$B$26,'Exposure Data'!$A$1:$A$80,0),MATCH(L$26,'Exposure Data'!$A$1:$AH$1,0))),INDEX('Exposure Data'!$A$1:$AH$80,MATCH($B42&amp;$B$26,'Exposure Data'!$A$1:$A$80,0),MATCH(L$26,'Exposure Data'!$A$1:$AH$1,0)),0)</f>
        <v>0</v>
      </c>
      <c r="M42" s="102">
        <f>IF(ISNUMBER(INDEX('Exposure Data'!$A$1:$AH$80,MATCH($B42&amp;$B$26,'Exposure Data'!$A$1:$A$80,0),MATCH(M$26,'Exposure Data'!$A$1:$AH$1,0))),INDEX('Exposure Data'!$A$1:$AH$80,MATCH($B42&amp;$B$26,'Exposure Data'!$A$1:$A$80,0),MATCH(M$26,'Exposure Data'!$A$1:$AH$1,0)),0)</f>
        <v>1.2999999999999999E-2</v>
      </c>
      <c r="N42" s="102">
        <f>IF(ISNUMBER(INDEX('Exposure Data'!$A$1:$AH$80,MATCH($B42&amp;$B$26,'Exposure Data'!$A$1:$A$80,0),MATCH(N$26,'Exposure Data'!$A$1:$AH$1,0))),INDEX('Exposure Data'!$A$1:$AH$80,MATCH($B42&amp;$B$26,'Exposure Data'!$A$1:$A$80,0),MATCH(N$26,'Exposure Data'!$A$1:$AH$1,0)),0)</f>
        <v>4.0000000000000001E-3</v>
      </c>
      <c r="O42" s="102">
        <f>IF(ISNUMBER(INDEX('Exposure Data'!$A$1:$AH$80,MATCH($B42&amp;$B$26,'Exposure Data'!$A$1:$A$80,0),MATCH(O$26,'Exposure Data'!$A$1:$AH$1,0))),INDEX('Exposure Data'!$A$1:$AH$80,MATCH($B42&amp;$B$26,'Exposure Data'!$A$1:$A$80,0),MATCH(O$26,'Exposure Data'!$A$1:$AH$1,0)),0)</f>
        <v>8.9999999999999993E-3</v>
      </c>
      <c r="P42" s="102">
        <f>IF(ISNUMBER(INDEX('Exposure Data'!$A$1:$AH$80,MATCH($B42&amp;$B$26,'Exposure Data'!$A$1:$A$80,0),MATCH(P$26,'Exposure Data'!$A$1:$AH$1,0))),INDEX('Exposure Data'!$A$1:$AH$80,MATCH($B42&amp;$B$26,'Exposure Data'!$A$1:$A$80,0),MATCH(P$26,'Exposure Data'!$A$1:$AH$1,0)),0)</f>
        <v>2.5999999999999999E-2</v>
      </c>
      <c r="Q42" s="102">
        <f>IF(ISNUMBER(INDEX('Exposure Data'!$A$1:$AH$80,MATCH($B42&amp;$B$26,'Exposure Data'!$A$1:$A$80,0),MATCH(Q$26,'Exposure Data'!$A$1:$AH$1,0))),INDEX('Exposure Data'!$A$1:$AH$80,MATCH($B42&amp;$B$26,'Exposure Data'!$A$1:$A$80,0),MATCH(Q$26,'Exposure Data'!$A$1:$AH$1,0)),0)</f>
        <v>8.9999999999999993E-3</v>
      </c>
      <c r="R42" s="102">
        <f>IF(ISNUMBER(INDEX('Exposure Data'!$A$1:$AH$80,MATCH($B42&amp;$B$26,'Exposure Data'!$A$1:$A$80,0),MATCH(R$26,'Exposure Data'!$A$1:$AH$1,0))),INDEX('Exposure Data'!$A$1:$AH$80,MATCH($B42&amp;$B$26,'Exposure Data'!$A$1:$A$80,0),MATCH(R$26,'Exposure Data'!$A$1:$AH$1,0)),0)</f>
        <v>1.2999999999999999E-2</v>
      </c>
      <c r="S42" s="102">
        <f>IF(ISNUMBER(INDEX('Exposure Data'!$A$1:$AH$80,MATCH($B42&amp;$B$26,'Exposure Data'!$A$1:$A$80,0),MATCH(S$26,'Exposure Data'!$A$1:$AH$1,0))),INDEX('Exposure Data'!$A$1:$AH$80,MATCH($B42&amp;$B$26,'Exposure Data'!$A$1:$A$80,0),MATCH(S$26,'Exposure Data'!$A$1:$AH$1,0)),0)</f>
        <v>1.2999999999999999E-2</v>
      </c>
      <c r="T42" s="102">
        <f>IF(ISNUMBER(INDEX('Exposure Data'!$A$1:$AH$80,MATCH($B42&amp;$B$26,'Exposure Data'!$A$1:$A$80,0),MATCH(T$26,'Exposure Data'!$A$1:$AH$1,0))),INDEX('Exposure Data'!$A$1:$AH$80,MATCH($B42&amp;$B$26,'Exposure Data'!$A$1:$A$80,0),MATCH(T$26,'Exposure Data'!$A$1:$AH$1,0)),0)</f>
        <v>4.0000000000000001E-3</v>
      </c>
      <c r="U42" s="102">
        <f>IF(ISNUMBER(INDEX('Exposure Data'!$A$1:$AH$80,MATCH($B42&amp;$B$26,'Exposure Data'!$A$1:$A$80,0),MATCH(U$26,'Exposure Data'!$A$1:$AH$1,0))),INDEX('Exposure Data'!$A$1:$AH$80,MATCH($B42&amp;$B$26,'Exposure Data'!$A$1:$A$80,0),MATCH(U$26,'Exposure Data'!$A$1:$AH$1,0)),0)</f>
        <v>1.2999999999999999E-2</v>
      </c>
      <c r="V42" s="102">
        <f>IF(ISNUMBER(INDEX('Exposure Data'!$A$1:$AH$80,MATCH($B42&amp;$B$26,'Exposure Data'!$A$1:$A$80,0),MATCH(V$26,'Exposure Data'!$A$1:$AH$1,0))),INDEX('Exposure Data'!$A$1:$AH$80,MATCH($B42&amp;$B$26,'Exposure Data'!$A$1:$A$80,0),MATCH(V$26,'Exposure Data'!$A$1:$AH$1,0)),0)</f>
        <v>1.9E-2</v>
      </c>
      <c r="W42" s="14"/>
      <c r="Y42" s="13">
        <f t="shared" si="4"/>
        <v>42216</v>
      </c>
      <c r="Z42" s="19" t="e">
        <f>HLOOKUP($Y42,'Perfattr Data'!$A$56:$W$142,MATCH(Z$3&amp;"Short",'Perfattr Data'!$B$56:$B$142,0),FALSE)</f>
        <v>#N/A</v>
      </c>
      <c r="AA42" s="19" t="e">
        <f>HLOOKUP($Y42,'Perfattr Data'!$A$56:$W$142,MATCH(AA$3&amp;"Short",'Perfattr Data'!$B$56:$B$142,0),FALSE)</f>
        <v>#N/A</v>
      </c>
      <c r="AB42" s="19" t="e">
        <f>HLOOKUP($Y42,'Perfattr Data'!$A$56:$W$142,MATCH(AB$3&amp;"Short",'Perfattr Data'!$B$56:$B$142,0),FALSE)</f>
        <v>#N/A</v>
      </c>
      <c r="AC42" s="19" t="e">
        <f>HLOOKUP($Y42,'Perfattr Data'!$A$56:$W$142,MATCH(AC$3&amp;"Short",'Perfattr Data'!$B$56:$B$142,0),FALSE)</f>
        <v>#N/A</v>
      </c>
      <c r="AD42" s="19" t="e">
        <f>HLOOKUP($Y42,'Perfattr Data'!$A$56:$W$142,MATCH(AD$3&amp;"Short",'Perfattr Data'!$B$56:$B$142,0),FALSE)</f>
        <v>#N/A</v>
      </c>
      <c r="AE42" s="19" t="e">
        <f>HLOOKUP($Y42,'Perfattr Data'!$A$56:$W$142,MATCH(AE$3&amp;"Short",'Perfattr Data'!$B$56:$B$142,0),FALSE)</f>
        <v>#N/A</v>
      </c>
      <c r="AF42" s="19" t="e">
        <f>HLOOKUP($Y42,'Perfattr Data'!$A$56:$W$142,MATCH(AF$3&amp;"Short",'Perfattr Data'!$B$56:$B$142,0),FALSE)</f>
        <v>#N/A</v>
      </c>
    </row>
    <row r="43" spans="2:32" outlineLevel="1" x14ac:dyDescent="0.25">
      <c r="B43" s="13">
        <f t="shared" si="3"/>
        <v>42247</v>
      </c>
      <c r="C43" s="102">
        <f>IF(ISNUMBER(INDEX('Exposure Data'!$A$1:$AH$80,MATCH($B43&amp;$B$26,'Exposure Data'!$A$1:$A$80,0),MATCH(C$26,'Exposure Data'!$A$1:$AH$1,0))),INDEX('Exposure Data'!$A$1:$AH$80,MATCH($B43&amp;$B$26,'Exposure Data'!$A$1:$A$80,0),MATCH(C$26,'Exposure Data'!$A$1:$AH$1,0)),0)</f>
        <v>8.5999999999999993E-2</v>
      </c>
      <c r="D43" s="102">
        <f>IF(ISNUMBER(INDEX('Exposure Data'!$A$1:$AH$80,MATCH($B43&amp;$B$26,'Exposure Data'!$A$1:$A$80,0),MATCH(D$26,'Exposure Data'!$A$1:$AH$1,0))),INDEX('Exposure Data'!$A$1:$AH$80,MATCH($B43&amp;$B$26,'Exposure Data'!$A$1:$A$80,0),MATCH(D$26,'Exposure Data'!$A$1:$AH$1,0)),0)</f>
        <v>0.191</v>
      </c>
      <c r="E43" s="102">
        <f>IF(ISNUMBER(INDEX('Exposure Data'!$A$1:$AH$80,MATCH($B43&amp;$B$26,'Exposure Data'!$A$1:$A$80,0),MATCH(E$26,'Exposure Data'!$A$1:$AH$1,0))),INDEX('Exposure Data'!$A$1:$AH$80,MATCH($B43&amp;$B$26,'Exposure Data'!$A$1:$A$80,0),MATCH(E$26,'Exposure Data'!$A$1:$AH$1,0)),0)</f>
        <v>4.3999999999999997E-2</v>
      </c>
      <c r="F43" s="102">
        <f>IF(ISNUMBER(INDEX('Exposure Data'!$A$1:$AH$80,MATCH($B43&amp;$B$26,'Exposure Data'!$A$1:$A$80,0),MATCH(F$26,'Exposure Data'!$A$1:$AH$1,0))),INDEX('Exposure Data'!$A$1:$AH$80,MATCH($B43&amp;$B$26,'Exposure Data'!$A$1:$A$80,0),MATCH(F$26,'Exposure Data'!$A$1:$AH$1,0)),0)</f>
        <v>3.2000000000000001E-2</v>
      </c>
      <c r="G43" s="102">
        <f>IF(ISNUMBER(INDEX('Exposure Data'!$A$1:$AH$80,MATCH($B43&amp;$B$26,'Exposure Data'!$A$1:$A$80,0),MATCH(G$26,'Exposure Data'!$A$1:$AH$1,0))),INDEX('Exposure Data'!$A$1:$AH$80,MATCH($B43&amp;$B$26,'Exposure Data'!$A$1:$A$80,0),MATCH(G$26,'Exposure Data'!$A$1:$AH$1,0)),0)</f>
        <v>0</v>
      </c>
      <c r="H43" s="102">
        <f>IF(ISNUMBER(INDEX('Exposure Data'!$A$1:$AH$80,MATCH($B43&amp;$B$26,'Exposure Data'!$A$1:$A$80,0),MATCH(H$26,'Exposure Data'!$A$1:$AH$1,0))),INDEX('Exposure Data'!$A$1:$AH$80,MATCH($B43&amp;$B$26,'Exposure Data'!$A$1:$A$80,0),MATCH(H$26,'Exposure Data'!$A$1:$AH$1,0)),0)</f>
        <v>0.19700000000000001</v>
      </c>
      <c r="I43" s="102">
        <f>IF(ISNUMBER(INDEX('Exposure Data'!$A$1:$AH$80,MATCH($B43&amp;$B$26,'Exposure Data'!$A$1:$A$80,0),MATCH(I$26,'Exposure Data'!$A$1:$AH$1,0))),INDEX('Exposure Data'!$A$1:$AH$80,MATCH($B43&amp;$B$26,'Exposure Data'!$A$1:$A$80,0),MATCH(I$26,'Exposure Data'!$A$1:$AH$1,0)),0)</f>
        <v>0.312</v>
      </c>
      <c r="J43" s="102">
        <f>IF(ISNUMBER(INDEX('Exposure Data'!$A$1:$AH$80,MATCH($B43&amp;$B$26,'Exposure Data'!$A$1:$A$80,0),MATCH(J$26,'Exposure Data'!$A$1:$AH$1,0))),INDEX('Exposure Data'!$A$1:$AH$80,MATCH($B43&amp;$B$26,'Exposure Data'!$A$1:$A$80,0),MATCH(J$26,'Exposure Data'!$A$1:$AH$1,0)),0)</f>
        <v>0</v>
      </c>
      <c r="K43" s="102">
        <f>IF(ISNUMBER(INDEX('Exposure Data'!$A$1:$AH$80,MATCH($B43&amp;$B$26,'Exposure Data'!$A$1:$A$80,0),MATCH(K$26,'Exposure Data'!$A$1:$AH$1,0))),INDEX('Exposure Data'!$A$1:$AH$80,MATCH($B43&amp;$B$26,'Exposure Data'!$A$1:$A$80,0),MATCH(K$26,'Exposure Data'!$A$1:$AH$1,0)),0)</f>
        <v>0</v>
      </c>
      <c r="L43" s="102">
        <f>IF(ISNUMBER(INDEX('Exposure Data'!$A$1:$AH$80,MATCH($B43&amp;$B$26,'Exposure Data'!$A$1:$A$80,0),MATCH(L$26,'Exposure Data'!$A$1:$AH$1,0))),INDEX('Exposure Data'!$A$1:$AH$80,MATCH($B43&amp;$B$26,'Exposure Data'!$A$1:$A$80,0),MATCH(L$26,'Exposure Data'!$A$1:$AH$1,0)),0)</f>
        <v>0</v>
      </c>
      <c r="M43" s="102">
        <f>IF(ISNUMBER(INDEX('Exposure Data'!$A$1:$AH$80,MATCH($B43&amp;$B$26,'Exposure Data'!$A$1:$A$80,0),MATCH(M$26,'Exposure Data'!$A$1:$AH$1,0))),INDEX('Exposure Data'!$A$1:$AH$80,MATCH($B43&amp;$B$26,'Exposure Data'!$A$1:$A$80,0),MATCH(M$26,'Exposure Data'!$A$1:$AH$1,0)),0)</f>
        <v>8.9999999999999993E-3</v>
      </c>
      <c r="N43" s="102">
        <f>IF(ISNUMBER(INDEX('Exposure Data'!$A$1:$AH$80,MATCH($B43&amp;$B$26,'Exposure Data'!$A$1:$A$80,0),MATCH(N$26,'Exposure Data'!$A$1:$AH$1,0))),INDEX('Exposure Data'!$A$1:$AH$80,MATCH($B43&amp;$B$26,'Exposure Data'!$A$1:$A$80,0),MATCH(N$26,'Exposure Data'!$A$1:$AH$1,0)),0)</f>
        <v>3.0000000000000001E-3</v>
      </c>
      <c r="O43" s="102">
        <f>IF(ISNUMBER(INDEX('Exposure Data'!$A$1:$AH$80,MATCH($B43&amp;$B$26,'Exposure Data'!$A$1:$A$80,0),MATCH(O$26,'Exposure Data'!$A$1:$AH$1,0))),INDEX('Exposure Data'!$A$1:$AH$80,MATCH($B43&amp;$B$26,'Exposure Data'!$A$1:$A$80,0),MATCH(O$26,'Exposure Data'!$A$1:$AH$1,0)),0)</f>
        <v>6.0000000000000001E-3</v>
      </c>
      <c r="P43" s="102">
        <f>IF(ISNUMBER(INDEX('Exposure Data'!$A$1:$AH$80,MATCH($B43&amp;$B$26,'Exposure Data'!$A$1:$A$80,0),MATCH(P$26,'Exposure Data'!$A$1:$AH$1,0))),INDEX('Exposure Data'!$A$1:$AH$80,MATCH($B43&amp;$B$26,'Exposure Data'!$A$1:$A$80,0),MATCH(P$26,'Exposure Data'!$A$1:$AH$1,0)),0)</f>
        <v>1.7000000000000001E-2</v>
      </c>
      <c r="Q43" s="102">
        <f>IF(ISNUMBER(INDEX('Exposure Data'!$A$1:$AH$80,MATCH($B43&amp;$B$26,'Exposure Data'!$A$1:$A$80,0),MATCH(Q$26,'Exposure Data'!$A$1:$AH$1,0))),INDEX('Exposure Data'!$A$1:$AH$80,MATCH($B43&amp;$B$26,'Exposure Data'!$A$1:$A$80,0),MATCH(Q$26,'Exposure Data'!$A$1:$AH$1,0)),0)</f>
        <v>6.0000000000000001E-3</v>
      </c>
      <c r="R43" s="102">
        <f>IF(ISNUMBER(INDEX('Exposure Data'!$A$1:$AH$80,MATCH($B43&amp;$B$26,'Exposure Data'!$A$1:$A$80,0),MATCH(R$26,'Exposure Data'!$A$1:$AH$1,0))),INDEX('Exposure Data'!$A$1:$AH$80,MATCH($B43&amp;$B$26,'Exposure Data'!$A$1:$A$80,0),MATCH(R$26,'Exposure Data'!$A$1:$AH$1,0)),0)</f>
        <v>8.9999999999999993E-3</v>
      </c>
      <c r="S43" s="102">
        <f>IF(ISNUMBER(INDEX('Exposure Data'!$A$1:$AH$80,MATCH($B43&amp;$B$26,'Exposure Data'!$A$1:$A$80,0),MATCH(S$26,'Exposure Data'!$A$1:$AH$1,0))),INDEX('Exposure Data'!$A$1:$AH$80,MATCH($B43&amp;$B$26,'Exposure Data'!$A$1:$A$80,0),MATCH(S$26,'Exposure Data'!$A$1:$AH$1,0)),0)</f>
        <v>8.9999999999999993E-3</v>
      </c>
      <c r="T43" s="102">
        <f>IF(ISNUMBER(INDEX('Exposure Data'!$A$1:$AH$80,MATCH($B43&amp;$B$26,'Exposure Data'!$A$1:$A$80,0),MATCH(T$26,'Exposure Data'!$A$1:$AH$1,0))),INDEX('Exposure Data'!$A$1:$AH$80,MATCH($B43&amp;$B$26,'Exposure Data'!$A$1:$A$80,0),MATCH(T$26,'Exposure Data'!$A$1:$AH$1,0)),0)</f>
        <v>8.9999999999999993E-3</v>
      </c>
      <c r="U43" s="102">
        <f>IF(ISNUMBER(INDEX('Exposure Data'!$A$1:$AH$80,MATCH($B43&amp;$B$26,'Exposure Data'!$A$1:$A$80,0),MATCH(U$26,'Exposure Data'!$A$1:$AH$1,0))),INDEX('Exposure Data'!$A$1:$AH$80,MATCH($B43&amp;$B$26,'Exposure Data'!$A$1:$A$80,0),MATCH(U$26,'Exposure Data'!$A$1:$AH$1,0)),0)</f>
        <v>3.2000000000000001E-2</v>
      </c>
      <c r="V43" s="102">
        <f>IF(ISNUMBER(INDEX('Exposure Data'!$A$1:$AH$80,MATCH($B43&amp;$B$26,'Exposure Data'!$A$1:$A$80,0),MATCH(V$26,'Exposure Data'!$A$1:$AH$1,0))),INDEX('Exposure Data'!$A$1:$AH$80,MATCH($B43&amp;$B$26,'Exposure Data'!$A$1:$A$80,0),MATCH(V$26,'Exposure Data'!$A$1:$AH$1,0)),0)</f>
        <v>3.5000000000000003E-2</v>
      </c>
      <c r="W43" s="14"/>
      <c r="Y43" s="13">
        <f t="shared" si="4"/>
        <v>42247</v>
      </c>
      <c r="Z43" s="19" t="e">
        <f>HLOOKUP($Y43,'Perfattr Data'!$A$56:$W$142,MATCH(Z$3&amp;"Short",'Perfattr Data'!$B$56:$B$142,0),FALSE)</f>
        <v>#N/A</v>
      </c>
      <c r="AA43" s="19" t="e">
        <f>HLOOKUP($Y43,'Perfattr Data'!$A$56:$W$142,MATCH(AA$3&amp;"Short",'Perfattr Data'!$B$56:$B$142,0),FALSE)</f>
        <v>#N/A</v>
      </c>
      <c r="AB43" s="19" t="e">
        <f>HLOOKUP($Y43,'Perfattr Data'!$A$56:$W$142,MATCH(AB$3&amp;"Short",'Perfattr Data'!$B$56:$B$142,0),FALSE)</f>
        <v>#N/A</v>
      </c>
      <c r="AC43" s="19" t="e">
        <f>HLOOKUP($Y43,'Perfattr Data'!$A$56:$W$142,MATCH(AC$3&amp;"Short",'Perfattr Data'!$B$56:$B$142,0),FALSE)</f>
        <v>#N/A</v>
      </c>
      <c r="AD43" s="19" t="e">
        <f>HLOOKUP($Y43,'Perfattr Data'!$A$56:$W$142,MATCH(AD$3&amp;"Short",'Perfattr Data'!$B$56:$B$142,0),FALSE)</f>
        <v>#N/A</v>
      </c>
      <c r="AE43" s="19" t="e">
        <f>HLOOKUP($Y43,'Perfattr Data'!$A$56:$W$142,MATCH(AE$3&amp;"Short",'Perfattr Data'!$B$56:$B$142,0),FALSE)</f>
        <v>#N/A</v>
      </c>
      <c r="AF43" s="19" t="e">
        <f>HLOOKUP($Y43,'Perfattr Data'!$A$56:$W$142,MATCH(AF$3&amp;"Short",'Perfattr Data'!$B$56:$B$142,0),FALSE)</f>
        <v>#N/A</v>
      </c>
    </row>
    <row r="44" spans="2:32" outlineLevel="1" x14ac:dyDescent="0.25">
      <c r="B44" s="13">
        <f t="shared" si="3"/>
        <v>42277</v>
      </c>
      <c r="C44" s="102">
        <f>IF(ISNUMBER(INDEX('Exposure Data'!$A$1:$AH$80,MATCH($B44&amp;$B$26,'Exposure Data'!$A$1:$A$80,0),MATCH(C$26,'Exposure Data'!$A$1:$AH$1,0))),INDEX('Exposure Data'!$A$1:$AH$80,MATCH($B44&amp;$B$26,'Exposure Data'!$A$1:$A$80,0),MATCH(C$26,'Exposure Data'!$A$1:$AH$1,0)),0)</f>
        <v>7.5999999999999998E-2</v>
      </c>
      <c r="D44" s="102">
        <f>IF(ISNUMBER(INDEX('Exposure Data'!$A$1:$AH$80,MATCH($B44&amp;$B$26,'Exposure Data'!$A$1:$A$80,0),MATCH(D$26,'Exposure Data'!$A$1:$AH$1,0))),INDEX('Exposure Data'!$A$1:$AH$80,MATCH($B44&amp;$B$26,'Exposure Data'!$A$1:$A$80,0),MATCH(D$26,'Exposure Data'!$A$1:$AH$1,0)),0)</f>
        <v>0.17299999999999999</v>
      </c>
      <c r="E44" s="102">
        <f>IF(ISNUMBER(INDEX('Exposure Data'!$A$1:$AH$80,MATCH($B44&amp;$B$26,'Exposure Data'!$A$1:$A$80,0),MATCH(E$26,'Exposure Data'!$A$1:$AH$1,0))),INDEX('Exposure Data'!$A$1:$AH$80,MATCH($B44&amp;$B$26,'Exposure Data'!$A$1:$A$80,0),MATCH(E$26,'Exposure Data'!$A$1:$AH$1,0)),0)</f>
        <v>3.1E-2</v>
      </c>
      <c r="F44" s="102">
        <f>IF(ISNUMBER(INDEX('Exposure Data'!$A$1:$AH$80,MATCH($B44&amp;$B$26,'Exposure Data'!$A$1:$A$80,0),MATCH(F$26,'Exposure Data'!$A$1:$AH$1,0))),INDEX('Exposure Data'!$A$1:$AH$80,MATCH($B44&amp;$B$26,'Exposure Data'!$A$1:$A$80,0),MATCH(F$26,'Exposure Data'!$A$1:$AH$1,0)),0)</f>
        <v>2.4E-2</v>
      </c>
      <c r="G44" s="102">
        <f>IF(ISNUMBER(INDEX('Exposure Data'!$A$1:$AH$80,MATCH($B44&amp;$B$26,'Exposure Data'!$A$1:$A$80,0),MATCH(G$26,'Exposure Data'!$A$1:$AH$1,0))),INDEX('Exposure Data'!$A$1:$AH$80,MATCH($B44&amp;$B$26,'Exposure Data'!$A$1:$A$80,0),MATCH(G$26,'Exposure Data'!$A$1:$AH$1,0)),0)</f>
        <v>0</v>
      </c>
      <c r="H44" s="102">
        <f>IF(ISNUMBER(INDEX('Exposure Data'!$A$1:$AH$80,MATCH($B44&amp;$B$26,'Exposure Data'!$A$1:$A$80,0),MATCH(H$26,'Exposure Data'!$A$1:$AH$1,0))),INDEX('Exposure Data'!$A$1:$AH$80,MATCH($B44&amp;$B$26,'Exposure Data'!$A$1:$A$80,0),MATCH(H$26,'Exposure Data'!$A$1:$AH$1,0)),0)</f>
        <v>0.2</v>
      </c>
      <c r="I44" s="102">
        <f>IF(ISNUMBER(INDEX('Exposure Data'!$A$1:$AH$80,MATCH($B44&amp;$B$26,'Exposure Data'!$A$1:$A$80,0),MATCH(I$26,'Exposure Data'!$A$1:$AH$1,0))),INDEX('Exposure Data'!$A$1:$AH$80,MATCH($B44&amp;$B$26,'Exposure Data'!$A$1:$A$80,0),MATCH(I$26,'Exposure Data'!$A$1:$AH$1,0)),0)</f>
        <v>0.38200000000000001</v>
      </c>
      <c r="J44" s="102">
        <f>IF(ISNUMBER(INDEX('Exposure Data'!$A$1:$AH$80,MATCH($B44&amp;$B$26,'Exposure Data'!$A$1:$A$80,0),MATCH(J$26,'Exposure Data'!$A$1:$AH$1,0))),INDEX('Exposure Data'!$A$1:$AH$80,MATCH($B44&amp;$B$26,'Exposure Data'!$A$1:$A$80,0),MATCH(J$26,'Exposure Data'!$A$1:$AH$1,0)),0)</f>
        <v>0</v>
      </c>
      <c r="K44" s="102">
        <f>IF(ISNUMBER(INDEX('Exposure Data'!$A$1:$AH$80,MATCH($B44&amp;$B$26,'Exposure Data'!$A$1:$A$80,0),MATCH(K$26,'Exposure Data'!$A$1:$AH$1,0))),INDEX('Exposure Data'!$A$1:$AH$80,MATCH($B44&amp;$B$26,'Exposure Data'!$A$1:$A$80,0),MATCH(K$26,'Exposure Data'!$A$1:$AH$1,0)),0)</f>
        <v>0</v>
      </c>
      <c r="L44" s="102">
        <f>IF(ISNUMBER(INDEX('Exposure Data'!$A$1:$AH$80,MATCH($B44&amp;$B$26,'Exposure Data'!$A$1:$A$80,0),MATCH(L$26,'Exposure Data'!$A$1:$AH$1,0))),INDEX('Exposure Data'!$A$1:$AH$80,MATCH($B44&amp;$B$26,'Exposure Data'!$A$1:$A$80,0),MATCH(L$26,'Exposure Data'!$A$1:$AH$1,0)),0)</f>
        <v>6.0000000000000001E-3</v>
      </c>
      <c r="M44" s="102">
        <f>IF(ISNUMBER(INDEX('Exposure Data'!$A$1:$AH$80,MATCH($B44&amp;$B$26,'Exposure Data'!$A$1:$A$80,0),MATCH(M$26,'Exposure Data'!$A$1:$AH$1,0))),INDEX('Exposure Data'!$A$1:$AH$80,MATCH($B44&amp;$B$26,'Exposure Data'!$A$1:$A$80,0),MATCH(M$26,'Exposure Data'!$A$1:$AH$1,0)),0)</f>
        <v>4.0000000000000001E-3</v>
      </c>
      <c r="N44" s="102">
        <f>IF(ISNUMBER(INDEX('Exposure Data'!$A$1:$AH$80,MATCH($B44&amp;$B$26,'Exposure Data'!$A$1:$A$80,0),MATCH(N$26,'Exposure Data'!$A$1:$AH$1,0))),INDEX('Exposure Data'!$A$1:$AH$80,MATCH($B44&amp;$B$26,'Exposure Data'!$A$1:$A$80,0),MATCH(N$26,'Exposure Data'!$A$1:$AH$1,0)),0)</f>
        <v>1E-3</v>
      </c>
      <c r="O44" s="102">
        <f>IF(ISNUMBER(INDEX('Exposure Data'!$A$1:$AH$80,MATCH($B44&amp;$B$26,'Exposure Data'!$A$1:$A$80,0),MATCH(O$26,'Exposure Data'!$A$1:$AH$1,0))),INDEX('Exposure Data'!$A$1:$AH$80,MATCH($B44&amp;$B$26,'Exposure Data'!$A$1:$A$80,0),MATCH(O$26,'Exposure Data'!$A$1:$AH$1,0)),0)</f>
        <v>1E-3</v>
      </c>
      <c r="P44" s="102">
        <f>IF(ISNUMBER(INDEX('Exposure Data'!$A$1:$AH$80,MATCH($B44&amp;$B$26,'Exposure Data'!$A$1:$A$80,0),MATCH(P$26,'Exposure Data'!$A$1:$AH$1,0))),INDEX('Exposure Data'!$A$1:$AH$80,MATCH($B44&amp;$B$26,'Exposure Data'!$A$1:$A$80,0),MATCH(P$26,'Exposure Data'!$A$1:$AH$1,0)),0)</f>
        <v>0.01</v>
      </c>
      <c r="Q44" s="102">
        <f>IF(ISNUMBER(INDEX('Exposure Data'!$A$1:$AH$80,MATCH($B44&amp;$B$26,'Exposure Data'!$A$1:$A$80,0),MATCH(Q$26,'Exposure Data'!$A$1:$AH$1,0))),INDEX('Exposure Data'!$A$1:$AH$80,MATCH($B44&amp;$B$26,'Exposure Data'!$A$1:$A$80,0),MATCH(Q$26,'Exposure Data'!$A$1:$AH$1,0)),0)</f>
        <v>1E-3</v>
      </c>
      <c r="R44" s="102">
        <f>IF(ISNUMBER(INDEX('Exposure Data'!$A$1:$AH$80,MATCH($B44&amp;$B$26,'Exposure Data'!$A$1:$A$80,0),MATCH(R$26,'Exposure Data'!$A$1:$AH$1,0))),INDEX('Exposure Data'!$A$1:$AH$80,MATCH($B44&amp;$B$26,'Exposure Data'!$A$1:$A$80,0),MATCH(R$26,'Exposure Data'!$A$1:$AH$1,0)),0)</f>
        <v>1E-3</v>
      </c>
      <c r="S44" s="102">
        <f>IF(ISNUMBER(INDEX('Exposure Data'!$A$1:$AH$80,MATCH($B44&amp;$B$26,'Exposure Data'!$A$1:$A$80,0),MATCH(S$26,'Exposure Data'!$A$1:$AH$1,0))),INDEX('Exposure Data'!$A$1:$AH$80,MATCH($B44&amp;$B$26,'Exposure Data'!$A$1:$A$80,0),MATCH(S$26,'Exposure Data'!$A$1:$AH$1,0)),0)</f>
        <v>4.0000000000000001E-3</v>
      </c>
      <c r="T44" s="102">
        <f>IF(ISNUMBER(INDEX('Exposure Data'!$A$1:$AH$80,MATCH($B44&amp;$B$26,'Exposure Data'!$A$1:$A$80,0),MATCH(T$26,'Exposure Data'!$A$1:$AH$1,0))),INDEX('Exposure Data'!$A$1:$AH$80,MATCH($B44&amp;$B$26,'Exposure Data'!$A$1:$A$80,0),MATCH(T$26,'Exposure Data'!$A$1:$AH$1,0)),0)</f>
        <v>7.0000000000000001E-3</v>
      </c>
      <c r="U44" s="102">
        <f>IF(ISNUMBER(INDEX('Exposure Data'!$A$1:$AH$80,MATCH($B44&amp;$B$26,'Exposure Data'!$A$1:$A$80,0),MATCH(U$26,'Exposure Data'!$A$1:$AH$1,0))),INDEX('Exposure Data'!$A$1:$AH$80,MATCH($B44&amp;$B$26,'Exposure Data'!$A$1:$A$80,0),MATCH(U$26,'Exposure Data'!$A$1:$AH$1,0)),0)</f>
        <v>2.5000000000000001E-2</v>
      </c>
      <c r="V44" s="102">
        <f>IF(ISNUMBER(INDEX('Exposure Data'!$A$1:$AH$80,MATCH($B44&amp;$B$26,'Exposure Data'!$A$1:$A$80,0),MATCH(V$26,'Exposure Data'!$A$1:$AH$1,0))),INDEX('Exposure Data'!$A$1:$AH$80,MATCH($B44&amp;$B$26,'Exposure Data'!$A$1:$A$80,0),MATCH(V$26,'Exposure Data'!$A$1:$AH$1,0)),0)</f>
        <v>0.05</v>
      </c>
      <c r="W44" s="14"/>
      <c r="Y44" s="13">
        <f t="shared" si="4"/>
        <v>42277</v>
      </c>
      <c r="Z44" s="19" t="e">
        <f>HLOOKUP($Y44,'Perfattr Data'!$A$56:$W$142,MATCH(Z$3&amp;"Short",'Perfattr Data'!$B$56:$B$142,0),FALSE)</f>
        <v>#N/A</v>
      </c>
      <c r="AA44" s="19" t="e">
        <f>HLOOKUP($Y44,'Perfattr Data'!$A$56:$W$142,MATCH(AA$3&amp;"Short",'Perfattr Data'!$B$56:$B$142,0),FALSE)</f>
        <v>#N/A</v>
      </c>
      <c r="AB44" s="19" t="e">
        <f>HLOOKUP($Y44,'Perfattr Data'!$A$56:$W$142,MATCH(AB$3&amp;"Short",'Perfattr Data'!$B$56:$B$142,0),FALSE)</f>
        <v>#N/A</v>
      </c>
      <c r="AC44" s="19" t="e">
        <f>HLOOKUP($Y44,'Perfattr Data'!$A$56:$W$142,MATCH(AC$3&amp;"Short",'Perfattr Data'!$B$56:$B$142,0),FALSE)</f>
        <v>#N/A</v>
      </c>
      <c r="AD44" s="19" t="e">
        <f>HLOOKUP($Y44,'Perfattr Data'!$A$56:$W$142,MATCH(AD$3&amp;"Short",'Perfattr Data'!$B$56:$B$142,0),FALSE)</f>
        <v>#N/A</v>
      </c>
      <c r="AE44" s="19" t="e">
        <f>HLOOKUP($Y44,'Perfattr Data'!$A$56:$W$142,MATCH(AE$3&amp;"Short",'Perfattr Data'!$B$56:$B$142,0),FALSE)</f>
        <v>#N/A</v>
      </c>
      <c r="AF44" s="19" t="e">
        <f>HLOOKUP($Y44,'Perfattr Data'!$A$56:$W$142,MATCH(AF$3&amp;"Short",'Perfattr Data'!$B$56:$B$142,0),FALSE)</f>
        <v>#N/A</v>
      </c>
    </row>
    <row r="45" spans="2:32" outlineLevel="1" x14ac:dyDescent="0.25">
      <c r="B45" s="13">
        <f t="shared" si="3"/>
        <v>42308</v>
      </c>
      <c r="C45" s="102">
        <f>IF(ISNUMBER(INDEX('Exposure Data'!$A$1:$AH$80,MATCH($B45&amp;$B$26,'Exposure Data'!$A$1:$A$80,0),MATCH(C$26,'Exposure Data'!$A$1:$AH$1,0))),INDEX('Exposure Data'!$A$1:$AH$80,MATCH($B45&amp;$B$26,'Exposure Data'!$A$1:$A$80,0),MATCH(C$26,'Exposure Data'!$A$1:$AH$1,0)),0)</f>
        <v>7.9000000000000001E-2</v>
      </c>
      <c r="D45" s="102">
        <f>IF(ISNUMBER(INDEX('Exposure Data'!$A$1:$AH$80,MATCH($B45&amp;$B$26,'Exposure Data'!$A$1:$A$80,0),MATCH(D$26,'Exposure Data'!$A$1:$AH$1,0))),INDEX('Exposure Data'!$A$1:$AH$80,MATCH($B45&amp;$B$26,'Exposure Data'!$A$1:$A$80,0),MATCH(D$26,'Exposure Data'!$A$1:$AH$1,0)),0)</f>
        <v>0.161</v>
      </c>
      <c r="E45" s="102">
        <f>IF(ISNUMBER(INDEX('Exposure Data'!$A$1:$AH$80,MATCH($B45&amp;$B$26,'Exposure Data'!$A$1:$A$80,0),MATCH(E$26,'Exposure Data'!$A$1:$AH$1,0))),INDEX('Exposure Data'!$A$1:$AH$80,MATCH($B45&amp;$B$26,'Exposure Data'!$A$1:$A$80,0),MATCH(E$26,'Exposure Data'!$A$1:$AH$1,0)),0)</f>
        <v>3.4000000000000002E-2</v>
      </c>
      <c r="F45" s="102">
        <f>IF(ISNUMBER(INDEX('Exposure Data'!$A$1:$AH$80,MATCH($B45&amp;$B$26,'Exposure Data'!$A$1:$A$80,0),MATCH(F$26,'Exposure Data'!$A$1:$AH$1,0))),INDEX('Exposure Data'!$A$1:$AH$80,MATCH($B45&amp;$B$26,'Exposure Data'!$A$1:$A$80,0),MATCH(F$26,'Exposure Data'!$A$1:$AH$1,0)),0)</f>
        <v>2.5999999999999999E-2</v>
      </c>
      <c r="G45" s="102">
        <f>IF(ISNUMBER(INDEX('Exposure Data'!$A$1:$AH$80,MATCH($B45&amp;$B$26,'Exposure Data'!$A$1:$A$80,0),MATCH(G$26,'Exposure Data'!$A$1:$AH$1,0))),INDEX('Exposure Data'!$A$1:$AH$80,MATCH($B45&amp;$B$26,'Exposure Data'!$A$1:$A$80,0),MATCH(G$26,'Exposure Data'!$A$1:$AH$1,0)),0)</f>
        <v>0</v>
      </c>
      <c r="H45" s="102">
        <f>IF(ISNUMBER(INDEX('Exposure Data'!$A$1:$AH$80,MATCH($B45&amp;$B$26,'Exposure Data'!$A$1:$A$80,0),MATCH(H$26,'Exposure Data'!$A$1:$AH$1,0))),INDEX('Exposure Data'!$A$1:$AH$80,MATCH($B45&amp;$B$26,'Exposure Data'!$A$1:$A$80,0),MATCH(H$26,'Exposure Data'!$A$1:$AH$1,0)),0)</f>
        <v>0.17699999999999999</v>
      </c>
      <c r="I45" s="102">
        <f>IF(ISNUMBER(INDEX('Exposure Data'!$A$1:$AH$80,MATCH($B45&amp;$B$26,'Exposure Data'!$A$1:$A$80,0),MATCH(I$26,'Exposure Data'!$A$1:$AH$1,0))),INDEX('Exposure Data'!$A$1:$AH$80,MATCH($B45&amp;$B$26,'Exposure Data'!$A$1:$A$80,0),MATCH(I$26,'Exposure Data'!$A$1:$AH$1,0)),0)</f>
        <v>0.38900000000000001</v>
      </c>
      <c r="J45" s="102">
        <f>IF(ISNUMBER(INDEX('Exposure Data'!$A$1:$AH$80,MATCH($B45&amp;$B$26,'Exposure Data'!$A$1:$A$80,0),MATCH(J$26,'Exposure Data'!$A$1:$AH$1,0))),INDEX('Exposure Data'!$A$1:$AH$80,MATCH($B45&amp;$B$26,'Exposure Data'!$A$1:$A$80,0),MATCH(J$26,'Exposure Data'!$A$1:$AH$1,0)),0)</f>
        <v>0</v>
      </c>
      <c r="K45" s="102">
        <f>IF(ISNUMBER(INDEX('Exposure Data'!$A$1:$AH$80,MATCH($B45&amp;$B$26,'Exposure Data'!$A$1:$A$80,0),MATCH(K$26,'Exposure Data'!$A$1:$AH$1,0))),INDEX('Exposure Data'!$A$1:$AH$80,MATCH($B45&amp;$B$26,'Exposure Data'!$A$1:$A$80,0),MATCH(K$26,'Exposure Data'!$A$1:$AH$1,0)),0)</f>
        <v>0</v>
      </c>
      <c r="L45" s="102">
        <f>IF(ISNUMBER(INDEX('Exposure Data'!$A$1:$AH$80,MATCH($B45&amp;$B$26,'Exposure Data'!$A$1:$A$80,0),MATCH(L$26,'Exposure Data'!$A$1:$AH$1,0))),INDEX('Exposure Data'!$A$1:$AH$80,MATCH($B45&amp;$B$26,'Exposure Data'!$A$1:$A$80,0),MATCH(L$26,'Exposure Data'!$A$1:$AH$1,0)),0)</f>
        <v>5.0000000000000001E-3</v>
      </c>
      <c r="M45" s="102">
        <f>IF(ISNUMBER(INDEX('Exposure Data'!$A$1:$AH$80,MATCH($B45&amp;$B$26,'Exposure Data'!$A$1:$A$80,0),MATCH(M$26,'Exposure Data'!$A$1:$AH$1,0))),INDEX('Exposure Data'!$A$1:$AH$80,MATCH($B45&amp;$B$26,'Exposure Data'!$A$1:$A$80,0),MATCH(M$26,'Exposure Data'!$A$1:$AH$1,0)),0)</f>
        <v>7.0000000000000001E-3</v>
      </c>
      <c r="N45" s="102">
        <f>IF(ISNUMBER(INDEX('Exposure Data'!$A$1:$AH$80,MATCH($B45&amp;$B$26,'Exposure Data'!$A$1:$A$80,0),MATCH(N$26,'Exposure Data'!$A$1:$AH$1,0))),INDEX('Exposure Data'!$A$1:$AH$80,MATCH($B45&amp;$B$26,'Exposure Data'!$A$1:$A$80,0),MATCH(N$26,'Exposure Data'!$A$1:$AH$1,0)),0)</f>
        <v>2E-3</v>
      </c>
      <c r="O45" s="102">
        <f>IF(ISNUMBER(INDEX('Exposure Data'!$A$1:$AH$80,MATCH($B45&amp;$B$26,'Exposure Data'!$A$1:$A$80,0),MATCH(O$26,'Exposure Data'!$A$1:$AH$1,0))),INDEX('Exposure Data'!$A$1:$AH$80,MATCH($B45&amp;$B$26,'Exposure Data'!$A$1:$A$80,0),MATCH(O$26,'Exposure Data'!$A$1:$AH$1,0)),0)</f>
        <v>2E-3</v>
      </c>
      <c r="P45" s="102">
        <f>IF(ISNUMBER(INDEX('Exposure Data'!$A$1:$AH$80,MATCH($B45&amp;$B$26,'Exposure Data'!$A$1:$A$80,0),MATCH(P$26,'Exposure Data'!$A$1:$AH$1,0))),INDEX('Exposure Data'!$A$1:$AH$80,MATCH($B45&amp;$B$26,'Exposure Data'!$A$1:$A$80,0),MATCH(P$26,'Exposure Data'!$A$1:$AH$1,0)),0)</f>
        <v>1.7000000000000001E-2</v>
      </c>
      <c r="Q45" s="102">
        <f>IF(ISNUMBER(INDEX('Exposure Data'!$A$1:$AH$80,MATCH($B45&amp;$B$26,'Exposure Data'!$A$1:$A$80,0),MATCH(Q$26,'Exposure Data'!$A$1:$AH$1,0))),INDEX('Exposure Data'!$A$1:$AH$80,MATCH($B45&amp;$B$26,'Exposure Data'!$A$1:$A$80,0),MATCH(Q$26,'Exposure Data'!$A$1:$AH$1,0)),0)</f>
        <v>2E-3</v>
      </c>
      <c r="R45" s="102">
        <f>IF(ISNUMBER(INDEX('Exposure Data'!$A$1:$AH$80,MATCH($B45&amp;$B$26,'Exposure Data'!$A$1:$A$80,0),MATCH(R$26,'Exposure Data'!$A$1:$AH$1,0))),INDEX('Exposure Data'!$A$1:$AH$80,MATCH($B45&amp;$B$26,'Exposure Data'!$A$1:$A$80,0),MATCH(R$26,'Exposure Data'!$A$1:$AH$1,0)),0)</f>
        <v>2E-3</v>
      </c>
      <c r="S45" s="102">
        <f>IF(ISNUMBER(INDEX('Exposure Data'!$A$1:$AH$80,MATCH($B45&amp;$B$26,'Exposure Data'!$A$1:$A$80,0),MATCH(S$26,'Exposure Data'!$A$1:$AH$1,0))),INDEX('Exposure Data'!$A$1:$AH$80,MATCH($B45&amp;$B$26,'Exposure Data'!$A$1:$A$80,0),MATCH(S$26,'Exposure Data'!$A$1:$AH$1,0)),0)</f>
        <v>7.0000000000000001E-3</v>
      </c>
      <c r="T45" s="102">
        <f>IF(ISNUMBER(INDEX('Exposure Data'!$A$1:$AH$80,MATCH($B45&amp;$B$26,'Exposure Data'!$A$1:$A$80,0),MATCH(T$26,'Exposure Data'!$A$1:$AH$1,0))),INDEX('Exposure Data'!$A$1:$AH$80,MATCH($B45&amp;$B$26,'Exposure Data'!$A$1:$A$80,0),MATCH(T$26,'Exposure Data'!$A$1:$AH$1,0)),0)</f>
        <v>7.0000000000000001E-3</v>
      </c>
      <c r="U45" s="102">
        <f>IF(ISNUMBER(INDEX('Exposure Data'!$A$1:$AH$80,MATCH($B45&amp;$B$26,'Exposure Data'!$A$1:$A$80,0),MATCH(U$26,'Exposure Data'!$A$1:$AH$1,0))),INDEX('Exposure Data'!$A$1:$AH$80,MATCH($B45&amp;$B$26,'Exposure Data'!$A$1:$A$80,0),MATCH(U$26,'Exposure Data'!$A$1:$AH$1,0)),0)</f>
        <v>2.4E-2</v>
      </c>
      <c r="V45" s="102">
        <f>IF(ISNUMBER(INDEX('Exposure Data'!$A$1:$AH$80,MATCH($B45&amp;$B$26,'Exposure Data'!$A$1:$A$80,0),MATCH(V$26,'Exposure Data'!$A$1:$AH$1,0))),INDEX('Exposure Data'!$A$1:$AH$80,MATCH($B45&amp;$B$26,'Exposure Data'!$A$1:$A$80,0),MATCH(V$26,'Exposure Data'!$A$1:$AH$1,0)),0)</f>
        <v>5.8999999999999997E-2</v>
      </c>
      <c r="W45" s="14"/>
      <c r="Y45" s="13">
        <f t="shared" si="4"/>
        <v>42308</v>
      </c>
      <c r="Z45" s="19" t="e">
        <f>HLOOKUP($Y45,'Perfattr Data'!$A$56:$W$142,MATCH(Z$3&amp;"Short",'Perfattr Data'!$B$56:$B$142,0),FALSE)</f>
        <v>#N/A</v>
      </c>
      <c r="AA45" s="19" t="e">
        <f>HLOOKUP($Y45,'Perfattr Data'!$A$56:$W$142,MATCH(AA$3&amp;"Short",'Perfattr Data'!$B$56:$B$142,0),FALSE)</f>
        <v>#N/A</v>
      </c>
      <c r="AB45" s="19" t="e">
        <f>HLOOKUP($Y45,'Perfattr Data'!$A$56:$W$142,MATCH(AB$3&amp;"Short",'Perfattr Data'!$B$56:$B$142,0),FALSE)</f>
        <v>#N/A</v>
      </c>
      <c r="AC45" s="19" t="e">
        <f>HLOOKUP($Y45,'Perfattr Data'!$A$56:$W$142,MATCH(AC$3&amp;"Short",'Perfattr Data'!$B$56:$B$142,0),FALSE)</f>
        <v>#N/A</v>
      </c>
      <c r="AD45" s="19" t="e">
        <f>HLOOKUP($Y45,'Perfattr Data'!$A$56:$W$142,MATCH(AD$3&amp;"Short",'Perfattr Data'!$B$56:$B$142,0),FALSE)</f>
        <v>#N/A</v>
      </c>
      <c r="AE45" s="19" t="e">
        <f>HLOOKUP($Y45,'Perfattr Data'!$A$56:$W$142,MATCH(AE$3&amp;"Short",'Perfattr Data'!$B$56:$B$142,0),FALSE)</f>
        <v>#N/A</v>
      </c>
      <c r="AF45" s="19" t="e">
        <f>HLOOKUP($Y45,'Perfattr Data'!$A$56:$W$142,MATCH(AF$3&amp;"Short",'Perfattr Data'!$B$56:$B$142,0),FALSE)</f>
        <v>#N/A</v>
      </c>
    </row>
    <row r="46" spans="2:32" outlineLevel="1" x14ac:dyDescent="0.25">
      <c r="B46" s="13">
        <f t="shared" si="3"/>
        <v>42338</v>
      </c>
      <c r="C46" s="102">
        <f>IF(ISNUMBER(INDEX('Exposure Data'!$A$1:$AH$80,MATCH($B46&amp;$B$26,'Exposure Data'!$A$1:$A$80,0),MATCH(C$26,'Exposure Data'!$A$1:$AH$1,0))),INDEX('Exposure Data'!$A$1:$AH$80,MATCH($B46&amp;$B$26,'Exposure Data'!$A$1:$A$80,0),MATCH(C$26,'Exposure Data'!$A$1:$AH$1,0)),0)</f>
        <v>0</v>
      </c>
      <c r="D46" s="102">
        <f>IF(ISNUMBER(INDEX('Exposure Data'!$A$1:$AH$80,MATCH($B46&amp;$B$26,'Exposure Data'!$A$1:$A$80,0),MATCH(D$26,'Exposure Data'!$A$1:$AH$1,0))),INDEX('Exposure Data'!$A$1:$AH$80,MATCH($B46&amp;$B$26,'Exposure Data'!$A$1:$A$80,0),MATCH(D$26,'Exposure Data'!$A$1:$AH$1,0)),0)</f>
        <v>0</v>
      </c>
      <c r="E46" s="102">
        <f>IF(ISNUMBER(INDEX('Exposure Data'!$A$1:$AH$80,MATCH($B46&amp;$B$26,'Exposure Data'!$A$1:$A$80,0),MATCH(E$26,'Exposure Data'!$A$1:$AH$1,0))),INDEX('Exposure Data'!$A$1:$AH$80,MATCH($B46&amp;$B$26,'Exposure Data'!$A$1:$A$80,0),MATCH(E$26,'Exposure Data'!$A$1:$AH$1,0)),0)</f>
        <v>0</v>
      </c>
      <c r="F46" s="102">
        <f>IF(ISNUMBER(INDEX('Exposure Data'!$A$1:$AH$80,MATCH($B46&amp;$B$26,'Exposure Data'!$A$1:$A$80,0),MATCH(F$26,'Exposure Data'!$A$1:$AH$1,0))),INDEX('Exposure Data'!$A$1:$AH$80,MATCH($B46&amp;$B$26,'Exposure Data'!$A$1:$A$80,0),MATCH(F$26,'Exposure Data'!$A$1:$AH$1,0)),0)</f>
        <v>0</v>
      </c>
      <c r="G46" s="102">
        <f>IF(ISNUMBER(INDEX('Exposure Data'!$A$1:$AH$80,MATCH($B46&amp;$B$26,'Exposure Data'!$A$1:$A$80,0),MATCH(G$26,'Exposure Data'!$A$1:$AH$1,0))),INDEX('Exposure Data'!$A$1:$AH$80,MATCH($B46&amp;$B$26,'Exposure Data'!$A$1:$A$80,0),MATCH(G$26,'Exposure Data'!$A$1:$AH$1,0)),0)</f>
        <v>0</v>
      </c>
      <c r="H46" s="102">
        <f>IF(ISNUMBER(INDEX('Exposure Data'!$A$1:$AH$80,MATCH($B46&amp;$B$26,'Exposure Data'!$A$1:$A$80,0),MATCH(H$26,'Exposure Data'!$A$1:$AH$1,0))),INDEX('Exposure Data'!$A$1:$AH$80,MATCH($B46&amp;$B$26,'Exposure Data'!$A$1:$A$80,0),MATCH(H$26,'Exposure Data'!$A$1:$AH$1,0)),0)</f>
        <v>0</v>
      </c>
      <c r="I46" s="102">
        <f>IF(ISNUMBER(INDEX('Exposure Data'!$A$1:$AH$80,MATCH($B46&amp;$B$26,'Exposure Data'!$A$1:$A$80,0),MATCH(I$26,'Exposure Data'!$A$1:$AH$1,0))),INDEX('Exposure Data'!$A$1:$AH$80,MATCH($B46&amp;$B$26,'Exposure Data'!$A$1:$A$80,0),MATCH(I$26,'Exposure Data'!$A$1:$AH$1,0)),0)</f>
        <v>0</v>
      </c>
      <c r="J46" s="102">
        <f>IF(ISNUMBER(INDEX('Exposure Data'!$A$1:$AH$80,MATCH($B46&amp;$B$26,'Exposure Data'!$A$1:$A$80,0),MATCH(J$26,'Exposure Data'!$A$1:$AH$1,0))),INDEX('Exposure Data'!$A$1:$AH$80,MATCH($B46&amp;$B$26,'Exposure Data'!$A$1:$A$80,0),MATCH(J$26,'Exposure Data'!$A$1:$AH$1,0)),0)</f>
        <v>0</v>
      </c>
      <c r="K46" s="102">
        <f>IF(ISNUMBER(INDEX('Exposure Data'!$A$1:$AH$80,MATCH($B46&amp;$B$26,'Exposure Data'!$A$1:$A$80,0),MATCH(K$26,'Exposure Data'!$A$1:$AH$1,0))),INDEX('Exposure Data'!$A$1:$AH$80,MATCH($B46&amp;$B$26,'Exposure Data'!$A$1:$A$80,0),MATCH(K$26,'Exposure Data'!$A$1:$AH$1,0)),0)</f>
        <v>0</v>
      </c>
      <c r="L46" s="102">
        <f>IF(ISNUMBER(INDEX('Exposure Data'!$A$1:$AH$80,MATCH($B46&amp;$B$26,'Exposure Data'!$A$1:$A$80,0),MATCH(L$26,'Exposure Data'!$A$1:$AH$1,0))),INDEX('Exposure Data'!$A$1:$AH$80,MATCH($B46&amp;$B$26,'Exposure Data'!$A$1:$A$80,0),MATCH(L$26,'Exposure Data'!$A$1:$AH$1,0)),0)</f>
        <v>0</v>
      </c>
      <c r="M46" s="102">
        <f>IF(ISNUMBER(INDEX('Exposure Data'!$A$1:$AH$80,MATCH($B46&amp;$B$26,'Exposure Data'!$A$1:$A$80,0),MATCH(M$26,'Exposure Data'!$A$1:$AH$1,0))),INDEX('Exposure Data'!$A$1:$AH$80,MATCH($B46&amp;$B$26,'Exposure Data'!$A$1:$A$80,0),MATCH(M$26,'Exposure Data'!$A$1:$AH$1,0)),0)</f>
        <v>0</v>
      </c>
      <c r="N46" s="102">
        <f>IF(ISNUMBER(INDEX('Exposure Data'!$A$1:$AH$80,MATCH($B46&amp;$B$26,'Exposure Data'!$A$1:$A$80,0),MATCH(N$26,'Exposure Data'!$A$1:$AH$1,0))),INDEX('Exposure Data'!$A$1:$AH$80,MATCH($B46&amp;$B$26,'Exposure Data'!$A$1:$A$80,0),MATCH(N$26,'Exposure Data'!$A$1:$AH$1,0)),0)</f>
        <v>0</v>
      </c>
      <c r="O46" s="102">
        <f>IF(ISNUMBER(INDEX('Exposure Data'!$A$1:$AH$80,MATCH($B46&amp;$B$26,'Exposure Data'!$A$1:$A$80,0),MATCH(O$26,'Exposure Data'!$A$1:$AH$1,0))),INDEX('Exposure Data'!$A$1:$AH$80,MATCH($B46&amp;$B$26,'Exposure Data'!$A$1:$A$80,0),MATCH(O$26,'Exposure Data'!$A$1:$AH$1,0)),0)</f>
        <v>0</v>
      </c>
      <c r="P46" s="102">
        <f>IF(ISNUMBER(INDEX('Exposure Data'!$A$1:$AH$80,MATCH($B46&amp;$B$26,'Exposure Data'!$A$1:$A$80,0),MATCH(P$26,'Exposure Data'!$A$1:$AH$1,0))),INDEX('Exposure Data'!$A$1:$AH$80,MATCH($B46&amp;$B$26,'Exposure Data'!$A$1:$A$80,0),MATCH(P$26,'Exposure Data'!$A$1:$AH$1,0)),0)</f>
        <v>0</v>
      </c>
      <c r="Q46" s="102">
        <f>IF(ISNUMBER(INDEX('Exposure Data'!$A$1:$AH$80,MATCH($B46&amp;$B$26,'Exposure Data'!$A$1:$A$80,0),MATCH(Q$26,'Exposure Data'!$A$1:$AH$1,0))),INDEX('Exposure Data'!$A$1:$AH$80,MATCH($B46&amp;$B$26,'Exposure Data'!$A$1:$A$80,0),MATCH(Q$26,'Exposure Data'!$A$1:$AH$1,0)),0)</f>
        <v>0</v>
      </c>
      <c r="R46" s="102">
        <f>IF(ISNUMBER(INDEX('Exposure Data'!$A$1:$AH$80,MATCH($B46&amp;$B$26,'Exposure Data'!$A$1:$A$80,0),MATCH(R$26,'Exposure Data'!$A$1:$AH$1,0))),INDEX('Exposure Data'!$A$1:$AH$80,MATCH($B46&amp;$B$26,'Exposure Data'!$A$1:$A$80,0),MATCH(R$26,'Exposure Data'!$A$1:$AH$1,0)),0)</f>
        <v>0</v>
      </c>
      <c r="S46" s="102">
        <f>IF(ISNUMBER(INDEX('Exposure Data'!$A$1:$AH$80,MATCH($B46&amp;$B$26,'Exposure Data'!$A$1:$A$80,0),MATCH(S$26,'Exposure Data'!$A$1:$AH$1,0))),INDEX('Exposure Data'!$A$1:$AH$80,MATCH($B46&amp;$B$26,'Exposure Data'!$A$1:$A$80,0),MATCH(S$26,'Exposure Data'!$A$1:$AH$1,0)),0)</f>
        <v>0</v>
      </c>
      <c r="T46" s="102">
        <f>IF(ISNUMBER(INDEX('Exposure Data'!$A$1:$AH$80,MATCH($B46&amp;$B$26,'Exposure Data'!$A$1:$A$80,0),MATCH(T$26,'Exposure Data'!$A$1:$AH$1,0))),INDEX('Exposure Data'!$A$1:$AH$80,MATCH($B46&amp;$B$26,'Exposure Data'!$A$1:$A$80,0),MATCH(T$26,'Exposure Data'!$A$1:$AH$1,0)),0)</f>
        <v>0</v>
      </c>
      <c r="U46" s="102">
        <f>IF(ISNUMBER(INDEX('Exposure Data'!$A$1:$AH$80,MATCH($B46&amp;$B$26,'Exposure Data'!$A$1:$A$80,0),MATCH(U$26,'Exposure Data'!$A$1:$AH$1,0))),INDEX('Exposure Data'!$A$1:$AH$80,MATCH($B46&amp;$B$26,'Exposure Data'!$A$1:$A$80,0),MATCH(U$26,'Exposure Data'!$A$1:$AH$1,0)),0)</f>
        <v>0</v>
      </c>
      <c r="V46" s="102">
        <f>IF(ISNUMBER(INDEX('Exposure Data'!$A$1:$AH$80,MATCH($B46&amp;$B$26,'Exposure Data'!$A$1:$A$80,0),MATCH(V$26,'Exposure Data'!$A$1:$AH$1,0))),INDEX('Exposure Data'!$A$1:$AH$80,MATCH($B46&amp;$B$26,'Exposure Data'!$A$1:$A$80,0),MATCH(V$26,'Exposure Data'!$A$1:$AH$1,0)),0)</f>
        <v>0</v>
      </c>
      <c r="W46" s="14"/>
      <c r="Y46" s="13">
        <f t="shared" si="4"/>
        <v>42338</v>
      </c>
      <c r="Z46" s="19" t="e">
        <f>HLOOKUP($Y46,'Perfattr Data'!$A$56:$W$142,MATCH(Z$3&amp;"Short",'Perfattr Data'!$B$56:$B$142,0),FALSE)</f>
        <v>#N/A</v>
      </c>
      <c r="AA46" s="19" t="e">
        <f>HLOOKUP($Y46,'Perfattr Data'!$A$56:$W$142,MATCH(AA$3&amp;"Short",'Perfattr Data'!$B$56:$B$142,0),FALSE)</f>
        <v>#N/A</v>
      </c>
      <c r="AB46" s="19" t="e">
        <f>HLOOKUP($Y46,'Perfattr Data'!$A$56:$W$142,MATCH(AB$3&amp;"Short",'Perfattr Data'!$B$56:$B$142,0),FALSE)</f>
        <v>#N/A</v>
      </c>
      <c r="AC46" s="19" t="e">
        <f>HLOOKUP($Y46,'Perfattr Data'!$A$56:$W$142,MATCH(AC$3&amp;"Short",'Perfattr Data'!$B$56:$B$142,0),FALSE)</f>
        <v>#N/A</v>
      </c>
      <c r="AD46" s="19" t="e">
        <f>HLOOKUP($Y46,'Perfattr Data'!$A$56:$W$142,MATCH(AD$3&amp;"Short",'Perfattr Data'!$B$56:$B$142,0),FALSE)</f>
        <v>#N/A</v>
      </c>
      <c r="AE46" s="19" t="e">
        <f>HLOOKUP($Y46,'Perfattr Data'!$A$56:$W$142,MATCH(AE$3&amp;"Short",'Perfattr Data'!$B$56:$B$142,0),FALSE)</f>
        <v>#N/A</v>
      </c>
      <c r="AF46" s="19" t="e">
        <f>HLOOKUP($Y46,'Perfattr Data'!$A$56:$W$142,MATCH(AF$3&amp;"Short",'Perfattr Data'!$B$56:$B$142,0),FALSE)</f>
        <v>#N/A</v>
      </c>
    </row>
    <row r="47" spans="2:32" x14ac:dyDescent="0.25"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191"/>
      <c r="V47" s="54"/>
    </row>
    <row r="49" spans="2:32" x14ac:dyDescent="0.25">
      <c r="B49" s="1" t="s">
        <v>21</v>
      </c>
      <c r="C49" s="121" t="str">
        <f>C26</f>
        <v>France</v>
      </c>
      <c r="D49" s="121" t="str">
        <f t="shared" ref="D49:V49" si="5">D26</f>
        <v>Germany</v>
      </c>
      <c r="E49" s="121" t="str">
        <f t="shared" si="5"/>
        <v>Italy</v>
      </c>
      <c r="F49" s="121" t="str">
        <f t="shared" si="5"/>
        <v>Netherlands</v>
      </c>
      <c r="G49" s="121" t="str">
        <f t="shared" si="5"/>
        <v>Pan-European</v>
      </c>
      <c r="H49" s="121" t="str">
        <f t="shared" si="5"/>
        <v>Spain</v>
      </c>
      <c r="I49" s="121" t="str">
        <f t="shared" si="5"/>
        <v>United Kingdom</v>
      </c>
      <c r="J49" s="121" t="str">
        <f t="shared" si="5"/>
        <v>United States</v>
      </c>
      <c r="K49" s="121" t="str">
        <f t="shared" si="5"/>
        <v>Belgium</v>
      </c>
      <c r="L49" s="121" t="str">
        <f t="shared" si="5"/>
        <v>Denmark</v>
      </c>
      <c r="M49" s="121" t="str">
        <f t="shared" si="5"/>
        <v>Finland</v>
      </c>
      <c r="N49" s="121" t="str">
        <f t="shared" si="5"/>
        <v>Greece</v>
      </c>
      <c r="O49" s="121" t="str">
        <f t="shared" si="5"/>
        <v>Ireland</v>
      </c>
      <c r="P49" s="121" t="str">
        <f t="shared" si="5"/>
        <v>Luxembourg</v>
      </c>
      <c r="Q49" s="121" t="str">
        <f t="shared" si="5"/>
        <v>Norway</v>
      </c>
      <c r="R49" s="121" t="str">
        <f t="shared" si="5"/>
        <v>Poland</v>
      </c>
      <c r="S49" s="121" t="str">
        <f t="shared" si="5"/>
        <v>Portugal</v>
      </c>
      <c r="T49" s="121" t="str">
        <f t="shared" si="5"/>
        <v>Sweden</v>
      </c>
      <c r="U49" s="121" t="str">
        <f t="shared" si="5"/>
        <v>Switzerland</v>
      </c>
      <c r="V49" s="121" t="str">
        <f t="shared" si="5"/>
        <v>Russia</v>
      </c>
      <c r="Y49" s="1" t="s">
        <v>21</v>
      </c>
      <c r="Z49" s="120" t="s">
        <v>12</v>
      </c>
      <c r="AA49" s="120" t="s">
        <v>13</v>
      </c>
      <c r="AB49" s="120" t="s">
        <v>14</v>
      </c>
      <c r="AC49" s="120" t="s">
        <v>15</v>
      </c>
      <c r="AD49" s="120" t="s">
        <v>16</v>
      </c>
      <c r="AE49" s="120" t="s">
        <v>17</v>
      </c>
      <c r="AF49" s="120" t="s">
        <v>18</v>
      </c>
    </row>
    <row r="50" spans="2:32" outlineLevel="1" x14ac:dyDescent="0.25">
      <c r="B50" s="13">
        <f>EOMONTH($A$4,1)</f>
        <v>41759</v>
      </c>
      <c r="C50" s="53">
        <f t="shared" ref="C50:V50" si="6">C4+C27</f>
        <v>0.59410310957968804</v>
      </c>
      <c r="D50" s="53">
        <f t="shared" si="6"/>
        <v>0.7</v>
      </c>
      <c r="E50" s="53">
        <f t="shared" si="6"/>
        <v>0</v>
      </c>
      <c r="F50" s="53">
        <f t="shared" si="6"/>
        <v>0.12813514695103809</v>
      </c>
      <c r="G50" s="53">
        <f t="shared" si="6"/>
        <v>0</v>
      </c>
      <c r="H50" s="53">
        <f t="shared" si="6"/>
        <v>4.0832627125952606E-2</v>
      </c>
      <c r="I50" s="53">
        <f t="shared" si="6"/>
        <v>0.29369710842553653</v>
      </c>
      <c r="J50" s="53">
        <f t="shared" si="6"/>
        <v>0.24323200791778471</v>
      </c>
      <c r="K50" s="53">
        <f t="shared" si="6"/>
        <v>0</v>
      </c>
      <c r="L50" s="53">
        <f t="shared" si="6"/>
        <v>0</v>
      </c>
      <c r="M50" s="53">
        <f t="shared" si="6"/>
        <v>0</v>
      </c>
      <c r="N50" s="53">
        <f t="shared" si="6"/>
        <v>0</v>
      </c>
      <c r="O50" s="53">
        <f t="shared" si="6"/>
        <v>0</v>
      </c>
      <c r="P50" s="53">
        <f t="shared" si="6"/>
        <v>0</v>
      </c>
      <c r="Q50" s="53">
        <f t="shared" si="6"/>
        <v>0</v>
      </c>
      <c r="R50" s="53">
        <f t="shared" si="6"/>
        <v>0</v>
      </c>
      <c r="S50" s="53">
        <f t="shared" si="6"/>
        <v>0</v>
      </c>
      <c r="T50" s="53">
        <f t="shared" si="6"/>
        <v>0</v>
      </c>
      <c r="U50" s="53">
        <f t="shared" si="6"/>
        <v>0</v>
      </c>
      <c r="V50" s="53">
        <f t="shared" si="6"/>
        <v>0</v>
      </c>
      <c r="Y50" s="13">
        <f>EOMONTH($A$4,1)</f>
        <v>41759</v>
      </c>
      <c r="Z50" s="12" t="e">
        <f t="shared" ref="Z50:AF59" si="7">Z4+Z27</f>
        <v>#N/A</v>
      </c>
      <c r="AA50" s="12" t="e">
        <f t="shared" si="7"/>
        <v>#N/A</v>
      </c>
      <c r="AB50" s="12" t="e">
        <f t="shared" si="7"/>
        <v>#N/A</v>
      </c>
      <c r="AC50" s="12" t="e">
        <f t="shared" si="7"/>
        <v>#N/A</v>
      </c>
      <c r="AD50" s="12" t="e">
        <f t="shared" si="7"/>
        <v>#N/A</v>
      </c>
      <c r="AE50" s="12" t="e">
        <f t="shared" si="7"/>
        <v>#N/A</v>
      </c>
      <c r="AF50" s="12" t="e">
        <f t="shared" si="7"/>
        <v>#N/A</v>
      </c>
    </row>
    <row r="51" spans="2:32" outlineLevel="1" x14ac:dyDescent="0.25">
      <c r="B51" s="13">
        <f t="shared" ref="B51:B69" si="8">EOMONTH(B50,1)</f>
        <v>41790</v>
      </c>
      <c r="C51" s="53">
        <f t="shared" ref="C51:V51" si="9">C5+C28</f>
        <v>0.61799999999999999</v>
      </c>
      <c r="D51" s="53">
        <f t="shared" si="9"/>
        <v>0.39400000000000002</v>
      </c>
      <c r="E51" s="53">
        <f t="shared" si="9"/>
        <v>6.8000000000000005E-2</v>
      </c>
      <c r="F51" s="53">
        <f t="shared" si="9"/>
        <v>3.2000000000000001E-2</v>
      </c>
      <c r="G51" s="53">
        <f t="shared" si="9"/>
        <v>0</v>
      </c>
      <c r="H51" s="53">
        <f t="shared" si="9"/>
        <v>0.11799999999999999</v>
      </c>
      <c r="I51" s="53">
        <f t="shared" si="9"/>
        <v>0.38700000000000001</v>
      </c>
      <c r="J51" s="53">
        <f t="shared" si="9"/>
        <v>0.29299999999999998</v>
      </c>
      <c r="K51" s="53">
        <f t="shared" si="9"/>
        <v>0</v>
      </c>
      <c r="L51" s="53">
        <f t="shared" si="9"/>
        <v>0</v>
      </c>
      <c r="M51" s="53">
        <f t="shared" si="9"/>
        <v>0</v>
      </c>
      <c r="N51" s="53">
        <f t="shared" si="9"/>
        <v>0</v>
      </c>
      <c r="O51" s="53">
        <f t="shared" si="9"/>
        <v>0</v>
      </c>
      <c r="P51" s="53">
        <f t="shared" si="9"/>
        <v>0</v>
      </c>
      <c r="Q51" s="53">
        <f t="shared" si="9"/>
        <v>0</v>
      </c>
      <c r="R51" s="53">
        <f t="shared" si="9"/>
        <v>0</v>
      </c>
      <c r="S51" s="53">
        <f t="shared" si="9"/>
        <v>0</v>
      </c>
      <c r="T51" s="53">
        <f t="shared" si="9"/>
        <v>0</v>
      </c>
      <c r="U51" s="53">
        <f t="shared" si="9"/>
        <v>0.09</v>
      </c>
      <c r="V51" s="53">
        <f t="shared" si="9"/>
        <v>0</v>
      </c>
      <c r="Y51" s="13">
        <f t="shared" ref="Y51:Y69" si="10">EOMONTH(Y50,1)</f>
        <v>41790</v>
      </c>
      <c r="Z51" s="12" t="e">
        <f t="shared" si="7"/>
        <v>#N/A</v>
      </c>
      <c r="AA51" s="12" t="e">
        <f t="shared" si="7"/>
        <v>#N/A</v>
      </c>
      <c r="AB51" s="12" t="e">
        <f t="shared" si="7"/>
        <v>#N/A</v>
      </c>
      <c r="AC51" s="12" t="e">
        <f t="shared" si="7"/>
        <v>#N/A</v>
      </c>
      <c r="AD51" s="12" t="e">
        <f t="shared" si="7"/>
        <v>#N/A</v>
      </c>
      <c r="AE51" s="12" t="e">
        <f t="shared" si="7"/>
        <v>#N/A</v>
      </c>
      <c r="AF51" s="12" t="e">
        <f t="shared" si="7"/>
        <v>#N/A</v>
      </c>
    </row>
    <row r="52" spans="2:32" outlineLevel="1" x14ac:dyDescent="0.25">
      <c r="B52" s="13">
        <f t="shared" si="8"/>
        <v>41820</v>
      </c>
      <c r="C52" s="53">
        <f t="shared" ref="C52:V52" si="11">C6+C29</f>
        <v>0.49420000000000003</v>
      </c>
      <c r="D52" s="53">
        <f t="shared" si="11"/>
        <v>0.24970000000000001</v>
      </c>
      <c r="E52" s="53">
        <f t="shared" si="11"/>
        <v>0.1169</v>
      </c>
      <c r="F52" s="53">
        <f t="shared" si="11"/>
        <v>3.0899999999999997E-2</v>
      </c>
      <c r="G52" s="53">
        <f t="shared" si="11"/>
        <v>7.8299999999999995E-2</v>
      </c>
      <c r="H52" s="53">
        <f t="shared" si="11"/>
        <v>0.14849999999999999</v>
      </c>
      <c r="I52" s="53">
        <f t="shared" si="11"/>
        <v>0.52449999999999997</v>
      </c>
      <c r="J52" s="53">
        <f t="shared" si="11"/>
        <v>0.25</v>
      </c>
      <c r="K52" s="53">
        <f t="shared" si="11"/>
        <v>0</v>
      </c>
      <c r="L52" s="53">
        <f t="shared" si="11"/>
        <v>0</v>
      </c>
      <c r="M52" s="53">
        <f t="shared" si="11"/>
        <v>0</v>
      </c>
      <c r="N52" s="53">
        <f t="shared" si="11"/>
        <v>0</v>
      </c>
      <c r="O52" s="53">
        <f t="shared" si="11"/>
        <v>0</v>
      </c>
      <c r="P52" s="53">
        <f t="shared" si="11"/>
        <v>0</v>
      </c>
      <c r="Q52" s="53">
        <f t="shared" si="11"/>
        <v>0</v>
      </c>
      <c r="R52" s="53">
        <f t="shared" si="11"/>
        <v>0</v>
      </c>
      <c r="S52" s="53">
        <f t="shared" si="11"/>
        <v>0</v>
      </c>
      <c r="T52" s="53">
        <f t="shared" si="11"/>
        <v>0</v>
      </c>
      <c r="U52" s="53">
        <f t="shared" si="11"/>
        <v>0.106</v>
      </c>
      <c r="V52" s="53">
        <f t="shared" si="11"/>
        <v>0</v>
      </c>
      <c r="Y52" s="13">
        <f t="shared" si="10"/>
        <v>41820</v>
      </c>
      <c r="Z52" s="12" t="e">
        <f t="shared" si="7"/>
        <v>#N/A</v>
      </c>
      <c r="AA52" s="12" t="e">
        <f t="shared" si="7"/>
        <v>#N/A</v>
      </c>
      <c r="AB52" s="12" t="e">
        <f t="shared" si="7"/>
        <v>#N/A</v>
      </c>
      <c r="AC52" s="12" t="e">
        <f t="shared" si="7"/>
        <v>#N/A</v>
      </c>
      <c r="AD52" s="12" t="e">
        <f t="shared" si="7"/>
        <v>#N/A</v>
      </c>
      <c r="AE52" s="12" t="e">
        <f t="shared" si="7"/>
        <v>#N/A</v>
      </c>
      <c r="AF52" s="12" t="e">
        <f t="shared" si="7"/>
        <v>#N/A</v>
      </c>
    </row>
    <row r="53" spans="2:32" outlineLevel="1" x14ac:dyDescent="0.25">
      <c r="B53" s="13">
        <f t="shared" si="8"/>
        <v>41851</v>
      </c>
      <c r="C53" s="53">
        <f t="shared" ref="C53:V53" si="12">C7+C30</f>
        <v>0.19999999999999998</v>
      </c>
      <c r="D53" s="53">
        <f t="shared" si="12"/>
        <v>0.33389999999999997</v>
      </c>
      <c r="E53" s="53">
        <f t="shared" si="12"/>
        <v>0.13059999999999999</v>
      </c>
      <c r="F53" s="53">
        <f t="shared" si="12"/>
        <v>2.3300000000000001E-2</v>
      </c>
      <c r="G53" s="53">
        <f t="shared" si="12"/>
        <v>0.10780000000000001</v>
      </c>
      <c r="H53" s="53">
        <f t="shared" si="12"/>
        <v>0.32930000000000004</v>
      </c>
      <c r="I53" s="53">
        <f t="shared" si="12"/>
        <v>0.36100000000000004</v>
      </c>
      <c r="J53" s="53">
        <f t="shared" si="12"/>
        <v>0.42809999999999998</v>
      </c>
      <c r="K53" s="53">
        <f t="shared" si="12"/>
        <v>2E-3</v>
      </c>
      <c r="L53" s="53">
        <f t="shared" si="12"/>
        <v>0</v>
      </c>
      <c r="M53" s="53">
        <f t="shared" si="12"/>
        <v>8.0000000000000002E-3</v>
      </c>
      <c r="N53" s="53">
        <f t="shared" si="12"/>
        <v>2E-3</v>
      </c>
      <c r="O53" s="53">
        <f t="shared" si="12"/>
        <v>4.0000000000000001E-3</v>
      </c>
      <c r="P53" s="53">
        <f t="shared" si="12"/>
        <v>1.2999999999999999E-2</v>
      </c>
      <c r="Q53" s="53">
        <f t="shared" si="12"/>
        <v>2E-3</v>
      </c>
      <c r="R53" s="53">
        <f t="shared" si="12"/>
        <v>6.0000000000000001E-3</v>
      </c>
      <c r="S53" s="53">
        <f t="shared" si="12"/>
        <v>0</v>
      </c>
      <c r="T53" s="53">
        <f t="shared" si="12"/>
        <v>6.0000000000000001E-3</v>
      </c>
      <c r="U53" s="53">
        <f t="shared" si="12"/>
        <v>4.4999999999999998E-2</v>
      </c>
      <c r="V53" s="53">
        <f t="shared" si="12"/>
        <v>0</v>
      </c>
      <c r="Y53" s="13">
        <f t="shared" si="10"/>
        <v>41851</v>
      </c>
      <c r="Z53" s="12" t="e">
        <f t="shared" si="7"/>
        <v>#N/A</v>
      </c>
      <c r="AA53" s="12" t="e">
        <f t="shared" si="7"/>
        <v>#N/A</v>
      </c>
      <c r="AB53" s="12" t="e">
        <f t="shared" si="7"/>
        <v>#N/A</v>
      </c>
      <c r="AC53" s="12" t="e">
        <f t="shared" si="7"/>
        <v>#N/A</v>
      </c>
      <c r="AD53" s="12" t="e">
        <f t="shared" si="7"/>
        <v>#N/A</v>
      </c>
      <c r="AE53" s="12" t="e">
        <f t="shared" si="7"/>
        <v>#N/A</v>
      </c>
      <c r="AF53" s="12" t="e">
        <f t="shared" si="7"/>
        <v>#N/A</v>
      </c>
    </row>
    <row r="54" spans="2:32" outlineLevel="1" x14ac:dyDescent="0.25">
      <c r="B54" s="13">
        <f t="shared" si="8"/>
        <v>41882</v>
      </c>
      <c r="C54" s="53">
        <f t="shared" ref="C54:V54" si="13">C8+C31</f>
        <v>0.2142</v>
      </c>
      <c r="D54" s="53">
        <f t="shared" si="13"/>
        <v>0.27510000000000001</v>
      </c>
      <c r="E54" s="53">
        <f t="shared" si="13"/>
        <v>9.7799999999999998E-2</v>
      </c>
      <c r="F54" s="53">
        <f t="shared" si="13"/>
        <v>1.61E-2</v>
      </c>
      <c r="G54" s="53">
        <f t="shared" si="13"/>
        <v>7.5300000000000006E-2</v>
      </c>
      <c r="H54" s="53">
        <f t="shared" si="13"/>
        <v>0.31359999999999999</v>
      </c>
      <c r="I54" s="53">
        <f t="shared" si="13"/>
        <v>0.57379999999999998</v>
      </c>
      <c r="J54" s="53">
        <f t="shared" si="13"/>
        <v>0.3715</v>
      </c>
      <c r="K54" s="53">
        <f t="shared" si="13"/>
        <v>2.0999999999999999E-3</v>
      </c>
      <c r="L54" s="53">
        <f t="shared" si="13"/>
        <v>0</v>
      </c>
      <c r="M54" s="53">
        <f t="shared" si="13"/>
        <v>8.3999999999999995E-3</v>
      </c>
      <c r="N54" s="53">
        <f t="shared" si="13"/>
        <v>2.0999999999999999E-3</v>
      </c>
      <c r="O54" s="53">
        <f t="shared" si="13"/>
        <v>4.1999999999999997E-3</v>
      </c>
      <c r="P54" s="53">
        <f t="shared" si="13"/>
        <v>1.47E-2</v>
      </c>
      <c r="Q54" s="53">
        <f t="shared" si="13"/>
        <v>2.0999999999999999E-3</v>
      </c>
      <c r="R54" s="53">
        <f t="shared" si="13"/>
        <v>6.3E-3</v>
      </c>
      <c r="S54" s="53">
        <f t="shared" si="13"/>
        <v>0</v>
      </c>
      <c r="T54" s="53">
        <f t="shared" si="13"/>
        <v>6.3E-3</v>
      </c>
      <c r="U54" s="53">
        <f t="shared" si="13"/>
        <v>1.6299999999999999E-2</v>
      </c>
      <c r="V54" s="53">
        <f t="shared" si="13"/>
        <v>0</v>
      </c>
      <c r="Y54" s="13">
        <f t="shared" si="10"/>
        <v>41882</v>
      </c>
      <c r="Z54" s="12" t="e">
        <f t="shared" si="7"/>
        <v>#N/A</v>
      </c>
      <c r="AA54" s="12" t="e">
        <f t="shared" si="7"/>
        <v>#N/A</v>
      </c>
      <c r="AB54" s="12" t="e">
        <f t="shared" si="7"/>
        <v>#N/A</v>
      </c>
      <c r="AC54" s="12" t="e">
        <f t="shared" si="7"/>
        <v>#N/A</v>
      </c>
      <c r="AD54" s="12" t="e">
        <f t="shared" si="7"/>
        <v>#N/A</v>
      </c>
      <c r="AE54" s="12" t="e">
        <f t="shared" si="7"/>
        <v>#N/A</v>
      </c>
      <c r="AF54" s="12" t="e">
        <f t="shared" si="7"/>
        <v>#N/A</v>
      </c>
    </row>
    <row r="55" spans="2:32" outlineLevel="1" x14ac:dyDescent="0.25">
      <c r="B55" s="13">
        <f t="shared" si="8"/>
        <v>41912</v>
      </c>
      <c r="C55" s="53">
        <f t="shared" ref="C55:V55" si="14">C9+C32</f>
        <v>0.17080000000000001</v>
      </c>
      <c r="D55" s="53">
        <f t="shared" si="14"/>
        <v>0.24079999999999999</v>
      </c>
      <c r="E55" s="53">
        <f t="shared" si="14"/>
        <v>5.9399999999999994E-2</v>
      </c>
      <c r="F55" s="53">
        <f t="shared" si="14"/>
        <v>3.1000000000000003E-3</v>
      </c>
      <c r="G55" s="53">
        <f t="shared" si="14"/>
        <v>7.6499999999999999E-2</v>
      </c>
      <c r="H55" s="53">
        <f t="shared" si="14"/>
        <v>0.27450000000000002</v>
      </c>
      <c r="I55" s="53">
        <f t="shared" si="14"/>
        <v>0.8105</v>
      </c>
      <c r="J55" s="53">
        <f t="shared" si="14"/>
        <v>0.35830000000000001</v>
      </c>
      <c r="K55" s="53">
        <f t="shared" si="14"/>
        <v>0</v>
      </c>
      <c r="L55" s="53">
        <f t="shared" si="14"/>
        <v>0</v>
      </c>
      <c r="M55" s="53">
        <f t="shared" si="14"/>
        <v>0</v>
      </c>
      <c r="N55" s="53">
        <f t="shared" si="14"/>
        <v>0</v>
      </c>
      <c r="O55" s="53">
        <f t="shared" si="14"/>
        <v>0</v>
      </c>
      <c r="P55" s="53">
        <f t="shared" si="14"/>
        <v>0</v>
      </c>
      <c r="Q55" s="53">
        <f t="shared" si="14"/>
        <v>0</v>
      </c>
      <c r="R55" s="53">
        <f t="shared" si="14"/>
        <v>0</v>
      </c>
      <c r="S55" s="53">
        <f t="shared" si="14"/>
        <v>0</v>
      </c>
      <c r="T55" s="53">
        <f t="shared" si="14"/>
        <v>0</v>
      </c>
      <c r="U55" s="53">
        <f t="shared" si="14"/>
        <v>7.0000000000000001E-3</v>
      </c>
      <c r="V55" s="53">
        <f t="shared" si="14"/>
        <v>0</v>
      </c>
      <c r="Y55" s="13">
        <f t="shared" si="10"/>
        <v>41912</v>
      </c>
      <c r="Z55" s="12" t="e">
        <f t="shared" si="7"/>
        <v>#N/A</v>
      </c>
      <c r="AA55" s="12" t="e">
        <f t="shared" si="7"/>
        <v>#N/A</v>
      </c>
      <c r="AB55" s="12" t="e">
        <f t="shared" si="7"/>
        <v>#N/A</v>
      </c>
      <c r="AC55" s="12" t="e">
        <f t="shared" si="7"/>
        <v>#N/A</v>
      </c>
      <c r="AD55" s="12" t="e">
        <f t="shared" si="7"/>
        <v>#N/A</v>
      </c>
      <c r="AE55" s="12" t="e">
        <f t="shared" si="7"/>
        <v>#N/A</v>
      </c>
      <c r="AF55" s="12" t="e">
        <f t="shared" si="7"/>
        <v>#N/A</v>
      </c>
    </row>
    <row r="56" spans="2:32" outlineLevel="1" x14ac:dyDescent="0.25">
      <c r="B56" s="13">
        <f t="shared" si="8"/>
        <v>41943</v>
      </c>
      <c r="C56" s="53">
        <f t="shared" ref="C56:V56" si="15">C10+C33</f>
        <v>0.1643</v>
      </c>
      <c r="D56" s="53">
        <f t="shared" si="15"/>
        <v>0.27410000000000001</v>
      </c>
      <c r="E56" s="53">
        <f t="shared" si="15"/>
        <v>7.9699999999999993E-2</v>
      </c>
      <c r="F56" s="53">
        <f t="shared" si="15"/>
        <v>0.02</v>
      </c>
      <c r="G56" s="53">
        <f t="shared" si="15"/>
        <v>8.1100000000000005E-2</v>
      </c>
      <c r="H56" s="53">
        <f t="shared" si="15"/>
        <v>0.32450000000000001</v>
      </c>
      <c r="I56" s="53">
        <f t="shared" si="15"/>
        <v>0.67730000000000001</v>
      </c>
      <c r="J56" s="53">
        <f t="shared" si="15"/>
        <v>0.33599999999999997</v>
      </c>
      <c r="K56" s="53">
        <f t="shared" si="15"/>
        <v>0</v>
      </c>
      <c r="L56" s="53">
        <f t="shared" si="15"/>
        <v>0</v>
      </c>
      <c r="M56" s="53">
        <f t="shared" si="15"/>
        <v>4.0000000000000001E-3</v>
      </c>
      <c r="N56" s="53">
        <f t="shared" si="15"/>
        <v>1E-3</v>
      </c>
      <c r="O56" s="53">
        <f t="shared" si="15"/>
        <v>2E-3</v>
      </c>
      <c r="P56" s="53">
        <f t="shared" si="15"/>
        <v>8.9999999999999993E-3</v>
      </c>
      <c r="Q56" s="53">
        <f t="shared" si="15"/>
        <v>2E-3</v>
      </c>
      <c r="R56" s="53">
        <f t="shared" si="15"/>
        <v>3.0000000000000001E-3</v>
      </c>
      <c r="S56" s="53">
        <f t="shared" si="15"/>
        <v>0</v>
      </c>
      <c r="T56" s="53">
        <f t="shared" si="15"/>
        <v>4.0000000000000001E-3</v>
      </c>
      <c r="U56" s="53">
        <f t="shared" si="15"/>
        <v>1.6E-2</v>
      </c>
      <c r="V56" s="53">
        <f t="shared" si="15"/>
        <v>0</v>
      </c>
      <c r="Y56" s="13">
        <f t="shared" si="10"/>
        <v>41943</v>
      </c>
      <c r="Z56" s="12" t="e">
        <f t="shared" si="7"/>
        <v>#N/A</v>
      </c>
      <c r="AA56" s="12" t="e">
        <f t="shared" si="7"/>
        <v>#N/A</v>
      </c>
      <c r="AB56" s="12" t="e">
        <f t="shared" si="7"/>
        <v>#N/A</v>
      </c>
      <c r="AC56" s="12" t="e">
        <f t="shared" si="7"/>
        <v>#N/A</v>
      </c>
      <c r="AD56" s="12" t="e">
        <f t="shared" si="7"/>
        <v>#N/A</v>
      </c>
      <c r="AE56" s="12" t="e">
        <f t="shared" si="7"/>
        <v>#N/A</v>
      </c>
      <c r="AF56" s="12" t="e">
        <f t="shared" si="7"/>
        <v>#N/A</v>
      </c>
    </row>
    <row r="57" spans="2:32" outlineLevel="1" x14ac:dyDescent="0.25">
      <c r="B57" s="13">
        <f t="shared" si="8"/>
        <v>41973</v>
      </c>
      <c r="C57" s="53">
        <f t="shared" ref="C57:V57" si="16">C11+C34</f>
        <v>0.15429999999999999</v>
      </c>
      <c r="D57" s="53">
        <f t="shared" si="16"/>
        <v>0.2636</v>
      </c>
      <c r="E57" s="53">
        <f t="shared" si="16"/>
        <v>7.7600000000000002E-2</v>
      </c>
      <c r="F57" s="53">
        <f t="shared" si="16"/>
        <v>6.9000000000000006E-2</v>
      </c>
      <c r="G57" s="53">
        <f t="shared" si="16"/>
        <v>8.3299999999999999E-2</v>
      </c>
      <c r="H57" s="53">
        <f t="shared" si="16"/>
        <v>0.29249999999999998</v>
      </c>
      <c r="I57" s="53">
        <f t="shared" si="16"/>
        <v>0.67070000000000007</v>
      </c>
      <c r="J57" s="53">
        <f t="shared" si="16"/>
        <v>0.33199999999999996</v>
      </c>
      <c r="K57" s="53">
        <f t="shared" si="16"/>
        <v>0</v>
      </c>
      <c r="L57" s="53">
        <f t="shared" si="16"/>
        <v>0</v>
      </c>
      <c r="M57" s="53">
        <f t="shared" si="16"/>
        <v>7.0000000000000001E-3</v>
      </c>
      <c r="N57" s="53">
        <f t="shared" si="16"/>
        <v>2E-3</v>
      </c>
      <c r="O57" s="53">
        <f t="shared" si="16"/>
        <v>3.0000000000000001E-3</v>
      </c>
      <c r="P57" s="53">
        <f t="shared" si="16"/>
        <v>1.4999999999999999E-2</v>
      </c>
      <c r="Q57" s="53">
        <f t="shared" si="16"/>
        <v>3.0000000000000001E-3</v>
      </c>
      <c r="R57" s="53">
        <f t="shared" si="16"/>
        <v>5.0000000000000001E-3</v>
      </c>
      <c r="S57" s="53">
        <f t="shared" si="16"/>
        <v>0</v>
      </c>
      <c r="T57" s="53">
        <f t="shared" si="16"/>
        <v>7.0000000000000001E-3</v>
      </c>
      <c r="U57" s="53">
        <f t="shared" si="16"/>
        <v>1.4999999999999999E-2</v>
      </c>
      <c r="V57" s="53">
        <f t="shared" si="16"/>
        <v>0</v>
      </c>
      <c r="Y57" s="13">
        <f t="shared" si="10"/>
        <v>41973</v>
      </c>
      <c r="Z57" s="12" t="e">
        <f t="shared" si="7"/>
        <v>#N/A</v>
      </c>
      <c r="AA57" s="12" t="e">
        <f t="shared" si="7"/>
        <v>#N/A</v>
      </c>
      <c r="AB57" s="12" t="e">
        <f t="shared" si="7"/>
        <v>#N/A</v>
      </c>
      <c r="AC57" s="12" t="e">
        <f t="shared" si="7"/>
        <v>#N/A</v>
      </c>
      <c r="AD57" s="12" t="e">
        <f t="shared" si="7"/>
        <v>#N/A</v>
      </c>
      <c r="AE57" s="12" t="e">
        <f t="shared" si="7"/>
        <v>#N/A</v>
      </c>
      <c r="AF57" s="12" t="e">
        <f t="shared" si="7"/>
        <v>#N/A</v>
      </c>
    </row>
    <row r="58" spans="2:32" outlineLevel="1" x14ac:dyDescent="0.25">
      <c r="B58" s="13">
        <f t="shared" si="8"/>
        <v>42004</v>
      </c>
      <c r="C58" s="53">
        <f t="shared" ref="C58:V58" si="17">C12+C35</f>
        <v>0.14600000000000002</v>
      </c>
      <c r="D58" s="53">
        <f t="shared" si="17"/>
        <v>0.27300000000000002</v>
      </c>
      <c r="E58" s="53">
        <f t="shared" si="17"/>
        <v>6.6000000000000003E-2</v>
      </c>
      <c r="F58" s="53">
        <f t="shared" si="17"/>
        <v>6.5000000000000002E-2</v>
      </c>
      <c r="G58" s="53">
        <f t="shared" si="17"/>
        <v>8.4000000000000005E-2</v>
      </c>
      <c r="H58" s="53">
        <f t="shared" si="17"/>
        <v>0.28999999999999998</v>
      </c>
      <c r="I58" s="53">
        <f t="shared" si="17"/>
        <v>0.66700000000000004</v>
      </c>
      <c r="J58" s="53">
        <f t="shared" si="17"/>
        <v>0.33099999999999996</v>
      </c>
      <c r="K58" s="53">
        <f t="shared" si="17"/>
        <v>0</v>
      </c>
      <c r="L58" s="53">
        <f t="shared" si="17"/>
        <v>0</v>
      </c>
      <c r="M58" s="53">
        <f t="shared" si="17"/>
        <v>7.0000000000000001E-3</v>
      </c>
      <c r="N58" s="53">
        <f t="shared" si="17"/>
        <v>2E-3</v>
      </c>
      <c r="O58" s="53">
        <f t="shared" si="17"/>
        <v>3.0000000000000001E-3</v>
      </c>
      <c r="P58" s="53">
        <f t="shared" si="17"/>
        <v>1.4999999999999999E-2</v>
      </c>
      <c r="Q58" s="53">
        <f t="shared" si="17"/>
        <v>3.0000000000000001E-3</v>
      </c>
      <c r="R58" s="53">
        <f t="shared" si="17"/>
        <v>5.0000000000000001E-3</v>
      </c>
      <c r="S58" s="53">
        <f t="shared" si="17"/>
        <v>0</v>
      </c>
      <c r="T58" s="53">
        <f t="shared" si="17"/>
        <v>7.0000000000000001E-3</v>
      </c>
      <c r="U58" s="53">
        <f t="shared" si="17"/>
        <v>8.0000000000000002E-3</v>
      </c>
      <c r="V58" s="53">
        <f t="shared" si="17"/>
        <v>2.7E-2</v>
      </c>
      <c r="Y58" s="13">
        <f t="shared" si="10"/>
        <v>42004</v>
      </c>
      <c r="Z58" s="12" t="e">
        <f t="shared" si="7"/>
        <v>#N/A</v>
      </c>
      <c r="AA58" s="12" t="e">
        <f t="shared" si="7"/>
        <v>#N/A</v>
      </c>
      <c r="AB58" s="12" t="e">
        <f t="shared" si="7"/>
        <v>#N/A</v>
      </c>
      <c r="AC58" s="12" t="e">
        <f t="shared" si="7"/>
        <v>#N/A</v>
      </c>
      <c r="AD58" s="12" t="e">
        <f t="shared" si="7"/>
        <v>#N/A</v>
      </c>
      <c r="AE58" s="12" t="e">
        <f t="shared" si="7"/>
        <v>#N/A</v>
      </c>
      <c r="AF58" s="12" t="e">
        <f t="shared" si="7"/>
        <v>#N/A</v>
      </c>
    </row>
    <row r="59" spans="2:32" outlineLevel="1" x14ac:dyDescent="0.25">
      <c r="B59" s="13">
        <f t="shared" si="8"/>
        <v>42035</v>
      </c>
      <c r="C59" s="53">
        <f t="shared" ref="C59:V59" si="18">C13+C36</f>
        <v>0.14330000000000001</v>
      </c>
      <c r="D59" s="53">
        <f t="shared" si="18"/>
        <v>0.26380000000000003</v>
      </c>
      <c r="E59" s="53">
        <f t="shared" si="18"/>
        <v>6.3200000000000006E-2</v>
      </c>
      <c r="F59" s="53">
        <f t="shared" si="18"/>
        <v>6.3600000000000004E-2</v>
      </c>
      <c r="G59" s="53">
        <f t="shared" si="18"/>
        <v>8.1500000000000003E-2</v>
      </c>
      <c r="H59" s="53">
        <f t="shared" si="18"/>
        <v>0.29060000000000002</v>
      </c>
      <c r="I59" s="53">
        <f t="shared" si="18"/>
        <v>0.67159999999999997</v>
      </c>
      <c r="J59" s="53">
        <f t="shared" si="18"/>
        <v>0.35560000000000003</v>
      </c>
      <c r="K59" s="53">
        <f t="shared" si="18"/>
        <v>0</v>
      </c>
      <c r="L59" s="53">
        <f t="shared" si="18"/>
        <v>0</v>
      </c>
      <c r="M59" s="53">
        <f t="shared" si="18"/>
        <v>6.1000000000000004E-3</v>
      </c>
      <c r="N59" s="53">
        <f t="shared" si="18"/>
        <v>1.5E-3</v>
      </c>
      <c r="O59" s="53">
        <f t="shared" si="18"/>
        <v>3.0999999999999999E-3</v>
      </c>
      <c r="P59" s="53">
        <f t="shared" si="18"/>
        <v>1.38E-2</v>
      </c>
      <c r="Q59" s="53">
        <f t="shared" si="18"/>
        <v>3.0999999999999999E-3</v>
      </c>
      <c r="R59" s="53">
        <f t="shared" si="18"/>
        <v>4.5999999999999999E-3</v>
      </c>
      <c r="S59" s="53">
        <f t="shared" si="18"/>
        <v>0</v>
      </c>
      <c r="T59" s="53">
        <f t="shared" si="18"/>
        <v>6.1000000000000004E-3</v>
      </c>
      <c r="U59" s="53">
        <f t="shared" si="18"/>
        <v>8.3000000000000001E-3</v>
      </c>
      <c r="V59" s="53">
        <f t="shared" si="18"/>
        <v>2.0299999999999999E-2</v>
      </c>
      <c r="Y59" s="13">
        <f t="shared" si="10"/>
        <v>42035</v>
      </c>
      <c r="Z59" s="12" t="e">
        <f t="shared" si="7"/>
        <v>#N/A</v>
      </c>
      <c r="AA59" s="12" t="e">
        <f t="shared" si="7"/>
        <v>#N/A</v>
      </c>
      <c r="AB59" s="12" t="e">
        <f t="shared" si="7"/>
        <v>#N/A</v>
      </c>
      <c r="AC59" s="12" t="e">
        <f t="shared" si="7"/>
        <v>#N/A</v>
      </c>
      <c r="AD59" s="12" t="e">
        <f t="shared" si="7"/>
        <v>#N/A</v>
      </c>
      <c r="AE59" s="12" t="e">
        <f t="shared" si="7"/>
        <v>#N/A</v>
      </c>
      <c r="AF59" s="12" t="e">
        <f t="shared" si="7"/>
        <v>#N/A</v>
      </c>
    </row>
    <row r="60" spans="2:32" outlineLevel="1" x14ac:dyDescent="0.25">
      <c r="B60" s="13">
        <f t="shared" si="8"/>
        <v>42063</v>
      </c>
      <c r="C60" s="53">
        <f t="shared" ref="C60:V60" si="19">C14+C37</f>
        <v>0.14200000000000002</v>
      </c>
      <c r="D60" s="53">
        <f t="shared" si="19"/>
        <v>0.255</v>
      </c>
      <c r="E60" s="53">
        <f t="shared" si="19"/>
        <v>7.3999999999999996E-2</v>
      </c>
      <c r="F60" s="53">
        <f t="shared" si="19"/>
        <v>6.9000000000000006E-2</v>
      </c>
      <c r="G60" s="53">
        <f t="shared" si="19"/>
        <v>7.4999999999999997E-2</v>
      </c>
      <c r="H60" s="53">
        <f t="shared" si="19"/>
        <v>0.27100000000000002</v>
      </c>
      <c r="I60" s="53">
        <f t="shared" si="19"/>
        <v>0.65999999999999992</v>
      </c>
      <c r="J60" s="53">
        <f t="shared" si="19"/>
        <v>0.35299999999999998</v>
      </c>
      <c r="K60" s="53">
        <f t="shared" si="19"/>
        <v>0</v>
      </c>
      <c r="L60" s="53">
        <f t="shared" si="19"/>
        <v>0</v>
      </c>
      <c r="M60" s="53">
        <f t="shared" si="19"/>
        <v>1.2999999999999999E-2</v>
      </c>
      <c r="N60" s="53">
        <f t="shared" si="19"/>
        <v>3.0000000000000001E-3</v>
      </c>
      <c r="O60" s="53">
        <f t="shared" si="19"/>
        <v>6.0000000000000001E-3</v>
      </c>
      <c r="P60" s="53">
        <f t="shared" si="19"/>
        <v>2.8000000000000001E-2</v>
      </c>
      <c r="Q60" s="53">
        <f t="shared" si="19"/>
        <v>6.0000000000000001E-3</v>
      </c>
      <c r="R60" s="53">
        <f t="shared" si="19"/>
        <v>8.9999999999999993E-3</v>
      </c>
      <c r="S60" s="53">
        <f t="shared" si="19"/>
        <v>0</v>
      </c>
      <c r="T60" s="53">
        <f t="shared" si="19"/>
        <v>1.2999999999999999E-2</v>
      </c>
      <c r="U60" s="53">
        <f t="shared" si="19"/>
        <v>7.0000000000000001E-3</v>
      </c>
      <c r="V60" s="53">
        <f t="shared" si="19"/>
        <v>1.7999999999999999E-2</v>
      </c>
      <c r="Y60" s="13">
        <f t="shared" si="10"/>
        <v>42063</v>
      </c>
      <c r="Z60" s="12" t="e">
        <f t="shared" ref="Z60:AF69" si="20">Z14+Z37</f>
        <v>#N/A</v>
      </c>
      <c r="AA60" s="12" t="e">
        <f t="shared" si="20"/>
        <v>#N/A</v>
      </c>
      <c r="AB60" s="12" t="e">
        <f t="shared" si="20"/>
        <v>#N/A</v>
      </c>
      <c r="AC60" s="12" t="e">
        <f t="shared" si="20"/>
        <v>#N/A</v>
      </c>
      <c r="AD60" s="12" t="e">
        <f t="shared" si="20"/>
        <v>#N/A</v>
      </c>
      <c r="AE60" s="12" t="e">
        <f t="shared" si="20"/>
        <v>#N/A</v>
      </c>
      <c r="AF60" s="12" t="e">
        <f t="shared" si="20"/>
        <v>#N/A</v>
      </c>
    </row>
    <row r="61" spans="2:32" outlineLevel="1" x14ac:dyDescent="0.25">
      <c r="B61" s="13">
        <f t="shared" si="8"/>
        <v>42094</v>
      </c>
      <c r="C61" s="53">
        <f t="shared" ref="C61:V61" si="21">C15+C38</f>
        <v>9.5000000000000001E-2</v>
      </c>
      <c r="D61" s="53">
        <f t="shared" si="21"/>
        <v>0.30669999999999997</v>
      </c>
      <c r="E61" s="53">
        <f t="shared" si="21"/>
        <v>6.3500000000000001E-2</v>
      </c>
      <c r="F61" s="53">
        <f t="shared" si="21"/>
        <v>6.9000000000000006E-2</v>
      </c>
      <c r="G61" s="53">
        <f t="shared" si="21"/>
        <v>6.6199999999999995E-2</v>
      </c>
      <c r="H61" s="53">
        <f t="shared" si="21"/>
        <v>0.2777</v>
      </c>
      <c r="I61" s="53">
        <f t="shared" si="21"/>
        <v>0.67090000000000005</v>
      </c>
      <c r="J61" s="53">
        <f t="shared" si="21"/>
        <v>0.36709999999999998</v>
      </c>
      <c r="K61" s="53">
        <f t="shared" si="21"/>
        <v>0</v>
      </c>
      <c r="L61" s="53">
        <f t="shared" si="21"/>
        <v>0</v>
      </c>
      <c r="M61" s="53">
        <f t="shared" si="21"/>
        <v>1.2999999999999999E-2</v>
      </c>
      <c r="N61" s="53">
        <f t="shared" si="21"/>
        <v>3.0000000000000001E-3</v>
      </c>
      <c r="O61" s="53">
        <f t="shared" si="21"/>
        <v>7.0000000000000001E-3</v>
      </c>
      <c r="P61" s="53">
        <f t="shared" si="21"/>
        <v>0.03</v>
      </c>
      <c r="Q61" s="53">
        <f t="shared" si="21"/>
        <v>7.0000000000000001E-3</v>
      </c>
      <c r="R61" s="53">
        <f t="shared" si="21"/>
        <v>0.01</v>
      </c>
      <c r="S61" s="53">
        <f t="shared" si="21"/>
        <v>0</v>
      </c>
      <c r="T61" s="53">
        <f t="shared" si="21"/>
        <v>1.2999999999999999E-2</v>
      </c>
      <c r="U61" s="53">
        <f t="shared" si="21"/>
        <v>0</v>
      </c>
      <c r="V61" s="53">
        <f t="shared" si="21"/>
        <v>0</v>
      </c>
      <c r="Y61" s="13">
        <f t="shared" si="10"/>
        <v>42094</v>
      </c>
      <c r="Z61" s="12" t="e">
        <f t="shared" si="20"/>
        <v>#N/A</v>
      </c>
      <c r="AA61" s="12" t="e">
        <f t="shared" si="20"/>
        <v>#N/A</v>
      </c>
      <c r="AB61" s="12" t="e">
        <f t="shared" si="20"/>
        <v>#N/A</v>
      </c>
      <c r="AC61" s="12" t="e">
        <f t="shared" si="20"/>
        <v>#N/A</v>
      </c>
      <c r="AD61" s="12" t="e">
        <f t="shared" si="20"/>
        <v>#N/A</v>
      </c>
      <c r="AE61" s="12" t="e">
        <f t="shared" si="20"/>
        <v>#N/A</v>
      </c>
      <c r="AF61" s="12" t="e">
        <f t="shared" si="20"/>
        <v>#N/A</v>
      </c>
    </row>
    <row r="62" spans="2:32" outlineLevel="1" x14ac:dyDescent="0.25">
      <c r="B62" s="13">
        <f t="shared" si="8"/>
        <v>42124</v>
      </c>
      <c r="C62" s="53">
        <f t="shared" ref="C62:V62" si="22">C16+C39</f>
        <v>0.1181059578915927</v>
      </c>
      <c r="D62" s="53">
        <f t="shared" si="22"/>
        <v>0.33439274940980823</v>
      </c>
      <c r="E62" s="53">
        <f t="shared" si="22"/>
        <v>6.5796190164468818E-2</v>
      </c>
      <c r="F62" s="53">
        <f t="shared" si="22"/>
        <v>1.9068707260334869E-2</v>
      </c>
      <c r="G62" s="53">
        <f t="shared" si="22"/>
        <v>8.2500000000000004E-2</v>
      </c>
      <c r="H62" s="53">
        <f t="shared" si="22"/>
        <v>0.27829999999999999</v>
      </c>
      <c r="I62" s="53">
        <f t="shared" si="22"/>
        <v>0.6704</v>
      </c>
      <c r="J62" s="53">
        <f t="shared" si="22"/>
        <v>0.33990000000000004</v>
      </c>
      <c r="K62" s="53">
        <f t="shared" si="22"/>
        <v>0</v>
      </c>
      <c r="L62" s="53">
        <f t="shared" si="22"/>
        <v>0</v>
      </c>
      <c r="M62" s="53">
        <f t="shared" si="22"/>
        <v>1.1441224356200921E-2</v>
      </c>
      <c r="N62" s="53">
        <f t="shared" si="22"/>
        <v>3.8137414520669735E-3</v>
      </c>
      <c r="O62" s="53">
        <f t="shared" si="22"/>
        <v>7.6274829041339471E-3</v>
      </c>
      <c r="P62" s="53">
        <f t="shared" si="22"/>
        <v>2.2882448712401842E-2</v>
      </c>
      <c r="Q62" s="53">
        <f t="shared" si="22"/>
        <v>7.6274829041339471E-3</v>
      </c>
      <c r="R62" s="53">
        <f t="shared" si="22"/>
        <v>1.1441224356200921E-2</v>
      </c>
      <c r="S62" s="53">
        <f t="shared" si="22"/>
        <v>1.1441224356200921E-2</v>
      </c>
      <c r="T62" s="53">
        <f t="shared" si="22"/>
        <v>3.8E-3</v>
      </c>
      <c r="U62" s="53">
        <f t="shared" si="22"/>
        <v>1.14E-2</v>
      </c>
      <c r="V62" s="53">
        <f t="shared" si="22"/>
        <v>0</v>
      </c>
      <c r="Y62" s="13">
        <f t="shared" si="10"/>
        <v>42124</v>
      </c>
      <c r="Z62" s="12" t="e">
        <f t="shared" si="20"/>
        <v>#N/A</v>
      </c>
      <c r="AA62" s="12" t="e">
        <f t="shared" si="20"/>
        <v>#N/A</v>
      </c>
      <c r="AB62" s="12" t="e">
        <f t="shared" si="20"/>
        <v>#N/A</v>
      </c>
      <c r="AC62" s="12" t="e">
        <f t="shared" si="20"/>
        <v>#N/A</v>
      </c>
      <c r="AD62" s="12" t="e">
        <f t="shared" si="20"/>
        <v>#N/A</v>
      </c>
      <c r="AE62" s="12" t="e">
        <f t="shared" si="20"/>
        <v>#N/A</v>
      </c>
      <c r="AF62" s="12" t="e">
        <f t="shared" si="20"/>
        <v>#N/A</v>
      </c>
    </row>
    <row r="63" spans="2:32" outlineLevel="1" x14ac:dyDescent="0.25">
      <c r="B63" s="13">
        <f t="shared" si="8"/>
        <v>42155</v>
      </c>
      <c r="C63" s="53">
        <f t="shared" ref="C63:V63" si="23">C17+C40</f>
        <v>0.11886014866914058</v>
      </c>
      <c r="D63" s="53">
        <f t="shared" si="23"/>
        <v>0.33942029282379788</v>
      </c>
      <c r="E63" s="53">
        <f t="shared" si="23"/>
        <v>5.6680844155400339E-2</v>
      </c>
      <c r="F63" s="53">
        <f t="shared" si="23"/>
        <v>1.5486317253857379E-2</v>
      </c>
      <c r="G63" s="53">
        <f t="shared" si="23"/>
        <v>9.4100000000000003E-2</v>
      </c>
      <c r="H63" s="53">
        <f t="shared" si="23"/>
        <v>0.28029999999999999</v>
      </c>
      <c r="I63" s="53">
        <f t="shared" si="23"/>
        <v>0.69599901037722378</v>
      </c>
      <c r="J63" s="53">
        <f t="shared" si="23"/>
        <v>0.30320000000000003</v>
      </c>
      <c r="K63" s="53">
        <f t="shared" si="23"/>
        <v>0</v>
      </c>
      <c r="L63" s="53">
        <f t="shared" si="23"/>
        <v>0</v>
      </c>
      <c r="M63" s="53">
        <f t="shared" si="23"/>
        <v>9.2917903523144288E-3</v>
      </c>
      <c r="N63" s="53">
        <f t="shared" si="23"/>
        <v>3.0972634507714764E-3</v>
      </c>
      <c r="O63" s="53">
        <f t="shared" si="23"/>
        <v>6.1945269015429528E-3</v>
      </c>
      <c r="P63" s="53">
        <f t="shared" si="23"/>
        <v>1.8583580704628858E-2</v>
      </c>
      <c r="Q63" s="53">
        <f t="shared" si="23"/>
        <v>6.1945269015429528E-3</v>
      </c>
      <c r="R63" s="53">
        <f t="shared" si="23"/>
        <v>9.2917903523144288E-3</v>
      </c>
      <c r="S63" s="53">
        <f t="shared" si="23"/>
        <v>9.2917903523144288E-3</v>
      </c>
      <c r="T63" s="53">
        <f t="shared" si="23"/>
        <v>3.0972634507714764E-3</v>
      </c>
      <c r="U63" s="53">
        <f t="shared" si="23"/>
        <v>9.2917903523144288E-3</v>
      </c>
      <c r="V63" s="53">
        <f t="shared" si="23"/>
        <v>2.1636470356579087E-2</v>
      </c>
      <c r="Y63" s="13">
        <f t="shared" si="10"/>
        <v>42155</v>
      </c>
      <c r="Z63" s="12" t="e">
        <f t="shared" si="20"/>
        <v>#N/A</v>
      </c>
      <c r="AA63" s="12" t="e">
        <f t="shared" si="20"/>
        <v>#N/A</v>
      </c>
      <c r="AB63" s="12" t="e">
        <f t="shared" si="20"/>
        <v>#N/A</v>
      </c>
      <c r="AC63" s="12" t="e">
        <f t="shared" si="20"/>
        <v>#N/A</v>
      </c>
      <c r="AD63" s="12" t="e">
        <f t="shared" si="20"/>
        <v>#N/A</v>
      </c>
      <c r="AE63" s="12" t="e">
        <f t="shared" si="20"/>
        <v>#N/A</v>
      </c>
      <c r="AF63" s="12" t="e">
        <f t="shared" si="20"/>
        <v>#N/A</v>
      </c>
    </row>
    <row r="64" spans="2:32" outlineLevel="1" x14ac:dyDescent="0.25">
      <c r="B64" s="13">
        <f t="shared" si="8"/>
        <v>42185</v>
      </c>
      <c r="C64" s="53">
        <f t="shared" ref="C64:V64" si="24">C18+C41</f>
        <v>9.3748247009867391E-2</v>
      </c>
      <c r="D64" s="53">
        <f t="shared" si="24"/>
        <v>0.38261520146888295</v>
      </c>
      <c r="E64" s="53">
        <f t="shared" si="24"/>
        <v>5.6902052656856605E-2</v>
      </c>
      <c r="F64" s="53">
        <f t="shared" si="24"/>
        <v>0.02</v>
      </c>
      <c r="G64" s="53">
        <f t="shared" si="24"/>
        <v>9.6738659817766998E-2</v>
      </c>
      <c r="H64" s="53">
        <f t="shared" si="24"/>
        <v>0.2733872493290464</v>
      </c>
      <c r="I64" s="53">
        <f t="shared" si="24"/>
        <v>0.649164288631641</v>
      </c>
      <c r="J64" s="53">
        <f t="shared" si="24"/>
        <v>0.30244430108593801</v>
      </c>
      <c r="K64" s="53">
        <f t="shared" si="24"/>
        <v>0</v>
      </c>
      <c r="L64" s="53">
        <f t="shared" si="24"/>
        <v>0</v>
      </c>
      <c r="M64" s="53">
        <f t="shared" si="24"/>
        <v>1.2E-2</v>
      </c>
      <c r="N64" s="53">
        <f t="shared" si="24"/>
        <v>4.0000000000000001E-3</v>
      </c>
      <c r="O64" s="53">
        <f t="shared" si="24"/>
        <v>8.0000000000000002E-3</v>
      </c>
      <c r="P64" s="53">
        <f t="shared" si="24"/>
        <v>2.4E-2</v>
      </c>
      <c r="Q64" s="53">
        <f t="shared" si="24"/>
        <v>8.0000000000000002E-3</v>
      </c>
      <c r="R64" s="53">
        <f t="shared" si="24"/>
        <v>1.2E-2</v>
      </c>
      <c r="S64" s="53">
        <f t="shared" si="24"/>
        <v>1.2E-2</v>
      </c>
      <c r="T64" s="53">
        <f t="shared" si="24"/>
        <v>4.0000000000000001E-3</v>
      </c>
      <c r="U64" s="53">
        <f t="shared" si="24"/>
        <v>1.2E-2</v>
      </c>
      <c r="V64" s="53">
        <f t="shared" si="24"/>
        <v>1.9E-2</v>
      </c>
      <c r="Y64" s="13">
        <f t="shared" si="10"/>
        <v>42185</v>
      </c>
      <c r="Z64" s="12" t="e">
        <f t="shared" si="20"/>
        <v>#N/A</v>
      </c>
      <c r="AA64" s="12" t="e">
        <f t="shared" si="20"/>
        <v>#N/A</v>
      </c>
      <c r="AB64" s="12" t="e">
        <f t="shared" si="20"/>
        <v>#N/A</v>
      </c>
      <c r="AC64" s="12" t="e">
        <f t="shared" si="20"/>
        <v>#N/A</v>
      </c>
      <c r="AD64" s="12" t="e">
        <f t="shared" si="20"/>
        <v>#N/A</v>
      </c>
      <c r="AE64" s="12" t="e">
        <f t="shared" si="20"/>
        <v>#N/A</v>
      </c>
      <c r="AF64" s="12" t="e">
        <f t="shared" si="20"/>
        <v>#N/A</v>
      </c>
    </row>
    <row r="65" spans="2:32" outlineLevel="1" x14ac:dyDescent="0.25">
      <c r="B65" s="13">
        <f t="shared" si="8"/>
        <v>42216</v>
      </c>
      <c r="C65" s="53">
        <f t="shared" ref="C65:V65" si="25">C19+C42</f>
        <v>9.74E-2</v>
      </c>
      <c r="D65" s="53">
        <f t="shared" si="25"/>
        <v>0.36230000000000001</v>
      </c>
      <c r="E65" s="53">
        <f t="shared" si="25"/>
        <v>5.7700000000000001E-2</v>
      </c>
      <c r="F65" s="53">
        <f t="shared" si="25"/>
        <v>2.1999999999999999E-2</v>
      </c>
      <c r="G65" s="53">
        <f t="shared" si="25"/>
        <v>9.5799999999999996E-2</v>
      </c>
      <c r="H65" s="53">
        <f t="shared" si="25"/>
        <v>0.27300000000000002</v>
      </c>
      <c r="I65" s="53">
        <f t="shared" si="25"/>
        <v>0.66050000000000009</v>
      </c>
      <c r="J65" s="53">
        <f t="shared" si="25"/>
        <v>0.30830000000000002</v>
      </c>
      <c r="K65" s="53">
        <f t="shared" si="25"/>
        <v>0</v>
      </c>
      <c r="L65" s="53">
        <f t="shared" si="25"/>
        <v>0</v>
      </c>
      <c r="M65" s="53">
        <f t="shared" si="25"/>
        <v>1.2999999999999999E-2</v>
      </c>
      <c r="N65" s="53">
        <f t="shared" si="25"/>
        <v>4.0000000000000001E-3</v>
      </c>
      <c r="O65" s="53">
        <f t="shared" si="25"/>
        <v>8.9999999999999993E-3</v>
      </c>
      <c r="P65" s="53">
        <f t="shared" si="25"/>
        <v>2.5999999999999999E-2</v>
      </c>
      <c r="Q65" s="53">
        <f t="shared" si="25"/>
        <v>8.9999999999999993E-3</v>
      </c>
      <c r="R65" s="53">
        <f t="shared" si="25"/>
        <v>1.2999999999999999E-2</v>
      </c>
      <c r="S65" s="53">
        <f t="shared" si="25"/>
        <v>1.2999999999999999E-2</v>
      </c>
      <c r="T65" s="53">
        <f t="shared" si="25"/>
        <v>4.0000000000000001E-3</v>
      </c>
      <c r="U65" s="53">
        <f t="shared" si="25"/>
        <v>1.2999999999999999E-2</v>
      </c>
      <c r="V65" s="53">
        <f t="shared" si="25"/>
        <v>1.9E-2</v>
      </c>
      <c r="Y65" s="13">
        <f t="shared" si="10"/>
        <v>42216</v>
      </c>
      <c r="Z65" s="12" t="e">
        <f t="shared" si="20"/>
        <v>#N/A</v>
      </c>
      <c r="AA65" s="12" t="e">
        <f t="shared" si="20"/>
        <v>#N/A</v>
      </c>
      <c r="AB65" s="12" t="e">
        <f t="shared" si="20"/>
        <v>#N/A</v>
      </c>
      <c r="AC65" s="12" t="e">
        <f t="shared" si="20"/>
        <v>#N/A</v>
      </c>
      <c r="AD65" s="12" t="e">
        <f t="shared" si="20"/>
        <v>#N/A</v>
      </c>
      <c r="AE65" s="12" t="e">
        <f t="shared" si="20"/>
        <v>#N/A</v>
      </c>
      <c r="AF65" s="12" t="e">
        <f t="shared" si="20"/>
        <v>#N/A</v>
      </c>
    </row>
    <row r="66" spans="2:32" outlineLevel="1" x14ac:dyDescent="0.25">
      <c r="B66" s="13">
        <f t="shared" si="8"/>
        <v>42247</v>
      </c>
      <c r="C66" s="53">
        <f t="shared" ref="C66:V66" si="26">C20+C43</f>
        <v>0.10469999999999999</v>
      </c>
      <c r="D66" s="53">
        <f t="shared" si="26"/>
        <v>0.37140000000000001</v>
      </c>
      <c r="E66" s="53">
        <f t="shared" si="26"/>
        <v>7.2399999999999992E-2</v>
      </c>
      <c r="F66" s="53">
        <f t="shared" si="26"/>
        <v>3.2000000000000001E-2</v>
      </c>
      <c r="G66" s="53">
        <f t="shared" si="26"/>
        <v>9.8100000000000007E-2</v>
      </c>
      <c r="H66" s="53">
        <f t="shared" si="26"/>
        <v>0.23910000000000001</v>
      </c>
      <c r="I66" s="53">
        <f t="shared" si="26"/>
        <v>0.64660000000000006</v>
      </c>
      <c r="J66" s="53">
        <f t="shared" si="26"/>
        <v>0.29770000000000002</v>
      </c>
      <c r="K66" s="53">
        <f t="shared" si="26"/>
        <v>0</v>
      </c>
      <c r="L66" s="53">
        <f t="shared" si="26"/>
        <v>0</v>
      </c>
      <c r="M66" s="53">
        <f t="shared" si="26"/>
        <v>8.9999999999999993E-3</v>
      </c>
      <c r="N66" s="53">
        <f t="shared" si="26"/>
        <v>3.0000000000000001E-3</v>
      </c>
      <c r="O66" s="53">
        <f t="shared" si="26"/>
        <v>6.0000000000000001E-3</v>
      </c>
      <c r="P66" s="53">
        <f t="shared" si="26"/>
        <v>1.7000000000000001E-2</v>
      </c>
      <c r="Q66" s="53">
        <f t="shared" si="26"/>
        <v>6.0000000000000001E-3</v>
      </c>
      <c r="R66" s="53">
        <f t="shared" si="26"/>
        <v>8.9999999999999993E-3</v>
      </c>
      <c r="S66" s="53">
        <f t="shared" si="26"/>
        <v>8.9999999999999993E-3</v>
      </c>
      <c r="T66" s="53">
        <f t="shared" si="26"/>
        <v>8.9999999999999993E-3</v>
      </c>
      <c r="U66" s="53">
        <f t="shared" si="26"/>
        <v>3.2000000000000001E-2</v>
      </c>
      <c r="V66" s="53">
        <f t="shared" si="26"/>
        <v>3.5000000000000003E-2</v>
      </c>
      <c r="Y66" s="13">
        <f t="shared" si="10"/>
        <v>42247</v>
      </c>
      <c r="Z66" s="12" t="e">
        <f t="shared" si="20"/>
        <v>#N/A</v>
      </c>
      <c r="AA66" s="12" t="e">
        <f t="shared" si="20"/>
        <v>#N/A</v>
      </c>
      <c r="AB66" s="12" t="e">
        <f t="shared" si="20"/>
        <v>#N/A</v>
      </c>
      <c r="AC66" s="12" t="e">
        <f t="shared" si="20"/>
        <v>#N/A</v>
      </c>
      <c r="AD66" s="12" t="e">
        <f t="shared" si="20"/>
        <v>#N/A</v>
      </c>
      <c r="AE66" s="12" t="e">
        <f t="shared" si="20"/>
        <v>#N/A</v>
      </c>
      <c r="AF66" s="12" t="e">
        <f t="shared" si="20"/>
        <v>#N/A</v>
      </c>
    </row>
    <row r="67" spans="2:32" outlineLevel="1" x14ac:dyDescent="0.25">
      <c r="B67" s="13">
        <f t="shared" si="8"/>
        <v>42277</v>
      </c>
      <c r="C67" s="53">
        <f t="shared" ref="C67:V67" si="27">C21+C44</f>
        <v>9.4899999999999998E-2</v>
      </c>
      <c r="D67" s="53">
        <f t="shared" si="27"/>
        <v>0.36070000000000002</v>
      </c>
      <c r="E67" s="53">
        <f t="shared" si="27"/>
        <v>6.0100000000000001E-2</v>
      </c>
      <c r="F67" s="53">
        <f t="shared" si="27"/>
        <v>2.4E-2</v>
      </c>
      <c r="G67" s="53">
        <f t="shared" si="27"/>
        <v>9.6199999999999994E-2</v>
      </c>
      <c r="H67" s="53">
        <f t="shared" si="27"/>
        <v>0.24220000000000003</v>
      </c>
      <c r="I67" s="53">
        <f t="shared" si="27"/>
        <v>0.71260000000000001</v>
      </c>
      <c r="J67" s="53">
        <f t="shared" si="27"/>
        <v>0.29530000000000001</v>
      </c>
      <c r="K67" s="53">
        <f t="shared" si="27"/>
        <v>0</v>
      </c>
      <c r="L67" s="53">
        <f t="shared" si="27"/>
        <v>6.0000000000000001E-3</v>
      </c>
      <c r="M67" s="53">
        <f t="shared" si="27"/>
        <v>4.0000000000000001E-3</v>
      </c>
      <c r="N67" s="53">
        <f t="shared" si="27"/>
        <v>1E-3</v>
      </c>
      <c r="O67" s="53">
        <f t="shared" si="27"/>
        <v>1E-3</v>
      </c>
      <c r="P67" s="53">
        <f t="shared" si="27"/>
        <v>0.01</v>
      </c>
      <c r="Q67" s="53">
        <f t="shared" si="27"/>
        <v>1E-3</v>
      </c>
      <c r="R67" s="53">
        <f t="shared" si="27"/>
        <v>1E-3</v>
      </c>
      <c r="S67" s="53">
        <f t="shared" si="27"/>
        <v>4.0000000000000001E-3</v>
      </c>
      <c r="T67" s="53">
        <f t="shared" si="27"/>
        <v>7.0000000000000001E-3</v>
      </c>
      <c r="U67" s="53">
        <f t="shared" si="27"/>
        <v>2.5000000000000001E-2</v>
      </c>
      <c r="V67" s="53">
        <f t="shared" si="27"/>
        <v>0.05</v>
      </c>
      <c r="Y67" s="13">
        <f t="shared" si="10"/>
        <v>42277</v>
      </c>
      <c r="Z67" s="12" t="e">
        <f t="shared" si="20"/>
        <v>#N/A</v>
      </c>
      <c r="AA67" s="12" t="e">
        <f t="shared" si="20"/>
        <v>#N/A</v>
      </c>
      <c r="AB67" s="12" t="e">
        <f t="shared" si="20"/>
        <v>#N/A</v>
      </c>
      <c r="AC67" s="12" t="e">
        <f t="shared" si="20"/>
        <v>#N/A</v>
      </c>
      <c r="AD67" s="12" t="e">
        <f t="shared" si="20"/>
        <v>#N/A</v>
      </c>
      <c r="AE67" s="12" t="e">
        <f t="shared" si="20"/>
        <v>#N/A</v>
      </c>
      <c r="AF67" s="12" t="e">
        <f t="shared" si="20"/>
        <v>#N/A</v>
      </c>
    </row>
    <row r="68" spans="2:32" outlineLevel="1" x14ac:dyDescent="0.25">
      <c r="B68" s="13">
        <f t="shared" si="8"/>
        <v>42308</v>
      </c>
      <c r="C68" s="53">
        <f t="shared" ref="C68:V68" si="28">C22+C45</f>
        <v>9.9299999999999999E-2</v>
      </c>
      <c r="D68" s="53">
        <f t="shared" si="28"/>
        <v>0.31740000000000002</v>
      </c>
      <c r="E68" s="53">
        <f t="shared" si="28"/>
        <v>6.6400000000000001E-2</v>
      </c>
      <c r="F68" s="53">
        <f t="shared" si="28"/>
        <v>2.5999999999999999E-2</v>
      </c>
      <c r="G68" s="53">
        <f t="shared" si="28"/>
        <v>0.10299999999999999</v>
      </c>
      <c r="H68" s="53">
        <f t="shared" si="28"/>
        <v>0.2223</v>
      </c>
      <c r="I68" s="53">
        <f t="shared" si="28"/>
        <v>0.74619999999999997</v>
      </c>
      <c r="J68" s="53">
        <f t="shared" si="28"/>
        <v>0.28539999999999999</v>
      </c>
      <c r="K68" s="53">
        <f t="shared" si="28"/>
        <v>0</v>
      </c>
      <c r="L68" s="53">
        <f t="shared" si="28"/>
        <v>5.0000000000000001E-3</v>
      </c>
      <c r="M68" s="53">
        <f t="shared" si="28"/>
        <v>7.0000000000000001E-3</v>
      </c>
      <c r="N68" s="53">
        <f t="shared" si="28"/>
        <v>2E-3</v>
      </c>
      <c r="O68" s="53">
        <f t="shared" si="28"/>
        <v>2E-3</v>
      </c>
      <c r="P68" s="53">
        <f t="shared" si="28"/>
        <v>1.7000000000000001E-2</v>
      </c>
      <c r="Q68" s="53">
        <f t="shared" si="28"/>
        <v>2E-3</v>
      </c>
      <c r="R68" s="53">
        <f t="shared" si="28"/>
        <v>2E-3</v>
      </c>
      <c r="S68" s="53">
        <f t="shared" si="28"/>
        <v>7.0000000000000001E-3</v>
      </c>
      <c r="T68" s="53">
        <f t="shared" si="28"/>
        <v>7.0000000000000001E-3</v>
      </c>
      <c r="U68" s="53">
        <f t="shared" si="28"/>
        <v>2.4E-2</v>
      </c>
      <c r="V68" s="53">
        <f t="shared" si="28"/>
        <v>5.8999999999999997E-2</v>
      </c>
      <c r="Y68" s="13">
        <f t="shared" si="10"/>
        <v>42308</v>
      </c>
      <c r="Z68" s="12" t="e">
        <f t="shared" si="20"/>
        <v>#N/A</v>
      </c>
      <c r="AA68" s="12" t="e">
        <f t="shared" si="20"/>
        <v>#N/A</v>
      </c>
      <c r="AB68" s="12" t="e">
        <f t="shared" si="20"/>
        <v>#N/A</v>
      </c>
      <c r="AC68" s="12" t="e">
        <f t="shared" si="20"/>
        <v>#N/A</v>
      </c>
      <c r="AD68" s="12" t="e">
        <f t="shared" si="20"/>
        <v>#N/A</v>
      </c>
      <c r="AE68" s="12" t="e">
        <f t="shared" si="20"/>
        <v>#N/A</v>
      </c>
      <c r="AF68" s="12" t="e">
        <f t="shared" si="20"/>
        <v>#N/A</v>
      </c>
    </row>
    <row r="69" spans="2:32" outlineLevel="1" x14ac:dyDescent="0.25">
      <c r="B69" s="13">
        <f t="shared" si="8"/>
        <v>42338</v>
      </c>
      <c r="C69" s="53">
        <f t="shared" ref="C69:V69" si="29">C23+C46</f>
        <v>0</v>
      </c>
      <c r="D69" s="53">
        <f t="shared" si="29"/>
        <v>0</v>
      </c>
      <c r="E69" s="53">
        <f t="shared" si="29"/>
        <v>0</v>
      </c>
      <c r="F69" s="53">
        <f t="shared" si="29"/>
        <v>0</v>
      </c>
      <c r="G69" s="53">
        <f t="shared" si="29"/>
        <v>0</v>
      </c>
      <c r="H69" s="53">
        <f t="shared" si="29"/>
        <v>0</v>
      </c>
      <c r="I69" s="53">
        <f t="shared" si="29"/>
        <v>0</v>
      </c>
      <c r="J69" s="53">
        <f t="shared" si="29"/>
        <v>0</v>
      </c>
      <c r="K69" s="53">
        <f t="shared" si="29"/>
        <v>0</v>
      </c>
      <c r="L69" s="53">
        <f t="shared" si="29"/>
        <v>0</v>
      </c>
      <c r="M69" s="53">
        <f t="shared" si="29"/>
        <v>0</v>
      </c>
      <c r="N69" s="53">
        <f t="shared" si="29"/>
        <v>0</v>
      </c>
      <c r="O69" s="53">
        <f t="shared" si="29"/>
        <v>0</v>
      </c>
      <c r="P69" s="53">
        <f t="shared" si="29"/>
        <v>0</v>
      </c>
      <c r="Q69" s="53">
        <f t="shared" si="29"/>
        <v>0</v>
      </c>
      <c r="R69" s="53">
        <f t="shared" si="29"/>
        <v>0</v>
      </c>
      <c r="S69" s="53">
        <f t="shared" si="29"/>
        <v>0</v>
      </c>
      <c r="T69" s="53">
        <f t="shared" si="29"/>
        <v>0</v>
      </c>
      <c r="U69" s="53">
        <f t="shared" si="29"/>
        <v>0</v>
      </c>
      <c r="V69" s="53">
        <f t="shared" si="29"/>
        <v>0</v>
      </c>
      <c r="Y69" s="13">
        <f t="shared" si="10"/>
        <v>42338</v>
      </c>
      <c r="Z69" s="12" t="e">
        <f t="shared" si="20"/>
        <v>#N/A</v>
      </c>
      <c r="AA69" s="12" t="e">
        <f t="shared" si="20"/>
        <v>#N/A</v>
      </c>
      <c r="AB69" s="12" t="e">
        <f t="shared" si="20"/>
        <v>#N/A</v>
      </c>
      <c r="AC69" s="12" t="e">
        <f t="shared" si="20"/>
        <v>#N/A</v>
      </c>
      <c r="AD69" s="12" t="e">
        <f t="shared" si="20"/>
        <v>#N/A</v>
      </c>
      <c r="AE69" s="12" t="e">
        <f t="shared" si="20"/>
        <v>#N/A</v>
      </c>
      <c r="AF69" s="12" t="e">
        <f t="shared" si="20"/>
        <v>#N/A</v>
      </c>
    </row>
    <row r="72" spans="2:32" x14ac:dyDescent="0.25">
      <c r="B72" s="1" t="s">
        <v>20</v>
      </c>
      <c r="C72" s="121" t="str">
        <f>C49</f>
        <v>France</v>
      </c>
      <c r="D72" s="121" t="str">
        <f t="shared" ref="D72:V72" si="30">D49</f>
        <v>Germany</v>
      </c>
      <c r="E72" s="121" t="str">
        <f t="shared" si="30"/>
        <v>Italy</v>
      </c>
      <c r="F72" s="121" t="str">
        <f t="shared" si="30"/>
        <v>Netherlands</v>
      </c>
      <c r="G72" s="121" t="str">
        <f t="shared" si="30"/>
        <v>Pan-European</v>
      </c>
      <c r="H72" s="121" t="str">
        <f t="shared" si="30"/>
        <v>Spain</v>
      </c>
      <c r="I72" s="121" t="str">
        <f t="shared" si="30"/>
        <v>United Kingdom</v>
      </c>
      <c r="J72" s="121" t="str">
        <f t="shared" si="30"/>
        <v>United States</v>
      </c>
      <c r="K72" s="121" t="str">
        <f t="shared" si="30"/>
        <v>Belgium</v>
      </c>
      <c r="L72" s="121" t="str">
        <f t="shared" si="30"/>
        <v>Denmark</v>
      </c>
      <c r="M72" s="121" t="str">
        <f t="shared" si="30"/>
        <v>Finland</v>
      </c>
      <c r="N72" s="121" t="str">
        <f t="shared" si="30"/>
        <v>Greece</v>
      </c>
      <c r="O72" s="121" t="str">
        <f t="shared" si="30"/>
        <v>Ireland</v>
      </c>
      <c r="P72" s="121" t="str">
        <f t="shared" si="30"/>
        <v>Luxembourg</v>
      </c>
      <c r="Q72" s="121" t="str">
        <f t="shared" si="30"/>
        <v>Norway</v>
      </c>
      <c r="R72" s="121" t="str">
        <f t="shared" si="30"/>
        <v>Poland</v>
      </c>
      <c r="S72" s="121" t="str">
        <f t="shared" si="30"/>
        <v>Portugal</v>
      </c>
      <c r="T72" s="121" t="str">
        <f t="shared" si="30"/>
        <v>Sweden</v>
      </c>
      <c r="U72" s="121" t="str">
        <f t="shared" si="30"/>
        <v>Switzerland</v>
      </c>
      <c r="V72" s="121" t="str">
        <f t="shared" si="30"/>
        <v>Russia</v>
      </c>
    </row>
    <row r="73" spans="2:32" outlineLevel="1" x14ac:dyDescent="0.25">
      <c r="B73" s="13">
        <f>EOMONTH($A$4,1)</f>
        <v>41759</v>
      </c>
      <c r="C73" s="53">
        <f t="shared" ref="C73:V73" si="31">C4-C27</f>
        <v>0.19410310957968807</v>
      </c>
      <c r="D73" s="53">
        <f t="shared" si="31"/>
        <v>-0.7</v>
      </c>
      <c r="E73" s="53">
        <f t="shared" si="31"/>
        <v>0</v>
      </c>
      <c r="F73" s="53">
        <f t="shared" si="31"/>
        <v>0.12813514695103809</v>
      </c>
      <c r="G73" s="53">
        <f t="shared" si="31"/>
        <v>0</v>
      </c>
      <c r="H73" s="53">
        <f t="shared" si="31"/>
        <v>4.0832627125952606E-2</v>
      </c>
      <c r="I73" s="53">
        <f t="shared" si="31"/>
        <v>0.29369710842553653</v>
      </c>
      <c r="J73" s="53">
        <f t="shared" si="31"/>
        <v>4.3232007917784698E-2</v>
      </c>
      <c r="K73" s="53">
        <f t="shared" si="31"/>
        <v>0</v>
      </c>
      <c r="L73" s="53">
        <f t="shared" si="31"/>
        <v>0</v>
      </c>
      <c r="M73" s="53">
        <f t="shared" si="31"/>
        <v>0</v>
      </c>
      <c r="N73" s="53">
        <f t="shared" si="31"/>
        <v>0</v>
      </c>
      <c r="O73" s="53">
        <f t="shared" si="31"/>
        <v>0</v>
      </c>
      <c r="P73" s="53">
        <f t="shared" si="31"/>
        <v>0</v>
      </c>
      <c r="Q73" s="53">
        <f t="shared" si="31"/>
        <v>0</v>
      </c>
      <c r="R73" s="53">
        <f t="shared" si="31"/>
        <v>0</v>
      </c>
      <c r="S73" s="53">
        <f t="shared" si="31"/>
        <v>0</v>
      </c>
      <c r="T73" s="53">
        <f t="shared" si="31"/>
        <v>0</v>
      </c>
      <c r="U73" s="53">
        <f t="shared" si="31"/>
        <v>0</v>
      </c>
      <c r="V73" s="53">
        <f t="shared" si="31"/>
        <v>0</v>
      </c>
    </row>
    <row r="74" spans="2:32" outlineLevel="1" x14ac:dyDescent="0.25">
      <c r="B74" s="13">
        <f t="shared" ref="B74:B92" si="32">EOMONTH(B73,1)</f>
        <v>41790</v>
      </c>
      <c r="C74" s="53">
        <f t="shared" ref="C74:V74" si="33">C5-C28</f>
        <v>-0.43200000000000005</v>
      </c>
      <c r="D74" s="53">
        <f t="shared" si="33"/>
        <v>0.16800000000000004</v>
      </c>
      <c r="E74" s="53">
        <f t="shared" si="33"/>
        <v>-6.8000000000000005E-2</v>
      </c>
      <c r="F74" s="53">
        <f t="shared" si="33"/>
        <v>-1.4E-2</v>
      </c>
      <c r="G74" s="53">
        <f t="shared" si="33"/>
        <v>0</v>
      </c>
      <c r="H74" s="53">
        <f t="shared" si="33"/>
        <v>2.7999999999999997E-2</v>
      </c>
      <c r="I74" s="53">
        <f t="shared" si="33"/>
        <v>0.11499999999999999</v>
      </c>
      <c r="J74" s="53">
        <f t="shared" si="33"/>
        <v>0.29299999999999998</v>
      </c>
      <c r="K74" s="53">
        <f t="shared" si="33"/>
        <v>0</v>
      </c>
      <c r="L74" s="53">
        <f t="shared" si="33"/>
        <v>0</v>
      </c>
      <c r="M74" s="53">
        <f t="shared" si="33"/>
        <v>0</v>
      </c>
      <c r="N74" s="53">
        <f t="shared" si="33"/>
        <v>0</v>
      </c>
      <c r="O74" s="53">
        <f t="shared" si="33"/>
        <v>0</v>
      </c>
      <c r="P74" s="53">
        <f t="shared" si="33"/>
        <v>0</v>
      </c>
      <c r="Q74" s="53">
        <f t="shared" si="33"/>
        <v>0</v>
      </c>
      <c r="R74" s="53">
        <f t="shared" si="33"/>
        <v>0</v>
      </c>
      <c r="S74" s="53">
        <f t="shared" si="33"/>
        <v>0</v>
      </c>
      <c r="T74" s="53">
        <f t="shared" si="33"/>
        <v>0</v>
      </c>
      <c r="U74" s="53">
        <f t="shared" si="33"/>
        <v>-0.09</v>
      </c>
      <c r="V74" s="53">
        <f t="shared" si="33"/>
        <v>0</v>
      </c>
    </row>
    <row r="75" spans="2:32" outlineLevel="1" x14ac:dyDescent="0.25">
      <c r="B75" s="13">
        <f t="shared" si="32"/>
        <v>41820</v>
      </c>
      <c r="C75" s="53">
        <f t="shared" ref="C75:V75" si="34">C6-C29</f>
        <v>-0.39379999999999998</v>
      </c>
      <c r="D75" s="53">
        <f t="shared" si="34"/>
        <v>-1.4300000000000007E-2</v>
      </c>
      <c r="E75" s="53">
        <f t="shared" si="34"/>
        <v>-4.1099999999999998E-2</v>
      </c>
      <c r="F75" s="53">
        <f t="shared" si="34"/>
        <v>-2.1100000000000001E-2</v>
      </c>
      <c r="G75" s="53">
        <f t="shared" si="34"/>
        <v>7.8299999999999995E-2</v>
      </c>
      <c r="H75" s="53">
        <f t="shared" si="34"/>
        <v>4.2500000000000003E-2</v>
      </c>
      <c r="I75" s="53">
        <f t="shared" si="34"/>
        <v>0.20649999999999999</v>
      </c>
      <c r="J75" s="53">
        <f t="shared" si="34"/>
        <v>0.25</v>
      </c>
      <c r="K75" s="53">
        <f t="shared" si="34"/>
        <v>0</v>
      </c>
      <c r="L75" s="53">
        <f t="shared" si="34"/>
        <v>0</v>
      </c>
      <c r="M75" s="53">
        <f t="shared" si="34"/>
        <v>0</v>
      </c>
      <c r="N75" s="53">
        <f t="shared" si="34"/>
        <v>0</v>
      </c>
      <c r="O75" s="53">
        <f t="shared" si="34"/>
        <v>0</v>
      </c>
      <c r="P75" s="53">
        <f t="shared" si="34"/>
        <v>0</v>
      </c>
      <c r="Q75" s="53">
        <f t="shared" si="34"/>
        <v>0</v>
      </c>
      <c r="R75" s="53">
        <f t="shared" si="34"/>
        <v>0</v>
      </c>
      <c r="S75" s="53">
        <f t="shared" si="34"/>
        <v>0</v>
      </c>
      <c r="T75" s="53">
        <f t="shared" si="34"/>
        <v>0</v>
      </c>
      <c r="U75" s="53">
        <f t="shared" si="34"/>
        <v>-0.106</v>
      </c>
      <c r="V75" s="53">
        <f t="shared" si="34"/>
        <v>0</v>
      </c>
    </row>
    <row r="76" spans="2:32" outlineLevel="1" x14ac:dyDescent="0.25">
      <c r="B76" s="13">
        <f t="shared" si="32"/>
        <v>41851</v>
      </c>
      <c r="C76" s="53">
        <f t="shared" ref="C76:V76" si="35">C7-C30</f>
        <v>-8.7999999999999995E-2</v>
      </c>
      <c r="D76" s="53">
        <f t="shared" si="35"/>
        <v>-0.1381</v>
      </c>
      <c r="E76" s="53">
        <f t="shared" si="35"/>
        <v>3.6599999999999994E-2</v>
      </c>
      <c r="F76" s="53">
        <f t="shared" si="35"/>
        <v>-1.8700000000000001E-2</v>
      </c>
      <c r="G76" s="53">
        <f t="shared" si="35"/>
        <v>0.10780000000000001</v>
      </c>
      <c r="H76" s="53">
        <f t="shared" si="35"/>
        <v>-0.1827</v>
      </c>
      <c r="I76" s="53">
        <f t="shared" si="35"/>
        <v>0.191</v>
      </c>
      <c r="J76" s="53">
        <f t="shared" si="35"/>
        <v>0.17809999999999998</v>
      </c>
      <c r="K76" s="53">
        <f t="shared" si="35"/>
        <v>-2E-3</v>
      </c>
      <c r="L76" s="53">
        <f t="shared" si="35"/>
        <v>0</v>
      </c>
      <c r="M76" s="53">
        <f t="shared" si="35"/>
        <v>-8.0000000000000002E-3</v>
      </c>
      <c r="N76" s="53">
        <f t="shared" si="35"/>
        <v>-2E-3</v>
      </c>
      <c r="O76" s="53">
        <f t="shared" si="35"/>
        <v>-4.0000000000000001E-3</v>
      </c>
      <c r="P76" s="53">
        <f t="shared" si="35"/>
        <v>-1.2999999999999999E-2</v>
      </c>
      <c r="Q76" s="53">
        <f t="shared" si="35"/>
        <v>-2E-3</v>
      </c>
      <c r="R76" s="53">
        <f t="shared" si="35"/>
        <v>-6.0000000000000001E-3</v>
      </c>
      <c r="S76" s="53">
        <f t="shared" si="35"/>
        <v>0</v>
      </c>
      <c r="T76" s="53">
        <f t="shared" si="35"/>
        <v>-6.0000000000000001E-3</v>
      </c>
      <c r="U76" s="53">
        <f t="shared" si="35"/>
        <v>-4.4999999999999998E-2</v>
      </c>
      <c r="V76" s="53">
        <f t="shared" si="35"/>
        <v>0</v>
      </c>
    </row>
    <row r="77" spans="2:32" outlineLevel="1" x14ac:dyDescent="0.25">
      <c r="B77" s="13">
        <f t="shared" si="32"/>
        <v>41882</v>
      </c>
      <c r="C77" s="53">
        <f t="shared" ref="C77:V77" si="36">C8-C31</f>
        <v>-0.13079999999999997</v>
      </c>
      <c r="D77" s="53">
        <f t="shared" si="36"/>
        <v>1.9100000000000006E-2</v>
      </c>
      <c r="E77" s="53">
        <f t="shared" si="36"/>
        <v>4.3800000000000006E-2</v>
      </c>
      <c r="F77" s="53">
        <f t="shared" si="36"/>
        <v>-1.3100000000000001E-2</v>
      </c>
      <c r="G77" s="53">
        <f t="shared" si="36"/>
        <v>7.5300000000000006E-2</v>
      </c>
      <c r="H77" s="53">
        <f t="shared" si="36"/>
        <v>-0.17980000000000002</v>
      </c>
      <c r="I77" s="53">
        <f t="shared" si="36"/>
        <v>1.8199999999999994E-2</v>
      </c>
      <c r="J77" s="53">
        <f t="shared" si="36"/>
        <v>0.23010000000000003</v>
      </c>
      <c r="K77" s="53">
        <f t="shared" si="36"/>
        <v>-2.0999999999999999E-3</v>
      </c>
      <c r="L77" s="53">
        <f t="shared" si="36"/>
        <v>0</v>
      </c>
      <c r="M77" s="53">
        <f t="shared" si="36"/>
        <v>-8.3999999999999995E-3</v>
      </c>
      <c r="N77" s="53">
        <f t="shared" si="36"/>
        <v>-2.0999999999999999E-3</v>
      </c>
      <c r="O77" s="53">
        <f t="shared" si="36"/>
        <v>-4.1999999999999997E-3</v>
      </c>
      <c r="P77" s="53">
        <f t="shared" si="36"/>
        <v>-1.47E-2</v>
      </c>
      <c r="Q77" s="53">
        <f t="shared" si="36"/>
        <v>-2.0999999999999999E-3</v>
      </c>
      <c r="R77" s="53">
        <f t="shared" si="36"/>
        <v>-6.3E-3</v>
      </c>
      <c r="S77" s="53">
        <f t="shared" si="36"/>
        <v>0</v>
      </c>
      <c r="T77" s="53">
        <f t="shared" si="36"/>
        <v>-6.3E-3</v>
      </c>
      <c r="U77" s="53">
        <f t="shared" si="36"/>
        <v>-1.6299999999999999E-2</v>
      </c>
      <c r="V77" s="53">
        <f t="shared" si="36"/>
        <v>0</v>
      </c>
    </row>
    <row r="78" spans="2:32" outlineLevel="1" x14ac:dyDescent="0.25">
      <c r="B78" s="13">
        <f t="shared" si="32"/>
        <v>41912</v>
      </c>
      <c r="C78" s="53">
        <f t="shared" ref="C78:V78" si="37">C9-C32</f>
        <v>-9.1200000000000003E-2</v>
      </c>
      <c r="D78" s="53">
        <f t="shared" si="37"/>
        <v>5.6799999999999989E-2</v>
      </c>
      <c r="E78" s="53">
        <f t="shared" si="37"/>
        <v>4.9399999999999999E-2</v>
      </c>
      <c r="F78" s="53">
        <f t="shared" si="37"/>
        <v>-8.9999999999999998E-4</v>
      </c>
      <c r="G78" s="53">
        <f t="shared" si="37"/>
        <v>7.6499999999999999E-2</v>
      </c>
      <c r="H78" s="53">
        <f t="shared" si="37"/>
        <v>-0.1615</v>
      </c>
      <c r="I78" s="53">
        <f t="shared" si="37"/>
        <v>-0.14949999999999997</v>
      </c>
      <c r="J78" s="53">
        <f t="shared" si="37"/>
        <v>0.2263</v>
      </c>
      <c r="K78" s="53">
        <f t="shared" si="37"/>
        <v>0</v>
      </c>
      <c r="L78" s="53">
        <f t="shared" si="37"/>
        <v>0</v>
      </c>
      <c r="M78" s="53">
        <f t="shared" si="37"/>
        <v>0</v>
      </c>
      <c r="N78" s="53">
        <f t="shared" si="37"/>
        <v>0</v>
      </c>
      <c r="O78" s="53">
        <f t="shared" si="37"/>
        <v>0</v>
      </c>
      <c r="P78" s="53">
        <f t="shared" si="37"/>
        <v>0</v>
      </c>
      <c r="Q78" s="53">
        <f t="shared" si="37"/>
        <v>0</v>
      </c>
      <c r="R78" s="53">
        <f t="shared" si="37"/>
        <v>0</v>
      </c>
      <c r="S78" s="53">
        <f t="shared" si="37"/>
        <v>0</v>
      </c>
      <c r="T78" s="53">
        <f t="shared" si="37"/>
        <v>0</v>
      </c>
      <c r="U78" s="53">
        <f t="shared" si="37"/>
        <v>-7.0000000000000001E-3</v>
      </c>
      <c r="V78" s="53">
        <f t="shared" si="37"/>
        <v>0</v>
      </c>
    </row>
    <row r="79" spans="2:32" outlineLevel="1" x14ac:dyDescent="0.25">
      <c r="B79" s="13">
        <f t="shared" si="32"/>
        <v>41943</v>
      </c>
      <c r="C79" s="53">
        <f t="shared" ref="C79:V79" si="38">C10-C33</f>
        <v>-8.9700000000000002E-2</v>
      </c>
      <c r="D79" s="53">
        <f t="shared" si="38"/>
        <v>2.0999999999999908E-3</v>
      </c>
      <c r="E79" s="53">
        <f t="shared" si="38"/>
        <v>3.3700000000000001E-2</v>
      </c>
      <c r="F79" s="53">
        <f t="shared" si="38"/>
        <v>-1.7999999999999999E-2</v>
      </c>
      <c r="G79" s="53">
        <f t="shared" si="38"/>
        <v>8.1100000000000005E-2</v>
      </c>
      <c r="H79" s="53">
        <f t="shared" si="38"/>
        <v>-0.21950000000000003</v>
      </c>
      <c r="I79" s="53">
        <f t="shared" si="38"/>
        <v>-7.0000000000003393E-4</v>
      </c>
      <c r="J79" s="53">
        <f t="shared" si="38"/>
        <v>0.254</v>
      </c>
      <c r="K79" s="53">
        <f t="shared" si="38"/>
        <v>0</v>
      </c>
      <c r="L79" s="53">
        <f t="shared" si="38"/>
        <v>0</v>
      </c>
      <c r="M79" s="53">
        <f t="shared" si="38"/>
        <v>-4.0000000000000001E-3</v>
      </c>
      <c r="N79" s="53">
        <f t="shared" si="38"/>
        <v>-1E-3</v>
      </c>
      <c r="O79" s="53">
        <f t="shared" si="38"/>
        <v>-2E-3</v>
      </c>
      <c r="P79" s="53">
        <f t="shared" si="38"/>
        <v>-8.9999999999999993E-3</v>
      </c>
      <c r="Q79" s="53">
        <f t="shared" si="38"/>
        <v>-2E-3</v>
      </c>
      <c r="R79" s="53">
        <f t="shared" si="38"/>
        <v>-3.0000000000000001E-3</v>
      </c>
      <c r="S79" s="53">
        <f t="shared" si="38"/>
        <v>0</v>
      </c>
      <c r="T79" s="53">
        <f t="shared" si="38"/>
        <v>-4.0000000000000001E-3</v>
      </c>
      <c r="U79" s="53">
        <f t="shared" si="38"/>
        <v>-1.6E-2</v>
      </c>
      <c r="V79" s="53">
        <f t="shared" si="38"/>
        <v>0</v>
      </c>
    </row>
    <row r="80" spans="2:32" outlineLevel="1" x14ac:dyDescent="0.25">
      <c r="B80" s="13">
        <f t="shared" si="32"/>
        <v>41973</v>
      </c>
      <c r="C80" s="53">
        <f t="shared" ref="C80:V80" si="39">C11-C34</f>
        <v>-8.77E-2</v>
      </c>
      <c r="D80" s="53">
        <f t="shared" si="39"/>
        <v>9.5999999999999974E-3</v>
      </c>
      <c r="E80" s="53">
        <f t="shared" si="39"/>
        <v>2.3599999999999999E-2</v>
      </c>
      <c r="F80" s="53">
        <f t="shared" si="39"/>
        <v>-6.9000000000000006E-2</v>
      </c>
      <c r="G80" s="53">
        <f t="shared" si="39"/>
        <v>8.3299999999999999E-2</v>
      </c>
      <c r="H80" s="53">
        <f t="shared" si="39"/>
        <v>-0.19750000000000001</v>
      </c>
      <c r="I80" s="53">
        <f t="shared" si="39"/>
        <v>3.4700000000000009E-2</v>
      </c>
      <c r="J80" s="53">
        <f t="shared" si="39"/>
        <v>0.26</v>
      </c>
      <c r="K80" s="53">
        <f t="shared" si="39"/>
        <v>0</v>
      </c>
      <c r="L80" s="53">
        <f t="shared" si="39"/>
        <v>0</v>
      </c>
      <c r="M80" s="53">
        <f t="shared" si="39"/>
        <v>-7.0000000000000001E-3</v>
      </c>
      <c r="N80" s="53">
        <f t="shared" si="39"/>
        <v>-2E-3</v>
      </c>
      <c r="O80" s="53">
        <f t="shared" si="39"/>
        <v>-3.0000000000000001E-3</v>
      </c>
      <c r="P80" s="53">
        <f t="shared" si="39"/>
        <v>-1.4999999999999999E-2</v>
      </c>
      <c r="Q80" s="53">
        <f t="shared" si="39"/>
        <v>-3.0000000000000001E-3</v>
      </c>
      <c r="R80" s="53">
        <f t="shared" si="39"/>
        <v>-5.0000000000000001E-3</v>
      </c>
      <c r="S80" s="53">
        <f t="shared" si="39"/>
        <v>0</v>
      </c>
      <c r="T80" s="53">
        <f t="shared" si="39"/>
        <v>-7.0000000000000001E-3</v>
      </c>
      <c r="U80" s="53">
        <f t="shared" si="39"/>
        <v>-1.4999999999999999E-2</v>
      </c>
      <c r="V80" s="53">
        <f t="shared" si="39"/>
        <v>0</v>
      </c>
    </row>
    <row r="81" spans="2:22" outlineLevel="1" x14ac:dyDescent="0.25">
      <c r="B81" s="13">
        <f t="shared" si="32"/>
        <v>42004</v>
      </c>
      <c r="C81" s="53">
        <f t="shared" ref="C81:V81" si="40">C12-C35</f>
        <v>-8.4000000000000005E-2</v>
      </c>
      <c r="D81" s="53">
        <f t="shared" si="40"/>
        <v>3.7000000000000005E-2</v>
      </c>
      <c r="E81" s="53">
        <f t="shared" si="40"/>
        <v>2.5999999999999999E-2</v>
      </c>
      <c r="F81" s="53">
        <f t="shared" si="40"/>
        <v>-6.5000000000000002E-2</v>
      </c>
      <c r="G81" s="53">
        <f t="shared" si="40"/>
        <v>8.4000000000000005E-2</v>
      </c>
      <c r="H81" s="53">
        <f t="shared" si="40"/>
        <v>-0.20599999999999999</v>
      </c>
      <c r="I81" s="53">
        <f t="shared" si="40"/>
        <v>3.0999999999999972E-2</v>
      </c>
      <c r="J81" s="53">
        <f t="shared" si="40"/>
        <v>0.255</v>
      </c>
      <c r="K81" s="53">
        <f t="shared" si="40"/>
        <v>0</v>
      </c>
      <c r="L81" s="53">
        <f t="shared" si="40"/>
        <v>0</v>
      </c>
      <c r="M81" s="53">
        <f t="shared" si="40"/>
        <v>-7.0000000000000001E-3</v>
      </c>
      <c r="N81" s="53">
        <f t="shared" si="40"/>
        <v>-2E-3</v>
      </c>
      <c r="O81" s="53">
        <f t="shared" si="40"/>
        <v>-3.0000000000000001E-3</v>
      </c>
      <c r="P81" s="53">
        <f t="shared" si="40"/>
        <v>-1.4999999999999999E-2</v>
      </c>
      <c r="Q81" s="53">
        <f t="shared" si="40"/>
        <v>-3.0000000000000001E-3</v>
      </c>
      <c r="R81" s="53">
        <f t="shared" si="40"/>
        <v>-5.0000000000000001E-3</v>
      </c>
      <c r="S81" s="53">
        <f t="shared" si="40"/>
        <v>0</v>
      </c>
      <c r="T81" s="53">
        <f t="shared" si="40"/>
        <v>-7.0000000000000001E-3</v>
      </c>
      <c r="U81" s="53">
        <f t="shared" si="40"/>
        <v>-8.0000000000000002E-3</v>
      </c>
      <c r="V81" s="53">
        <f t="shared" si="40"/>
        <v>-2.7E-2</v>
      </c>
    </row>
    <row r="82" spans="2:22" outlineLevel="1" x14ac:dyDescent="0.25">
      <c r="B82" s="13">
        <f t="shared" si="32"/>
        <v>42035</v>
      </c>
      <c r="C82" s="53">
        <f t="shared" ref="C82:V82" si="41">C13-C36</f>
        <v>-8.4500000000000006E-2</v>
      </c>
      <c r="D82" s="53">
        <f t="shared" si="41"/>
        <v>3.1400000000000011E-2</v>
      </c>
      <c r="E82" s="53">
        <f t="shared" si="41"/>
        <v>2.5200000000000004E-2</v>
      </c>
      <c r="F82" s="53">
        <f t="shared" si="41"/>
        <v>-6.3600000000000004E-2</v>
      </c>
      <c r="G82" s="53">
        <f t="shared" si="41"/>
        <v>8.1500000000000003E-2</v>
      </c>
      <c r="H82" s="53">
        <f t="shared" si="41"/>
        <v>-0.2102</v>
      </c>
      <c r="I82" s="53">
        <f t="shared" si="41"/>
        <v>1.26E-2</v>
      </c>
      <c r="J82" s="53">
        <f t="shared" si="41"/>
        <v>0.27439999999999998</v>
      </c>
      <c r="K82" s="53">
        <f t="shared" si="41"/>
        <v>0</v>
      </c>
      <c r="L82" s="53">
        <f t="shared" si="41"/>
        <v>0</v>
      </c>
      <c r="M82" s="53">
        <f t="shared" si="41"/>
        <v>-6.1000000000000004E-3</v>
      </c>
      <c r="N82" s="53">
        <f t="shared" si="41"/>
        <v>-1.5E-3</v>
      </c>
      <c r="O82" s="53">
        <f t="shared" si="41"/>
        <v>-3.0999999999999999E-3</v>
      </c>
      <c r="P82" s="53">
        <f t="shared" si="41"/>
        <v>-1.38E-2</v>
      </c>
      <c r="Q82" s="53">
        <f t="shared" si="41"/>
        <v>-3.0999999999999999E-3</v>
      </c>
      <c r="R82" s="53">
        <f t="shared" si="41"/>
        <v>-4.5999999999999999E-3</v>
      </c>
      <c r="S82" s="53">
        <f t="shared" si="41"/>
        <v>0</v>
      </c>
      <c r="T82" s="53">
        <f t="shared" si="41"/>
        <v>-6.1000000000000004E-3</v>
      </c>
      <c r="U82" s="53">
        <f t="shared" si="41"/>
        <v>-8.3000000000000001E-3</v>
      </c>
      <c r="V82" s="53">
        <f t="shared" si="41"/>
        <v>-2.0299999999999999E-2</v>
      </c>
    </row>
    <row r="83" spans="2:22" outlineLevel="1" x14ac:dyDescent="0.25">
      <c r="B83" s="13">
        <f t="shared" si="32"/>
        <v>42063</v>
      </c>
      <c r="C83" s="53">
        <f t="shared" ref="C83:V83" si="42">C14-C37</f>
        <v>-8.8000000000000009E-2</v>
      </c>
      <c r="D83" s="53">
        <f t="shared" si="42"/>
        <v>2.8999999999999984E-2</v>
      </c>
      <c r="E83" s="53">
        <f t="shared" si="42"/>
        <v>1.5999999999999997E-2</v>
      </c>
      <c r="F83" s="53">
        <f t="shared" si="42"/>
        <v>-6.9000000000000006E-2</v>
      </c>
      <c r="G83" s="53">
        <f t="shared" si="42"/>
        <v>7.4999999999999997E-2</v>
      </c>
      <c r="H83" s="53">
        <f t="shared" si="42"/>
        <v>-0.16900000000000001</v>
      </c>
      <c r="I83" s="53">
        <f t="shared" si="42"/>
        <v>2.7999999999999969E-2</v>
      </c>
      <c r="J83" s="53">
        <f t="shared" si="42"/>
        <v>0.28300000000000003</v>
      </c>
      <c r="K83" s="53">
        <f t="shared" si="42"/>
        <v>0</v>
      </c>
      <c r="L83" s="53">
        <f t="shared" si="42"/>
        <v>0</v>
      </c>
      <c r="M83" s="53">
        <f t="shared" si="42"/>
        <v>-1.2999999999999999E-2</v>
      </c>
      <c r="N83" s="53">
        <f t="shared" si="42"/>
        <v>-3.0000000000000001E-3</v>
      </c>
      <c r="O83" s="53">
        <f t="shared" si="42"/>
        <v>-6.0000000000000001E-3</v>
      </c>
      <c r="P83" s="53">
        <f t="shared" si="42"/>
        <v>-2.8000000000000001E-2</v>
      </c>
      <c r="Q83" s="53">
        <f t="shared" si="42"/>
        <v>-6.0000000000000001E-3</v>
      </c>
      <c r="R83" s="53">
        <f t="shared" si="42"/>
        <v>-8.9999999999999993E-3</v>
      </c>
      <c r="S83" s="53">
        <f t="shared" si="42"/>
        <v>0</v>
      </c>
      <c r="T83" s="53">
        <f t="shared" si="42"/>
        <v>-1.2999999999999999E-2</v>
      </c>
      <c r="U83" s="53">
        <f t="shared" si="42"/>
        <v>-7.0000000000000001E-3</v>
      </c>
      <c r="V83" s="53">
        <f t="shared" si="42"/>
        <v>-1.7999999999999999E-2</v>
      </c>
    </row>
    <row r="84" spans="2:22" outlineLevel="1" x14ac:dyDescent="0.25">
      <c r="B84" s="13">
        <f t="shared" si="32"/>
        <v>42094</v>
      </c>
      <c r="C84" s="53">
        <f t="shared" ref="C84:V84" si="43">C15-C38</f>
        <v>-4.6999999999999993E-2</v>
      </c>
      <c r="D84" s="53">
        <f t="shared" si="43"/>
        <v>6.7000000000000115E-3</v>
      </c>
      <c r="E84" s="53">
        <f t="shared" si="43"/>
        <v>1.7500000000000002E-2</v>
      </c>
      <c r="F84" s="53">
        <f t="shared" si="43"/>
        <v>-6.9000000000000006E-2</v>
      </c>
      <c r="G84" s="53">
        <f t="shared" si="43"/>
        <v>6.6199999999999995E-2</v>
      </c>
      <c r="H84" s="53">
        <f t="shared" si="43"/>
        <v>-0.18630000000000002</v>
      </c>
      <c r="I84" s="53">
        <f t="shared" si="43"/>
        <v>6.8999999999999617E-3</v>
      </c>
      <c r="J84" s="53">
        <f t="shared" si="43"/>
        <v>0.28910000000000002</v>
      </c>
      <c r="K84" s="53">
        <f t="shared" si="43"/>
        <v>0</v>
      </c>
      <c r="L84" s="53">
        <f t="shared" si="43"/>
        <v>0</v>
      </c>
      <c r="M84" s="53">
        <f t="shared" si="43"/>
        <v>-1.2999999999999999E-2</v>
      </c>
      <c r="N84" s="53">
        <f t="shared" si="43"/>
        <v>-3.0000000000000001E-3</v>
      </c>
      <c r="O84" s="53">
        <f t="shared" si="43"/>
        <v>-7.0000000000000001E-3</v>
      </c>
      <c r="P84" s="53">
        <f t="shared" si="43"/>
        <v>-0.03</v>
      </c>
      <c r="Q84" s="53">
        <f t="shared" si="43"/>
        <v>-7.0000000000000001E-3</v>
      </c>
      <c r="R84" s="53">
        <f t="shared" si="43"/>
        <v>-0.01</v>
      </c>
      <c r="S84" s="53">
        <f t="shared" si="43"/>
        <v>0</v>
      </c>
      <c r="T84" s="53">
        <f t="shared" si="43"/>
        <v>-1.2999999999999999E-2</v>
      </c>
      <c r="U84" s="53">
        <f t="shared" si="43"/>
        <v>0</v>
      </c>
      <c r="V84" s="53">
        <f t="shared" si="43"/>
        <v>0</v>
      </c>
    </row>
    <row r="85" spans="2:22" outlineLevel="1" x14ac:dyDescent="0.25">
      <c r="B85" s="13">
        <f t="shared" si="32"/>
        <v>42124</v>
      </c>
      <c r="C85" s="53">
        <f t="shared" ref="C85:V85" si="44">C16-C39</f>
        <v>-7.2605957891592687E-2</v>
      </c>
      <c r="D85" s="53">
        <f t="shared" si="44"/>
        <v>1.2407250590191793E-2</v>
      </c>
      <c r="E85" s="53">
        <f t="shared" si="44"/>
        <v>1.2403809835531188E-2</v>
      </c>
      <c r="F85" s="53">
        <f t="shared" si="44"/>
        <v>-1.9068707260334869E-2</v>
      </c>
      <c r="G85" s="53">
        <f t="shared" si="44"/>
        <v>8.2500000000000004E-2</v>
      </c>
      <c r="H85" s="53">
        <f t="shared" si="44"/>
        <v>-0.19069999999999998</v>
      </c>
      <c r="I85" s="53">
        <f t="shared" si="44"/>
        <v>1.8000000000000238E-3</v>
      </c>
      <c r="J85" s="53">
        <f t="shared" si="44"/>
        <v>0.26469999999999999</v>
      </c>
      <c r="K85" s="53">
        <f t="shared" si="44"/>
        <v>0</v>
      </c>
      <c r="L85" s="53">
        <f t="shared" si="44"/>
        <v>0</v>
      </c>
      <c r="M85" s="53">
        <f t="shared" si="44"/>
        <v>-1.1441224356200921E-2</v>
      </c>
      <c r="N85" s="53">
        <f t="shared" si="44"/>
        <v>-3.8137414520669735E-3</v>
      </c>
      <c r="O85" s="53">
        <f t="shared" si="44"/>
        <v>-7.6274829041339471E-3</v>
      </c>
      <c r="P85" s="53">
        <f t="shared" si="44"/>
        <v>-2.2882448712401842E-2</v>
      </c>
      <c r="Q85" s="53">
        <f t="shared" si="44"/>
        <v>-7.6274829041339471E-3</v>
      </c>
      <c r="R85" s="53">
        <f t="shared" si="44"/>
        <v>-1.1441224356200921E-2</v>
      </c>
      <c r="S85" s="53">
        <f t="shared" si="44"/>
        <v>-1.1441224356200921E-2</v>
      </c>
      <c r="T85" s="53">
        <f t="shared" si="44"/>
        <v>-3.8E-3</v>
      </c>
      <c r="U85" s="53">
        <f t="shared" si="44"/>
        <v>-1.14E-2</v>
      </c>
      <c r="V85" s="53">
        <f t="shared" si="44"/>
        <v>0</v>
      </c>
    </row>
    <row r="86" spans="2:22" outlineLevel="1" x14ac:dyDescent="0.25">
      <c r="B86" s="13">
        <f t="shared" si="32"/>
        <v>42155</v>
      </c>
      <c r="C86" s="53">
        <f t="shared" ref="C86:V86" si="45">C17-C40</f>
        <v>-7.5260148669140575E-2</v>
      </c>
      <c r="D86" s="53">
        <f t="shared" si="45"/>
        <v>-1.6202928237978864E-3</v>
      </c>
      <c r="E86" s="53">
        <f t="shared" si="45"/>
        <v>1.3319155844599671E-2</v>
      </c>
      <c r="F86" s="53">
        <f t="shared" si="45"/>
        <v>-1.5486317253857379E-2</v>
      </c>
      <c r="G86" s="53">
        <f t="shared" si="45"/>
        <v>9.4100000000000003E-2</v>
      </c>
      <c r="H86" s="53">
        <f t="shared" si="45"/>
        <v>-0.19650000000000001</v>
      </c>
      <c r="I86" s="53">
        <f t="shared" si="45"/>
        <v>-2.5599010377223785E-2</v>
      </c>
      <c r="J86" s="53">
        <f t="shared" si="45"/>
        <v>0.30320000000000003</v>
      </c>
      <c r="K86" s="53">
        <f t="shared" si="45"/>
        <v>0</v>
      </c>
      <c r="L86" s="53">
        <f t="shared" si="45"/>
        <v>0</v>
      </c>
      <c r="M86" s="53">
        <f t="shared" si="45"/>
        <v>-9.2917903523144288E-3</v>
      </c>
      <c r="N86" s="53">
        <f t="shared" si="45"/>
        <v>-3.0972634507714764E-3</v>
      </c>
      <c r="O86" s="53">
        <f t="shared" si="45"/>
        <v>-6.1945269015429528E-3</v>
      </c>
      <c r="P86" s="53">
        <f t="shared" si="45"/>
        <v>-1.8583580704628858E-2</v>
      </c>
      <c r="Q86" s="53">
        <f t="shared" si="45"/>
        <v>-6.1945269015429528E-3</v>
      </c>
      <c r="R86" s="53">
        <f t="shared" si="45"/>
        <v>-9.2917903523144288E-3</v>
      </c>
      <c r="S86" s="53">
        <f t="shared" si="45"/>
        <v>-9.2917903523144288E-3</v>
      </c>
      <c r="T86" s="53">
        <f t="shared" si="45"/>
        <v>-3.0972634507714764E-3</v>
      </c>
      <c r="U86" s="53">
        <f t="shared" si="45"/>
        <v>-9.2917903523144288E-3</v>
      </c>
      <c r="V86" s="53">
        <f t="shared" si="45"/>
        <v>-2.1636470356579087E-2</v>
      </c>
    </row>
    <row r="87" spans="2:22" outlineLevel="1" x14ac:dyDescent="0.25">
      <c r="B87" s="13">
        <f t="shared" si="32"/>
        <v>42185</v>
      </c>
      <c r="C87" s="53">
        <f t="shared" ref="C87:V87" si="46">C18-C41</f>
        <v>-6.02517529901326E-2</v>
      </c>
      <c r="D87" s="53">
        <f t="shared" si="46"/>
        <v>-3.1384798531117003E-2</v>
      </c>
      <c r="E87" s="53">
        <f t="shared" si="46"/>
        <v>9.0205265685660077E-4</v>
      </c>
      <c r="F87" s="53">
        <f t="shared" si="46"/>
        <v>-0.02</v>
      </c>
      <c r="G87" s="53">
        <f t="shared" si="46"/>
        <v>9.6738659817766998E-2</v>
      </c>
      <c r="H87" s="53">
        <f t="shared" si="46"/>
        <v>-0.19061275067095362</v>
      </c>
      <c r="I87" s="53">
        <f t="shared" si="46"/>
        <v>2.7164288631640998E-2</v>
      </c>
      <c r="J87" s="53">
        <f t="shared" si="46"/>
        <v>0.30244430108593801</v>
      </c>
      <c r="K87" s="53">
        <f t="shared" si="46"/>
        <v>0</v>
      </c>
      <c r="L87" s="53">
        <f t="shared" si="46"/>
        <v>0</v>
      </c>
      <c r="M87" s="53">
        <f t="shared" si="46"/>
        <v>-1.2E-2</v>
      </c>
      <c r="N87" s="53">
        <f t="shared" si="46"/>
        <v>-4.0000000000000001E-3</v>
      </c>
      <c r="O87" s="53">
        <f t="shared" si="46"/>
        <v>-8.0000000000000002E-3</v>
      </c>
      <c r="P87" s="53">
        <f t="shared" si="46"/>
        <v>-2.4E-2</v>
      </c>
      <c r="Q87" s="53">
        <f t="shared" si="46"/>
        <v>-8.0000000000000002E-3</v>
      </c>
      <c r="R87" s="53">
        <f t="shared" si="46"/>
        <v>-1.2E-2</v>
      </c>
      <c r="S87" s="53">
        <f t="shared" si="46"/>
        <v>-1.2E-2</v>
      </c>
      <c r="T87" s="53">
        <f t="shared" si="46"/>
        <v>-4.0000000000000001E-3</v>
      </c>
      <c r="U87" s="53">
        <f t="shared" si="46"/>
        <v>-1.2E-2</v>
      </c>
      <c r="V87" s="53">
        <f t="shared" si="46"/>
        <v>-1.9E-2</v>
      </c>
    </row>
    <row r="88" spans="2:22" outlineLevel="1" x14ac:dyDescent="0.25">
      <c r="B88" s="13">
        <f t="shared" si="32"/>
        <v>42216</v>
      </c>
      <c r="C88" s="53">
        <f t="shared" ref="C88:V88" si="47">C19-C42</f>
        <v>-6.0600000000000001E-2</v>
      </c>
      <c r="D88" s="53">
        <f t="shared" si="47"/>
        <v>-1.1699999999999988E-2</v>
      </c>
      <c r="E88" s="53">
        <f t="shared" si="47"/>
        <v>-2.3E-3</v>
      </c>
      <c r="F88" s="53">
        <f t="shared" si="47"/>
        <v>-2.1999999999999999E-2</v>
      </c>
      <c r="G88" s="53">
        <f t="shared" si="47"/>
        <v>9.5799999999999996E-2</v>
      </c>
      <c r="H88" s="53">
        <f t="shared" si="47"/>
        <v>-0.191</v>
      </c>
      <c r="I88" s="53">
        <f t="shared" si="47"/>
        <v>6.5000000000000058E-3</v>
      </c>
      <c r="J88" s="53">
        <f t="shared" si="47"/>
        <v>0.30830000000000002</v>
      </c>
      <c r="K88" s="53">
        <f t="shared" si="47"/>
        <v>0</v>
      </c>
      <c r="L88" s="53">
        <f t="shared" si="47"/>
        <v>0</v>
      </c>
      <c r="M88" s="53">
        <f t="shared" si="47"/>
        <v>-1.2999999999999999E-2</v>
      </c>
      <c r="N88" s="53">
        <f t="shared" si="47"/>
        <v>-4.0000000000000001E-3</v>
      </c>
      <c r="O88" s="53">
        <f t="shared" si="47"/>
        <v>-8.9999999999999993E-3</v>
      </c>
      <c r="P88" s="53">
        <f t="shared" si="47"/>
        <v>-2.5999999999999999E-2</v>
      </c>
      <c r="Q88" s="53">
        <f t="shared" si="47"/>
        <v>-8.9999999999999993E-3</v>
      </c>
      <c r="R88" s="53">
        <f t="shared" si="47"/>
        <v>-1.2999999999999999E-2</v>
      </c>
      <c r="S88" s="53">
        <f t="shared" si="47"/>
        <v>-1.2999999999999999E-2</v>
      </c>
      <c r="T88" s="53">
        <f t="shared" si="47"/>
        <v>-4.0000000000000001E-3</v>
      </c>
      <c r="U88" s="53">
        <f t="shared" si="47"/>
        <v>-1.2999999999999999E-2</v>
      </c>
      <c r="V88" s="53">
        <f t="shared" si="47"/>
        <v>-1.9E-2</v>
      </c>
    </row>
    <row r="89" spans="2:22" outlineLevel="1" x14ac:dyDescent="0.25">
      <c r="B89" s="13">
        <f t="shared" si="32"/>
        <v>42247</v>
      </c>
      <c r="C89" s="53">
        <f t="shared" ref="C89:V89" si="48">C20-C43</f>
        <v>-6.7299999999999999E-2</v>
      </c>
      <c r="D89" s="53">
        <f t="shared" si="48"/>
        <v>-1.0599999999999998E-2</v>
      </c>
      <c r="E89" s="53">
        <f t="shared" si="48"/>
        <v>-1.5599999999999996E-2</v>
      </c>
      <c r="F89" s="53">
        <f t="shared" si="48"/>
        <v>-3.2000000000000001E-2</v>
      </c>
      <c r="G89" s="53">
        <f t="shared" si="48"/>
        <v>9.8100000000000007E-2</v>
      </c>
      <c r="H89" s="53">
        <f t="shared" si="48"/>
        <v>-0.15490000000000001</v>
      </c>
      <c r="I89" s="53">
        <f t="shared" si="48"/>
        <v>2.2600000000000009E-2</v>
      </c>
      <c r="J89" s="53">
        <f t="shared" si="48"/>
        <v>0.29770000000000002</v>
      </c>
      <c r="K89" s="53">
        <f t="shared" si="48"/>
        <v>0</v>
      </c>
      <c r="L89" s="53">
        <f t="shared" si="48"/>
        <v>0</v>
      </c>
      <c r="M89" s="53">
        <f t="shared" si="48"/>
        <v>-8.9999999999999993E-3</v>
      </c>
      <c r="N89" s="53">
        <f t="shared" si="48"/>
        <v>-3.0000000000000001E-3</v>
      </c>
      <c r="O89" s="53">
        <f t="shared" si="48"/>
        <v>-6.0000000000000001E-3</v>
      </c>
      <c r="P89" s="53">
        <f t="shared" si="48"/>
        <v>-1.7000000000000001E-2</v>
      </c>
      <c r="Q89" s="53">
        <f t="shared" si="48"/>
        <v>-6.0000000000000001E-3</v>
      </c>
      <c r="R89" s="53">
        <f t="shared" si="48"/>
        <v>-8.9999999999999993E-3</v>
      </c>
      <c r="S89" s="53">
        <f t="shared" si="48"/>
        <v>-8.9999999999999993E-3</v>
      </c>
      <c r="T89" s="53">
        <f t="shared" si="48"/>
        <v>-8.9999999999999993E-3</v>
      </c>
      <c r="U89" s="53">
        <f t="shared" si="48"/>
        <v>-3.2000000000000001E-2</v>
      </c>
      <c r="V89" s="53">
        <f t="shared" si="48"/>
        <v>-3.5000000000000003E-2</v>
      </c>
    </row>
    <row r="90" spans="2:22" outlineLevel="1" x14ac:dyDescent="0.25">
      <c r="B90" s="13">
        <f t="shared" si="32"/>
        <v>42277</v>
      </c>
      <c r="C90" s="53">
        <f t="shared" ref="C90:V90" si="49">C21-C44</f>
        <v>-5.7099999999999998E-2</v>
      </c>
      <c r="D90" s="53">
        <f t="shared" si="49"/>
        <v>1.4700000000000019E-2</v>
      </c>
      <c r="E90" s="53">
        <f t="shared" si="49"/>
        <v>-1.8999999999999989E-3</v>
      </c>
      <c r="F90" s="53">
        <f t="shared" si="49"/>
        <v>-2.4E-2</v>
      </c>
      <c r="G90" s="53">
        <f t="shared" si="49"/>
        <v>9.6199999999999994E-2</v>
      </c>
      <c r="H90" s="53">
        <f t="shared" si="49"/>
        <v>-0.1578</v>
      </c>
      <c r="I90" s="53">
        <f t="shared" si="49"/>
        <v>-5.1400000000000001E-2</v>
      </c>
      <c r="J90" s="53">
        <f t="shared" si="49"/>
        <v>0.29530000000000001</v>
      </c>
      <c r="K90" s="53">
        <f t="shared" si="49"/>
        <v>0</v>
      </c>
      <c r="L90" s="53">
        <f t="shared" si="49"/>
        <v>-6.0000000000000001E-3</v>
      </c>
      <c r="M90" s="53">
        <f t="shared" si="49"/>
        <v>-4.0000000000000001E-3</v>
      </c>
      <c r="N90" s="53">
        <f t="shared" si="49"/>
        <v>-1E-3</v>
      </c>
      <c r="O90" s="53">
        <f t="shared" si="49"/>
        <v>-1E-3</v>
      </c>
      <c r="P90" s="53">
        <f t="shared" si="49"/>
        <v>-0.01</v>
      </c>
      <c r="Q90" s="53">
        <f t="shared" si="49"/>
        <v>-1E-3</v>
      </c>
      <c r="R90" s="53">
        <f t="shared" si="49"/>
        <v>-1E-3</v>
      </c>
      <c r="S90" s="53">
        <f t="shared" si="49"/>
        <v>-4.0000000000000001E-3</v>
      </c>
      <c r="T90" s="53">
        <f t="shared" si="49"/>
        <v>-7.0000000000000001E-3</v>
      </c>
      <c r="U90" s="53">
        <f t="shared" si="49"/>
        <v>-2.5000000000000001E-2</v>
      </c>
      <c r="V90" s="53">
        <f t="shared" si="49"/>
        <v>-0.05</v>
      </c>
    </row>
    <row r="91" spans="2:22" outlineLevel="1" x14ac:dyDescent="0.25">
      <c r="B91" s="13">
        <f t="shared" si="32"/>
        <v>42308</v>
      </c>
      <c r="C91" s="53">
        <f t="shared" ref="C91:V91" si="50">C22-C45</f>
        <v>-5.8700000000000002E-2</v>
      </c>
      <c r="D91" s="53">
        <f t="shared" si="50"/>
        <v>-4.599999999999993E-3</v>
      </c>
      <c r="E91" s="53">
        <f t="shared" si="50"/>
        <v>-1.6000000000000042E-3</v>
      </c>
      <c r="F91" s="53">
        <f t="shared" si="50"/>
        <v>-2.5999999999999999E-2</v>
      </c>
      <c r="G91" s="53">
        <f t="shared" si="50"/>
        <v>0.10299999999999999</v>
      </c>
      <c r="H91" s="53">
        <f t="shared" si="50"/>
        <v>-0.13169999999999998</v>
      </c>
      <c r="I91" s="53">
        <f t="shared" si="50"/>
        <v>-3.1799999999999995E-2</v>
      </c>
      <c r="J91" s="53">
        <f t="shared" si="50"/>
        <v>0.28539999999999999</v>
      </c>
      <c r="K91" s="53">
        <f t="shared" si="50"/>
        <v>0</v>
      </c>
      <c r="L91" s="53">
        <f t="shared" si="50"/>
        <v>-5.0000000000000001E-3</v>
      </c>
      <c r="M91" s="53">
        <f t="shared" si="50"/>
        <v>-7.0000000000000001E-3</v>
      </c>
      <c r="N91" s="53">
        <f t="shared" si="50"/>
        <v>-2E-3</v>
      </c>
      <c r="O91" s="53">
        <f t="shared" si="50"/>
        <v>-2E-3</v>
      </c>
      <c r="P91" s="53">
        <f t="shared" si="50"/>
        <v>-1.7000000000000001E-2</v>
      </c>
      <c r="Q91" s="53">
        <f t="shared" si="50"/>
        <v>-2E-3</v>
      </c>
      <c r="R91" s="53">
        <f t="shared" si="50"/>
        <v>-2E-3</v>
      </c>
      <c r="S91" s="53">
        <f t="shared" si="50"/>
        <v>-7.0000000000000001E-3</v>
      </c>
      <c r="T91" s="53">
        <f t="shared" si="50"/>
        <v>-7.0000000000000001E-3</v>
      </c>
      <c r="U91" s="53">
        <f t="shared" si="50"/>
        <v>-2.4E-2</v>
      </c>
      <c r="V91" s="53">
        <f t="shared" si="50"/>
        <v>-5.8999999999999997E-2</v>
      </c>
    </row>
    <row r="92" spans="2:22" outlineLevel="1" x14ac:dyDescent="0.25">
      <c r="B92" s="13">
        <f t="shared" si="32"/>
        <v>42338</v>
      </c>
      <c r="C92" s="53">
        <f t="shared" ref="C92:V92" si="51">C23-C46</f>
        <v>0</v>
      </c>
      <c r="D92" s="53">
        <f t="shared" si="51"/>
        <v>0</v>
      </c>
      <c r="E92" s="53">
        <f t="shared" si="51"/>
        <v>0</v>
      </c>
      <c r="F92" s="53">
        <f t="shared" si="51"/>
        <v>0</v>
      </c>
      <c r="G92" s="53">
        <f t="shared" si="51"/>
        <v>0</v>
      </c>
      <c r="H92" s="53">
        <f t="shared" si="51"/>
        <v>0</v>
      </c>
      <c r="I92" s="53">
        <f t="shared" si="51"/>
        <v>0</v>
      </c>
      <c r="J92" s="53">
        <f t="shared" si="51"/>
        <v>0</v>
      </c>
      <c r="K92" s="53">
        <f t="shared" si="51"/>
        <v>0</v>
      </c>
      <c r="L92" s="53">
        <f t="shared" si="51"/>
        <v>0</v>
      </c>
      <c r="M92" s="53">
        <f t="shared" si="51"/>
        <v>0</v>
      </c>
      <c r="N92" s="53">
        <f t="shared" si="51"/>
        <v>0</v>
      </c>
      <c r="O92" s="53">
        <f t="shared" si="51"/>
        <v>0</v>
      </c>
      <c r="P92" s="53">
        <f t="shared" si="51"/>
        <v>0</v>
      </c>
      <c r="Q92" s="53">
        <f t="shared" si="51"/>
        <v>0</v>
      </c>
      <c r="R92" s="53">
        <f t="shared" si="51"/>
        <v>0</v>
      </c>
      <c r="S92" s="53">
        <f t="shared" si="51"/>
        <v>0</v>
      </c>
      <c r="T92" s="53">
        <f t="shared" si="51"/>
        <v>0</v>
      </c>
      <c r="U92" s="53">
        <f t="shared" si="51"/>
        <v>0</v>
      </c>
      <c r="V92" s="53">
        <f t="shared" si="51"/>
        <v>0</v>
      </c>
    </row>
    <row r="97" spans="2:25" s="11" customFormat="1" x14ac:dyDescent="0.25">
      <c r="B97" s="1" t="s">
        <v>34</v>
      </c>
      <c r="C97" s="121" t="str">
        <f>C72</f>
        <v>France</v>
      </c>
      <c r="D97" s="121" t="str">
        <f t="shared" ref="D97:V97" si="52">D72</f>
        <v>Germany</v>
      </c>
      <c r="E97" s="121" t="str">
        <f t="shared" si="52"/>
        <v>Italy</v>
      </c>
      <c r="F97" s="121" t="str">
        <f t="shared" si="52"/>
        <v>Netherlands</v>
      </c>
      <c r="G97" s="121" t="str">
        <f t="shared" si="52"/>
        <v>Pan-European</v>
      </c>
      <c r="H97" s="121" t="str">
        <f t="shared" si="52"/>
        <v>Spain</v>
      </c>
      <c r="I97" s="121" t="str">
        <f t="shared" si="52"/>
        <v>United Kingdom</v>
      </c>
      <c r="J97" s="121" t="str">
        <f t="shared" si="52"/>
        <v>United States</v>
      </c>
      <c r="K97" s="121" t="str">
        <f t="shared" si="52"/>
        <v>Belgium</v>
      </c>
      <c r="L97" s="121" t="str">
        <f t="shared" si="52"/>
        <v>Denmark</v>
      </c>
      <c r="M97" s="121" t="str">
        <f t="shared" si="52"/>
        <v>Finland</v>
      </c>
      <c r="N97" s="121" t="str">
        <f t="shared" si="52"/>
        <v>Greece</v>
      </c>
      <c r="O97" s="121" t="str">
        <f t="shared" si="52"/>
        <v>Ireland</v>
      </c>
      <c r="P97" s="121" t="str">
        <f t="shared" si="52"/>
        <v>Luxembourg</v>
      </c>
      <c r="Q97" s="121" t="str">
        <f t="shared" si="52"/>
        <v>Norway</v>
      </c>
      <c r="R97" s="121" t="str">
        <f t="shared" si="52"/>
        <v>Poland</v>
      </c>
      <c r="S97" s="121" t="str">
        <f t="shared" si="52"/>
        <v>Portugal</v>
      </c>
      <c r="T97" s="121" t="str">
        <f t="shared" si="52"/>
        <v>Sweden</v>
      </c>
      <c r="U97" s="121" t="str">
        <f t="shared" si="52"/>
        <v>Switzerland</v>
      </c>
      <c r="V97" s="121" t="str">
        <f t="shared" si="52"/>
        <v>Russia</v>
      </c>
      <c r="W97" s="6"/>
      <c r="X97" s="6"/>
    </row>
    <row r="98" spans="2:25" s="11" customFormat="1" x14ac:dyDescent="0.25">
      <c r="B98" s="116">
        <v>2014</v>
      </c>
      <c r="C98" s="53">
        <f>AVERAGEIFS(C$50:C$69,$B$50:$B$69,"&gt;="&amp;DATE($B98,1,1),$B$50:$B$69,"&lt;="&amp;DATE($B98,12,31))</f>
        <v>0.30621145661996529</v>
      </c>
      <c r="D98" s="53">
        <f t="shared" ref="D98:V99" si="53">AVERAGEIFS(D$50:D$69,$B$50:$B$69,"&gt;="&amp;DATE($B98,1,1),$B$50:$B$69,"&lt;="&amp;DATE($B98,12,31))</f>
        <v>0.33379999999999999</v>
      </c>
      <c r="E98" s="53">
        <f t="shared" si="53"/>
        <v>7.7333333333333323E-2</v>
      </c>
      <c r="F98" s="53">
        <f t="shared" si="53"/>
        <v>4.3059460772337563E-2</v>
      </c>
      <c r="G98" s="53">
        <f t="shared" si="53"/>
        <v>6.5144444444444435E-2</v>
      </c>
      <c r="H98" s="53">
        <f t="shared" si="53"/>
        <v>0.23685918079177248</v>
      </c>
      <c r="I98" s="53">
        <f t="shared" si="53"/>
        <v>0.55172190093617068</v>
      </c>
      <c r="J98" s="53">
        <f t="shared" si="53"/>
        <v>0.3270146675464205</v>
      </c>
      <c r="K98" s="53">
        <f t="shared" si="53"/>
        <v>4.5555555555555551E-4</v>
      </c>
      <c r="L98" s="53">
        <f t="shared" si="53"/>
        <v>0</v>
      </c>
      <c r="M98" s="53">
        <f t="shared" si="53"/>
        <v>3.8222222222222221E-3</v>
      </c>
      <c r="N98" s="53">
        <f t="shared" si="53"/>
        <v>1.0111111111111111E-3</v>
      </c>
      <c r="O98" s="53">
        <f t="shared" si="53"/>
        <v>1.8E-3</v>
      </c>
      <c r="P98" s="53">
        <f t="shared" si="53"/>
        <v>7.4111111111111105E-3</v>
      </c>
      <c r="Q98" s="53">
        <f t="shared" si="53"/>
        <v>1.3444444444444443E-3</v>
      </c>
      <c r="R98" s="53">
        <f t="shared" si="53"/>
        <v>2.8111111111111114E-3</v>
      </c>
      <c r="S98" s="53">
        <f t="shared" si="53"/>
        <v>0</v>
      </c>
      <c r="T98" s="53">
        <f t="shared" si="53"/>
        <v>3.3666666666666667E-3</v>
      </c>
      <c r="U98" s="53">
        <f t="shared" si="53"/>
        <v>3.3700000000000001E-2</v>
      </c>
      <c r="V98" s="53">
        <f t="shared" si="53"/>
        <v>3.0000000000000001E-3</v>
      </c>
      <c r="W98" s="12"/>
      <c r="X98" s="12"/>
    </row>
    <row r="99" spans="2:25" s="11" customFormat="1" x14ac:dyDescent="0.25">
      <c r="B99" s="116">
        <v>2015</v>
      </c>
      <c r="C99" s="53">
        <f>AVERAGEIFS(C$50:C$69,$B$50:$B$69,"&gt;="&amp;DATE($B99,1,1),$B$50:$B$69,"&lt;="&amp;DATE($B99,12,31))</f>
        <v>0.10066494123369098</v>
      </c>
      <c r="D99" s="53">
        <f t="shared" si="53"/>
        <v>0.29942984033658993</v>
      </c>
      <c r="E99" s="53">
        <f t="shared" si="53"/>
        <v>5.7879916997884168E-2</v>
      </c>
      <c r="F99" s="53">
        <f t="shared" si="53"/>
        <v>3.2741365864926576E-2</v>
      </c>
      <c r="G99" s="53">
        <f t="shared" si="53"/>
        <v>8.0830787256160636E-2</v>
      </c>
      <c r="H99" s="53">
        <f t="shared" si="53"/>
        <v>0.24071702266627695</v>
      </c>
      <c r="I99" s="53">
        <f t="shared" si="53"/>
        <v>0.61672393627353317</v>
      </c>
      <c r="J99" s="53">
        <f t="shared" si="53"/>
        <v>0.29163130009872162</v>
      </c>
      <c r="K99" s="53">
        <f t="shared" si="53"/>
        <v>0</v>
      </c>
      <c r="L99" s="53">
        <f t="shared" si="53"/>
        <v>1E-3</v>
      </c>
      <c r="M99" s="53">
        <f t="shared" si="53"/>
        <v>8.8939104280468511E-3</v>
      </c>
      <c r="N99" s="53">
        <f t="shared" si="53"/>
        <v>2.5828186275307684E-3</v>
      </c>
      <c r="O99" s="53">
        <f t="shared" si="53"/>
        <v>5.0838190732433548E-3</v>
      </c>
      <c r="P99" s="53">
        <f t="shared" si="53"/>
        <v>1.8842366310639156E-2</v>
      </c>
      <c r="Q99" s="53">
        <f t="shared" si="53"/>
        <v>5.0838190732433548E-3</v>
      </c>
      <c r="R99" s="53">
        <f t="shared" si="53"/>
        <v>7.3939104280468489E-3</v>
      </c>
      <c r="S99" s="53">
        <f t="shared" si="53"/>
        <v>5.9757286098650322E-3</v>
      </c>
      <c r="T99" s="53">
        <f t="shared" si="53"/>
        <v>6.3633875864337712E-3</v>
      </c>
      <c r="U99" s="53">
        <f t="shared" si="53"/>
        <v>1.2908344577483131E-2</v>
      </c>
      <c r="V99" s="53">
        <f t="shared" si="53"/>
        <v>2.1994224577870827E-2</v>
      </c>
      <c r="W99" s="12"/>
      <c r="X99" s="12"/>
    </row>
    <row r="100" spans="2:25" s="11" customFormat="1" x14ac:dyDescent="0.2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84"/>
      <c r="V100" s="101"/>
    </row>
    <row r="101" spans="2:25" s="11" customFormat="1" x14ac:dyDescent="0.2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84"/>
      <c r="V101" s="101"/>
    </row>
    <row r="102" spans="2:25" s="11" customFormat="1" x14ac:dyDescent="0.25">
      <c r="B102" s="1" t="s">
        <v>35</v>
      </c>
      <c r="C102" s="121" t="str">
        <f>C97</f>
        <v>France</v>
      </c>
      <c r="D102" s="121" t="str">
        <f t="shared" ref="D102:V102" si="54">D97</f>
        <v>Germany</v>
      </c>
      <c r="E102" s="121" t="str">
        <f t="shared" si="54"/>
        <v>Italy</v>
      </c>
      <c r="F102" s="121" t="str">
        <f t="shared" si="54"/>
        <v>Netherlands</v>
      </c>
      <c r="G102" s="121" t="str">
        <f t="shared" si="54"/>
        <v>Pan-European</v>
      </c>
      <c r="H102" s="121" t="str">
        <f t="shared" si="54"/>
        <v>Spain</v>
      </c>
      <c r="I102" s="121" t="str">
        <f t="shared" si="54"/>
        <v>United Kingdom</v>
      </c>
      <c r="J102" s="121" t="str">
        <f t="shared" si="54"/>
        <v>United States</v>
      </c>
      <c r="K102" s="121" t="str">
        <f t="shared" si="54"/>
        <v>Belgium</v>
      </c>
      <c r="L102" s="121" t="str">
        <f t="shared" si="54"/>
        <v>Denmark</v>
      </c>
      <c r="M102" s="121" t="str">
        <f t="shared" si="54"/>
        <v>Finland</v>
      </c>
      <c r="N102" s="121" t="str">
        <f t="shared" si="54"/>
        <v>Greece</v>
      </c>
      <c r="O102" s="121" t="str">
        <f t="shared" si="54"/>
        <v>Ireland</v>
      </c>
      <c r="P102" s="121" t="str">
        <f t="shared" si="54"/>
        <v>Luxembourg</v>
      </c>
      <c r="Q102" s="121" t="str">
        <f t="shared" si="54"/>
        <v>Norway</v>
      </c>
      <c r="R102" s="121" t="str">
        <f t="shared" si="54"/>
        <v>Poland</v>
      </c>
      <c r="S102" s="121" t="str">
        <f t="shared" si="54"/>
        <v>Portugal</v>
      </c>
      <c r="T102" s="121" t="str">
        <f t="shared" si="54"/>
        <v>Sweden</v>
      </c>
      <c r="U102" s="121" t="str">
        <f t="shared" si="54"/>
        <v>Switzerland</v>
      </c>
      <c r="V102" s="121" t="str">
        <f t="shared" si="54"/>
        <v>Russia</v>
      </c>
      <c r="W102" s="6"/>
      <c r="X102" s="6"/>
    </row>
    <row r="103" spans="2:25" s="11" customFormat="1" x14ac:dyDescent="0.25">
      <c r="B103" s="116">
        <v>2014</v>
      </c>
      <c r="C103" s="53" t="e">
        <f>AVERAGEIFS(Z$50:Z$69,$Y$50:$Y$69,"&gt;="&amp;DATE($B103,1,1),$Y$50:$Y$69,"&lt;="&amp;DATE($B103,12,31))</f>
        <v>#N/A</v>
      </c>
      <c r="D103" s="53" t="e">
        <f t="shared" ref="D103:V104" si="55">AVERAGEIFS(AA$50:AA$69,$Y$50:$Y$69,"&gt;="&amp;DATE($B103,1,1),$Y$50:$Y$69,"&lt;="&amp;DATE($B103,12,31))</f>
        <v>#N/A</v>
      </c>
      <c r="E103" s="53" t="e">
        <f t="shared" si="55"/>
        <v>#N/A</v>
      </c>
      <c r="F103" s="53" t="e">
        <f t="shared" si="55"/>
        <v>#N/A</v>
      </c>
      <c r="G103" s="53" t="e">
        <f t="shared" si="55"/>
        <v>#N/A</v>
      </c>
      <c r="H103" s="53" t="e">
        <f t="shared" si="55"/>
        <v>#N/A</v>
      </c>
      <c r="I103" s="53" t="e">
        <f t="shared" si="55"/>
        <v>#N/A</v>
      </c>
      <c r="J103" s="53" t="e">
        <f t="shared" ca="1" si="55"/>
        <v>#DIV/0!</v>
      </c>
      <c r="K103" s="53" t="e">
        <f t="shared" ca="1" si="55"/>
        <v>#DIV/0!</v>
      </c>
      <c r="L103" s="53" t="e">
        <f t="shared" ca="1" si="55"/>
        <v>#DIV/0!</v>
      </c>
      <c r="M103" s="53" t="e">
        <f t="shared" ca="1" si="55"/>
        <v>#DIV/0!</v>
      </c>
      <c r="N103" s="53" t="e">
        <f t="shared" ca="1" si="55"/>
        <v>#DIV/0!</v>
      </c>
      <c r="O103" s="53" t="e">
        <f t="shared" ca="1" si="55"/>
        <v>#DIV/0!</v>
      </c>
      <c r="P103" s="53" t="e">
        <f t="shared" ca="1" si="55"/>
        <v>#DIV/0!</v>
      </c>
      <c r="Q103" s="53" t="e">
        <f t="shared" ca="1" si="55"/>
        <v>#DIV/0!</v>
      </c>
      <c r="R103" s="53" t="e">
        <f t="shared" ca="1" si="55"/>
        <v>#DIV/0!</v>
      </c>
      <c r="S103" s="53" t="e">
        <f t="shared" ca="1" si="55"/>
        <v>#DIV/0!</v>
      </c>
      <c r="T103" s="53" t="e">
        <f t="shared" ca="1" si="55"/>
        <v>#DIV/0!</v>
      </c>
      <c r="U103" s="53" t="e">
        <f t="shared" ca="1" si="55"/>
        <v>#DIV/0!</v>
      </c>
      <c r="V103" s="53" t="e">
        <f t="shared" ca="1" si="55"/>
        <v>#DIV/0!</v>
      </c>
      <c r="W103" s="12"/>
      <c r="X103" s="12"/>
      <c r="Y103" s="14"/>
    </row>
    <row r="104" spans="2:25" s="11" customFormat="1" x14ac:dyDescent="0.25">
      <c r="B104" s="116">
        <v>2015</v>
      </c>
      <c r="C104" s="53" t="e">
        <f>AVERAGEIFS(Z$50:Z$69,$Y$50:$Y$69,"&gt;="&amp;DATE($B104,1,1),$Y$50:$Y$69,"&lt;="&amp;DATE($B104,12,31))</f>
        <v>#N/A</v>
      </c>
      <c r="D104" s="53" t="e">
        <f t="shared" si="55"/>
        <v>#N/A</v>
      </c>
      <c r="E104" s="53" t="e">
        <f t="shared" si="55"/>
        <v>#N/A</v>
      </c>
      <c r="F104" s="53" t="e">
        <f t="shared" si="55"/>
        <v>#N/A</v>
      </c>
      <c r="G104" s="53" t="e">
        <f t="shared" si="55"/>
        <v>#N/A</v>
      </c>
      <c r="H104" s="53" t="e">
        <f t="shared" si="55"/>
        <v>#N/A</v>
      </c>
      <c r="I104" s="53" t="e">
        <f t="shared" si="55"/>
        <v>#N/A</v>
      </c>
      <c r="J104" s="53" t="e">
        <f t="shared" ca="1" si="55"/>
        <v>#DIV/0!</v>
      </c>
      <c r="K104" s="53" t="e">
        <f t="shared" ca="1" si="55"/>
        <v>#DIV/0!</v>
      </c>
      <c r="L104" s="53" t="e">
        <f t="shared" ca="1" si="55"/>
        <v>#DIV/0!</v>
      </c>
      <c r="M104" s="53" t="e">
        <f t="shared" ca="1" si="55"/>
        <v>#DIV/0!</v>
      </c>
      <c r="N104" s="53" t="e">
        <f t="shared" ca="1" si="55"/>
        <v>#DIV/0!</v>
      </c>
      <c r="O104" s="53" t="e">
        <f t="shared" ca="1" si="55"/>
        <v>#DIV/0!</v>
      </c>
      <c r="P104" s="53" t="e">
        <f t="shared" ca="1" si="55"/>
        <v>#DIV/0!</v>
      </c>
      <c r="Q104" s="53" t="e">
        <f t="shared" ca="1" si="55"/>
        <v>#DIV/0!</v>
      </c>
      <c r="R104" s="53" t="e">
        <f t="shared" ca="1" si="55"/>
        <v>#DIV/0!</v>
      </c>
      <c r="S104" s="53" t="e">
        <f t="shared" ca="1" si="55"/>
        <v>#DIV/0!</v>
      </c>
      <c r="T104" s="53" t="e">
        <f t="shared" ca="1" si="55"/>
        <v>#DIV/0!</v>
      </c>
      <c r="U104" s="53" t="e">
        <f t="shared" ca="1" si="55"/>
        <v>#DIV/0!</v>
      </c>
      <c r="V104" s="53" t="e">
        <f t="shared" ca="1" si="55"/>
        <v>#DIV/0!</v>
      </c>
      <c r="W104" s="12"/>
      <c r="X104" s="12"/>
      <c r="Y104" s="14"/>
    </row>
  </sheetData>
  <mergeCells count="2">
    <mergeCell ref="B2:V2"/>
    <mergeCell ref="Y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C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5" x14ac:dyDescent="0.25"/>
  <cols>
    <col min="1" max="1" width="9.140625" style="30"/>
    <col min="2" max="2" width="7.42578125" style="30" bestFit="1" customWidth="1"/>
    <col min="3" max="3" width="7.85546875" style="30" bestFit="1" customWidth="1"/>
    <col min="4" max="4" width="11.28515625" style="30" bestFit="1" customWidth="1"/>
    <col min="5" max="5" width="7.85546875" style="30" bestFit="1" customWidth="1"/>
    <col min="6" max="6" width="11.28515625" style="30" bestFit="1" customWidth="1"/>
    <col min="7" max="7" width="7.85546875" style="30" bestFit="1" customWidth="1"/>
    <col min="8" max="8" width="11.28515625" style="30" bestFit="1" customWidth="1"/>
    <col min="9" max="9" width="7.85546875" style="30" bestFit="1" customWidth="1"/>
    <col min="10" max="10" width="11.28515625" style="30" bestFit="1" customWidth="1"/>
    <col min="11" max="11" width="9.140625" style="30"/>
    <col min="12" max="12" width="7.85546875" style="30" bestFit="1" customWidth="1"/>
    <col min="13" max="13" width="11.28515625" style="30" bestFit="1" customWidth="1"/>
    <col min="14" max="14" width="8.85546875" style="6" bestFit="1" customWidth="1"/>
    <col min="15" max="15" width="11.28515625" style="30" bestFit="1" customWidth="1"/>
    <col min="16" max="16" width="7.85546875" style="30" bestFit="1" customWidth="1"/>
    <col min="17" max="17" width="11.28515625" style="30" bestFit="1" customWidth="1"/>
    <col min="18" max="18" width="7.85546875" style="30" bestFit="1" customWidth="1"/>
    <col min="19" max="19" width="11.28515625" style="30" bestFit="1" customWidth="1"/>
    <col min="20" max="20" width="9.140625" style="30"/>
    <col min="21" max="21" width="7.85546875" style="30" bestFit="1" customWidth="1"/>
    <col min="22" max="22" width="11.28515625" style="30" bestFit="1" customWidth="1"/>
    <col min="23" max="23" width="7.85546875" style="30" bestFit="1" customWidth="1"/>
    <col min="24" max="24" width="11.28515625" style="30" bestFit="1" customWidth="1"/>
    <col min="25" max="25" width="7.85546875" style="30" bestFit="1" customWidth="1"/>
    <col min="26" max="26" width="11.28515625" style="30" bestFit="1" customWidth="1"/>
    <col min="27" max="27" width="7.85546875" style="30" bestFit="1" customWidth="1"/>
    <col min="28" max="28" width="11.28515625" style="30" bestFit="1" customWidth="1"/>
    <col min="29" max="29" width="9.140625" style="30"/>
    <col min="30" max="30" width="7.85546875" style="30" bestFit="1" customWidth="1"/>
    <col min="31" max="31" width="11.28515625" style="30" bestFit="1" customWidth="1"/>
    <col min="32" max="32" width="8.140625" style="30" bestFit="1" customWidth="1"/>
    <col min="33" max="33" width="11.28515625" style="30" bestFit="1" customWidth="1"/>
    <col min="34" max="34" width="7.85546875" style="30" bestFit="1" customWidth="1"/>
    <col min="35" max="35" width="11.28515625" style="30" bestFit="1" customWidth="1"/>
    <col min="36" max="36" width="7.85546875" style="30" bestFit="1" customWidth="1"/>
    <col min="37" max="37" width="11.28515625" style="30" bestFit="1" customWidth="1"/>
    <col min="38" max="38" width="9.140625" style="30"/>
    <col min="39" max="39" width="8.85546875" style="30" bestFit="1" customWidth="1"/>
    <col min="40" max="40" width="11.28515625" style="30" bestFit="1" customWidth="1"/>
    <col min="41" max="41" width="7.85546875" style="30" bestFit="1" customWidth="1"/>
    <col min="42" max="42" width="11.28515625" style="30" bestFit="1" customWidth="1"/>
    <col min="43" max="43" width="7.85546875" style="30" bestFit="1" customWidth="1"/>
    <col min="44" max="44" width="11.28515625" style="30" bestFit="1" customWidth="1"/>
    <col min="45" max="45" width="7.85546875" style="30" bestFit="1" customWidth="1"/>
    <col min="46" max="46" width="11.28515625" style="30" bestFit="1" customWidth="1"/>
    <col min="47" max="47" width="9.140625" style="30"/>
    <col min="48" max="48" width="7.85546875" style="30" bestFit="1" customWidth="1"/>
    <col min="49" max="49" width="11.28515625" style="30" bestFit="1" customWidth="1"/>
    <col min="50" max="50" width="7.85546875" style="30" bestFit="1" customWidth="1"/>
    <col min="51" max="51" width="11.28515625" style="30" bestFit="1" customWidth="1"/>
    <col min="52" max="52" width="7.85546875" style="30" bestFit="1" customWidth="1"/>
    <col min="53" max="53" width="11.28515625" style="30" bestFit="1" customWidth="1"/>
    <col min="54" max="54" width="7.85546875" style="30" bestFit="1" customWidth="1"/>
    <col min="55" max="55" width="11.28515625" style="30" bestFit="1" customWidth="1"/>
    <col min="56" max="16384" width="9.140625" style="30"/>
  </cols>
  <sheetData>
    <row r="2" spans="2:55" x14ac:dyDescent="0.25">
      <c r="B2" s="16"/>
      <c r="C2" s="205" t="s">
        <v>12</v>
      </c>
      <c r="D2" s="206"/>
      <c r="E2" s="206"/>
      <c r="F2" s="207"/>
      <c r="G2" s="208" t="s">
        <v>36</v>
      </c>
      <c r="H2" s="209"/>
      <c r="I2" s="209"/>
      <c r="J2" s="210"/>
      <c r="L2" s="205" t="s">
        <v>13</v>
      </c>
      <c r="M2" s="206"/>
      <c r="N2" s="206"/>
      <c r="O2" s="207"/>
      <c r="P2" s="208" t="s">
        <v>36</v>
      </c>
      <c r="Q2" s="209"/>
      <c r="R2" s="209"/>
      <c r="S2" s="210"/>
      <c r="U2" s="205" t="s">
        <v>15</v>
      </c>
      <c r="V2" s="206"/>
      <c r="W2" s="206"/>
      <c r="X2" s="207"/>
      <c r="Y2" s="208" t="s">
        <v>36</v>
      </c>
      <c r="Z2" s="209"/>
      <c r="AA2" s="209"/>
      <c r="AB2" s="210"/>
      <c r="AD2" s="205" t="s">
        <v>16</v>
      </c>
      <c r="AE2" s="206"/>
      <c r="AF2" s="206"/>
      <c r="AG2" s="207"/>
      <c r="AH2" s="208" t="s">
        <v>36</v>
      </c>
      <c r="AI2" s="209"/>
      <c r="AJ2" s="209"/>
      <c r="AK2" s="210"/>
      <c r="AM2" s="205" t="s">
        <v>17</v>
      </c>
      <c r="AN2" s="206"/>
      <c r="AO2" s="206"/>
      <c r="AP2" s="207"/>
      <c r="AQ2" s="208" t="s">
        <v>36</v>
      </c>
      <c r="AR2" s="209"/>
      <c r="AS2" s="209"/>
      <c r="AT2" s="210"/>
      <c r="AV2" s="205" t="s">
        <v>18</v>
      </c>
      <c r="AW2" s="206"/>
      <c r="AX2" s="206"/>
      <c r="AY2" s="207"/>
      <c r="AZ2" s="208" t="s">
        <v>36</v>
      </c>
      <c r="BA2" s="209"/>
      <c r="BB2" s="209"/>
      <c r="BC2" s="210"/>
    </row>
    <row r="3" spans="2:55" x14ac:dyDescent="0.25">
      <c r="B3" s="109"/>
      <c r="C3" s="33" t="s">
        <v>8</v>
      </c>
      <c r="D3" s="32" t="s">
        <v>37</v>
      </c>
      <c r="E3" s="33" t="s">
        <v>9</v>
      </c>
      <c r="F3" s="32" t="s">
        <v>37</v>
      </c>
      <c r="G3" s="33" t="s">
        <v>8</v>
      </c>
      <c r="H3" s="32" t="s">
        <v>37</v>
      </c>
      <c r="I3" s="33" t="s">
        <v>9</v>
      </c>
      <c r="J3" s="32" t="s">
        <v>37</v>
      </c>
      <c r="L3" s="33" t="s">
        <v>8</v>
      </c>
      <c r="M3" s="32" t="s">
        <v>37</v>
      </c>
      <c r="N3" s="125" t="s">
        <v>9</v>
      </c>
      <c r="O3" s="32" t="s">
        <v>37</v>
      </c>
      <c r="P3" s="33" t="s">
        <v>8</v>
      </c>
      <c r="Q3" s="32" t="s">
        <v>37</v>
      </c>
      <c r="R3" s="33" t="s">
        <v>9</v>
      </c>
      <c r="S3" s="32" t="s">
        <v>37</v>
      </c>
      <c r="U3" s="33" t="s">
        <v>8</v>
      </c>
      <c r="V3" s="32" t="s">
        <v>37</v>
      </c>
      <c r="W3" s="33" t="s">
        <v>9</v>
      </c>
      <c r="X3" s="32" t="s">
        <v>37</v>
      </c>
      <c r="Y3" s="33" t="s">
        <v>8</v>
      </c>
      <c r="Z3" s="32" t="s">
        <v>37</v>
      </c>
      <c r="AA3" s="33" t="s">
        <v>9</v>
      </c>
      <c r="AB3" s="32" t="s">
        <v>37</v>
      </c>
      <c r="AD3" s="33" t="s">
        <v>8</v>
      </c>
      <c r="AE3" s="32" t="s">
        <v>37</v>
      </c>
      <c r="AF3" s="33" t="s">
        <v>9</v>
      </c>
      <c r="AG3" s="32" t="s">
        <v>37</v>
      </c>
      <c r="AH3" s="33" t="s">
        <v>8</v>
      </c>
      <c r="AI3" s="32" t="s">
        <v>37</v>
      </c>
      <c r="AJ3" s="33" t="s">
        <v>9</v>
      </c>
      <c r="AK3" s="32" t="s">
        <v>37</v>
      </c>
      <c r="AM3" s="125" t="s">
        <v>8</v>
      </c>
      <c r="AN3" s="32" t="s">
        <v>37</v>
      </c>
      <c r="AO3" s="33" t="s">
        <v>9</v>
      </c>
      <c r="AP3" s="32" t="s">
        <v>37</v>
      </c>
      <c r="AQ3" s="33" t="s">
        <v>8</v>
      </c>
      <c r="AR3" s="32" t="s">
        <v>37</v>
      </c>
      <c r="AS3" s="33" t="s">
        <v>9</v>
      </c>
      <c r="AT3" s="32" t="s">
        <v>37</v>
      </c>
      <c r="AV3" s="33" t="s">
        <v>8</v>
      </c>
      <c r="AW3" s="32" t="s">
        <v>37</v>
      </c>
      <c r="AX3" s="33" t="s">
        <v>9</v>
      </c>
      <c r="AY3" s="32" t="s">
        <v>37</v>
      </c>
      <c r="AZ3" s="33" t="s">
        <v>8</v>
      </c>
      <c r="BA3" s="32" t="s">
        <v>37</v>
      </c>
      <c r="BB3" s="33" t="s">
        <v>9</v>
      </c>
      <c r="BC3" s="32" t="s">
        <v>37</v>
      </c>
    </row>
    <row r="4" spans="2:55" x14ac:dyDescent="0.25">
      <c r="B4" s="109">
        <v>41730</v>
      </c>
      <c r="C4" s="31" t="e">
        <f>VLOOKUP($B4,'Region --&gt;'!$Y$3:$AF$23,MATCH(C$2,'Region --&gt;'!$Y$3:$AF$3,0),FALSE)/VLOOKUP($B3,'Region --&gt;'!$B$3:$V$23,MATCH(C$2,'Region --&gt;'!$B$3:$V$3,FALSE))</f>
        <v>#N/A</v>
      </c>
      <c r="D4" s="31"/>
      <c r="E4" s="31" t="e">
        <f>VLOOKUP($B4,'Region --&gt;'!$Y$26:$AF$46,MATCH(C$2,'Region --&gt;'!$Y$3:$AF$3,0),FALSE)/VLOOKUP($B3,'Region --&gt;'!$B$26:$V$46,MATCH(C$2,'Region --&gt;'!$B$3:$V$3,FALSE))</f>
        <v>#N/A</v>
      </c>
      <c r="F4" s="31"/>
      <c r="G4" s="80">
        <f>Benchmark!J5</f>
        <v>-1.6355280529605294E-3</v>
      </c>
      <c r="H4" s="31"/>
      <c r="I4" s="82">
        <f>-Benchmark!K5</f>
        <v>1.1004424287576987E-3</v>
      </c>
      <c r="J4" s="31"/>
      <c r="K4" s="81"/>
      <c r="L4" s="31" t="e">
        <f>VLOOKUP($B4,'Region --&gt;'!$Y$3:$AF$23,MATCH(L$2,'Region --&gt;'!$Y$3:$AF$3,0),FALSE)/VLOOKUP($B3,'Region --&gt;'!$B$3:$V$23,MATCH(L$2,'Region --&gt;'!$B$3:$V$3,FALSE))</f>
        <v>#N/A</v>
      </c>
      <c r="M4" s="31"/>
      <c r="N4" s="38">
        <f>IF(IFERROR(VLOOKUP($B4,'Region --&gt;'!$Y$26:$AF$46,MATCH(L$2,'Region --&gt;'!$Y$3:$AF$3,0),FALSE)/VLOOKUP($B3,'Region --&gt;'!$B$26:$V$46,MATCH(L$2,'Region --&gt;'!$B$3:$V$3,FALSE)),R4)&lt;-1,-1,IFERROR(VLOOKUP($B4,'Region --&gt;'!$Y$26:$AF$46,MATCH(L$2,'Region --&gt;'!$Y$3:$AF$3,0),FALSE)/VLOOKUP($B3,'Region --&gt;'!$B$26:$V$46,MATCH(L$2,'Region --&gt;'!$B$3:$V$3,FALSE)),R4))</f>
        <v>-1.363346E-2</v>
      </c>
      <c r="O4" s="31"/>
      <c r="P4" s="83">
        <f>Benchmark!D5</f>
        <v>1.363346E-2</v>
      </c>
      <c r="Q4" s="31"/>
      <c r="R4" s="31">
        <f>-P4</f>
        <v>-1.363346E-2</v>
      </c>
      <c r="S4" s="31"/>
      <c r="U4" s="31" t="e">
        <f>VLOOKUP($B4,'Region --&gt;'!$Y$3:$AF$23,MATCH(U$2,'Region --&gt;'!$Y$3:$AF$3,0),FALSE)/VLOOKUP($B3,'Region --&gt;'!$B$3:$V$23,MATCH(U$2,'Region --&gt;'!$B$3:$V$3,FALSE))</f>
        <v>#N/A</v>
      </c>
      <c r="V4" s="31"/>
      <c r="W4" s="31" t="e">
        <f>VLOOKUP($B4,'Region --&gt;'!$Y$26:$AF$46,MATCH(U$2,'Region --&gt;'!$Y$3:$AF$3,0),FALSE)/VLOOKUP($B3,'Region --&gt;'!$B$26:$V$46,MATCH(U$2,'Region --&gt;'!$B$3:$V$3,FALSE))</f>
        <v>#N/A</v>
      </c>
      <c r="X4" s="31"/>
      <c r="Y4" s="37">
        <f>Benchmark!E5</f>
        <v>4.2502760000000001E-2</v>
      </c>
      <c r="Z4" s="31"/>
      <c r="AA4" s="31">
        <f>-Y4</f>
        <v>-4.2502760000000001E-2</v>
      </c>
      <c r="AB4" s="31"/>
      <c r="AD4" s="31" t="e">
        <f>VLOOKUP($B4,'Region --&gt;'!$Y$3:$AF$23,MATCH(AD$2,'Region --&gt;'!$Y$3:$AF$3,0),FALSE)/VLOOKUP($B3,'Region --&gt;'!$B$3:$V$23,MATCH(AD$2,'Region --&gt;'!$B$3:$V$3,FALSE))</f>
        <v>#N/A</v>
      </c>
      <c r="AE4" s="31"/>
      <c r="AF4" s="31" t="e">
        <f>VLOOKUP($B4,'Region --&gt;'!$Y$26:$AF$46,MATCH(AD$2,'Region --&gt;'!$Y$3:$AF$3,0),FALSE)/VLOOKUP($B3,'Region --&gt;'!$B$26:$V$46,MATCH(AD$2,'Region --&gt;'!$B$3:$V$3,FALSE))</f>
        <v>#N/A</v>
      </c>
      <c r="AG4" s="31"/>
      <c r="AH4" s="97">
        <f>Benchmark!H5</f>
        <v>-5.6234302725790088E-2</v>
      </c>
      <c r="AI4" s="31"/>
      <c r="AJ4" s="98">
        <f>-Benchmark!I5</f>
        <v>2.4016715079167705E-2</v>
      </c>
      <c r="AK4" s="31"/>
      <c r="AL4" s="98"/>
      <c r="AM4" s="31" t="e">
        <f>IF(VLOOKUP($B4,'Region --&gt;'!$Y$3:$AF$23,MATCH(AM$2,'Region --&gt;'!$Y$3:$AF$3,0),FALSE)/VLOOKUP($B3,'Region --&gt;'!$B$3:$V$23,MATCH(AM$2,'Region --&gt;'!$B$3:$V$3,FALSE))&lt;-1,-1,VLOOKUP($B4,'Region --&gt;'!$Y$3:$AF$23,MATCH(AM$2,'Region --&gt;'!$Y$3:$AF$3,0),FALSE)/VLOOKUP($B3,'Region --&gt;'!$B$3:$V$23,MATCH(AM$2,'Region --&gt;'!$B$3:$V$3,FALSE)))</f>
        <v>#N/A</v>
      </c>
      <c r="AN4" s="31"/>
      <c r="AO4" s="31" t="e">
        <f>VLOOKUP($B4,'Region --&gt;'!$Y$26:$AF$46,MATCH(AM$2,'Region --&gt;'!$Y$3:$AF$3,0),FALSE)/VLOOKUP($B3,'Region --&gt;'!$B$26:$V$46,MATCH(AM$2,'Region --&gt;'!$B$3:$V$3,FALSE))</f>
        <v>#N/A</v>
      </c>
      <c r="AP4" s="31"/>
      <c r="AQ4" s="38">
        <f>Benchmark!F5</f>
        <v>-8.5582009999999995E-5</v>
      </c>
      <c r="AS4" s="31">
        <f>-AQ4</f>
        <v>8.5582009999999995E-5</v>
      </c>
      <c r="AT4" s="31"/>
      <c r="AV4" s="31" t="e">
        <f>VLOOKUP($B4,'Region --&gt;'!$Y$3:$AF$23,MATCH(AV$2,'Region --&gt;'!$Y$3:$AF$3,0),FALSE)/VLOOKUP($B3,'Region --&gt;'!$B$3:$V$23,MATCH(AV$2,'Region --&gt;'!$B$3:$V$3,FALSE))</f>
        <v>#N/A</v>
      </c>
      <c r="AW4" s="31"/>
      <c r="AX4" s="31" t="e">
        <f>VLOOKUP($B4,'Region --&gt;'!$Y$26:$AF$46,MATCH(AV$2,'Region --&gt;'!$Y$3:$AF$3,0),FALSE)/VLOOKUP($B3,'Region --&gt;'!$B$26:$V$46,MATCH(AV$2,'Region --&gt;'!$B$3:$V$3,FALSE))</f>
        <v>#N/A</v>
      </c>
      <c r="AY4" s="31"/>
      <c r="AZ4" s="38">
        <f>Benchmark!G5</f>
        <v>8.5929769999999999E-3</v>
      </c>
      <c r="BA4" s="31"/>
      <c r="BB4" s="31">
        <f>-AZ4</f>
        <v>-8.5929769999999999E-3</v>
      </c>
      <c r="BC4" s="31"/>
    </row>
    <row r="5" spans="2:55" x14ac:dyDescent="0.25">
      <c r="B5" s="13">
        <f t="shared" ref="B5:B23" si="0">EOMONTH(B4,1)</f>
        <v>41790</v>
      </c>
      <c r="C5" s="31" t="e">
        <f>VLOOKUP($B5,'Region --&gt;'!$Y$3:$AF$23,MATCH(C$2,'Region --&gt;'!$Y$3:$AF$3,0),FALSE)/VLOOKUP($B4,'Region --&gt;'!$B$3:$V$23,MATCH(C$2,'Region --&gt;'!$B$3:$V$3,FALSE))</f>
        <v>#N/A</v>
      </c>
      <c r="D5" s="31"/>
      <c r="E5" s="31" t="e">
        <f>VLOOKUP($B5,'Region --&gt;'!$Y$26:$AF$46,MATCH(C$2,'Region --&gt;'!$Y$3:$AF$3,0),FALSE)/VLOOKUP($B4,'Region --&gt;'!$B$26:$V$46,MATCH(C$2,'Region --&gt;'!$B$3:$V$3,FALSE))</f>
        <v>#N/A</v>
      </c>
      <c r="F5" s="31"/>
      <c r="G5" s="102">
        <f>Benchmark!J6</f>
        <v>7.0307403478588526E-4</v>
      </c>
      <c r="H5" s="31"/>
      <c r="I5" s="102">
        <f>-Benchmark!K6</f>
        <v>-4.0017747266409145E-4</v>
      </c>
      <c r="J5" s="31"/>
      <c r="K5" s="81"/>
      <c r="L5" s="31" t="e">
        <f>VLOOKUP($B5,'Region --&gt;'!$Y$3:$AF$23,MATCH(L$2,'Region --&gt;'!$Y$3:$AF$3,0),FALSE)/VLOOKUP($B4,'Region --&gt;'!$B$3:$V$23,MATCH(L$2,'Region --&gt;'!$B$3:$V$3,FALSE))</f>
        <v>#N/A</v>
      </c>
      <c r="M5" s="31"/>
      <c r="N5" s="38">
        <f>IF(IFERROR(VLOOKUP($B5,'Region --&gt;'!$Y$26:$AF$46,MATCH(L$2,'Region --&gt;'!$Y$3:$AF$3,0),FALSE)/VLOOKUP($B4,'Region --&gt;'!$B$26:$V$46,MATCH(L$2,'Region --&gt;'!$B$3:$V$3,FALSE)),R5)&lt;-1,-1,IFERROR(VLOOKUP($B5,'Region --&gt;'!$Y$26:$AF$46,MATCH(L$2,'Region --&gt;'!$Y$3:$AF$3,0),FALSE)/VLOOKUP($B4,'Region --&gt;'!$B$26:$V$46,MATCH(L$2,'Region --&gt;'!$B$3:$V$3,FALSE)),R5))</f>
        <v>-5.3792790000000007E-2</v>
      </c>
      <c r="O5" s="31"/>
      <c r="P5" s="102">
        <f>Benchmark!D6</f>
        <v>5.3792790000000007E-2</v>
      </c>
      <c r="Q5" s="31"/>
      <c r="R5" s="31">
        <f t="shared" ref="R5:R23" si="1">-P5</f>
        <v>-5.3792790000000007E-2</v>
      </c>
      <c r="S5" s="31"/>
      <c r="U5" s="31" t="e">
        <f>VLOOKUP($B5,'Region --&gt;'!$Y$3:$AF$23,MATCH(U$2,'Region --&gt;'!$Y$3:$AF$3,0),FALSE)/VLOOKUP($B4,'Region --&gt;'!$B$3:$V$23,MATCH(U$2,'Region --&gt;'!$B$3:$V$3,FALSE))</f>
        <v>#N/A</v>
      </c>
      <c r="V5" s="31"/>
      <c r="W5" s="31" t="e">
        <f>VLOOKUP($B5,'Region --&gt;'!$Y$26:$AF$46,MATCH(U$2,'Region --&gt;'!$Y$3:$AF$3,0),FALSE)/VLOOKUP($B4,'Region --&gt;'!$B$26:$V$46,MATCH(U$2,'Region --&gt;'!$B$3:$V$3,FALSE))</f>
        <v>#N/A</v>
      </c>
      <c r="X5" s="31"/>
      <c r="Y5" s="102">
        <f>Benchmark!E6</f>
        <v>2.9374880000000003E-2</v>
      </c>
      <c r="Z5" s="31"/>
      <c r="AA5" s="31">
        <f t="shared" ref="AA5:AA23" si="2">-Y5</f>
        <v>-2.9374880000000003E-2</v>
      </c>
      <c r="AB5" s="31"/>
      <c r="AD5" s="31" t="e">
        <f>VLOOKUP($B5,'Region --&gt;'!$Y$3:$AF$23,MATCH(AD$2,'Region --&gt;'!$Y$3:$AF$3,0),FALSE)/VLOOKUP($B4,'Region --&gt;'!$B$3:$V$23,MATCH(AD$2,'Region --&gt;'!$B$3:$V$3,FALSE))</f>
        <v>#N/A</v>
      </c>
      <c r="AE5" s="31"/>
      <c r="AF5" s="31" t="e">
        <f>VLOOKUP($B5,'Region --&gt;'!$Y$26:$AF$46,MATCH(AD$2,'Region --&gt;'!$Y$3:$AF$3,0),FALSE)/VLOOKUP($B4,'Region --&gt;'!$B$26:$V$46,MATCH(AD$2,'Region --&gt;'!$B$3:$V$3,FALSE))</f>
        <v>#N/A</v>
      </c>
      <c r="AG5" s="31"/>
      <c r="AH5" s="102">
        <f>Benchmark!H6</f>
        <v>5.3200849183960258E-2</v>
      </c>
      <c r="AI5" s="31"/>
      <c r="AJ5" s="102">
        <f>-Benchmark!I6</f>
        <v>-1.470854284278722E-3</v>
      </c>
      <c r="AK5" s="31"/>
      <c r="AL5" s="98"/>
      <c r="AM5" s="53" t="e">
        <f>IF(VLOOKUP($B5,'Region --&gt;'!$Y$3:$AF$23,MATCH(AM$2,'Region --&gt;'!$Y$3:$AF$3,0),FALSE)/VLOOKUP($B4,'Region --&gt;'!$B$3:$V$23,MATCH(AM$2,'Region --&gt;'!$B$3:$V$3,FALSE))&lt;-1,-1,VLOOKUP($B5,'Region --&gt;'!$Y$3:$AF$23,MATCH(AM$2,'Region --&gt;'!$Y$3:$AF$3,0),FALSE)/VLOOKUP($B4,'Region --&gt;'!$B$3:$V$23,MATCH(AM$2,'Region --&gt;'!$B$3:$V$3,FALSE)))</f>
        <v>#N/A</v>
      </c>
      <c r="AN5" s="31"/>
      <c r="AO5" s="31" t="e">
        <f>VLOOKUP($B5,'Region --&gt;'!$Y$26:$AF$46,MATCH(AM$2,'Region --&gt;'!$Y$3:$AF$3,0),FALSE)/VLOOKUP($B4,'Region --&gt;'!$B$26:$V$46,MATCH(AM$2,'Region --&gt;'!$B$3:$V$3,FALSE))</f>
        <v>#N/A</v>
      </c>
      <c r="AP5" s="31"/>
      <c r="AQ5" s="102">
        <f>Benchmark!F6</f>
        <v>3.3218950000000001E-3</v>
      </c>
      <c r="AS5" s="31">
        <f t="shared" ref="AS5:AS23" si="3">-AQ5</f>
        <v>-3.3218950000000001E-3</v>
      </c>
      <c r="AT5" s="31"/>
      <c r="AV5" s="31" t="e">
        <f>VLOOKUP($B5,'Region --&gt;'!$Y$3:$AF$23,MATCH(AV$2,'Region --&gt;'!$Y$3:$AF$3,0),FALSE)/VLOOKUP($B4,'Region --&gt;'!$B$3:$V$23,MATCH(AV$2,'Region --&gt;'!$B$3:$V$3,FALSE))</f>
        <v>#N/A</v>
      </c>
      <c r="AW5" s="31"/>
      <c r="AX5" s="31" t="e">
        <f>VLOOKUP($B5,'Region --&gt;'!$Y$26:$AF$46,MATCH(AV$2,'Region --&gt;'!$Y$3:$AF$3,0),FALSE)/VLOOKUP($B4,'Region --&gt;'!$B$26:$V$46,MATCH(AV$2,'Region --&gt;'!$B$3:$V$3,FALSE))</f>
        <v>#N/A</v>
      </c>
      <c r="AY5" s="31"/>
      <c r="AZ5" s="102">
        <f>Benchmark!G6</f>
        <v>1.7428320000000001E-2</v>
      </c>
      <c r="BA5" s="31"/>
      <c r="BB5" s="31">
        <f t="shared" ref="BB5:BB23" si="4">-AZ5</f>
        <v>-1.7428320000000001E-2</v>
      </c>
      <c r="BC5" s="31"/>
    </row>
    <row r="6" spans="2:55" x14ac:dyDescent="0.25">
      <c r="B6" s="13">
        <f t="shared" si="0"/>
        <v>41820</v>
      </c>
      <c r="C6" s="31" t="e">
        <f>VLOOKUP($B6,'Region --&gt;'!$Y$3:$AF$23,MATCH(C$2,'Region --&gt;'!$Y$3:$AF$3,0),FALSE)/VLOOKUP($B5,'Region --&gt;'!$B$3:$V$23,MATCH(C$2,'Region --&gt;'!$B$3:$V$3,FALSE))</f>
        <v>#N/A</v>
      </c>
      <c r="D6" s="31"/>
      <c r="E6" s="31" t="e">
        <f>VLOOKUP($B6,'Region --&gt;'!$Y$26:$AF$46,MATCH(C$2,'Region --&gt;'!$Y$3:$AF$3,0),FALSE)/VLOOKUP($B5,'Region --&gt;'!$B$26:$V$46,MATCH(C$2,'Region --&gt;'!$B$3:$V$3,FALSE))</f>
        <v>#N/A</v>
      </c>
      <c r="F6" s="31"/>
      <c r="G6" s="102">
        <f>Benchmark!J7</f>
        <v>3.6143898385229585E-2</v>
      </c>
      <c r="H6" s="31"/>
      <c r="I6" s="102">
        <f>-Benchmark!K7</f>
        <v>-3.6325121992594259E-2</v>
      </c>
      <c r="J6" s="31"/>
      <c r="K6" s="81"/>
      <c r="L6" s="31" t="e">
        <f>VLOOKUP($B6,'Region --&gt;'!$Y$3:$AF$23,MATCH(L$2,'Region --&gt;'!$Y$3:$AF$3,0),FALSE)/VLOOKUP($B5,'Region --&gt;'!$B$3:$V$23,MATCH(L$2,'Region --&gt;'!$B$3:$V$3,FALSE))</f>
        <v>#N/A</v>
      </c>
      <c r="M6" s="31"/>
      <c r="N6" s="38">
        <f>IF(IFERROR(VLOOKUP($B6,'Region --&gt;'!$Y$26:$AF$46,MATCH(L$2,'Region --&gt;'!$Y$3:$AF$3,0),FALSE)/VLOOKUP($B5,'Region --&gt;'!$B$26:$V$46,MATCH(L$2,'Region --&gt;'!$B$3:$V$3,FALSE)),R6)&lt;-1,-1,IFERROR(VLOOKUP($B6,'Region --&gt;'!$Y$26:$AF$46,MATCH(L$2,'Region --&gt;'!$Y$3:$AF$3,0),FALSE)/VLOOKUP($B5,'Region --&gt;'!$B$26:$V$46,MATCH(L$2,'Region --&gt;'!$B$3:$V$3,FALSE)),R6))</f>
        <v>-1.5741430000000001E-2</v>
      </c>
      <c r="O6" s="31"/>
      <c r="P6" s="102">
        <f>Benchmark!D7</f>
        <v>1.5741430000000001E-2</v>
      </c>
      <c r="Q6" s="31"/>
      <c r="R6" s="31">
        <f t="shared" si="1"/>
        <v>-1.5741430000000001E-2</v>
      </c>
      <c r="S6" s="31"/>
      <c r="U6" s="31" t="e">
        <f>VLOOKUP($B6,'Region --&gt;'!$Y$3:$AF$23,MATCH(U$2,'Region --&gt;'!$Y$3:$AF$3,0),FALSE)/VLOOKUP($B5,'Region --&gt;'!$B$3:$V$23,MATCH(U$2,'Region --&gt;'!$B$3:$V$3,FALSE))</f>
        <v>#N/A</v>
      </c>
      <c r="V6" s="31"/>
      <c r="W6" s="31" t="e">
        <f>VLOOKUP($B6,'Region --&gt;'!$Y$26:$AF$46,MATCH(U$2,'Region --&gt;'!$Y$3:$AF$3,0),FALSE)/VLOOKUP($B5,'Region --&gt;'!$B$26:$V$46,MATCH(U$2,'Region --&gt;'!$B$3:$V$3,FALSE))</f>
        <v>#N/A</v>
      </c>
      <c r="X6" s="31"/>
      <c r="Y6" s="102">
        <f>Benchmark!E7</f>
        <v>1.0107919999999999E-2</v>
      </c>
      <c r="Z6" s="31"/>
      <c r="AA6" s="31">
        <f t="shared" si="2"/>
        <v>-1.0107919999999999E-2</v>
      </c>
      <c r="AB6" s="31"/>
      <c r="AD6" s="31" t="e">
        <f>VLOOKUP($B6,'Region --&gt;'!$Y$3:$AF$23,MATCH(AD$2,'Region --&gt;'!$Y$3:$AF$3,0),FALSE)/VLOOKUP($B5,'Region --&gt;'!$B$3:$V$23,MATCH(AD$2,'Region --&gt;'!$B$3:$V$3,FALSE))</f>
        <v>#N/A</v>
      </c>
      <c r="AE6" s="31"/>
      <c r="AF6" s="31" t="e">
        <f>VLOOKUP($B6,'Region --&gt;'!$Y$26:$AF$46,MATCH(AD$2,'Region --&gt;'!$Y$3:$AF$3,0),FALSE)/VLOOKUP($B5,'Region --&gt;'!$B$26:$V$46,MATCH(AD$2,'Region --&gt;'!$B$3:$V$3,FALSE))</f>
        <v>#N/A</v>
      </c>
      <c r="AG6" s="31"/>
      <c r="AH6" s="102">
        <f>Benchmark!H7</f>
        <v>5.4117640821452734E-2</v>
      </c>
      <c r="AI6" s="31"/>
      <c r="AJ6" s="102">
        <f>-Benchmark!I7</f>
        <v>-3.8533435994405486E-2</v>
      </c>
      <c r="AK6" s="31"/>
      <c r="AL6" s="98"/>
      <c r="AM6" s="53" t="e">
        <f>IF(VLOOKUP($B6,'Region --&gt;'!$Y$3:$AF$23,MATCH(AM$2,'Region --&gt;'!$Y$3:$AF$3,0),FALSE)/VLOOKUP($B5,'Region --&gt;'!$B$3:$V$23,MATCH(AM$2,'Region --&gt;'!$B$3:$V$3,FALSE))&lt;-1,-1,VLOOKUP($B6,'Region --&gt;'!$Y$3:$AF$23,MATCH(AM$2,'Region --&gt;'!$Y$3:$AF$3,0),FALSE)/VLOOKUP($B5,'Region --&gt;'!$B$3:$V$23,MATCH(AM$2,'Region --&gt;'!$B$3:$V$3,FALSE)))</f>
        <v>#N/A</v>
      </c>
      <c r="AN6" s="31"/>
      <c r="AO6" s="31" t="e">
        <f>VLOOKUP($B6,'Region --&gt;'!$Y$26:$AF$46,MATCH(AM$2,'Region --&gt;'!$Y$3:$AF$3,0),FALSE)/VLOOKUP($B5,'Region --&gt;'!$B$26:$V$46,MATCH(AM$2,'Region --&gt;'!$B$3:$V$3,FALSE))</f>
        <v>#N/A</v>
      </c>
      <c r="AP6" s="31"/>
      <c r="AQ6" s="102">
        <f>Benchmark!F7</f>
        <v>2.5312290000000001E-2</v>
      </c>
      <c r="AS6" s="31">
        <f t="shared" si="3"/>
        <v>-2.5312290000000001E-2</v>
      </c>
      <c r="AT6" s="31"/>
      <c r="AV6" s="31" t="e">
        <f>VLOOKUP($B6,'Region --&gt;'!$Y$3:$AF$23,MATCH(AV$2,'Region --&gt;'!$Y$3:$AF$3,0),FALSE)/VLOOKUP($B5,'Region --&gt;'!$B$3:$V$23,MATCH(AV$2,'Region --&gt;'!$B$3:$V$3,FALSE))</f>
        <v>#N/A</v>
      </c>
      <c r="AW6" s="31"/>
      <c r="AX6" s="31" t="e">
        <f>VLOOKUP($B6,'Region --&gt;'!$Y$26:$AF$46,MATCH(AV$2,'Region --&gt;'!$Y$3:$AF$3,0),FALSE)/VLOOKUP($B5,'Region --&gt;'!$B$26:$V$46,MATCH(AV$2,'Region --&gt;'!$B$3:$V$3,FALSE))</f>
        <v>#N/A</v>
      </c>
      <c r="AY6" s="31"/>
      <c r="AZ6" s="102">
        <f>Benchmark!G7</f>
        <v>2.8915890000000003E-2</v>
      </c>
      <c r="BA6" s="31"/>
      <c r="BB6" s="31">
        <f t="shared" si="4"/>
        <v>-2.8915890000000003E-2</v>
      </c>
      <c r="BC6" s="31"/>
    </row>
    <row r="7" spans="2:55" x14ac:dyDescent="0.25">
      <c r="B7" s="13">
        <f t="shared" si="0"/>
        <v>41851</v>
      </c>
      <c r="C7" s="31" t="e">
        <f>VLOOKUP($B7,'Region --&gt;'!$Y$3:$AF$23,MATCH(C$2,'Region --&gt;'!$Y$3:$AF$3,0),FALSE)/VLOOKUP($B6,'Region --&gt;'!$B$3:$V$23,MATCH(C$2,'Region --&gt;'!$B$3:$V$3,FALSE))</f>
        <v>#N/A</v>
      </c>
      <c r="D7" s="31"/>
      <c r="E7" s="31" t="e">
        <f>VLOOKUP($B7,'Region --&gt;'!$Y$26:$AF$46,MATCH(C$2,'Region --&gt;'!$Y$3:$AF$3,0),FALSE)/VLOOKUP($B6,'Region --&gt;'!$B$26:$V$46,MATCH(C$2,'Region --&gt;'!$B$3:$V$3,FALSE))</f>
        <v>#N/A</v>
      </c>
      <c r="F7" s="31"/>
      <c r="G7" s="102">
        <f>Benchmark!J8</f>
        <v>2.9821199476381097E-2</v>
      </c>
      <c r="H7" s="31"/>
      <c r="I7" s="102">
        <f>-Benchmark!K8</f>
        <v>-2.8079458699480222E-2</v>
      </c>
      <c r="J7" s="31"/>
      <c r="K7" s="81"/>
      <c r="L7" s="31" t="e">
        <f>VLOOKUP($B7,'Region --&gt;'!$Y$3:$AF$23,MATCH(L$2,'Region --&gt;'!$Y$3:$AF$3,0),FALSE)/VLOOKUP($B6,'Region --&gt;'!$B$3:$V$23,MATCH(L$2,'Region --&gt;'!$B$3:$V$3,FALSE))</f>
        <v>#N/A</v>
      </c>
      <c r="M7" s="31"/>
      <c r="N7" s="38">
        <f>IF(IFERROR(VLOOKUP($B7,'Region --&gt;'!$Y$26:$AF$46,MATCH(L$2,'Region --&gt;'!$Y$3:$AF$3,0),FALSE)/VLOOKUP($B6,'Region --&gt;'!$B$26:$V$46,MATCH(L$2,'Region --&gt;'!$B$3:$V$3,FALSE)),R7)&lt;-1,-1,IFERROR(VLOOKUP($B7,'Region --&gt;'!$Y$26:$AF$46,MATCH(L$2,'Region --&gt;'!$Y$3:$AF$3,0),FALSE)/VLOOKUP($B6,'Region --&gt;'!$B$26:$V$46,MATCH(L$2,'Region --&gt;'!$B$3:$V$3,FALSE)),R7))</f>
        <v>5.5550780000000001E-2</v>
      </c>
      <c r="O7" s="31"/>
      <c r="P7" s="102">
        <f>Benchmark!D8</f>
        <v>-5.5550780000000001E-2</v>
      </c>
      <c r="Q7" s="31"/>
      <c r="R7" s="31">
        <f t="shared" si="1"/>
        <v>5.5550780000000001E-2</v>
      </c>
      <c r="S7" s="31"/>
      <c r="U7" s="31" t="e">
        <f>VLOOKUP($B7,'Region --&gt;'!$Y$3:$AF$23,MATCH(U$2,'Region --&gt;'!$Y$3:$AF$3,0),FALSE)/VLOOKUP($B6,'Region --&gt;'!$B$3:$V$23,MATCH(U$2,'Region --&gt;'!$B$3:$V$3,FALSE))</f>
        <v>#N/A</v>
      </c>
      <c r="V7" s="31"/>
      <c r="W7" s="31" t="e">
        <f>VLOOKUP($B7,'Region --&gt;'!$Y$26:$AF$46,MATCH(U$2,'Region --&gt;'!$Y$3:$AF$3,0),FALSE)/VLOOKUP($B6,'Region --&gt;'!$B$26:$V$46,MATCH(U$2,'Region --&gt;'!$B$3:$V$3,FALSE))</f>
        <v>#N/A</v>
      </c>
      <c r="X7" s="31"/>
      <c r="Y7" s="102">
        <f>Benchmark!E8</f>
        <v>7.7750980000000003E-3</v>
      </c>
      <c r="Z7" s="31"/>
      <c r="AA7" s="31">
        <f t="shared" si="2"/>
        <v>-7.7750980000000003E-3</v>
      </c>
      <c r="AB7" s="31"/>
      <c r="AD7" s="31" t="e">
        <f>VLOOKUP($B7,'Region --&gt;'!$Y$3:$AF$23,MATCH(AD$2,'Region --&gt;'!$Y$3:$AF$3,0),FALSE)/VLOOKUP($B6,'Region --&gt;'!$B$3:$V$23,MATCH(AD$2,'Region --&gt;'!$B$3:$V$3,FALSE))</f>
        <v>#N/A</v>
      </c>
      <c r="AE7" s="31"/>
      <c r="AF7" s="31" t="e">
        <f>VLOOKUP($B7,'Region --&gt;'!$Y$26:$AF$46,MATCH(AD$2,'Region --&gt;'!$Y$3:$AF$3,0),FALSE)/VLOOKUP($B6,'Region --&gt;'!$B$26:$V$46,MATCH(AD$2,'Region --&gt;'!$B$3:$V$3,FALSE))</f>
        <v>#N/A</v>
      </c>
      <c r="AG7" s="31"/>
      <c r="AH7" s="102">
        <f>Benchmark!H8</f>
        <v>1.243297645074095E-2</v>
      </c>
      <c r="AI7" s="31"/>
      <c r="AJ7" s="102">
        <f>-Benchmark!I8</f>
        <v>-5.6048041352527883E-4</v>
      </c>
      <c r="AK7" s="31"/>
      <c r="AL7" s="98"/>
      <c r="AM7" s="53" t="e">
        <f>IF(VLOOKUP($B7,'Region --&gt;'!$Y$3:$AF$23,MATCH(AM$2,'Region --&gt;'!$Y$3:$AF$3,0),FALSE)/VLOOKUP($B6,'Region --&gt;'!$B$3:$V$23,MATCH(AM$2,'Region --&gt;'!$B$3:$V$3,FALSE))&lt;-1,-1,VLOOKUP($B7,'Region --&gt;'!$Y$3:$AF$23,MATCH(AM$2,'Region --&gt;'!$Y$3:$AF$3,0),FALSE)/VLOOKUP($B6,'Region --&gt;'!$B$3:$V$23,MATCH(AM$2,'Region --&gt;'!$B$3:$V$3,FALSE)))</f>
        <v>#N/A</v>
      </c>
      <c r="AN7" s="31"/>
      <c r="AO7" s="31" t="e">
        <f>VLOOKUP($B7,'Region --&gt;'!$Y$26:$AF$46,MATCH(AM$2,'Region --&gt;'!$Y$3:$AF$3,0),FALSE)/VLOOKUP($B6,'Region --&gt;'!$B$26:$V$46,MATCH(AM$2,'Region --&gt;'!$B$3:$V$3,FALSE))</f>
        <v>#N/A</v>
      </c>
      <c r="AP7" s="31"/>
      <c r="AQ7" s="102">
        <f>Benchmark!F8</f>
        <v>2.1526070000000001E-2</v>
      </c>
      <c r="AS7" s="31">
        <f t="shared" si="3"/>
        <v>-2.1526070000000001E-2</v>
      </c>
      <c r="AT7" s="31"/>
      <c r="AV7" s="31" t="e">
        <f>VLOOKUP($B7,'Region --&gt;'!$Y$3:$AF$23,MATCH(AV$2,'Region --&gt;'!$Y$3:$AF$3,0),FALSE)/VLOOKUP($B6,'Region --&gt;'!$B$3:$V$23,MATCH(AV$2,'Region --&gt;'!$B$3:$V$3,FALSE))</f>
        <v>#N/A</v>
      </c>
      <c r="AW7" s="31"/>
      <c r="AX7" s="31" t="e">
        <f>VLOOKUP($B7,'Region --&gt;'!$Y$26:$AF$46,MATCH(AV$2,'Region --&gt;'!$Y$3:$AF$3,0),FALSE)/VLOOKUP($B6,'Region --&gt;'!$B$26:$V$46,MATCH(AV$2,'Region --&gt;'!$B$3:$V$3,FALSE))</f>
        <v>#N/A</v>
      </c>
      <c r="AY7" s="31"/>
      <c r="AZ7" s="102">
        <f>Benchmark!G8</f>
        <v>1.924203E-2</v>
      </c>
      <c r="BA7" s="31"/>
      <c r="BB7" s="31">
        <f t="shared" si="4"/>
        <v>-1.924203E-2</v>
      </c>
      <c r="BC7" s="31"/>
    </row>
    <row r="8" spans="2:55" x14ac:dyDescent="0.25">
      <c r="B8" s="13">
        <f t="shared" si="0"/>
        <v>41882</v>
      </c>
      <c r="C8" s="31" t="e">
        <f>VLOOKUP($B8,'Region --&gt;'!$Y$3:$AF$23,MATCH(C$2,'Region --&gt;'!$Y$3:$AF$3,0),FALSE)/VLOOKUP($B7,'Region --&gt;'!$B$3:$V$23,MATCH(C$2,'Region --&gt;'!$B$3:$V$3,FALSE))</f>
        <v>#N/A</v>
      </c>
      <c r="D8" s="31"/>
      <c r="E8" s="31" t="e">
        <f>VLOOKUP($B8,'Region --&gt;'!$Y$26:$AF$46,MATCH(C$2,'Region --&gt;'!$Y$3:$AF$3,0),FALSE)/VLOOKUP($B7,'Region --&gt;'!$B$26:$V$46,MATCH(C$2,'Region --&gt;'!$B$3:$V$3,FALSE))</f>
        <v>#N/A</v>
      </c>
      <c r="F8" s="31"/>
      <c r="G8" s="102">
        <f>Benchmark!J9</f>
        <v>2.8333653783819683E-2</v>
      </c>
      <c r="H8" s="31"/>
      <c r="I8" s="102">
        <f>-Benchmark!K9</f>
        <v>-2.7596829772196983E-2</v>
      </c>
      <c r="J8" s="31"/>
      <c r="K8" s="81"/>
      <c r="L8" s="31" t="e">
        <f>VLOOKUP($B8,'Region --&gt;'!$Y$3:$AF$23,MATCH(L$2,'Region --&gt;'!$Y$3:$AF$3,0),FALSE)/VLOOKUP($B7,'Region --&gt;'!$B$3:$V$23,MATCH(L$2,'Region --&gt;'!$B$3:$V$3,FALSE))</f>
        <v>#N/A</v>
      </c>
      <c r="M8" s="31"/>
      <c r="N8" s="38">
        <f>IF(IFERROR(VLOOKUP($B8,'Region --&gt;'!$Y$26:$AF$46,MATCH(L$2,'Region --&gt;'!$Y$3:$AF$3,0),FALSE)/VLOOKUP($B7,'Region --&gt;'!$B$26:$V$46,MATCH(L$2,'Region --&gt;'!$B$3:$V$3,FALSE)),R8)&lt;-1,-1,IFERROR(VLOOKUP($B8,'Region --&gt;'!$Y$26:$AF$46,MATCH(L$2,'Region --&gt;'!$Y$3:$AF$3,0),FALSE)/VLOOKUP($B7,'Region --&gt;'!$B$26:$V$46,MATCH(L$2,'Region --&gt;'!$B$3:$V$3,FALSE)),R8))</f>
        <v>-4.1509340000000006E-2</v>
      </c>
      <c r="O8" s="31"/>
      <c r="P8" s="102">
        <f>Benchmark!D9</f>
        <v>4.1509340000000006E-2</v>
      </c>
      <c r="Q8" s="31"/>
      <c r="R8" s="31">
        <f t="shared" si="1"/>
        <v>-4.1509340000000006E-2</v>
      </c>
      <c r="S8" s="31"/>
      <c r="U8" s="31" t="e">
        <f>VLOOKUP($B8,'Region --&gt;'!$Y$3:$AF$23,MATCH(U$2,'Region --&gt;'!$Y$3:$AF$3,0),FALSE)/VLOOKUP($B7,'Region --&gt;'!$B$3:$V$23,MATCH(U$2,'Region --&gt;'!$B$3:$V$3,FALSE))</f>
        <v>#N/A</v>
      </c>
      <c r="V8" s="31"/>
      <c r="W8" s="31" t="e">
        <f>VLOOKUP($B8,'Region --&gt;'!$Y$26:$AF$46,MATCH(U$2,'Region --&gt;'!$Y$3:$AF$3,0),FALSE)/VLOOKUP($B7,'Region --&gt;'!$B$26:$V$46,MATCH(U$2,'Region --&gt;'!$B$3:$V$3,FALSE))</f>
        <v>#N/A</v>
      </c>
      <c r="X8" s="31"/>
      <c r="Y8" s="102">
        <f>Benchmark!E9</f>
        <v>7.9549919999999996E-2</v>
      </c>
      <c r="Z8" s="31"/>
      <c r="AA8" s="31">
        <f t="shared" si="2"/>
        <v>-7.9549919999999996E-2</v>
      </c>
      <c r="AB8" s="31"/>
      <c r="AD8" s="31" t="e">
        <f>VLOOKUP($B8,'Region --&gt;'!$Y$3:$AF$23,MATCH(AD$2,'Region --&gt;'!$Y$3:$AF$3,0),FALSE)/VLOOKUP($B7,'Region --&gt;'!$B$3:$V$23,MATCH(AD$2,'Region --&gt;'!$B$3:$V$3,FALSE))</f>
        <v>#N/A</v>
      </c>
      <c r="AE8" s="31"/>
      <c r="AF8" s="31" t="e">
        <f>VLOOKUP($B8,'Region --&gt;'!$Y$26:$AF$46,MATCH(AD$2,'Region --&gt;'!$Y$3:$AF$3,0),FALSE)/VLOOKUP($B7,'Region --&gt;'!$B$26:$V$46,MATCH(AD$2,'Region --&gt;'!$B$3:$V$3,FALSE))</f>
        <v>#N/A</v>
      </c>
      <c r="AG8" s="31"/>
      <c r="AH8" s="102">
        <f>Benchmark!H9</f>
        <v>1.8873523469180326E-2</v>
      </c>
      <c r="AI8" s="31"/>
      <c r="AJ8" s="102">
        <f>-Benchmark!I9</f>
        <v>-6.8901061872695457E-2</v>
      </c>
      <c r="AK8" s="31"/>
      <c r="AL8" s="98"/>
      <c r="AM8" s="53" t="e">
        <f>IF(VLOOKUP($B8,'Region --&gt;'!$Y$3:$AF$23,MATCH(AM$2,'Region --&gt;'!$Y$3:$AF$3,0),FALSE)/VLOOKUP($B7,'Region --&gt;'!$B$3:$V$23,MATCH(AM$2,'Region --&gt;'!$B$3:$V$3,FALSE))&lt;-1,-1,VLOOKUP($B8,'Region --&gt;'!$Y$3:$AF$23,MATCH(AM$2,'Region --&gt;'!$Y$3:$AF$3,0),FALSE)/VLOOKUP($B7,'Region --&gt;'!$B$3:$V$23,MATCH(AM$2,'Region --&gt;'!$B$3:$V$3,FALSE)))</f>
        <v>#N/A</v>
      </c>
      <c r="AN8" s="31"/>
      <c r="AO8" s="31" t="e">
        <f>VLOOKUP($B8,'Region --&gt;'!$Y$26:$AF$46,MATCH(AM$2,'Region --&gt;'!$Y$3:$AF$3,0),FALSE)/VLOOKUP($B7,'Region --&gt;'!$B$26:$V$46,MATCH(AM$2,'Region --&gt;'!$B$3:$V$3,FALSE))</f>
        <v>#N/A</v>
      </c>
      <c r="AP8" s="31"/>
      <c r="AQ8" s="102">
        <f>Benchmark!F9</f>
        <v>3.5095040000000001E-2</v>
      </c>
      <c r="AS8" s="31">
        <f t="shared" si="3"/>
        <v>-3.5095040000000001E-2</v>
      </c>
      <c r="AT8" s="31"/>
      <c r="AV8" s="31" t="e">
        <f>VLOOKUP($B8,'Region --&gt;'!$Y$3:$AF$23,MATCH(AV$2,'Region --&gt;'!$Y$3:$AF$3,0),FALSE)/VLOOKUP($B7,'Region --&gt;'!$B$3:$V$23,MATCH(AV$2,'Region --&gt;'!$B$3:$V$3,FALSE))</f>
        <v>#N/A</v>
      </c>
      <c r="AW8" s="31"/>
      <c r="AX8" s="31" t="e">
        <f>VLOOKUP($B8,'Region --&gt;'!$Y$26:$AF$46,MATCH(AV$2,'Region --&gt;'!$Y$3:$AF$3,0),FALSE)/VLOOKUP($B7,'Region --&gt;'!$B$26:$V$46,MATCH(AV$2,'Region --&gt;'!$B$3:$V$3,FALSE))</f>
        <v>#N/A</v>
      </c>
      <c r="AY8" s="31"/>
      <c r="AZ8" s="102">
        <f>Benchmark!G9</f>
        <v>3.5521469999999999E-2</v>
      </c>
      <c r="BA8" s="31"/>
      <c r="BB8" s="31">
        <f t="shared" si="4"/>
        <v>-3.5521469999999999E-2</v>
      </c>
      <c r="BC8" s="31"/>
    </row>
    <row r="9" spans="2:55" x14ac:dyDescent="0.25">
      <c r="B9" s="13">
        <f t="shared" si="0"/>
        <v>41912</v>
      </c>
      <c r="C9" s="31" t="e">
        <f>VLOOKUP($B9,'Region --&gt;'!$Y$3:$AF$23,MATCH(C$2,'Region --&gt;'!$Y$3:$AF$3,0),FALSE)/VLOOKUP($B8,'Region --&gt;'!$B$3:$V$23,MATCH(C$2,'Region --&gt;'!$B$3:$V$3,FALSE))</f>
        <v>#N/A</v>
      </c>
      <c r="D9" s="31"/>
      <c r="E9" s="31" t="e">
        <f>VLOOKUP($B9,'Region --&gt;'!$Y$26:$AF$46,MATCH(C$2,'Region --&gt;'!$Y$3:$AF$3,0),FALSE)/VLOOKUP($B8,'Region --&gt;'!$B$26:$V$46,MATCH(C$2,'Region --&gt;'!$B$3:$V$3,FALSE))</f>
        <v>#N/A</v>
      </c>
      <c r="F9" s="31"/>
      <c r="G9" s="102">
        <f>Benchmark!J10</f>
        <v>6.7120076196740569E-2</v>
      </c>
      <c r="H9" s="31"/>
      <c r="I9" s="102">
        <f>-Benchmark!K10</f>
        <v>-6.3807780885986778E-2</v>
      </c>
      <c r="J9" s="31"/>
      <c r="K9" s="81"/>
      <c r="L9" s="31" t="e">
        <f>VLOOKUP($B9,'Region --&gt;'!$Y$3:$AF$23,MATCH(L$2,'Region --&gt;'!$Y$3:$AF$3,0),FALSE)/VLOOKUP($B8,'Region --&gt;'!$B$3:$V$23,MATCH(L$2,'Region --&gt;'!$B$3:$V$3,FALSE))</f>
        <v>#N/A</v>
      </c>
      <c r="M9" s="31"/>
      <c r="N9" s="38">
        <f>IF(IFERROR(VLOOKUP($B9,'Region --&gt;'!$Y$26:$AF$46,MATCH(L$2,'Region --&gt;'!$Y$3:$AF$3,0),FALSE)/VLOOKUP($B8,'Region --&gt;'!$B$26:$V$46,MATCH(L$2,'Region --&gt;'!$B$3:$V$3,FALSE)),R9)&lt;-1,-1,IFERROR(VLOOKUP($B9,'Region --&gt;'!$Y$26:$AF$46,MATCH(L$2,'Region --&gt;'!$Y$3:$AF$3,0),FALSE)/VLOOKUP($B8,'Region --&gt;'!$B$26:$V$46,MATCH(L$2,'Region --&gt;'!$B$3:$V$3,FALSE)),R9))</f>
        <v>-0.10545159999999999</v>
      </c>
      <c r="O9" s="31"/>
      <c r="P9" s="102">
        <f>Benchmark!D10</f>
        <v>0.10545159999999999</v>
      </c>
      <c r="Q9" s="31"/>
      <c r="R9" s="31">
        <f t="shared" si="1"/>
        <v>-0.10545159999999999</v>
      </c>
      <c r="S9" s="31"/>
      <c r="U9" s="31" t="e">
        <f>VLOOKUP($B9,'Region --&gt;'!$Y$3:$AF$23,MATCH(U$2,'Region --&gt;'!$Y$3:$AF$3,0),FALSE)/VLOOKUP($B8,'Region --&gt;'!$B$3:$V$23,MATCH(U$2,'Region --&gt;'!$B$3:$V$3,FALSE))</f>
        <v>#N/A</v>
      </c>
      <c r="V9" s="31"/>
      <c r="W9" s="31" t="e">
        <f>VLOOKUP($B9,'Region --&gt;'!$Y$26:$AF$46,MATCH(U$2,'Region --&gt;'!$Y$3:$AF$3,0),FALSE)/VLOOKUP($B8,'Region --&gt;'!$B$26:$V$46,MATCH(U$2,'Region --&gt;'!$B$3:$V$3,FALSE))</f>
        <v>#N/A</v>
      </c>
      <c r="X9" s="31"/>
      <c r="Y9" s="102">
        <f>Benchmark!E10</f>
        <v>5.7127749999999998E-2</v>
      </c>
      <c r="Z9" s="31"/>
      <c r="AA9" s="31">
        <f t="shared" si="2"/>
        <v>-5.7127749999999998E-2</v>
      </c>
      <c r="AB9" s="31"/>
      <c r="AD9" s="31" t="e">
        <f>VLOOKUP($B9,'Region --&gt;'!$Y$3:$AF$23,MATCH(AD$2,'Region --&gt;'!$Y$3:$AF$3,0),FALSE)/VLOOKUP($B8,'Region --&gt;'!$B$3:$V$23,MATCH(AD$2,'Region --&gt;'!$B$3:$V$3,FALSE))</f>
        <v>#N/A</v>
      </c>
      <c r="AE9" s="31"/>
      <c r="AF9" s="31" t="e">
        <f>VLOOKUP($B9,'Region --&gt;'!$Y$26:$AF$46,MATCH(AD$2,'Region --&gt;'!$Y$3:$AF$3,0),FALSE)/VLOOKUP($B8,'Region --&gt;'!$B$26:$V$46,MATCH(AD$2,'Region --&gt;'!$B$3:$V$3,FALSE))</f>
        <v>#N/A</v>
      </c>
      <c r="AG9" s="31"/>
      <c r="AH9" s="102">
        <f>Benchmark!H10</f>
        <v>-2.4935519111712247E-2</v>
      </c>
      <c r="AI9" s="31"/>
      <c r="AJ9" s="102">
        <f>-Benchmark!I10</f>
        <v>6.413612092720674E-3</v>
      </c>
      <c r="AK9" s="31"/>
      <c r="AL9" s="98"/>
      <c r="AM9" s="53" t="e">
        <f>IF(VLOOKUP($B9,'Region --&gt;'!$Y$3:$AF$23,MATCH(AM$2,'Region --&gt;'!$Y$3:$AF$3,0),FALSE)/VLOOKUP($B8,'Region --&gt;'!$B$3:$V$23,MATCH(AM$2,'Region --&gt;'!$B$3:$V$3,FALSE))&lt;-1,-1,VLOOKUP($B9,'Region --&gt;'!$Y$3:$AF$23,MATCH(AM$2,'Region --&gt;'!$Y$3:$AF$3,0),FALSE)/VLOOKUP($B8,'Region --&gt;'!$B$3:$V$23,MATCH(AM$2,'Region --&gt;'!$B$3:$V$3,FALSE)))</f>
        <v>#N/A</v>
      </c>
      <c r="AN9" s="31"/>
      <c r="AO9" s="31" t="e">
        <f>VLOOKUP($B9,'Region --&gt;'!$Y$26:$AF$46,MATCH(AM$2,'Region --&gt;'!$Y$3:$AF$3,0),FALSE)/VLOOKUP($B8,'Region --&gt;'!$B$26:$V$46,MATCH(AM$2,'Region --&gt;'!$B$3:$V$3,FALSE))</f>
        <v>#N/A</v>
      </c>
      <c r="AP9" s="31"/>
      <c r="AQ9" s="102">
        <f>Benchmark!F10</f>
        <v>2.0489210000000001E-2</v>
      </c>
      <c r="AS9" s="31">
        <f t="shared" si="3"/>
        <v>-2.0489210000000001E-2</v>
      </c>
      <c r="AT9" s="31"/>
      <c r="AV9" s="31" t="e">
        <f>VLOOKUP($B9,'Region --&gt;'!$Y$3:$AF$23,MATCH(AV$2,'Region --&gt;'!$Y$3:$AF$3,0),FALSE)/VLOOKUP($B8,'Region --&gt;'!$B$3:$V$23,MATCH(AV$2,'Region --&gt;'!$B$3:$V$3,FALSE))</f>
        <v>#N/A</v>
      </c>
      <c r="AW9" s="31"/>
      <c r="AX9" s="31" t="e">
        <f>VLOOKUP($B9,'Region --&gt;'!$Y$26:$AF$46,MATCH(AV$2,'Region --&gt;'!$Y$3:$AF$3,0),FALSE)/VLOOKUP($B8,'Region --&gt;'!$B$26:$V$46,MATCH(AV$2,'Region --&gt;'!$B$3:$V$3,FALSE))</f>
        <v>#N/A</v>
      </c>
      <c r="AY9" s="31"/>
      <c r="AZ9" s="102">
        <f>Benchmark!G10</f>
        <v>-2.3477059999999998E-3</v>
      </c>
      <c r="BA9" s="31"/>
      <c r="BB9" s="31">
        <f t="shared" si="4"/>
        <v>2.3477059999999998E-3</v>
      </c>
      <c r="BC9" s="31"/>
    </row>
    <row r="10" spans="2:55" x14ac:dyDescent="0.25">
      <c r="B10" s="13">
        <f t="shared" si="0"/>
        <v>41943</v>
      </c>
      <c r="C10" s="31" t="e">
        <f>VLOOKUP($B10,'Region --&gt;'!$Y$3:$AF$23,MATCH(C$2,'Region --&gt;'!$Y$3:$AF$3,0),FALSE)/VLOOKUP($B9,'Region --&gt;'!$B$3:$V$23,MATCH(C$2,'Region --&gt;'!$B$3:$V$3,FALSE))</f>
        <v>#N/A</v>
      </c>
      <c r="D10" s="31"/>
      <c r="E10" s="31" t="e">
        <f>VLOOKUP($B10,'Region --&gt;'!$Y$26:$AF$46,MATCH(C$2,'Region --&gt;'!$Y$3:$AF$3,0),FALSE)/VLOOKUP($B9,'Region --&gt;'!$B$26:$V$46,MATCH(C$2,'Region --&gt;'!$B$3:$V$3,FALSE))</f>
        <v>#N/A</v>
      </c>
      <c r="F10" s="31"/>
      <c r="G10" s="102">
        <f>Benchmark!J11</f>
        <v>4.7625021308113989E-2</v>
      </c>
      <c r="H10" s="31"/>
      <c r="I10" s="102">
        <f>-Benchmark!K11</f>
        <v>-4.7929707203464893E-2</v>
      </c>
      <c r="J10" s="31"/>
      <c r="K10" s="81"/>
      <c r="L10" s="31" t="e">
        <f>VLOOKUP($B10,'Region --&gt;'!$Y$3:$AF$23,MATCH(L$2,'Region --&gt;'!$Y$3:$AF$3,0),FALSE)/VLOOKUP($B9,'Region --&gt;'!$B$3:$V$23,MATCH(L$2,'Region --&gt;'!$B$3:$V$3,FALSE))</f>
        <v>#N/A</v>
      </c>
      <c r="M10" s="31"/>
      <c r="N10" s="38">
        <f>IF(IFERROR(VLOOKUP($B10,'Region --&gt;'!$Y$26:$AF$46,MATCH(L$2,'Region --&gt;'!$Y$3:$AF$3,0),FALSE)/VLOOKUP($B9,'Region --&gt;'!$B$26:$V$46,MATCH(L$2,'Region --&gt;'!$B$3:$V$3,FALSE)),R10)&lt;-1,-1,IFERROR(VLOOKUP($B10,'Region --&gt;'!$Y$26:$AF$46,MATCH(L$2,'Region --&gt;'!$Y$3:$AF$3,0),FALSE)/VLOOKUP($B9,'Region --&gt;'!$B$26:$V$46,MATCH(L$2,'Region --&gt;'!$B$3:$V$3,FALSE)),R10))</f>
        <v>-3.3155230000000001E-2</v>
      </c>
      <c r="O10" s="31"/>
      <c r="P10" s="102">
        <f>Benchmark!D11</f>
        <v>3.3155230000000001E-2</v>
      </c>
      <c r="Q10" s="31"/>
      <c r="R10" s="31">
        <f t="shared" si="1"/>
        <v>-3.3155230000000001E-2</v>
      </c>
      <c r="S10" s="31"/>
      <c r="U10" s="31" t="e">
        <f>VLOOKUP($B10,'Region --&gt;'!$Y$3:$AF$23,MATCH(U$2,'Region --&gt;'!$Y$3:$AF$3,0),FALSE)/VLOOKUP($B9,'Region --&gt;'!$B$3:$V$23,MATCH(U$2,'Region --&gt;'!$B$3:$V$3,FALSE))</f>
        <v>#N/A</v>
      </c>
      <c r="V10" s="31"/>
      <c r="W10" s="31" t="e">
        <f>VLOOKUP($B10,'Region --&gt;'!$Y$26:$AF$46,MATCH(U$2,'Region --&gt;'!$Y$3:$AF$3,0),FALSE)/VLOOKUP($B9,'Region --&gt;'!$B$26:$V$46,MATCH(U$2,'Region --&gt;'!$B$3:$V$3,FALSE))</f>
        <v>#N/A</v>
      </c>
      <c r="X10" s="31"/>
      <c r="Y10" s="102">
        <f>Benchmark!E11</f>
        <v>6.9726270000000007E-2</v>
      </c>
      <c r="Z10" s="31"/>
      <c r="AA10" s="31">
        <f t="shared" si="2"/>
        <v>-6.9726270000000007E-2</v>
      </c>
      <c r="AB10" s="31"/>
      <c r="AD10" s="31" t="e">
        <f>VLOOKUP($B10,'Region --&gt;'!$Y$3:$AF$23,MATCH(AD$2,'Region --&gt;'!$Y$3:$AF$3,0),FALSE)/VLOOKUP($B9,'Region --&gt;'!$B$3:$V$23,MATCH(AD$2,'Region --&gt;'!$B$3:$V$3,FALSE))</f>
        <v>#N/A</v>
      </c>
      <c r="AE10" s="31"/>
      <c r="AF10" s="31" t="e">
        <f>VLOOKUP($B10,'Region --&gt;'!$Y$26:$AF$46,MATCH(AD$2,'Region --&gt;'!$Y$3:$AF$3,0),FALSE)/VLOOKUP($B9,'Region --&gt;'!$B$26:$V$46,MATCH(AD$2,'Region --&gt;'!$B$3:$V$3,FALSE))</f>
        <v>#N/A</v>
      </c>
      <c r="AG10" s="31"/>
      <c r="AH10" s="102">
        <f>Benchmark!H11</f>
        <v>3.7138219031503043E-2</v>
      </c>
      <c r="AI10" s="31"/>
      <c r="AJ10" s="102">
        <f>-Benchmark!I11</f>
        <v>-3.4688996631364419E-2</v>
      </c>
      <c r="AK10" s="31"/>
      <c r="AL10" s="98"/>
      <c r="AM10" s="53" t="e">
        <f>IF(VLOOKUP($B10,'Region --&gt;'!$Y$3:$AF$23,MATCH(AM$2,'Region --&gt;'!$Y$3:$AF$3,0),FALSE)/VLOOKUP($B9,'Region --&gt;'!$B$3:$V$23,MATCH(AM$2,'Region --&gt;'!$B$3:$V$3,FALSE))&lt;-1,-1,VLOOKUP($B10,'Region --&gt;'!$Y$3:$AF$23,MATCH(AM$2,'Region --&gt;'!$Y$3:$AF$3,0),FALSE)/VLOOKUP($B9,'Region --&gt;'!$B$3:$V$23,MATCH(AM$2,'Region --&gt;'!$B$3:$V$3,FALSE)))</f>
        <v>#N/A</v>
      </c>
      <c r="AN10" s="31"/>
      <c r="AO10" s="31" t="e">
        <f>VLOOKUP($B10,'Region --&gt;'!$Y$26:$AF$46,MATCH(AM$2,'Region --&gt;'!$Y$3:$AF$3,0),FALSE)/VLOOKUP($B9,'Region --&gt;'!$B$26:$V$46,MATCH(AM$2,'Region --&gt;'!$B$3:$V$3,FALSE))</f>
        <v>#N/A</v>
      </c>
      <c r="AP10" s="31"/>
      <c r="AQ10" s="102">
        <f>Benchmark!F11</f>
        <v>1.0874200000000001E-2</v>
      </c>
      <c r="AS10" s="31">
        <f t="shared" si="3"/>
        <v>-1.0874200000000001E-2</v>
      </c>
      <c r="AT10" s="31"/>
      <c r="AV10" s="31" t="e">
        <f>VLOOKUP($B10,'Region --&gt;'!$Y$3:$AF$23,MATCH(AV$2,'Region --&gt;'!$Y$3:$AF$3,0),FALSE)/VLOOKUP($B9,'Region --&gt;'!$B$3:$V$23,MATCH(AV$2,'Region --&gt;'!$B$3:$V$3,FALSE))</f>
        <v>#N/A</v>
      </c>
      <c r="AW10" s="31"/>
      <c r="AX10" s="31" t="e">
        <f>VLOOKUP($B10,'Region --&gt;'!$Y$26:$AF$46,MATCH(AV$2,'Region --&gt;'!$Y$3:$AF$3,0),FALSE)/VLOOKUP($B9,'Region --&gt;'!$B$26:$V$46,MATCH(AV$2,'Region --&gt;'!$B$3:$V$3,FALSE))</f>
        <v>#N/A</v>
      </c>
      <c r="AY10" s="31"/>
      <c r="AZ10" s="102">
        <f>Benchmark!G11</f>
        <v>3.7637520000000001E-2</v>
      </c>
      <c r="BA10" s="31"/>
      <c r="BB10" s="31">
        <f t="shared" si="4"/>
        <v>-3.7637520000000001E-2</v>
      </c>
      <c r="BC10" s="31"/>
    </row>
    <row r="11" spans="2:55" x14ac:dyDescent="0.25">
      <c r="B11" s="13">
        <f t="shared" si="0"/>
        <v>41973</v>
      </c>
      <c r="C11" s="31" t="e">
        <f>VLOOKUP($B11,'Region --&gt;'!$Y$3:$AF$23,MATCH(C$2,'Region --&gt;'!$Y$3:$AF$3,0),FALSE)/VLOOKUP($B10,'Region --&gt;'!$B$3:$V$23,MATCH(C$2,'Region --&gt;'!$B$3:$V$3,FALSE))</f>
        <v>#N/A</v>
      </c>
      <c r="D11" s="31"/>
      <c r="E11" s="31" t="e">
        <f>VLOOKUP($B11,'Region --&gt;'!$Y$26:$AF$46,MATCH(C$2,'Region --&gt;'!$Y$3:$AF$3,0),FALSE)/VLOOKUP($B10,'Region --&gt;'!$B$26:$V$46,MATCH(C$2,'Region --&gt;'!$B$3:$V$3,FALSE))</f>
        <v>#N/A</v>
      </c>
      <c r="F11" s="31"/>
      <c r="G11" s="102">
        <f>Benchmark!J12</f>
        <v>-8.3097760615206285E-3</v>
      </c>
      <c r="H11" s="31"/>
      <c r="I11" s="102">
        <f>-Benchmark!K12</f>
        <v>6.8228281409648825E-3</v>
      </c>
      <c r="J11" s="31"/>
      <c r="K11" s="81"/>
      <c r="L11" s="31" t="e">
        <f>VLOOKUP($B11,'Region --&gt;'!$Y$3:$AF$23,MATCH(L$2,'Region --&gt;'!$Y$3:$AF$3,0),FALSE)/VLOOKUP($B10,'Region --&gt;'!$B$3:$V$23,MATCH(L$2,'Region --&gt;'!$B$3:$V$3,FALSE))</f>
        <v>#N/A</v>
      </c>
      <c r="M11" s="31"/>
      <c r="N11" s="38">
        <f>IF(IFERROR(VLOOKUP($B11,'Region --&gt;'!$Y$26:$AF$46,MATCH(L$2,'Region --&gt;'!$Y$3:$AF$3,0),FALSE)/VLOOKUP($B10,'Region --&gt;'!$B$26:$V$46,MATCH(L$2,'Region --&gt;'!$B$3:$V$3,FALSE)),R11)&lt;-1,-1,IFERROR(VLOOKUP($B11,'Region --&gt;'!$Y$26:$AF$46,MATCH(L$2,'Region --&gt;'!$Y$3:$AF$3,0),FALSE)/VLOOKUP($B10,'Region --&gt;'!$B$26:$V$46,MATCH(L$2,'Region --&gt;'!$B$3:$V$3,FALSE)),R11))</f>
        <v>3.9891950000000002E-2</v>
      </c>
      <c r="O11" s="31"/>
      <c r="P11" s="102">
        <f>Benchmark!D12</f>
        <v>-3.9891950000000002E-2</v>
      </c>
      <c r="Q11" s="31"/>
      <c r="R11" s="31">
        <f t="shared" si="1"/>
        <v>3.9891950000000002E-2</v>
      </c>
      <c r="S11" s="31"/>
      <c r="U11" s="31" t="e">
        <f>VLOOKUP($B11,'Region --&gt;'!$Y$3:$AF$23,MATCH(U$2,'Region --&gt;'!$Y$3:$AF$3,0),FALSE)/VLOOKUP($B10,'Region --&gt;'!$B$3:$V$23,MATCH(U$2,'Region --&gt;'!$B$3:$V$3,FALSE))</f>
        <v>#N/A</v>
      </c>
      <c r="V11" s="31"/>
      <c r="W11" s="31" t="e">
        <f>VLOOKUP($B11,'Region --&gt;'!$Y$26:$AF$46,MATCH(U$2,'Region --&gt;'!$Y$3:$AF$3,0),FALSE)/VLOOKUP($B10,'Region --&gt;'!$B$26:$V$46,MATCH(U$2,'Region --&gt;'!$B$3:$V$3,FALSE))</f>
        <v>#N/A</v>
      </c>
      <c r="X11" s="31"/>
      <c r="Y11" s="102">
        <f>Benchmark!E12</f>
        <v>1.778443E-2</v>
      </c>
      <c r="Z11" s="31"/>
      <c r="AA11" s="31">
        <f t="shared" si="2"/>
        <v>-1.778443E-2</v>
      </c>
      <c r="AB11" s="31"/>
      <c r="AD11" s="31" t="e">
        <f>VLOOKUP($B11,'Region --&gt;'!$Y$3:$AF$23,MATCH(AD$2,'Region --&gt;'!$Y$3:$AF$3,0),FALSE)/VLOOKUP($B10,'Region --&gt;'!$B$3:$V$23,MATCH(AD$2,'Region --&gt;'!$B$3:$V$3,FALSE))</f>
        <v>#N/A</v>
      </c>
      <c r="AE11" s="31"/>
      <c r="AF11" s="31" t="e">
        <f>VLOOKUP($B11,'Region --&gt;'!$Y$26:$AF$46,MATCH(AD$2,'Region --&gt;'!$Y$3:$AF$3,0),FALSE)/VLOOKUP($B10,'Region --&gt;'!$B$26:$V$46,MATCH(AD$2,'Region --&gt;'!$B$3:$V$3,FALSE))</f>
        <v>#N/A</v>
      </c>
      <c r="AG11" s="31"/>
      <c r="AH11" s="102">
        <f>Benchmark!H12</f>
        <v>1.3358054010103872E-3</v>
      </c>
      <c r="AI11" s="31"/>
      <c r="AJ11" s="102">
        <f>-Benchmark!I12</f>
        <v>-4.4486042700077853E-2</v>
      </c>
      <c r="AK11" s="31"/>
      <c r="AL11" s="98"/>
      <c r="AM11" s="53" t="e">
        <f>IF(VLOOKUP($B11,'Region --&gt;'!$Y$3:$AF$23,MATCH(AM$2,'Region --&gt;'!$Y$3:$AF$3,0),FALSE)/VLOOKUP($B10,'Region --&gt;'!$B$3:$V$23,MATCH(AM$2,'Region --&gt;'!$B$3:$V$3,FALSE))&lt;-1,-1,VLOOKUP($B11,'Region --&gt;'!$Y$3:$AF$23,MATCH(AM$2,'Region --&gt;'!$Y$3:$AF$3,0),FALSE)/VLOOKUP($B10,'Region --&gt;'!$B$3:$V$23,MATCH(AM$2,'Region --&gt;'!$B$3:$V$3,FALSE)))</f>
        <v>#N/A</v>
      </c>
      <c r="AN11" s="31"/>
      <c r="AO11" s="31" t="e">
        <f>VLOOKUP($B11,'Region --&gt;'!$Y$26:$AF$46,MATCH(AM$2,'Region --&gt;'!$Y$3:$AF$3,0),FALSE)/VLOOKUP($B10,'Region --&gt;'!$B$26:$V$46,MATCH(AM$2,'Region --&gt;'!$B$3:$V$3,FALSE))</f>
        <v>#N/A</v>
      </c>
      <c r="AP11" s="31"/>
      <c r="AQ11" s="102">
        <f>Benchmark!F12</f>
        <v>1.673649E-2</v>
      </c>
      <c r="AS11" s="31">
        <f t="shared" si="3"/>
        <v>-1.673649E-2</v>
      </c>
      <c r="AT11" s="31"/>
      <c r="AV11" s="31" t="e">
        <f>VLOOKUP($B11,'Region --&gt;'!$Y$3:$AF$23,MATCH(AV$2,'Region --&gt;'!$Y$3:$AF$3,0),FALSE)/VLOOKUP($B10,'Region --&gt;'!$B$3:$V$23,MATCH(AV$2,'Region --&gt;'!$B$3:$V$3,FALSE))</f>
        <v>#N/A</v>
      </c>
      <c r="AW11" s="31"/>
      <c r="AX11" s="31" t="e">
        <f>VLOOKUP($B11,'Region --&gt;'!$Y$26:$AF$46,MATCH(AV$2,'Region --&gt;'!$Y$3:$AF$3,0),FALSE)/VLOOKUP($B10,'Region --&gt;'!$B$26:$V$46,MATCH(AV$2,'Region --&gt;'!$B$3:$V$3,FALSE))</f>
        <v>#N/A</v>
      </c>
      <c r="AY11" s="31"/>
      <c r="AZ11" s="102">
        <f>Benchmark!G12</f>
        <v>2.086986E-2</v>
      </c>
      <c r="BA11" s="31"/>
      <c r="BB11" s="31">
        <f t="shared" si="4"/>
        <v>-2.086986E-2</v>
      </c>
      <c r="BC11" s="31"/>
    </row>
    <row r="12" spans="2:55" x14ac:dyDescent="0.25">
      <c r="B12" s="13">
        <f t="shared" si="0"/>
        <v>42004</v>
      </c>
      <c r="C12" s="31" t="e">
        <f>VLOOKUP($B12,'Region --&gt;'!$Y$3:$AF$23,MATCH(C$2,'Region --&gt;'!$Y$3:$AF$3,0),FALSE)/VLOOKUP($B11,'Region --&gt;'!$B$3:$V$23,MATCH(C$2,'Region --&gt;'!$B$3:$V$3,FALSE))</f>
        <v>#N/A</v>
      </c>
      <c r="D12" s="31"/>
      <c r="E12" s="31" t="e">
        <f>VLOOKUP($B12,'Region --&gt;'!$Y$26:$AF$46,MATCH(C$2,'Region --&gt;'!$Y$3:$AF$3,0),FALSE)/VLOOKUP($B11,'Region --&gt;'!$B$26:$V$46,MATCH(C$2,'Region --&gt;'!$B$3:$V$3,FALSE))</f>
        <v>#N/A</v>
      </c>
      <c r="F12" s="31"/>
      <c r="G12" s="102">
        <f>Benchmark!J13</f>
        <v>5.7453560261497998E-4</v>
      </c>
      <c r="H12" s="31"/>
      <c r="I12" s="102">
        <f>-Benchmark!K13</f>
        <v>-1.4437056462506242E-3</v>
      </c>
      <c r="J12" s="31"/>
      <c r="K12" s="81"/>
      <c r="L12" s="31" t="e">
        <f>VLOOKUP($B12,'Region --&gt;'!$Y$3:$AF$23,MATCH(L$2,'Region --&gt;'!$Y$3:$AF$3,0),FALSE)/VLOOKUP($B11,'Region --&gt;'!$B$3:$V$23,MATCH(L$2,'Region --&gt;'!$B$3:$V$3,FALSE))</f>
        <v>#N/A</v>
      </c>
      <c r="M12" s="31"/>
      <c r="N12" s="38">
        <f>IF(IFERROR(VLOOKUP($B12,'Region --&gt;'!$Y$26:$AF$46,MATCH(L$2,'Region --&gt;'!$Y$3:$AF$3,0),FALSE)/VLOOKUP($B11,'Region --&gt;'!$B$26:$V$46,MATCH(L$2,'Region --&gt;'!$B$3:$V$3,FALSE)),R12)&lt;-1,-1,IFERROR(VLOOKUP($B12,'Region --&gt;'!$Y$26:$AF$46,MATCH(L$2,'Region --&gt;'!$Y$3:$AF$3,0),FALSE)/VLOOKUP($B11,'Region --&gt;'!$B$26:$V$46,MATCH(L$2,'Region --&gt;'!$B$3:$V$3,FALSE)),R12))</f>
        <v>2.2665210000000002E-2</v>
      </c>
      <c r="O12" s="31"/>
      <c r="P12" s="102">
        <f>Benchmark!D13</f>
        <v>-2.2665210000000002E-2</v>
      </c>
      <c r="Q12" s="31"/>
      <c r="R12" s="31">
        <f t="shared" si="1"/>
        <v>2.2665210000000002E-2</v>
      </c>
      <c r="S12" s="31"/>
      <c r="U12" s="31" t="e">
        <f>VLOOKUP($B12,'Region --&gt;'!$Y$3:$AF$23,MATCH(U$2,'Region --&gt;'!$Y$3:$AF$3,0),FALSE)/VLOOKUP($B11,'Region --&gt;'!$B$3:$V$23,MATCH(U$2,'Region --&gt;'!$B$3:$V$3,FALSE))</f>
        <v>#N/A</v>
      </c>
      <c r="V12" s="31"/>
      <c r="W12" s="31" t="e">
        <f>VLOOKUP($B12,'Region --&gt;'!$Y$26:$AF$46,MATCH(U$2,'Region --&gt;'!$Y$3:$AF$3,0),FALSE)/VLOOKUP($B11,'Region --&gt;'!$B$26:$V$46,MATCH(U$2,'Region --&gt;'!$B$3:$V$3,FALSE))</f>
        <v>#N/A</v>
      </c>
      <c r="X12" s="31"/>
      <c r="Y12" s="102">
        <f>Benchmark!E13</f>
        <v>-2.6995760000000001E-2</v>
      </c>
      <c r="Z12" s="31"/>
      <c r="AA12" s="31">
        <f t="shared" si="2"/>
        <v>2.6995760000000001E-2</v>
      </c>
      <c r="AB12" s="31"/>
      <c r="AD12" s="31" t="e">
        <f>VLOOKUP($B12,'Region --&gt;'!$Y$3:$AF$23,MATCH(AD$2,'Region --&gt;'!$Y$3:$AF$3,0),FALSE)/VLOOKUP($B11,'Region --&gt;'!$B$3:$V$23,MATCH(AD$2,'Region --&gt;'!$B$3:$V$3,FALSE))</f>
        <v>#N/A</v>
      </c>
      <c r="AE12" s="31"/>
      <c r="AF12" s="31" t="e">
        <f>VLOOKUP($B12,'Region --&gt;'!$Y$26:$AF$46,MATCH(AD$2,'Region --&gt;'!$Y$3:$AF$3,0),FALSE)/VLOOKUP($B11,'Region --&gt;'!$B$26:$V$46,MATCH(AD$2,'Region --&gt;'!$B$3:$V$3,FALSE))</f>
        <v>#N/A</v>
      </c>
      <c r="AG12" s="31"/>
      <c r="AH12" s="102">
        <f>Benchmark!H13</f>
        <v>2.8332789809491176E-2</v>
      </c>
      <c r="AI12" s="31"/>
      <c r="AJ12" s="102">
        <f>-Benchmark!I13</f>
        <v>-8.3197834019854734E-3</v>
      </c>
      <c r="AK12" s="31"/>
      <c r="AL12" s="98"/>
      <c r="AM12" s="53" t="e">
        <f>IF(VLOOKUP($B12,'Region --&gt;'!$Y$3:$AF$23,MATCH(AM$2,'Region --&gt;'!$Y$3:$AF$3,0),FALSE)/VLOOKUP($B11,'Region --&gt;'!$B$3:$V$23,MATCH(AM$2,'Region --&gt;'!$B$3:$V$3,FALSE))&lt;-1,-1,VLOOKUP($B12,'Region --&gt;'!$Y$3:$AF$23,MATCH(AM$2,'Region --&gt;'!$Y$3:$AF$3,0),FALSE)/VLOOKUP($B11,'Region --&gt;'!$B$3:$V$23,MATCH(AM$2,'Region --&gt;'!$B$3:$V$3,FALSE)))</f>
        <v>#N/A</v>
      </c>
      <c r="AN12" s="31"/>
      <c r="AO12" s="31" t="e">
        <f>VLOOKUP($B12,'Region --&gt;'!$Y$26:$AF$46,MATCH(AM$2,'Region --&gt;'!$Y$3:$AF$3,0),FALSE)/VLOOKUP($B11,'Region --&gt;'!$B$26:$V$46,MATCH(AM$2,'Region --&gt;'!$B$3:$V$3,FALSE))</f>
        <v>#N/A</v>
      </c>
      <c r="AP12" s="31"/>
      <c r="AQ12" s="102">
        <f>Benchmark!F13</f>
        <v>-1.6594439999999998E-2</v>
      </c>
      <c r="AS12" s="31">
        <f t="shared" si="3"/>
        <v>1.6594439999999998E-2</v>
      </c>
      <c r="AT12" s="31"/>
      <c r="AV12" s="31" t="e">
        <f>VLOOKUP($B12,'Region --&gt;'!$Y$3:$AF$23,MATCH(AV$2,'Region --&gt;'!$Y$3:$AF$3,0),FALSE)/VLOOKUP($B11,'Region --&gt;'!$B$3:$V$23,MATCH(AV$2,'Region --&gt;'!$B$3:$V$3,FALSE))</f>
        <v>#N/A</v>
      </c>
      <c r="AW12" s="31"/>
      <c r="AX12" s="31" t="e">
        <f>VLOOKUP($B12,'Region --&gt;'!$Y$26:$AF$46,MATCH(AV$2,'Region --&gt;'!$Y$3:$AF$3,0),FALSE)/VLOOKUP($B11,'Region --&gt;'!$B$26:$V$46,MATCH(AV$2,'Region --&gt;'!$B$3:$V$3,FALSE))</f>
        <v>#N/A</v>
      </c>
      <c r="AY12" s="31"/>
      <c r="AZ12" s="102">
        <f>Benchmark!G13</f>
        <v>-1.9688830000000001E-2</v>
      </c>
      <c r="BA12" s="31"/>
      <c r="BB12" s="31">
        <f t="shared" si="4"/>
        <v>1.9688830000000001E-2</v>
      </c>
      <c r="BC12" s="31"/>
    </row>
    <row r="13" spans="2:55" x14ac:dyDescent="0.25">
      <c r="B13" s="13">
        <f t="shared" si="0"/>
        <v>42035</v>
      </c>
      <c r="C13" s="31" t="e">
        <f>VLOOKUP($B13,'Region --&gt;'!$Y$3:$AF$23,MATCH(C$2,'Region --&gt;'!$Y$3:$AF$3,0),FALSE)/VLOOKUP($B12,'Region --&gt;'!$B$3:$V$23,MATCH(C$2,'Region --&gt;'!$B$3:$V$3,FALSE))</f>
        <v>#N/A</v>
      </c>
      <c r="D13" s="31"/>
      <c r="E13" s="31" t="e">
        <f>VLOOKUP($B13,'Region --&gt;'!$Y$26:$AF$46,MATCH(C$2,'Region --&gt;'!$Y$3:$AF$3,0),FALSE)/VLOOKUP($B12,'Region --&gt;'!$B$26:$V$46,MATCH(C$2,'Region --&gt;'!$B$3:$V$3,FALSE))</f>
        <v>#N/A</v>
      </c>
      <c r="F13" s="31"/>
      <c r="G13" s="102">
        <f>Benchmark!J14</f>
        <v>1.8096721334605166E-2</v>
      </c>
      <c r="H13" s="31"/>
      <c r="I13" s="102">
        <f>-Benchmark!K14</f>
        <v>-1.6707326793445301E-2</v>
      </c>
      <c r="J13" s="31"/>
      <c r="K13" s="81"/>
      <c r="L13" s="31" t="e">
        <f>VLOOKUP($B13,'Region --&gt;'!$Y$3:$AF$23,MATCH(L$2,'Region --&gt;'!$Y$3:$AF$3,0),FALSE)/VLOOKUP($B12,'Region --&gt;'!$B$3:$V$23,MATCH(L$2,'Region --&gt;'!$B$3:$V$3,FALSE))</f>
        <v>#N/A</v>
      </c>
      <c r="M13" s="31"/>
      <c r="N13" s="38">
        <f>IF(IFERROR(VLOOKUP($B13,'Region --&gt;'!$Y$26:$AF$46,MATCH(L$2,'Region --&gt;'!$Y$3:$AF$3,0),FALSE)/VLOOKUP($B12,'Region --&gt;'!$B$26:$V$46,MATCH(L$2,'Region --&gt;'!$B$3:$V$3,FALSE)),R13)&lt;-1,-1,IFERROR(VLOOKUP($B13,'Region --&gt;'!$Y$26:$AF$46,MATCH(L$2,'Region --&gt;'!$Y$3:$AF$3,0),FALSE)/VLOOKUP($B12,'Region --&gt;'!$B$26:$V$46,MATCH(L$2,'Region --&gt;'!$B$3:$V$3,FALSE)),R13))</f>
        <v>-5.5382830000000001E-2</v>
      </c>
      <c r="O13" s="31"/>
      <c r="P13" s="102">
        <f>Benchmark!D14</f>
        <v>5.5382830000000001E-2</v>
      </c>
      <c r="Q13" s="31"/>
      <c r="R13" s="31">
        <f t="shared" si="1"/>
        <v>-5.5382830000000001E-2</v>
      </c>
      <c r="S13" s="31"/>
      <c r="U13" s="31" t="e">
        <f>VLOOKUP($B13,'Region --&gt;'!$Y$3:$AF$23,MATCH(U$2,'Region --&gt;'!$Y$3:$AF$3,0),FALSE)/VLOOKUP($B12,'Region --&gt;'!$B$3:$V$23,MATCH(U$2,'Region --&gt;'!$B$3:$V$3,FALSE))</f>
        <v>#N/A</v>
      </c>
      <c r="V13" s="31"/>
      <c r="W13" s="31" t="e">
        <f>VLOOKUP($B13,'Region --&gt;'!$Y$26:$AF$46,MATCH(U$2,'Region --&gt;'!$Y$3:$AF$3,0),FALSE)/VLOOKUP($B12,'Region --&gt;'!$B$26:$V$46,MATCH(U$2,'Region --&gt;'!$B$3:$V$3,FALSE))</f>
        <v>#N/A</v>
      </c>
      <c r="X13" s="31"/>
      <c r="Y13" s="102">
        <f>Benchmark!E14</f>
        <v>7.1210509999999991E-2</v>
      </c>
      <c r="Z13" s="31"/>
      <c r="AA13" s="31">
        <f t="shared" si="2"/>
        <v>-7.1210509999999991E-2</v>
      </c>
      <c r="AB13" s="31"/>
      <c r="AD13" s="31" t="e">
        <f>VLOOKUP($B13,'Region --&gt;'!$Y$3:$AF$23,MATCH(AD$2,'Region --&gt;'!$Y$3:$AF$3,0),FALSE)/VLOOKUP($B12,'Region --&gt;'!$B$3:$V$23,MATCH(AD$2,'Region --&gt;'!$B$3:$V$3,FALSE))</f>
        <v>#N/A</v>
      </c>
      <c r="AE13" s="31"/>
      <c r="AF13" s="31" t="e">
        <f>VLOOKUP($B13,'Region --&gt;'!$Y$26:$AF$46,MATCH(AD$2,'Region --&gt;'!$Y$3:$AF$3,0),FALSE)/VLOOKUP($B12,'Region --&gt;'!$B$26:$V$46,MATCH(AD$2,'Region --&gt;'!$B$3:$V$3,FALSE))</f>
        <v>#N/A</v>
      </c>
      <c r="AG13" s="31"/>
      <c r="AH13" s="102">
        <f>Benchmark!H14</f>
        <v>-3.5504559471579889E-3</v>
      </c>
      <c r="AI13" s="31"/>
      <c r="AJ13" s="102">
        <f>-Benchmark!I14</f>
        <v>-4.5646109308324023E-2</v>
      </c>
      <c r="AK13" s="31"/>
      <c r="AL13" s="98"/>
      <c r="AM13" s="53" t="e">
        <f>IF(VLOOKUP($B13,'Region --&gt;'!$Y$3:$AF$23,MATCH(AM$2,'Region --&gt;'!$Y$3:$AF$3,0),FALSE)/VLOOKUP($B12,'Region --&gt;'!$B$3:$V$23,MATCH(AM$2,'Region --&gt;'!$B$3:$V$3,FALSE))&lt;-1,-1,VLOOKUP($B13,'Region --&gt;'!$Y$3:$AF$23,MATCH(AM$2,'Region --&gt;'!$Y$3:$AF$3,0),FALSE)/VLOOKUP($B12,'Region --&gt;'!$B$3:$V$23,MATCH(AM$2,'Region --&gt;'!$B$3:$V$3,FALSE)))</f>
        <v>#N/A</v>
      </c>
      <c r="AN13" s="31"/>
      <c r="AO13" s="31" t="e">
        <f>VLOOKUP($B13,'Region --&gt;'!$Y$26:$AF$46,MATCH(AM$2,'Region --&gt;'!$Y$3:$AF$3,0),FALSE)/VLOOKUP($B12,'Region --&gt;'!$B$26:$V$46,MATCH(AM$2,'Region --&gt;'!$B$3:$V$3,FALSE))</f>
        <v>#N/A</v>
      </c>
      <c r="AP13" s="31"/>
      <c r="AQ13" s="102">
        <f>Benchmark!F14</f>
        <v>1.2140550000000002E-2</v>
      </c>
      <c r="AS13" s="31">
        <f t="shared" si="3"/>
        <v>-1.2140550000000002E-2</v>
      </c>
      <c r="AT13" s="31"/>
      <c r="AV13" s="31" t="e">
        <f>VLOOKUP($B13,'Region --&gt;'!$Y$3:$AF$23,MATCH(AV$2,'Region --&gt;'!$Y$3:$AF$3,0),FALSE)/VLOOKUP($B12,'Region --&gt;'!$B$3:$V$23,MATCH(AV$2,'Region --&gt;'!$B$3:$V$3,FALSE))</f>
        <v>#N/A</v>
      </c>
      <c r="AW13" s="31"/>
      <c r="AX13" s="31" t="e">
        <f>VLOOKUP($B13,'Region --&gt;'!$Y$26:$AF$46,MATCH(AV$2,'Region --&gt;'!$Y$3:$AF$3,0),FALSE)/VLOOKUP($B12,'Region --&gt;'!$B$26:$V$46,MATCH(AV$2,'Region --&gt;'!$B$3:$V$3,FALSE))</f>
        <v>#N/A</v>
      </c>
      <c r="AY13" s="31"/>
      <c r="AZ13" s="102">
        <f>Benchmark!G14</f>
        <v>2.9112040000000002E-2</v>
      </c>
      <c r="BA13" s="31"/>
      <c r="BB13" s="31">
        <f t="shared" si="4"/>
        <v>-2.9112040000000002E-2</v>
      </c>
      <c r="BC13" s="31"/>
    </row>
    <row r="14" spans="2:55" x14ac:dyDescent="0.25">
      <c r="B14" s="13">
        <f t="shared" si="0"/>
        <v>42063</v>
      </c>
      <c r="C14" s="31" t="e">
        <f>VLOOKUP($B14,'Region --&gt;'!$Y$3:$AF$23,MATCH(C$2,'Region --&gt;'!$Y$3:$AF$3,0),FALSE)/VLOOKUP($B13,'Region --&gt;'!$B$3:$V$23,MATCH(C$2,'Region --&gt;'!$B$3:$V$3,FALSE))</f>
        <v>#N/A</v>
      </c>
      <c r="D14" s="31"/>
      <c r="E14" s="31" t="e">
        <f>VLOOKUP($B14,'Region --&gt;'!$Y$26:$AF$46,MATCH(C$2,'Region --&gt;'!$Y$3:$AF$3,0),FALSE)/VLOOKUP($B13,'Region --&gt;'!$B$26:$V$46,MATCH(C$2,'Region --&gt;'!$B$3:$V$3,FALSE))</f>
        <v>#N/A</v>
      </c>
      <c r="F14" s="31"/>
      <c r="G14" s="102">
        <f>Benchmark!J15</f>
        <v>3.8838603022880801E-2</v>
      </c>
      <c r="H14" s="31"/>
      <c r="I14" s="102">
        <f>-Benchmark!K15</f>
        <v>-3.679729056152365E-2</v>
      </c>
      <c r="J14" s="31"/>
      <c r="K14" s="81"/>
      <c r="L14" s="31" t="e">
        <f>VLOOKUP($B14,'Region --&gt;'!$Y$3:$AF$23,MATCH(L$2,'Region --&gt;'!$Y$3:$AF$3,0),FALSE)/VLOOKUP($B13,'Region --&gt;'!$B$3:$V$23,MATCH(L$2,'Region --&gt;'!$B$3:$V$3,FALSE))</f>
        <v>#N/A</v>
      </c>
      <c r="M14" s="31"/>
      <c r="N14" s="38">
        <f>IF(IFERROR(VLOOKUP($B14,'Region --&gt;'!$Y$26:$AF$46,MATCH(L$2,'Region --&gt;'!$Y$3:$AF$3,0),FALSE)/VLOOKUP($B13,'Region --&gt;'!$B$26:$V$46,MATCH(L$2,'Region --&gt;'!$B$3:$V$3,FALSE)),R14)&lt;-1,-1,IFERROR(VLOOKUP($B14,'Region --&gt;'!$Y$26:$AF$46,MATCH(L$2,'Region --&gt;'!$Y$3:$AF$3,0),FALSE)/VLOOKUP($B13,'Region --&gt;'!$B$26:$V$46,MATCH(L$2,'Region --&gt;'!$B$3:$V$3,FALSE)),R14))</f>
        <v>-9.4985539999999991E-4</v>
      </c>
      <c r="O14" s="31"/>
      <c r="P14" s="102">
        <f>Benchmark!D15</f>
        <v>9.4985539999999991E-4</v>
      </c>
      <c r="Q14" s="31"/>
      <c r="R14" s="31">
        <f t="shared" si="1"/>
        <v>-9.4985539999999991E-4</v>
      </c>
      <c r="S14" s="31"/>
      <c r="U14" s="31" t="e">
        <f>VLOOKUP($B14,'Region --&gt;'!$Y$3:$AF$23,MATCH(U$2,'Region --&gt;'!$Y$3:$AF$3,0),FALSE)/VLOOKUP($B13,'Region --&gt;'!$B$3:$V$23,MATCH(U$2,'Region --&gt;'!$B$3:$V$3,FALSE))</f>
        <v>#N/A</v>
      </c>
      <c r="V14" s="31"/>
      <c r="W14" s="31" t="e">
        <f>VLOOKUP($B14,'Region --&gt;'!$Y$26:$AF$46,MATCH(U$2,'Region --&gt;'!$Y$3:$AF$3,0),FALSE)/VLOOKUP($B13,'Region --&gt;'!$B$26:$V$46,MATCH(U$2,'Region --&gt;'!$B$3:$V$3,FALSE))</f>
        <v>#N/A</v>
      </c>
      <c r="X14" s="31"/>
      <c r="Y14" s="102">
        <f>Benchmark!E15</f>
        <v>5.3630409999999996E-2</v>
      </c>
      <c r="Z14" s="31"/>
      <c r="AA14" s="31">
        <f t="shared" si="2"/>
        <v>-5.3630409999999996E-2</v>
      </c>
      <c r="AB14" s="31"/>
      <c r="AD14" s="31" t="e">
        <f>VLOOKUP($B14,'Region --&gt;'!$Y$3:$AF$23,MATCH(AD$2,'Region --&gt;'!$Y$3:$AF$3,0),FALSE)/VLOOKUP($B13,'Region --&gt;'!$B$3:$V$23,MATCH(AD$2,'Region --&gt;'!$B$3:$V$3,FALSE))</f>
        <v>#N/A</v>
      </c>
      <c r="AE14" s="31"/>
      <c r="AF14" s="31" t="e">
        <f>VLOOKUP($B14,'Region --&gt;'!$Y$26:$AF$46,MATCH(AD$2,'Region --&gt;'!$Y$3:$AF$3,0),FALSE)/VLOOKUP($B13,'Region --&gt;'!$B$26:$V$46,MATCH(AD$2,'Region --&gt;'!$B$3:$V$3,FALSE))</f>
        <v>#N/A</v>
      </c>
      <c r="AG14" s="31"/>
      <c r="AH14" s="102">
        <f>Benchmark!H15</f>
        <v>3.0120381681274982E-2</v>
      </c>
      <c r="AI14" s="31"/>
      <c r="AJ14" s="102">
        <f>-Benchmark!I15</f>
        <v>-4.5459582067715838E-2</v>
      </c>
      <c r="AK14" s="31"/>
      <c r="AL14" s="98"/>
      <c r="AM14" s="53" t="e">
        <f>IF(VLOOKUP($B14,'Region --&gt;'!$Y$3:$AF$23,MATCH(AM$2,'Region --&gt;'!$Y$3:$AF$3,0),FALSE)/VLOOKUP($B13,'Region --&gt;'!$B$3:$V$23,MATCH(AM$2,'Region --&gt;'!$B$3:$V$3,FALSE))&lt;-1,-1,VLOOKUP($B14,'Region --&gt;'!$Y$3:$AF$23,MATCH(AM$2,'Region --&gt;'!$Y$3:$AF$3,0),FALSE)/VLOOKUP($B13,'Region --&gt;'!$B$3:$V$23,MATCH(AM$2,'Region --&gt;'!$B$3:$V$3,FALSE)))</f>
        <v>#N/A</v>
      </c>
      <c r="AN14" s="31"/>
      <c r="AO14" s="31" t="e">
        <f>VLOOKUP($B14,'Region --&gt;'!$Y$26:$AF$46,MATCH(AM$2,'Region --&gt;'!$Y$3:$AF$3,0),FALSE)/VLOOKUP($B13,'Region --&gt;'!$B$26:$V$46,MATCH(AM$2,'Region --&gt;'!$B$3:$V$3,FALSE))</f>
        <v>#N/A</v>
      </c>
      <c r="AP14" s="31"/>
      <c r="AQ14" s="102">
        <f>Benchmark!F15</f>
        <v>4.4272410000000005E-2</v>
      </c>
      <c r="AS14" s="31">
        <f t="shared" si="3"/>
        <v>-4.4272410000000005E-2</v>
      </c>
      <c r="AT14" s="31"/>
      <c r="AV14" s="31" t="e">
        <f>VLOOKUP($B14,'Region --&gt;'!$Y$3:$AF$23,MATCH(AV$2,'Region --&gt;'!$Y$3:$AF$3,0),FALSE)/VLOOKUP($B13,'Region --&gt;'!$B$3:$V$23,MATCH(AV$2,'Region --&gt;'!$B$3:$V$3,FALSE))</f>
        <v>#N/A</v>
      </c>
      <c r="AW14" s="31"/>
      <c r="AX14" s="31" t="e">
        <f>VLOOKUP($B14,'Region --&gt;'!$Y$26:$AF$46,MATCH(AV$2,'Region --&gt;'!$Y$3:$AF$3,0),FALSE)/VLOOKUP($B13,'Region --&gt;'!$B$26:$V$46,MATCH(AV$2,'Region --&gt;'!$B$3:$V$3,FALSE))</f>
        <v>#N/A</v>
      </c>
      <c r="AY14" s="31"/>
      <c r="AZ14" s="102">
        <f>Benchmark!G15</f>
        <v>3.990345E-2</v>
      </c>
      <c r="BA14" s="31"/>
      <c r="BB14" s="31">
        <f t="shared" si="4"/>
        <v>-3.990345E-2</v>
      </c>
      <c r="BC14" s="31"/>
    </row>
    <row r="15" spans="2:55" x14ac:dyDescent="0.25">
      <c r="B15" s="13">
        <f t="shared" si="0"/>
        <v>42094</v>
      </c>
      <c r="C15" s="31" t="e">
        <f>VLOOKUP($B15,'Region --&gt;'!$Y$3:$AF$23,MATCH(C$2,'Region --&gt;'!$Y$3:$AF$3,0),FALSE)/VLOOKUP($B14,'Region --&gt;'!$B$3:$V$23,MATCH(C$2,'Region --&gt;'!$B$3:$V$3,FALSE))</f>
        <v>#N/A</v>
      </c>
      <c r="D15" s="31" t="e">
        <f t="array" ref="D15">PRODUCT(1+C4:C15)-1</f>
        <v>#N/A</v>
      </c>
      <c r="E15" s="31" t="e">
        <f>VLOOKUP($B15,'Region --&gt;'!$Y$26:$AF$46,MATCH(C$2,'Region --&gt;'!$Y$3:$AF$3,0),FALSE)/VLOOKUP($B14,'Region --&gt;'!$B$26:$V$46,MATCH(C$2,'Region --&gt;'!$B$3:$V$3,FALSE))</f>
        <v>#N/A</v>
      </c>
      <c r="F15" s="31" t="e">
        <f t="array" ref="F15">PRODUCT(1+E4:E15)-1</f>
        <v>#N/A</v>
      </c>
      <c r="G15" s="102">
        <f>Benchmark!J16</f>
        <v>5.4768813676113789E-2</v>
      </c>
      <c r="H15" s="31">
        <f t="array" ref="H15">PRODUCT(1+G4:G15)-1</f>
        <v>0.35659225164889286</v>
      </c>
      <c r="I15" s="102">
        <f>-Benchmark!K16</f>
        <v>-5.3819281318739302E-2</v>
      </c>
      <c r="J15" s="31">
        <f t="array" ref="J15">PRODUCT(1+I4:I15)-1</f>
        <v>-0.26811014111811926</v>
      </c>
      <c r="K15" s="81"/>
      <c r="L15" s="31" t="e">
        <f>VLOOKUP($B15,'Region --&gt;'!$Y$3:$AF$23,MATCH(L$2,'Region --&gt;'!$Y$3:$AF$3,0),FALSE)/VLOOKUP($B14,'Region --&gt;'!$B$3:$V$23,MATCH(L$2,'Region --&gt;'!$B$3:$V$3,FALSE))</f>
        <v>#N/A</v>
      </c>
      <c r="M15" s="31" t="e">
        <f t="array" ref="M15">PRODUCT(1+L4:L15)-1</f>
        <v>#N/A</v>
      </c>
      <c r="N15" s="38">
        <f>IF(IFERROR(VLOOKUP($B15,'Region --&gt;'!$Y$26:$AF$46,MATCH(L$2,'Region --&gt;'!$Y$3:$AF$3,0),FALSE)/VLOOKUP($B14,'Region --&gt;'!$B$26:$V$46,MATCH(L$2,'Region --&gt;'!$B$3:$V$3,FALSE)),R15)&lt;-1,-1,IFERROR(VLOOKUP($B15,'Region --&gt;'!$Y$26:$AF$46,MATCH(L$2,'Region --&gt;'!$Y$3:$AF$3,0),FALSE)/VLOOKUP($B14,'Region --&gt;'!$B$26:$V$46,MATCH(L$2,'Region --&gt;'!$B$3:$V$3,FALSE)),R15))</f>
        <v>3.21899E-2</v>
      </c>
      <c r="O15" s="31">
        <f t="array" ref="O15">PRODUCT(1+N4:N15)-1</f>
        <v>-0.16730524908868638</v>
      </c>
      <c r="P15" s="102">
        <f>Benchmark!D16</f>
        <v>-3.21899E-2</v>
      </c>
      <c r="Q15" s="31">
        <f t="array" ref="Q15">PRODUCT(1+P4:P15)-1</f>
        <v>0.16934425226619521</v>
      </c>
      <c r="R15" s="31">
        <f t="shared" si="1"/>
        <v>3.21899E-2</v>
      </c>
      <c r="S15" s="31">
        <f t="array" ref="S15">PRODUCT(1+R4:R15)-1</f>
        <v>-0.16730524908868638</v>
      </c>
      <c r="U15" s="31" t="e">
        <f>VLOOKUP($B15,'Region --&gt;'!$Y$3:$AF$23,MATCH(U$2,'Region --&gt;'!$Y$3:$AF$3,0),FALSE)/VLOOKUP($B14,'Region --&gt;'!$B$3:$V$23,MATCH(U$2,'Region --&gt;'!$B$3:$V$3,FALSE))</f>
        <v>#N/A</v>
      </c>
      <c r="V15" s="31" t="e">
        <f t="array" ref="V15">PRODUCT(1+U4:U15)-1</f>
        <v>#N/A</v>
      </c>
      <c r="W15" s="31" t="e">
        <f>VLOOKUP($B15,'Region --&gt;'!$Y$26:$AF$46,MATCH(U$2,'Region --&gt;'!$Y$3:$AF$3,0),FALSE)/VLOOKUP($B14,'Region --&gt;'!$B$26:$V$46,MATCH(U$2,'Region --&gt;'!$B$3:$V$3,FALSE))</f>
        <v>#N/A</v>
      </c>
      <c r="X15" s="31" t="e">
        <f t="array" ref="X15">PRODUCT(1+W4:W15)-1</f>
        <v>#N/A</v>
      </c>
      <c r="Y15" s="102">
        <f>Benchmark!E16</f>
        <v>0.1043342</v>
      </c>
      <c r="Z15" s="31">
        <f t="array" ref="Z15">PRODUCT(1+Y4:Y15)-1</f>
        <v>0.64611139741983381</v>
      </c>
      <c r="AA15" s="31">
        <f t="shared" si="2"/>
        <v>-0.1043342</v>
      </c>
      <c r="AB15" s="31">
        <f t="array" ref="AB15">PRODUCT(1+AA4:AA15)-1</f>
        <v>-0.41473789415046269</v>
      </c>
      <c r="AD15" s="31" t="e">
        <f>VLOOKUP($B15,'Region --&gt;'!$Y$3:$AF$23,MATCH(AD$2,'Region --&gt;'!$Y$3:$AF$3,0),FALSE)/VLOOKUP($B14,'Region --&gt;'!$B$3:$V$23,MATCH(AD$2,'Region --&gt;'!$B$3:$V$3,FALSE))</f>
        <v>#N/A</v>
      </c>
      <c r="AE15" s="31" t="e">
        <f t="array" ref="AE15">PRODUCT(1+AD4:AD15)-1</f>
        <v>#N/A</v>
      </c>
      <c r="AF15" s="31" t="e">
        <f>VLOOKUP($B15,'Region --&gt;'!$Y$26:$AF$46,MATCH(AD$2,'Region --&gt;'!$Y$3:$AF$3,0),FALSE)/VLOOKUP($B14,'Region --&gt;'!$B$26:$V$46,MATCH(AD$2,'Region --&gt;'!$B$3:$V$3,FALSE))</f>
        <v>#N/A</v>
      </c>
      <c r="AG15" s="31" t="e">
        <f t="array" ref="AG15">PRODUCT(1+AF4:AF15)-1</f>
        <v>#N/A</v>
      </c>
      <c r="AH15" s="102">
        <f>Benchmark!H16</f>
        <v>5.0305230186662761E-2</v>
      </c>
      <c r="AI15" s="31">
        <f t="array" ref="AI15">PRODUCT(1+AH4:AH15)-1</f>
        <v>0.2133700058967265</v>
      </c>
      <c r="AJ15" s="102">
        <f>-Benchmark!I16</f>
        <v>-1.5761931202401557E-2</v>
      </c>
      <c r="AK15" s="31">
        <f t="array" ref="AK15">PRODUCT(1+AJ4:AJ15)-1</f>
        <v>-0.24488916849893483</v>
      </c>
      <c r="AL15" s="98"/>
      <c r="AM15" s="53" t="e">
        <f>IF(VLOOKUP($B15,'Region --&gt;'!$Y$3:$AF$23,MATCH(AM$2,'Region --&gt;'!$Y$3:$AF$3,0),FALSE)/VLOOKUP($B14,'Region --&gt;'!$B$3:$V$23,MATCH(AM$2,'Region --&gt;'!$B$3:$V$3,FALSE))&lt;-1,-1,VLOOKUP($B15,'Region --&gt;'!$Y$3:$AF$23,MATCH(AM$2,'Region --&gt;'!$Y$3:$AF$3,0),FALSE)/VLOOKUP($B14,'Region --&gt;'!$B$3:$V$23,MATCH(AM$2,'Region --&gt;'!$B$3:$V$3,FALSE)))</f>
        <v>#N/A</v>
      </c>
      <c r="AN15" s="31" t="e">
        <f t="array" ref="AN15">PRODUCT(1+AM4:AM15)-1</f>
        <v>#N/A</v>
      </c>
      <c r="AO15" s="31" t="e">
        <f>VLOOKUP($B15,'Region --&gt;'!$Y$26:$AF$46,MATCH(AM$2,'Region --&gt;'!$Y$3:$AF$3,0),FALSE)/VLOOKUP($B14,'Region --&gt;'!$B$26:$V$46,MATCH(AM$2,'Region --&gt;'!$B$3:$V$3,FALSE))</f>
        <v>#N/A</v>
      </c>
      <c r="AP15" s="31" t="e">
        <f t="array" ref="AP15">PRODUCT(1+AO4:AO15)-1</f>
        <v>#N/A</v>
      </c>
      <c r="AQ15" s="102">
        <f>Benchmark!F16</f>
        <v>3.8563939999999998E-2</v>
      </c>
      <c r="AR15" s="31">
        <f t="array" ref="AR15">PRODUCT(1+AQ4:AQ15)-1</f>
        <v>0.23146885566758679</v>
      </c>
      <c r="AS15" s="31">
        <f t="shared" si="3"/>
        <v>-3.8563939999999998E-2</v>
      </c>
      <c r="AT15" s="31">
        <f t="array" ref="AT15">PRODUCT(1+AS4:AS15)-1</f>
        <v>-0.19365765418370262</v>
      </c>
      <c r="AV15" s="31" t="e">
        <f>VLOOKUP($B15,'Region --&gt;'!$Y$3:$AF$23,MATCH(AV$2,'Region --&gt;'!$Y$3:$AF$3,0),FALSE)/VLOOKUP($B14,'Region --&gt;'!$B$3:$V$23,MATCH(AV$2,'Region --&gt;'!$B$3:$V$3,FALSE))</f>
        <v>#N/A</v>
      </c>
      <c r="AW15" s="31" t="e">
        <f t="array" ref="AW15">PRODUCT(1+AV4:AV15)-1</f>
        <v>#N/A</v>
      </c>
      <c r="AX15" s="31" t="e">
        <f>VLOOKUP($B15,'Region --&gt;'!$Y$26:$AF$46,MATCH(AV$2,'Region --&gt;'!$Y$3:$AF$3,0),FALSE)/VLOOKUP($B14,'Region --&gt;'!$B$26:$V$46,MATCH(AV$2,'Region --&gt;'!$B$3:$V$3,FALSE))</f>
        <v>#N/A</v>
      </c>
      <c r="AY15" s="31" t="e">
        <f t="array" ref="AY15">PRODUCT(1+AX4:AX15)-1</f>
        <v>#N/A</v>
      </c>
      <c r="AZ15" s="102">
        <f>Benchmark!G16</f>
        <v>3.432371E-2</v>
      </c>
      <c r="BA15" s="31">
        <f t="array" ref="BA15">PRODUCT(1+AZ4:AZ15)-1</f>
        <v>0.27793107870949929</v>
      </c>
      <c r="BB15" s="31">
        <f t="shared" si="4"/>
        <v>-3.432371E-2</v>
      </c>
      <c r="BC15" s="31">
        <f t="array" ref="BC15">PRODUCT(1+BB4:BB15)-1</f>
        <v>-0.2242741757024691</v>
      </c>
    </row>
    <row r="16" spans="2:55" x14ac:dyDescent="0.25">
      <c r="B16" s="13">
        <f t="shared" si="0"/>
        <v>42124</v>
      </c>
      <c r="C16" s="31" t="e">
        <f>VLOOKUP($B16,'Region --&gt;'!$Y$3:$AF$23,MATCH(C$2,'Region --&gt;'!$Y$3:$AF$3,0),FALSE)/VLOOKUP($B15,'Region --&gt;'!$B$3:$V$23,MATCH(C$2,'Region --&gt;'!$B$3:$V$3,FALSE))</f>
        <v>#N/A</v>
      </c>
      <c r="D16" s="31" t="e">
        <f t="array" ref="D16">PRODUCT(1+C5:C16)-1</f>
        <v>#N/A</v>
      </c>
      <c r="E16" s="31" t="e">
        <f>VLOOKUP($B16,'Region --&gt;'!$Y$26:$AF$46,MATCH(C$2,'Region --&gt;'!$Y$3:$AF$3,0),FALSE)/VLOOKUP($B15,'Region --&gt;'!$B$26:$V$46,MATCH(C$2,'Region --&gt;'!$B$3:$V$3,FALSE))</f>
        <v>#N/A</v>
      </c>
      <c r="F16" s="31" t="e">
        <f t="array" ref="F16">PRODUCT(1+E5:E16)-1</f>
        <v>#N/A</v>
      </c>
      <c r="G16" s="102">
        <f>Benchmark!J17</f>
        <v>4.6398991776484232E-2</v>
      </c>
      <c r="H16" s="31">
        <f t="array" ref="H16">PRODUCT(1+G5:G16)-1</f>
        <v>0.42186225999085258</v>
      </c>
      <c r="I16" s="102">
        <f>-Benchmark!K17</f>
        <v>-4.4711840844137006E-2</v>
      </c>
      <c r="J16" s="31">
        <f t="array" ref="J16">PRODUCT(1+I5:I16)-1</f>
        <v>-0.30160282988200593</v>
      </c>
      <c r="K16" s="81"/>
      <c r="L16" s="31" t="e">
        <f>VLOOKUP($B16,'Region --&gt;'!$Y$3:$AF$23,MATCH(L$2,'Region --&gt;'!$Y$3:$AF$3,0),FALSE)/VLOOKUP($B15,'Region --&gt;'!$B$3:$V$23,MATCH(L$2,'Region --&gt;'!$B$3:$V$3,FALSE))</f>
        <v>#N/A</v>
      </c>
      <c r="M16" s="31" t="e">
        <f t="array" ref="M16">PRODUCT(1+L5:L16)-1</f>
        <v>#N/A</v>
      </c>
      <c r="N16" s="38">
        <f>IF(IFERROR(VLOOKUP($B16,'Region --&gt;'!$Y$26:$AF$46,MATCH(L$2,'Region --&gt;'!$Y$3:$AF$3,0),FALSE)/VLOOKUP($B15,'Region --&gt;'!$B$26:$V$46,MATCH(L$2,'Region --&gt;'!$B$3:$V$3,FALSE)),R16)&lt;-1,-1,IFERROR(VLOOKUP($B16,'Region --&gt;'!$Y$26:$AF$46,MATCH(L$2,'Region --&gt;'!$Y$3:$AF$3,0),FALSE)/VLOOKUP($B15,'Region --&gt;'!$B$26:$V$46,MATCH(L$2,'Region --&gt;'!$B$3:$V$3,FALSE)),R16))</f>
        <v>-8.0929819999999986E-2</v>
      </c>
      <c r="O16" s="31">
        <f t="array" ref="O16">PRODUCT(1+N5:N16)-1</f>
        <v>-0.22411711714682037</v>
      </c>
      <c r="P16" s="102">
        <f>Benchmark!D17</f>
        <v>8.0929819999999986E-2</v>
      </c>
      <c r="Q16" s="31">
        <f t="array" ref="Q16">PRODUCT(1+P5:P16)-1</f>
        <v>0.24697844141819547</v>
      </c>
      <c r="R16" s="31">
        <f t="shared" si="1"/>
        <v>-8.0929819999999986E-2</v>
      </c>
      <c r="S16" s="31">
        <f t="array" ref="S16">PRODUCT(1+R5:R16)-1</f>
        <v>-0.22411711714682037</v>
      </c>
      <c r="U16" s="31" t="e">
        <f>VLOOKUP($B16,'Region --&gt;'!$Y$3:$AF$23,MATCH(U$2,'Region --&gt;'!$Y$3:$AF$3,0),FALSE)/VLOOKUP($B15,'Region --&gt;'!$B$3:$V$23,MATCH(U$2,'Region --&gt;'!$B$3:$V$3,FALSE))</f>
        <v>#N/A</v>
      </c>
      <c r="V16" s="31" t="e">
        <f t="array" ref="V16">PRODUCT(1+U5:U16)-1</f>
        <v>#N/A</v>
      </c>
      <c r="W16" s="31" t="e">
        <f>VLOOKUP($B16,'Region --&gt;'!$Y$26:$AF$46,MATCH(U$2,'Region --&gt;'!$Y$3:$AF$3,0),FALSE)/VLOOKUP($B15,'Region --&gt;'!$B$26:$V$46,MATCH(U$2,'Region --&gt;'!$B$3:$V$3,FALSE))</f>
        <v>#N/A</v>
      </c>
      <c r="X16" s="31" t="e">
        <f t="array" ref="X16">PRODUCT(1+W5:W16)-1</f>
        <v>#N/A</v>
      </c>
      <c r="Y16" s="102">
        <f>Benchmark!E17</f>
        <v>2.7256249999999999E-2</v>
      </c>
      <c r="Z16" s="31">
        <f t="array" ref="Z16">PRODUCT(1+Y5:Y16)-1</f>
        <v>0.62203716486636318</v>
      </c>
      <c r="AA16" s="31">
        <f t="shared" si="2"/>
        <v>-2.7256249999999999E-2</v>
      </c>
      <c r="AB16" s="31">
        <f t="array" ref="AB16">PRODUCT(1+AA5:AA16)-1</f>
        <v>-0.40541859360662402</v>
      </c>
      <c r="AD16" s="31" t="e">
        <f>VLOOKUP($B16,'Region --&gt;'!$Y$3:$AF$23,MATCH(AD$2,'Region --&gt;'!$Y$3:$AF$3,0),FALSE)/VLOOKUP($B15,'Region --&gt;'!$B$3:$V$23,MATCH(AD$2,'Region --&gt;'!$B$3:$V$3,FALSE))</f>
        <v>#N/A</v>
      </c>
      <c r="AE16" s="31" t="e">
        <f t="array" ref="AE16">PRODUCT(1+AD5:AD16)-1</f>
        <v>#N/A</v>
      </c>
      <c r="AF16" s="31" t="e">
        <f>VLOOKUP($B16,'Region --&gt;'!$Y$26:$AF$46,MATCH(AD$2,'Region --&gt;'!$Y$3:$AF$3,0),FALSE)/VLOOKUP($B15,'Region --&gt;'!$B$26:$V$46,MATCH(AD$2,'Region --&gt;'!$B$3:$V$3,FALSE))</f>
        <v>#N/A</v>
      </c>
      <c r="AG16" s="31" t="e">
        <f t="array" ref="AG16">PRODUCT(1+AF5:AF16)-1</f>
        <v>#N/A</v>
      </c>
      <c r="AH16" s="102">
        <f>Benchmark!H17</f>
        <v>-4.8109523141177087E-3</v>
      </c>
      <c r="AI16" s="31">
        <f t="array" ref="AI16">PRODUCT(1+AH5:AH16)-1</f>
        <v>0.27948339735866656</v>
      </c>
      <c r="AJ16" s="102">
        <f>-Benchmark!I17</f>
        <v>1.3556622577335406E-2</v>
      </c>
      <c r="AK16" s="31">
        <f t="array" ref="AK16">PRODUCT(1+AJ5:AJ16)-1</f>
        <v>-0.25260244996233938</v>
      </c>
      <c r="AL16" s="98"/>
      <c r="AM16" s="53" t="e">
        <f>IF(VLOOKUP($B16,'Region --&gt;'!$Y$3:$AF$23,MATCH(AM$2,'Region --&gt;'!$Y$3:$AF$3,0),FALSE)/VLOOKUP($B15,'Region --&gt;'!$B$3:$V$23,MATCH(AM$2,'Region --&gt;'!$B$3:$V$3,FALSE))&lt;-1,-1,VLOOKUP($B16,'Region --&gt;'!$Y$3:$AF$23,MATCH(AM$2,'Region --&gt;'!$Y$3:$AF$3,0),FALSE)/VLOOKUP($B15,'Region --&gt;'!$B$3:$V$23,MATCH(AM$2,'Region --&gt;'!$B$3:$V$3,FALSE)))</f>
        <v>#N/A</v>
      </c>
      <c r="AN16" s="31" t="e">
        <f t="array" ref="AN16">PRODUCT(1+AM5:AM16)-1</f>
        <v>#N/A</v>
      </c>
      <c r="AO16" s="31" t="e">
        <f>VLOOKUP($B16,'Region --&gt;'!$Y$26:$AF$46,MATCH(AM$2,'Region --&gt;'!$Y$3:$AF$3,0),FALSE)/VLOOKUP($B15,'Region --&gt;'!$B$26:$V$46,MATCH(AM$2,'Region --&gt;'!$B$3:$V$3,FALSE))</f>
        <v>#N/A</v>
      </c>
      <c r="AP16" s="31" t="e">
        <f t="array" ref="AP16">PRODUCT(1+AO5:AO16)-1</f>
        <v>#N/A</v>
      </c>
      <c r="AQ16" s="102">
        <f>Benchmark!F17</f>
        <v>-1.5583590000000001E-2</v>
      </c>
      <c r="AR16" s="31">
        <f t="array" ref="AR16">PRODUCT(1+AQ5:AQ16)-1</f>
        <v>0.21238190800366841</v>
      </c>
      <c r="AS16" s="31">
        <f t="shared" si="3"/>
        <v>1.5583590000000001E-2</v>
      </c>
      <c r="AT16" s="31">
        <f t="array" ref="AT16">PRODUCT(1+AS5:AS16)-1</f>
        <v>-0.18116202346675936</v>
      </c>
      <c r="AV16" s="31" t="e">
        <f>VLOOKUP($B16,'Region --&gt;'!$Y$3:$AF$23,MATCH(AV$2,'Region --&gt;'!$Y$3:$AF$3,0),FALSE)/VLOOKUP($B15,'Region --&gt;'!$B$3:$V$23,MATCH(AV$2,'Region --&gt;'!$B$3:$V$3,FALSE))</f>
        <v>#N/A</v>
      </c>
      <c r="AW16" s="31" t="e">
        <f t="array" ref="AW16">PRODUCT(1+AV5:AV16)-1</f>
        <v>#N/A</v>
      </c>
      <c r="AX16" s="31" t="e">
        <f>VLOOKUP($B16,'Region --&gt;'!$Y$26:$AF$46,MATCH(AV$2,'Region --&gt;'!$Y$3:$AF$3,0),FALSE)/VLOOKUP($B15,'Region --&gt;'!$B$26:$V$46,MATCH(AV$2,'Region --&gt;'!$B$3:$V$3,FALSE))</f>
        <v>#N/A</v>
      </c>
      <c r="AY16" s="31" t="e">
        <f t="array" ref="AY16">PRODUCT(1+AX5:AX16)-1</f>
        <v>#N/A</v>
      </c>
      <c r="AZ16" s="102">
        <f>Benchmark!G17</f>
        <v>-3.2308360000000004E-3</v>
      </c>
      <c r="BA16" s="31">
        <f t="array" ref="BA16">PRODUCT(1+AZ5:AZ16)-1</f>
        <v>0.26294979443911504</v>
      </c>
      <c r="BB16" s="31">
        <f t="shared" si="4"/>
        <v>3.2308360000000004E-3</v>
      </c>
      <c r="BC16" s="31">
        <f t="array" ref="BC16">PRODUCT(1+BB5:BB16)-1</f>
        <v>-0.21502264038651941</v>
      </c>
    </row>
    <row r="17" spans="2:55" x14ac:dyDescent="0.25">
      <c r="B17" s="13">
        <f t="shared" si="0"/>
        <v>42155</v>
      </c>
      <c r="C17" s="31" t="e">
        <f>VLOOKUP($B17,'Region --&gt;'!$Y$3:$AF$23,MATCH(C$2,'Region --&gt;'!$Y$3:$AF$3,0),FALSE)/VLOOKUP($B16,'Region --&gt;'!$B$3:$V$23,MATCH(C$2,'Region --&gt;'!$B$3:$V$3,FALSE))</f>
        <v>#N/A</v>
      </c>
      <c r="D17" s="31" t="e">
        <f t="array" ref="D17">PRODUCT(1+C6:C17)-1</f>
        <v>#N/A</v>
      </c>
      <c r="E17" s="31" t="e">
        <f>VLOOKUP($B17,'Region --&gt;'!$Y$26:$AF$46,MATCH(C$2,'Region --&gt;'!$Y$3:$AF$3,0),FALSE)/VLOOKUP($B16,'Region --&gt;'!$B$26:$V$46,MATCH(C$2,'Region --&gt;'!$B$3:$V$3,FALSE))</f>
        <v>#N/A</v>
      </c>
      <c r="F17" s="31" t="e">
        <f t="array" ref="F17">PRODUCT(1+E6:E17)-1</f>
        <v>#N/A</v>
      </c>
      <c r="G17" s="102">
        <f>Benchmark!J18</f>
        <v>5.924795124040972E-2</v>
      </c>
      <c r="H17" s="31">
        <f t="array" ref="H17">PRODUCT(1+G6:G17)-1</f>
        <v>0.50504652670729655</v>
      </c>
      <c r="I17" s="102">
        <f>-Benchmark!K18</f>
        <v>-5.4751018594210617E-2</v>
      </c>
      <c r="J17" s="31">
        <f t="array" ref="J17">PRODUCT(1+I6:I17)-1</f>
        <v>-0.33957649972205117</v>
      </c>
      <c r="K17" s="81"/>
      <c r="L17" s="31" t="e">
        <f>VLOOKUP($B17,'Region --&gt;'!$Y$3:$AF$23,MATCH(L$2,'Region --&gt;'!$Y$3:$AF$3,0),FALSE)/VLOOKUP($B16,'Region --&gt;'!$B$3:$V$23,MATCH(L$2,'Region --&gt;'!$B$3:$V$3,FALSE))</f>
        <v>#N/A</v>
      </c>
      <c r="M17" s="31" t="e">
        <f t="array" ref="M17">PRODUCT(1+L6:L17)-1</f>
        <v>#N/A</v>
      </c>
      <c r="N17" s="38">
        <f>IF(IFERROR(VLOOKUP($B17,'Region --&gt;'!$Y$26:$AF$46,MATCH(L$2,'Region --&gt;'!$Y$3:$AF$3,0),FALSE)/VLOOKUP($B16,'Region --&gt;'!$B$26:$V$46,MATCH(L$2,'Region --&gt;'!$B$3:$V$3,FALSE)),R17)&lt;-1,-1,IFERROR(VLOOKUP($B17,'Region --&gt;'!$Y$26:$AF$46,MATCH(L$2,'Region --&gt;'!$Y$3:$AF$3,0),FALSE)/VLOOKUP($B16,'Region --&gt;'!$B$26:$V$46,MATCH(L$2,'Region --&gt;'!$B$3:$V$3,FALSE)),R17))</f>
        <v>-3.4497589999999995E-2</v>
      </c>
      <c r="O17" s="31">
        <f t="array" ref="O17">PRODUCT(1+N6:N17)-1</f>
        <v>-0.2082951964903198</v>
      </c>
      <c r="P17" s="102">
        <f>Benchmark!D18</f>
        <v>3.4497589999999995E-2</v>
      </c>
      <c r="Q17" s="31">
        <f t="array" ref="Q17">PRODUCT(1+P6:P17)-1</f>
        <v>0.22414596557363042</v>
      </c>
      <c r="R17" s="31">
        <f t="shared" si="1"/>
        <v>-3.4497589999999995E-2</v>
      </c>
      <c r="S17" s="31">
        <f t="array" ref="S17">PRODUCT(1+R6:R17)-1</f>
        <v>-0.2082951964903198</v>
      </c>
      <c r="U17" s="31" t="e">
        <f>VLOOKUP($B17,'Region --&gt;'!$Y$3:$AF$23,MATCH(U$2,'Region --&gt;'!$Y$3:$AF$3,0),FALSE)/VLOOKUP($B16,'Region --&gt;'!$B$3:$V$23,MATCH(U$2,'Region --&gt;'!$B$3:$V$3,FALSE))</f>
        <v>#N/A</v>
      </c>
      <c r="V17" s="31" t="e">
        <f t="array" ref="V17">PRODUCT(1+U6:U17)-1</f>
        <v>#N/A</v>
      </c>
      <c r="W17" s="31" t="e">
        <f>VLOOKUP($B17,'Region --&gt;'!$Y$26:$AF$46,MATCH(U$2,'Region --&gt;'!$Y$3:$AF$3,0),FALSE)/VLOOKUP($B16,'Region --&gt;'!$B$26:$V$46,MATCH(U$2,'Region --&gt;'!$B$3:$V$3,FALSE))</f>
        <v>#N/A</v>
      </c>
      <c r="X17" s="31" t="e">
        <f t="array" ref="X17">PRODUCT(1+W6:W17)-1</f>
        <v>#N/A</v>
      </c>
      <c r="Y17" s="102">
        <f>Benchmark!E18</f>
        <v>1.4472540000000001E-2</v>
      </c>
      <c r="Z17" s="31">
        <f t="array" ref="Z17">PRODUCT(1+Y6:Y17)-1</f>
        <v>0.59855480698769203</v>
      </c>
      <c r="AA17" s="31">
        <f t="shared" si="2"/>
        <v>-1.4472540000000001E-2</v>
      </c>
      <c r="AB17" s="31">
        <f t="array" ref="AB17">PRODUCT(1+AA6:AA17)-1</f>
        <v>-0.39628978157283667</v>
      </c>
      <c r="AD17" s="31" t="e">
        <f>VLOOKUP($B17,'Region --&gt;'!$Y$3:$AF$23,MATCH(AD$2,'Region --&gt;'!$Y$3:$AF$3,0),FALSE)/VLOOKUP($B16,'Region --&gt;'!$B$3:$V$23,MATCH(AD$2,'Region --&gt;'!$B$3:$V$3,FALSE))</f>
        <v>#N/A</v>
      </c>
      <c r="AE17" s="31" t="e">
        <f t="array" ref="AE17">PRODUCT(1+AD6:AD17)-1</f>
        <v>#N/A</v>
      </c>
      <c r="AF17" s="31" t="e">
        <f>VLOOKUP($B17,'Region --&gt;'!$Y$26:$AF$46,MATCH(AD$2,'Region --&gt;'!$Y$3:$AF$3,0),FALSE)/VLOOKUP($B16,'Region --&gt;'!$B$26:$V$46,MATCH(AD$2,'Region --&gt;'!$B$3:$V$3,FALSE))</f>
        <v>#N/A</v>
      </c>
      <c r="AG17" s="31" t="e">
        <f t="array" ref="AG17">PRODUCT(1+AF6:AF17)-1</f>
        <v>#N/A</v>
      </c>
      <c r="AH17" s="102">
        <f>Benchmark!H18</f>
        <v>2.9460673292143039E-2</v>
      </c>
      <c r="AI17" s="31">
        <f t="array" ref="AI17">PRODUCT(1+AH6:AH17)-1</f>
        <v>0.25064259180150228</v>
      </c>
      <c r="AJ17" s="102">
        <f>-Benchmark!I18</f>
        <v>-5.3628911029663343E-2</v>
      </c>
      <c r="AK17" s="31">
        <f t="array" ref="AK17">PRODUCT(1+AJ6:AJ17)-1</f>
        <v>-0.29164267627269291</v>
      </c>
      <c r="AL17" s="98"/>
      <c r="AM17" s="53" t="e">
        <f>IF(VLOOKUP($B17,'Region --&gt;'!$Y$3:$AF$23,MATCH(AM$2,'Region --&gt;'!$Y$3:$AF$3,0),FALSE)/VLOOKUP($B16,'Region --&gt;'!$B$3:$V$23,MATCH(AM$2,'Region --&gt;'!$B$3:$V$3,FALSE))&lt;-1,-1,VLOOKUP($B17,'Region --&gt;'!$Y$3:$AF$23,MATCH(AM$2,'Region --&gt;'!$Y$3:$AF$3,0),FALSE)/VLOOKUP($B16,'Region --&gt;'!$B$3:$V$23,MATCH(AM$2,'Region --&gt;'!$B$3:$V$3,FALSE)))</f>
        <v>#N/A</v>
      </c>
      <c r="AN17" s="31" t="e">
        <f t="array" ref="AN17">PRODUCT(1+AM6:AM17)-1</f>
        <v>#N/A</v>
      </c>
      <c r="AO17" s="31" t="e">
        <f>VLOOKUP($B17,'Region --&gt;'!$Y$26:$AF$46,MATCH(AM$2,'Region --&gt;'!$Y$3:$AF$3,0),FALSE)/VLOOKUP($B16,'Region --&gt;'!$B$26:$V$46,MATCH(AM$2,'Region --&gt;'!$B$3:$V$3,FALSE))</f>
        <v>#N/A</v>
      </c>
      <c r="AP17" s="31" t="e">
        <f t="array" ref="AP17">PRODUCT(1+AO6:AO17)-1</f>
        <v>#N/A</v>
      </c>
      <c r="AQ17" s="102">
        <f>Benchmark!F18</f>
        <v>-2.883703E-2</v>
      </c>
      <c r="AR17" s="31">
        <f t="array" ref="AR17">PRODUCT(1+AQ6:AQ17)-1</f>
        <v>0.17352209736348834</v>
      </c>
      <c r="AS17" s="31">
        <f t="shared" si="3"/>
        <v>2.883703E-2</v>
      </c>
      <c r="AT17" s="31">
        <f t="array" ref="AT17">PRODUCT(1+AS6:AS17)-1</f>
        <v>-0.15474130754816884</v>
      </c>
      <c r="AV17" s="31" t="e">
        <f>VLOOKUP($B17,'Region --&gt;'!$Y$3:$AF$23,MATCH(AV$2,'Region --&gt;'!$Y$3:$AF$3,0),FALSE)/VLOOKUP($B16,'Region --&gt;'!$B$3:$V$23,MATCH(AV$2,'Region --&gt;'!$B$3:$V$3,FALSE))</f>
        <v>#N/A</v>
      </c>
      <c r="AW17" s="31" t="e">
        <f t="array" ref="AW17">PRODUCT(1+AV6:AV17)-1</f>
        <v>#N/A</v>
      </c>
      <c r="AX17" s="31" t="e">
        <f>VLOOKUP($B17,'Region --&gt;'!$Y$26:$AF$46,MATCH(AV$2,'Region --&gt;'!$Y$3:$AF$3,0),FALSE)/VLOOKUP($B16,'Region --&gt;'!$B$26:$V$46,MATCH(AV$2,'Region --&gt;'!$B$3:$V$3,FALSE))</f>
        <v>#N/A</v>
      </c>
      <c r="AY17" s="31" t="e">
        <f t="array" ref="AY17">PRODUCT(1+AX6:AX17)-1</f>
        <v>#N/A</v>
      </c>
      <c r="AZ17" s="102">
        <f>Benchmark!G18</f>
        <v>-3.4030870000000005E-2</v>
      </c>
      <c r="BA17" s="31">
        <f t="array" ref="BA17">PRODUCT(1+AZ6:AZ17)-1</f>
        <v>0.19907269159564089</v>
      </c>
      <c r="BB17" s="31">
        <f t="shared" si="4"/>
        <v>3.4030870000000005E-2</v>
      </c>
      <c r="BC17" s="31">
        <f t="array" ref="BC17">PRODUCT(1+BB6:BB17)-1</f>
        <v>-0.17391184926942915</v>
      </c>
    </row>
    <row r="18" spans="2:55" x14ac:dyDescent="0.25">
      <c r="B18" s="13">
        <f t="shared" si="0"/>
        <v>42185</v>
      </c>
      <c r="C18" s="31" t="e">
        <f>VLOOKUP($B18,'Region --&gt;'!$Y$3:$AF$23,MATCH(C$2,'Region --&gt;'!$Y$3:$AF$3,0),FALSE)/VLOOKUP($B17,'Region --&gt;'!$B$3:$V$23,MATCH(C$2,'Region --&gt;'!$B$3:$V$3,FALSE))</f>
        <v>#N/A</v>
      </c>
      <c r="D18" s="31" t="e">
        <f t="array" ref="D18">PRODUCT(1+C7:C18)-1</f>
        <v>#N/A</v>
      </c>
      <c r="E18" s="31" t="e">
        <f>VLOOKUP($B18,'Region --&gt;'!$Y$26:$AF$46,MATCH(C$2,'Region --&gt;'!$Y$3:$AF$3,0),FALSE)/VLOOKUP($B17,'Region --&gt;'!$B$26:$V$46,MATCH(C$2,'Region --&gt;'!$B$3:$V$3,FALSE))</f>
        <v>#N/A</v>
      </c>
      <c r="F18" s="31" t="e">
        <f t="array" ref="F18">PRODUCT(1+E7:E18)-1</f>
        <v>#N/A</v>
      </c>
      <c r="G18" s="102">
        <f>Benchmark!J19</f>
        <v>-1.6531635527448633E-2</v>
      </c>
      <c r="H18" s="31">
        <f t="array" ref="H18">PRODUCT(1+G7:G18)-1</f>
        <v>0.42853289816469675</v>
      </c>
      <c r="I18" s="102">
        <f>-Benchmark!K19</f>
        <v>1.7950530776036717E-2</v>
      </c>
      <c r="J18" s="31">
        <f t="array" ref="J18">PRODUCT(1+I7:I18)-1</f>
        <v>-0.30238043142207993</v>
      </c>
      <c r="K18" s="81"/>
      <c r="L18" s="31" t="e">
        <f>VLOOKUP($B18,'Region --&gt;'!$Y$3:$AF$23,MATCH(L$2,'Region --&gt;'!$Y$3:$AF$3,0),FALSE)/VLOOKUP($B17,'Region --&gt;'!$B$3:$V$23,MATCH(L$2,'Region --&gt;'!$B$3:$V$3,FALSE))</f>
        <v>#N/A</v>
      </c>
      <c r="M18" s="31" t="e">
        <f t="array" ref="M18">PRODUCT(1+L7:L18)-1</f>
        <v>#N/A</v>
      </c>
      <c r="N18" s="38">
        <f>IF(IFERROR(VLOOKUP($B18,'Region --&gt;'!$Y$26:$AF$46,MATCH(L$2,'Region --&gt;'!$Y$3:$AF$3,0),FALSE)/VLOOKUP($B17,'Region --&gt;'!$B$26:$V$46,MATCH(L$2,'Region --&gt;'!$B$3:$V$3,FALSE)),R18)&lt;-1,-1,IFERROR(VLOOKUP($B18,'Region --&gt;'!$Y$26:$AF$46,MATCH(L$2,'Region --&gt;'!$Y$3:$AF$3,0),FALSE)/VLOOKUP($B17,'Region --&gt;'!$B$26:$V$46,MATCH(L$2,'Region --&gt;'!$B$3:$V$3,FALSE)),R18))</f>
        <v>4.0775199999999998E-2</v>
      </c>
      <c r="O18" s="31">
        <f t="array" ref="O18">PRODUCT(1+N7:N18)-1</f>
        <v>-0.16283510214826158</v>
      </c>
      <c r="P18" s="102">
        <f>Benchmark!D19</f>
        <v>-4.0775199999999998E-2</v>
      </c>
      <c r="Q18" s="31">
        <f t="array" ref="Q18">PRODUCT(1+P7:P18)-1</f>
        <v>0.15603354782739554</v>
      </c>
      <c r="R18" s="31">
        <f t="shared" si="1"/>
        <v>4.0775199999999998E-2</v>
      </c>
      <c r="S18" s="31">
        <f t="array" ref="S18">PRODUCT(1+R7:R18)-1</f>
        <v>-0.16283510214826158</v>
      </c>
      <c r="U18" s="31" t="e">
        <f>VLOOKUP($B18,'Region --&gt;'!$Y$3:$AF$23,MATCH(U$2,'Region --&gt;'!$Y$3:$AF$3,0),FALSE)/VLOOKUP($B17,'Region --&gt;'!$B$3:$V$23,MATCH(U$2,'Region --&gt;'!$B$3:$V$3,FALSE))</f>
        <v>#N/A</v>
      </c>
      <c r="V18" s="31" t="e">
        <f t="array" ref="V18">PRODUCT(1+U7:U18)-1</f>
        <v>#N/A</v>
      </c>
      <c r="W18" s="31" t="e">
        <f>VLOOKUP($B18,'Region --&gt;'!$Y$26:$AF$46,MATCH(U$2,'Region --&gt;'!$Y$3:$AF$3,0),FALSE)/VLOOKUP($B17,'Region --&gt;'!$B$26:$V$46,MATCH(U$2,'Region --&gt;'!$B$3:$V$3,FALSE))</f>
        <v>#N/A</v>
      </c>
      <c r="X18" s="31" t="e">
        <f t="array" ref="X18">PRODUCT(1+W7:W18)-1</f>
        <v>#N/A</v>
      </c>
      <c r="Y18" s="102">
        <f>Benchmark!E19</f>
        <v>-2.9320560000000002E-2</v>
      </c>
      <c r="Z18" s="31">
        <f t="array" ref="Z18">PRODUCT(1+Y7:Y18)-1</f>
        <v>0.53615693346520898</v>
      </c>
      <c r="AA18" s="31">
        <f t="shared" si="2"/>
        <v>2.9320560000000002E-2</v>
      </c>
      <c r="AB18" s="31">
        <f t="array" ref="AB18">PRODUCT(1+AA7:AA18)-1</f>
        <v>-0.37224334585122643</v>
      </c>
      <c r="AD18" s="31" t="e">
        <f>VLOOKUP($B18,'Region --&gt;'!$Y$3:$AF$23,MATCH(AD$2,'Region --&gt;'!$Y$3:$AF$3,0),FALSE)/VLOOKUP($B17,'Region --&gt;'!$B$3:$V$23,MATCH(AD$2,'Region --&gt;'!$B$3:$V$3,FALSE))</f>
        <v>#N/A</v>
      </c>
      <c r="AE18" s="31" t="e">
        <f t="array" ref="AE18">PRODUCT(1+AD7:AD18)-1</f>
        <v>#N/A</v>
      </c>
      <c r="AF18" s="31" t="e">
        <f>VLOOKUP($B18,'Region --&gt;'!$Y$26:$AF$46,MATCH(AD$2,'Region --&gt;'!$Y$3:$AF$3,0),FALSE)/VLOOKUP($B17,'Region --&gt;'!$B$26:$V$46,MATCH(AD$2,'Region --&gt;'!$B$3:$V$3,FALSE))</f>
        <v>#N/A</v>
      </c>
      <c r="AG18" s="31" t="e">
        <f t="array" ref="AG18">PRODUCT(1+AF7:AF18)-1</f>
        <v>#N/A</v>
      </c>
      <c r="AH18" s="102">
        <f>Benchmark!H19</f>
        <v>-3.0494887672743262E-2</v>
      </c>
      <c r="AI18" s="31">
        <f t="array" ref="AI18">PRODUCT(1+AH7:AH18)-1</f>
        <v>0.15025528412643485</v>
      </c>
      <c r="AJ18" s="102">
        <f>-Benchmark!I19</f>
        <v>2.0956688763058128E-2</v>
      </c>
      <c r="AK18" s="31">
        <f t="array" ref="AK18">PRODUCT(1+AJ7:AJ18)-1</f>
        <v>-0.24781352283251656</v>
      </c>
      <c r="AL18" s="98"/>
      <c r="AM18" s="53" t="e">
        <f>IF(VLOOKUP($B18,'Region --&gt;'!$Y$3:$AF$23,MATCH(AM$2,'Region --&gt;'!$Y$3:$AF$3,0),FALSE)/VLOOKUP($B17,'Region --&gt;'!$B$3:$V$23,MATCH(AM$2,'Region --&gt;'!$B$3:$V$3,FALSE))&lt;-1,-1,VLOOKUP($B18,'Region --&gt;'!$Y$3:$AF$23,MATCH(AM$2,'Region --&gt;'!$Y$3:$AF$3,0),FALSE)/VLOOKUP($B17,'Region --&gt;'!$B$3:$V$23,MATCH(AM$2,'Region --&gt;'!$B$3:$V$3,FALSE)))</f>
        <v>#N/A</v>
      </c>
      <c r="AN18" s="31" t="e">
        <f t="array" ref="AN18">PRODUCT(1+AM7:AM18)-1</f>
        <v>#N/A</v>
      </c>
      <c r="AO18" s="31" t="e">
        <f>VLOOKUP($B18,'Region --&gt;'!$Y$26:$AF$46,MATCH(AM$2,'Region --&gt;'!$Y$3:$AF$3,0),FALSE)/VLOOKUP($B17,'Region --&gt;'!$B$26:$V$46,MATCH(AM$2,'Region --&gt;'!$B$3:$V$3,FALSE))</f>
        <v>#N/A</v>
      </c>
      <c r="AP18" s="31" t="e">
        <f t="array" ref="AP18">PRODUCT(1+AO7:AO18)-1</f>
        <v>#N/A</v>
      </c>
      <c r="AQ18" s="102">
        <f>Benchmark!F19</f>
        <v>1.4182440000000001E-2</v>
      </c>
      <c r="AR18" s="31">
        <f t="array" ref="AR18">PRODUCT(1+AQ7:AQ18)-1</f>
        <v>0.16078341760442538</v>
      </c>
      <c r="AS18" s="31">
        <f t="shared" si="3"/>
        <v>-1.4182440000000001E-2</v>
      </c>
      <c r="AT18" s="31">
        <f t="array" ref="AT18">PRODUCT(1+AS7:AS18)-1</f>
        <v>-0.14508939303066137</v>
      </c>
      <c r="AV18" s="31" t="e">
        <f>VLOOKUP($B18,'Region --&gt;'!$Y$3:$AF$23,MATCH(AV$2,'Region --&gt;'!$Y$3:$AF$3,0),FALSE)/VLOOKUP($B17,'Region --&gt;'!$B$3:$V$23,MATCH(AV$2,'Region --&gt;'!$B$3:$V$3,FALSE))</f>
        <v>#N/A</v>
      </c>
      <c r="AW18" s="31" t="e">
        <f t="array" ref="AW18">PRODUCT(1+AV7:AV18)-1</f>
        <v>#N/A</v>
      </c>
      <c r="AX18" s="31" t="e">
        <f>VLOOKUP($B18,'Region --&gt;'!$Y$26:$AF$46,MATCH(AV$2,'Region --&gt;'!$Y$3:$AF$3,0),FALSE)/VLOOKUP($B17,'Region --&gt;'!$B$26:$V$46,MATCH(AV$2,'Region --&gt;'!$B$3:$V$3,FALSE))</f>
        <v>#N/A</v>
      </c>
      <c r="AY18" s="31" t="e">
        <f t="array" ref="AY18">PRODUCT(1+AX7:AX18)-1</f>
        <v>#N/A</v>
      </c>
      <c r="AZ18" s="102">
        <f>Benchmark!G19</f>
        <v>-6.5811609999999994E-3</v>
      </c>
      <c r="BA18" s="31">
        <f t="array" ref="BA18">PRODUCT(1+AZ7:AZ18)-1</f>
        <v>0.1577053214345312</v>
      </c>
      <c r="BB18" s="31">
        <f t="shared" si="4"/>
        <v>6.5811609999999994E-3</v>
      </c>
      <c r="BC18" s="31">
        <f t="array" ref="BC18">PRODUCT(1+BB7:BB18)-1</f>
        <v>-0.14371498690188556</v>
      </c>
    </row>
    <row r="19" spans="2:55" x14ac:dyDescent="0.25">
      <c r="B19" s="13">
        <f t="shared" si="0"/>
        <v>42216</v>
      </c>
      <c r="C19" s="31" t="e">
        <f>VLOOKUP($B19,'Region --&gt;'!$Y$3:$AF$23,MATCH(C$2,'Region --&gt;'!$Y$3:$AF$3,0),FALSE)/VLOOKUP($B18,'Region --&gt;'!$B$3:$V$23,MATCH(C$2,'Region --&gt;'!$B$3:$V$3,FALSE))</f>
        <v>#N/A</v>
      </c>
      <c r="D19" s="31" t="e">
        <f t="array" ref="D19">PRODUCT(1+C8:C19)-1</f>
        <v>#N/A</v>
      </c>
      <c r="E19" s="31" t="e">
        <f>VLOOKUP($B19,'Region --&gt;'!$Y$26:$AF$46,MATCH(C$2,'Region --&gt;'!$Y$3:$AF$3,0),FALSE)/VLOOKUP($B18,'Region --&gt;'!$B$26:$V$46,MATCH(C$2,'Region --&gt;'!$B$3:$V$3,FALSE))</f>
        <v>#N/A</v>
      </c>
      <c r="F19" s="31" t="e">
        <f t="array" ref="F19">PRODUCT(1+E8:E19)-1</f>
        <v>#N/A</v>
      </c>
      <c r="G19" s="102">
        <f>Benchmark!J20</f>
        <v>0.10959438460479171</v>
      </c>
      <c r="H19" s="31">
        <f t="array" ref="H19">PRODUCT(1+G8:G19)-1</f>
        <v>0.53919154396190994</v>
      </c>
      <c r="I19" s="102">
        <f>-Benchmark!K20</f>
        <v>-0.10536488914926713</v>
      </c>
      <c r="J19" s="31">
        <f t="array" ref="J19">PRODUCT(1+I8:I19)-1</f>
        <v>-0.35785392576308317</v>
      </c>
      <c r="K19" s="81"/>
      <c r="L19" s="31" t="e">
        <f>VLOOKUP($B19,'Region --&gt;'!$Y$3:$AF$23,MATCH(L$2,'Region --&gt;'!$Y$3:$AF$3,0),FALSE)/VLOOKUP($B18,'Region --&gt;'!$B$3:$V$23,MATCH(L$2,'Region --&gt;'!$B$3:$V$3,FALSE))</f>
        <v>#N/A</v>
      </c>
      <c r="M19" s="31" t="e">
        <f t="array" ref="M19">PRODUCT(1+L8:L19)-1</f>
        <v>#N/A</v>
      </c>
      <c r="N19" s="38">
        <f>IF(IFERROR(VLOOKUP($B19,'Region --&gt;'!$Y$26:$AF$46,MATCH(L$2,'Region --&gt;'!$Y$3:$AF$3,0),FALSE)/VLOOKUP($B18,'Region --&gt;'!$B$26:$V$46,MATCH(L$2,'Region --&gt;'!$B$3:$V$3,FALSE)),R19)&lt;-1,-1,IFERROR(VLOOKUP($B19,'Region --&gt;'!$Y$26:$AF$46,MATCH(L$2,'Region --&gt;'!$Y$3:$AF$3,0),FALSE)/VLOOKUP($B18,'Region --&gt;'!$B$26:$V$46,MATCH(L$2,'Region --&gt;'!$B$3:$V$3,FALSE)),R19))</f>
        <v>-8.1107589999999993E-2</v>
      </c>
      <c r="O19" s="31">
        <f t="array" ref="O19">PRODUCT(1+N8:N19)-1</f>
        <v>-0.2712198360041117</v>
      </c>
      <c r="P19" s="102">
        <f>Benchmark!D20</f>
        <v>8.1107589999999993E-2</v>
      </c>
      <c r="Q19" s="31">
        <f t="array" ref="Q19">PRODUCT(1+P8:P19)-1</f>
        <v>0.3233074011653323</v>
      </c>
      <c r="R19" s="31">
        <f t="shared" si="1"/>
        <v>-8.1107589999999993E-2</v>
      </c>
      <c r="S19" s="31">
        <f t="array" ref="S19">PRODUCT(1+R8:R19)-1</f>
        <v>-0.2712198360041117</v>
      </c>
      <c r="U19" s="31" t="e">
        <f>VLOOKUP($B19,'Region --&gt;'!$Y$3:$AF$23,MATCH(U$2,'Region --&gt;'!$Y$3:$AF$3,0),FALSE)/VLOOKUP($B18,'Region --&gt;'!$B$3:$V$23,MATCH(U$2,'Region --&gt;'!$B$3:$V$3,FALSE))</f>
        <v>#N/A</v>
      </c>
      <c r="V19" s="31" t="e">
        <f t="array" ref="V19">PRODUCT(1+U8:U19)-1</f>
        <v>#N/A</v>
      </c>
      <c r="W19" s="31" t="e">
        <f>VLOOKUP($B19,'Region --&gt;'!$Y$26:$AF$46,MATCH(U$2,'Region --&gt;'!$Y$3:$AF$3,0),FALSE)/VLOOKUP($B18,'Region --&gt;'!$B$26:$V$46,MATCH(U$2,'Region --&gt;'!$B$3:$V$3,FALSE))</f>
        <v>#N/A</v>
      </c>
      <c r="X19" s="31" t="e">
        <f t="array" ref="X19">PRODUCT(1+W8:W19)-1</f>
        <v>#N/A</v>
      </c>
      <c r="Y19" s="102">
        <f>Benchmark!E20</f>
        <v>0.1248394</v>
      </c>
      <c r="Z19" s="31">
        <f t="array" ref="Z19">PRODUCT(1+Y8:Y19)-1</f>
        <v>0.71459867064987259</v>
      </c>
      <c r="AA19" s="31">
        <f t="shared" si="2"/>
        <v>-0.1248394</v>
      </c>
      <c r="AB19" s="31">
        <f t="array" ref="AB19">PRODUCT(1+AA8:AA19)-1</f>
        <v>-0.44630709328958862</v>
      </c>
      <c r="AD19" s="31" t="e">
        <f>VLOOKUP($B19,'Region --&gt;'!$Y$3:$AF$23,MATCH(AD$2,'Region --&gt;'!$Y$3:$AF$3,0),FALSE)/VLOOKUP($B18,'Region --&gt;'!$B$3:$V$23,MATCH(AD$2,'Region --&gt;'!$B$3:$V$3,FALSE))</f>
        <v>#N/A</v>
      </c>
      <c r="AE19" s="31" t="e">
        <f t="array" ref="AE19">PRODUCT(1+AD8:AD19)-1</f>
        <v>#N/A</v>
      </c>
      <c r="AF19" s="31" t="e">
        <f>VLOOKUP($B19,'Region --&gt;'!$Y$26:$AF$46,MATCH(AD$2,'Region --&gt;'!$Y$3:$AF$3,0),FALSE)/VLOOKUP($B18,'Region --&gt;'!$B$26:$V$46,MATCH(AD$2,'Region --&gt;'!$B$3:$V$3,FALSE))</f>
        <v>#N/A</v>
      </c>
      <c r="AG19" s="31" t="e">
        <f t="array" ref="AG19">PRODUCT(1+AF8:AF19)-1</f>
        <v>#N/A</v>
      </c>
      <c r="AH19" s="102">
        <f>Benchmark!H20</f>
        <v>5.9515413326698512E-2</v>
      </c>
      <c r="AI19" s="31">
        <f t="array" ref="AI19">PRODUCT(1+AH8:AH19)-1</f>
        <v>0.20374704413999689</v>
      </c>
      <c r="AJ19" s="102">
        <f>-Benchmark!I20</f>
        <v>-5.4505117950390695E-2</v>
      </c>
      <c r="AK19" s="31">
        <f t="array" ref="AK19">PRODUCT(1+AJ8:AJ19)-1</f>
        <v>-0.2884127047497177</v>
      </c>
      <c r="AL19" s="98"/>
      <c r="AM19" s="53" t="e">
        <f>IF(VLOOKUP($B19,'Region --&gt;'!$Y$3:$AF$23,MATCH(AM$2,'Region --&gt;'!$Y$3:$AF$3,0),FALSE)/VLOOKUP($B18,'Region --&gt;'!$B$3:$V$23,MATCH(AM$2,'Region --&gt;'!$B$3:$V$3,FALSE))&lt;-1,-1,VLOOKUP($B19,'Region --&gt;'!$Y$3:$AF$23,MATCH(AM$2,'Region --&gt;'!$Y$3:$AF$3,0),FALSE)/VLOOKUP($B18,'Region --&gt;'!$B$3:$V$23,MATCH(AM$2,'Region --&gt;'!$B$3:$V$3,FALSE)))</f>
        <v>#N/A</v>
      </c>
      <c r="AN19" s="31" t="e">
        <f t="array" ref="AN19">PRODUCT(1+AM8:AM19)-1</f>
        <v>#N/A</v>
      </c>
      <c r="AO19" s="31" t="e">
        <f>VLOOKUP($B19,'Region --&gt;'!$Y$26:$AF$46,MATCH(AM$2,'Region --&gt;'!$Y$3:$AF$3,0),FALSE)/VLOOKUP($B18,'Region --&gt;'!$B$26:$V$46,MATCH(AM$2,'Region --&gt;'!$B$3:$V$3,FALSE))</f>
        <v>#N/A</v>
      </c>
      <c r="AP19" s="31" t="e">
        <f t="array" ref="AP19">PRODUCT(1+AO8:AO19)-1</f>
        <v>#N/A</v>
      </c>
      <c r="AQ19" s="102">
        <f>Benchmark!F20</f>
        <v>4.248482E-2</v>
      </c>
      <c r="AR19" s="31">
        <f t="array" ref="AR19">PRODUCT(1+AQ8:AQ19)-1</f>
        <v>0.18459932418595471</v>
      </c>
      <c r="AS19" s="31">
        <f t="shared" si="3"/>
        <v>-4.248482E-2</v>
      </c>
      <c r="AT19" s="31">
        <f t="array" ref="AT19">PRODUCT(1+AS8:AS19)-1</f>
        <v>-0.16340143705601262</v>
      </c>
      <c r="AV19" s="31" t="e">
        <f>VLOOKUP($B19,'Region --&gt;'!$Y$3:$AF$23,MATCH(AV$2,'Region --&gt;'!$Y$3:$AF$3,0),FALSE)/VLOOKUP($B18,'Region --&gt;'!$B$3:$V$23,MATCH(AV$2,'Region --&gt;'!$B$3:$V$3,FALSE))</f>
        <v>#N/A</v>
      </c>
      <c r="AW19" s="31" t="e">
        <f t="array" ref="AW19">PRODUCT(1+AV8:AV19)-1</f>
        <v>#N/A</v>
      </c>
      <c r="AX19" s="31" t="e">
        <f>VLOOKUP($B19,'Region --&gt;'!$Y$26:$AF$46,MATCH(AV$2,'Region --&gt;'!$Y$3:$AF$3,0),FALSE)/VLOOKUP($B18,'Region --&gt;'!$B$26:$V$46,MATCH(AV$2,'Region --&gt;'!$B$3:$V$3,FALSE))</f>
        <v>#N/A</v>
      </c>
      <c r="AY19" s="31" t="e">
        <f t="array" ref="AY19">PRODUCT(1+AX8:AX19)-1</f>
        <v>#N/A</v>
      </c>
      <c r="AZ19" s="102">
        <f>Benchmark!G20</f>
        <v>7.1885330000000004E-3</v>
      </c>
      <c r="BA19" s="31">
        <f t="array" ref="BA19">PRODUCT(1+AZ8:AZ19)-1</f>
        <v>0.14401436559865899</v>
      </c>
      <c r="BB19" s="31">
        <f t="shared" si="4"/>
        <v>-7.1885330000000004E-3</v>
      </c>
      <c r="BC19" s="31">
        <f t="array" ref="BC19">PRODUCT(1+BB8:BB19)-1</f>
        <v>-0.13319126020046201</v>
      </c>
    </row>
    <row r="20" spans="2:55" x14ac:dyDescent="0.25">
      <c r="B20" s="13">
        <f t="shared" si="0"/>
        <v>42247</v>
      </c>
      <c r="C20" s="31" t="e">
        <f>VLOOKUP($B20,'Region --&gt;'!$Y$3:$AF$23,MATCH(C$2,'Region --&gt;'!$Y$3:$AF$3,0),FALSE)/VLOOKUP($B19,'Region --&gt;'!$B$3:$V$23,MATCH(C$2,'Region --&gt;'!$B$3:$V$3,FALSE))</f>
        <v>#N/A</v>
      </c>
      <c r="D20" s="31" t="e">
        <f t="array" ref="D20">PRODUCT(1+C9:C20)-1</f>
        <v>#N/A</v>
      </c>
      <c r="E20" s="31" t="e">
        <f>VLOOKUP($B20,'Region --&gt;'!$Y$26:$AF$46,MATCH(C$2,'Region --&gt;'!$Y$3:$AF$3,0),FALSE)/VLOOKUP($B19,'Region --&gt;'!$B$26:$V$46,MATCH(C$2,'Region --&gt;'!$B$3:$V$3,FALSE))</f>
        <v>#N/A</v>
      </c>
      <c r="F20" s="31" t="e">
        <f t="array" ref="F20">PRODUCT(1+E9:E20)-1</f>
        <v>#N/A</v>
      </c>
      <c r="G20" s="102">
        <f>Benchmark!J21</f>
        <v>9.3909271399655561E-2</v>
      </c>
      <c r="H20" s="31">
        <f t="array" ref="H20">PRODUCT(1+G9:G20)-1</f>
        <v>0.63734396341544297</v>
      </c>
      <c r="I20" s="102">
        <f>-Benchmark!K21</f>
        <v>-8.9548977153207865E-2</v>
      </c>
      <c r="J20" s="31">
        <f t="array" ref="J20">PRODUCT(1+I9:I20)-1</f>
        <v>-0.39876527760693126</v>
      </c>
      <c r="K20" s="81"/>
      <c r="L20" s="31" t="e">
        <f>VLOOKUP($B20,'Region --&gt;'!$Y$3:$AF$23,MATCH(L$2,'Region --&gt;'!$Y$3:$AF$3,0),FALSE)/VLOOKUP($B19,'Region --&gt;'!$B$3:$V$23,MATCH(L$2,'Region --&gt;'!$B$3:$V$3,FALSE))</f>
        <v>#N/A</v>
      </c>
      <c r="M20" s="31" t="e">
        <f t="array" ref="M20">PRODUCT(1+L9:L20)-1</f>
        <v>#N/A</v>
      </c>
      <c r="N20" s="38">
        <f>IF(IFERROR(VLOOKUP($B20,'Region --&gt;'!$Y$26:$AF$46,MATCH(L$2,'Region --&gt;'!$Y$3:$AF$3,0),FALSE)/VLOOKUP($B19,'Region --&gt;'!$B$26:$V$46,MATCH(L$2,'Region --&gt;'!$B$3:$V$3,FALSE)),R20)&lt;-1,-1,IFERROR(VLOOKUP($B20,'Region --&gt;'!$Y$26:$AF$46,MATCH(L$2,'Region --&gt;'!$Y$3:$AF$3,0),FALSE)/VLOOKUP($B19,'Region --&gt;'!$B$26:$V$46,MATCH(L$2,'Region --&gt;'!$B$3:$V$3,FALSE)),R20))</f>
        <v>-9.8154740000000004E-2</v>
      </c>
      <c r="O20" s="31">
        <f t="array" ref="O20">PRODUCT(1+N9:N20)-1</f>
        <v>-0.31428968073438024</v>
      </c>
      <c r="P20" s="102">
        <f>Benchmark!D21</f>
        <v>9.8154740000000004E-2</v>
      </c>
      <c r="Q20" s="31">
        <f t="array" ref="Q20">PRODUCT(1+P9:P20)-1</f>
        <v>0.39527917730127227</v>
      </c>
      <c r="R20" s="31">
        <f t="shared" si="1"/>
        <v>-9.8154740000000004E-2</v>
      </c>
      <c r="S20" s="31">
        <f t="array" ref="S20">PRODUCT(1+R9:R20)-1</f>
        <v>-0.31428968073438024</v>
      </c>
      <c r="U20" s="31" t="e">
        <f>VLOOKUP($B20,'Region --&gt;'!$Y$3:$AF$23,MATCH(U$2,'Region --&gt;'!$Y$3:$AF$3,0),FALSE)/VLOOKUP($B19,'Region --&gt;'!$B$3:$V$23,MATCH(U$2,'Region --&gt;'!$B$3:$V$3,FALSE))</f>
        <v>#N/A</v>
      </c>
      <c r="V20" s="31" t="e">
        <f t="array" ref="V20">PRODUCT(1+U9:U20)-1</f>
        <v>#N/A</v>
      </c>
      <c r="W20" s="31" t="e">
        <f>VLOOKUP($B20,'Region --&gt;'!$Y$26:$AF$46,MATCH(U$2,'Region --&gt;'!$Y$3:$AF$3,0),FALSE)/VLOOKUP($B19,'Region --&gt;'!$B$26:$V$46,MATCH(U$2,'Region --&gt;'!$B$3:$V$3,FALSE))</f>
        <v>#N/A</v>
      </c>
      <c r="X20" s="31" t="e">
        <f t="array" ref="X20">PRODUCT(1+W9:W20)-1</f>
        <v>#N/A</v>
      </c>
      <c r="Y20" s="102">
        <f>Benchmark!E21</f>
        <v>0.12050959999999999</v>
      </c>
      <c r="Z20" s="31">
        <f t="array" ref="Z20">PRODUCT(1+Y9:Y20)-1</f>
        <v>0.77965301559229516</v>
      </c>
      <c r="AA20" s="31">
        <f t="shared" si="2"/>
        <v>-0.12050959999999999</v>
      </c>
      <c r="AB20" s="31">
        <f t="array" ref="AB20">PRODUCT(1+AA9:AA20)-1</f>
        <v>-0.47094621796338754</v>
      </c>
      <c r="AD20" s="31" t="e">
        <f>VLOOKUP($B20,'Region --&gt;'!$Y$3:$AF$23,MATCH(AD$2,'Region --&gt;'!$Y$3:$AF$3,0),FALSE)/VLOOKUP($B19,'Region --&gt;'!$B$3:$V$23,MATCH(AD$2,'Region --&gt;'!$B$3:$V$3,FALSE))</f>
        <v>#N/A</v>
      </c>
      <c r="AE20" s="31" t="e">
        <f t="array" ref="AE20">PRODUCT(1+AD9:AD20)-1</f>
        <v>#N/A</v>
      </c>
      <c r="AF20" s="31" t="e">
        <f>VLOOKUP($B20,'Region --&gt;'!$Y$26:$AF$46,MATCH(AD$2,'Region --&gt;'!$Y$3:$AF$3,0),FALSE)/VLOOKUP($B19,'Region --&gt;'!$B$26:$V$46,MATCH(AD$2,'Region --&gt;'!$B$3:$V$3,FALSE))</f>
        <v>#N/A</v>
      </c>
      <c r="AG20" s="31" t="e">
        <f t="array" ref="AG20">PRODUCT(1+AF9:AF20)-1</f>
        <v>#N/A</v>
      </c>
      <c r="AH20" s="102">
        <f>Benchmark!H21</f>
        <v>7.3427197584593526E-2</v>
      </c>
      <c r="AI20" s="31">
        <f t="array" ref="AI20">PRODUCT(1+AH9:AH20)-1</f>
        <v>0.26819942458836521</v>
      </c>
      <c r="AJ20" s="102">
        <f>-Benchmark!I21</f>
        <v>-7.0801924144999015E-2</v>
      </c>
      <c r="AK20" s="31">
        <f t="array" ref="AK20">PRODUCT(1+AJ9:AJ20)-1</f>
        <v>-0.2898654283944383</v>
      </c>
      <c r="AL20" s="98"/>
      <c r="AM20" s="53" t="e">
        <f>IF(VLOOKUP($B20,'Region --&gt;'!$Y$3:$AF$23,MATCH(AM$2,'Region --&gt;'!$Y$3:$AF$3,0),FALSE)/VLOOKUP($B19,'Region --&gt;'!$B$3:$V$23,MATCH(AM$2,'Region --&gt;'!$B$3:$V$3,FALSE))&lt;-1,-1,VLOOKUP($B20,'Region --&gt;'!$Y$3:$AF$23,MATCH(AM$2,'Region --&gt;'!$Y$3:$AF$3,0),FALSE)/VLOOKUP($B19,'Region --&gt;'!$B$3:$V$23,MATCH(AM$2,'Region --&gt;'!$B$3:$V$3,FALSE)))</f>
        <v>#N/A</v>
      </c>
      <c r="AN20" s="31" t="e">
        <f t="array" ref="AN20">PRODUCT(1+AM9:AM20)-1</f>
        <v>#N/A</v>
      </c>
      <c r="AO20" s="31" t="e">
        <f>VLOOKUP($B20,'Region --&gt;'!$Y$26:$AF$46,MATCH(AM$2,'Region --&gt;'!$Y$3:$AF$3,0),FALSE)/VLOOKUP($B19,'Region --&gt;'!$B$26:$V$46,MATCH(AM$2,'Region --&gt;'!$B$3:$V$3,FALSE))</f>
        <v>#N/A</v>
      </c>
      <c r="AP20" s="31" t="e">
        <f t="array" ref="AP20">PRODUCT(1+AO9:AO20)-1</f>
        <v>#N/A</v>
      </c>
      <c r="AQ20" s="102">
        <f>Benchmark!F21</f>
        <v>2.2899349999999999E-2</v>
      </c>
      <c r="AR20" s="31">
        <f t="array" ref="AR20">PRODUCT(1+AQ9:AQ20)-1</f>
        <v>0.17064214578813219</v>
      </c>
      <c r="AS20" s="31">
        <f t="shared" si="3"/>
        <v>-2.2899349999999999E-2</v>
      </c>
      <c r="AT20" s="31">
        <f t="array" ref="AT20">PRODUCT(1+AS9:AS20)-1</f>
        <v>-0.15282744567751427</v>
      </c>
      <c r="AV20" s="31" t="e">
        <f>VLOOKUP($B20,'Region --&gt;'!$Y$3:$AF$23,MATCH(AV$2,'Region --&gt;'!$Y$3:$AF$3,0),FALSE)/VLOOKUP($B19,'Region --&gt;'!$B$3:$V$23,MATCH(AV$2,'Region --&gt;'!$B$3:$V$3,FALSE))</f>
        <v>#N/A</v>
      </c>
      <c r="AW20" s="31" t="e">
        <f t="array" ref="AW20">PRODUCT(1+AV9:AV20)-1</f>
        <v>#N/A</v>
      </c>
      <c r="AX20" s="31" t="e">
        <f>VLOOKUP($B20,'Region --&gt;'!$Y$26:$AF$46,MATCH(AV$2,'Region --&gt;'!$Y$3:$AF$3,0),FALSE)/VLOOKUP($B19,'Region --&gt;'!$B$26:$V$46,MATCH(AV$2,'Region --&gt;'!$B$3:$V$3,FALSE))</f>
        <v>#N/A</v>
      </c>
      <c r="AY20" s="31" t="e">
        <f t="array" ref="AY20">PRODUCT(1+AX9:AX20)-1</f>
        <v>#N/A</v>
      </c>
      <c r="AZ20" s="102">
        <f>Benchmark!G21</f>
        <v>2.8984429999999999E-2</v>
      </c>
      <c r="BA20" s="31">
        <f t="array" ref="BA20">PRODUCT(1+AZ9:AZ20)-1</f>
        <v>0.13679243164059907</v>
      </c>
      <c r="BB20" s="31">
        <f t="shared" si="4"/>
        <v>-2.8984429999999999E-2</v>
      </c>
      <c r="BC20" s="31">
        <f t="array" ref="BC20">PRODUCT(1+BB9:BB20)-1</f>
        <v>-0.12731620624314954</v>
      </c>
    </row>
    <row r="21" spans="2:55" x14ac:dyDescent="0.25">
      <c r="B21" s="13">
        <f t="shared" si="0"/>
        <v>42277</v>
      </c>
      <c r="C21" s="31" t="e">
        <f>VLOOKUP($B21,'Region --&gt;'!$Y$3:$AF$23,MATCH(C$2,'Region --&gt;'!$Y$3:$AF$3,0),FALSE)/VLOOKUP($B20,'Region --&gt;'!$B$3:$V$23,MATCH(C$2,'Region --&gt;'!$B$3:$V$3,FALSE))</f>
        <v>#N/A</v>
      </c>
      <c r="D21" s="31" t="e">
        <f t="array" ref="D21">PRODUCT(1+C10:C21)-1</f>
        <v>#N/A</v>
      </c>
      <c r="E21" s="31" t="e">
        <f>VLOOKUP($B21,'Region --&gt;'!$Y$26:$AF$46,MATCH(C$2,'Region --&gt;'!$Y$3:$AF$3,0),FALSE)/VLOOKUP($B20,'Region --&gt;'!$B$26:$V$46,MATCH(C$2,'Region --&gt;'!$B$3:$V$3,FALSE))</f>
        <v>#N/A</v>
      </c>
      <c r="F21" s="31" t="e">
        <f t="array" ref="F21">PRODUCT(1+E10:E21)-1</f>
        <v>#N/A</v>
      </c>
      <c r="G21" s="102">
        <f>Benchmark!J22</f>
        <v>-8.1305904507054383E-2</v>
      </c>
      <c r="H21" s="31">
        <f t="array" ref="H21">PRODUCT(1+G10:G21)-1</f>
        <v>0.40960540902002363</v>
      </c>
      <c r="I21" s="102">
        <f>-Benchmark!K22</f>
        <v>7.9983295615805999E-2</v>
      </c>
      <c r="J21" s="31">
        <f t="array" ref="J21">PRODUCT(1+I10:I21)-1</f>
        <v>-0.30642079300421587</v>
      </c>
      <c r="K21" s="81"/>
      <c r="L21" s="31" t="e">
        <f>VLOOKUP($B21,'Region --&gt;'!$Y$3:$AF$23,MATCH(L$2,'Region --&gt;'!$Y$3:$AF$3,0),FALSE)/VLOOKUP($B20,'Region --&gt;'!$B$3:$V$23,MATCH(L$2,'Region --&gt;'!$B$3:$V$3,FALSE))</f>
        <v>#N/A</v>
      </c>
      <c r="M21" s="31" t="e">
        <f t="array" ref="M21">PRODUCT(1+L10:L21)-1</f>
        <v>#N/A</v>
      </c>
      <c r="N21" s="38">
        <f>IF(IFERROR(VLOOKUP($B21,'Region --&gt;'!$Y$26:$AF$46,MATCH(L$2,'Region --&gt;'!$Y$3:$AF$3,0),FALSE)/VLOOKUP($B20,'Region --&gt;'!$B$26:$V$46,MATCH(L$2,'Region --&gt;'!$B$3:$V$3,FALSE)),R21)&lt;-1,-1,IFERROR(VLOOKUP($B21,'Region --&gt;'!$Y$26:$AF$46,MATCH(L$2,'Region --&gt;'!$Y$3:$AF$3,0),FALSE)/VLOOKUP($B20,'Region --&gt;'!$B$26:$V$46,MATCH(L$2,'Region --&gt;'!$B$3:$V$3,FALSE)),R21))</f>
        <v>2.5786990000000002E-4</v>
      </c>
      <c r="O21" s="31">
        <f t="array" ref="O21">PRODUCT(1+N10:N21)-1</f>
        <v>-0.23325876686261171</v>
      </c>
      <c r="P21" s="102">
        <f>Benchmark!D22</f>
        <v>-2.5786990000000002E-4</v>
      </c>
      <c r="Q21" s="31">
        <f t="array" ref="Q21">PRODUCT(1+P10:P21)-1</f>
        <v>0.26185477211245622</v>
      </c>
      <c r="R21" s="31">
        <f t="shared" si="1"/>
        <v>2.5786990000000002E-4</v>
      </c>
      <c r="S21" s="31">
        <f t="array" ref="S21">PRODUCT(1+R10:R21)-1</f>
        <v>-0.23325876686261171</v>
      </c>
      <c r="U21" s="31" t="e">
        <f>VLOOKUP($B21,'Region --&gt;'!$Y$3:$AF$23,MATCH(U$2,'Region --&gt;'!$Y$3:$AF$3,0),FALSE)/VLOOKUP($B20,'Region --&gt;'!$B$3:$V$23,MATCH(U$2,'Region --&gt;'!$B$3:$V$3,FALSE))</f>
        <v>#N/A</v>
      </c>
      <c r="V21" s="31" t="e">
        <f t="array" ref="V21">PRODUCT(1+U10:U21)-1</f>
        <v>#N/A</v>
      </c>
      <c r="W21" s="31" t="e">
        <f>VLOOKUP($B21,'Region --&gt;'!$Y$26:$AF$46,MATCH(U$2,'Region --&gt;'!$Y$3:$AF$3,0),FALSE)/VLOOKUP($B20,'Region --&gt;'!$B$26:$V$46,MATCH(U$2,'Region --&gt;'!$B$3:$V$3,FALSE))</f>
        <v>#N/A</v>
      </c>
      <c r="X21" s="31" t="e">
        <f t="array" ref="X21">PRODUCT(1+W10:W21)-1</f>
        <v>#N/A</v>
      </c>
      <c r="Y21" s="102">
        <f>Benchmark!E22</f>
        <v>-5.7025079999999999E-2</v>
      </c>
      <c r="Z21" s="31">
        <f t="array" ref="Z21">PRODUCT(1+Y10:Y21)-1</f>
        <v>0.58747905350692364</v>
      </c>
      <c r="AA21" s="31">
        <f t="shared" si="2"/>
        <v>5.7025079999999999E-2</v>
      </c>
      <c r="AB21" s="31">
        <f t="array" ref="AB21">PRODUCT(1+AA10:AA21)-1</f>
        <v>-0.40689407681522816</v>
      </c>
      <c r="AD21" s="31" t="e">
        <f>VLOOKUP($B21,'Region --&gt;'!$Y$3:$AF$23,MATCH(AD$2,'Region --&gt;'!$Y$3:$AF$3,0),FALSE)/VLOOKUP($B20,'Region --&gt;'!$B$3:$V$23,MATCH(AD$2,'Region --&gt;'!$B$3:$V$3,FALSE))</f>
        <v>#N/A</v>
      </c>
      <c r="AE21" s="31" t="e">
        <f t="array" ref="AE21">PRODUCT(1+AD10:AD21)-1</f>
        <v>#N/A</v>
      </c>
      <c r="AF21" s="31" t="e">
        <f>VLOOKUP($B21,'Region --&gt;'!$Y$26:$AF$46,MATCH(AD$2,'Region --&gt;'!$Y$3:$AF$3,0),FALSE)/VLOOKUP($B20,'Region --&gt;'!$B$26:$V$46,MATCH(AD$2,'Region --&gt;'!$B$3:$V$3,FALSE))</f>
        <v>#N/A</v>
      </c>
      <c r="AG21" s="31" t="e">
        <f t="array" ref="AG21">PRODUCT(1+AF10:AF21)-1</f>
        <v>#N/A</v>
      </c>
      <c r="AH21" s="102">
        <f>Benchmark!H22</f>
        <v>-4.0411629000473475E-3</v>
      </c>
      <c r="AI21" s="31">
        <f t="array" ref="AI21">PRODUCT(1+AH10:AH21)-1</f>
        <v>0.29537527915404294</v>
      </c>
      <c r="AJ21" s="102">
        <f>-Benchmark!I22</f>
        <v>4.4692421865314504E-2</v>
      </c>
      <c r="AK21" s="31">
        <f t="array" ref="AK21">PRODUCT(1+AJ10:AJ21)-1</f>
        <v>-0.26285555307795938</v>
      </c>
      <c r="AL21" s="98"/>
      <c r="AM21" s="53" t="e">
        <f>IF(VLOOKUP($B21,'Region --&gt;'!$Y$3:$AF$23,MATCH(AM$2,'Region --&gt;'!$Y$3:$AF$3,0),FALSE)/VLOOKUP($B20,'Region --&gt;'!$B$3:$V$23,MATCH(AM$2,'Region --&gt;'!$B$3:$V$3,FALSE))&lt;-1,-1,VLOOKUP($B21,'Region --&gt;'!$Y$3:$AF$23,MATCH(AM$2,'Region --&gt;'!$Y$3:$AF$3,0),FALSE)/VLOOKUP($B20,'Region --&gt;'!$B$3:$V$23,MATCH(AM$2,'Region --&gt;'!$B$3:$V$3,FALSE)))</f>
        <v>#N/A</v>
      </c>
      <c r="AN21" s="31" t="e">
        <f t="array" ref="AN21">PRODUCT(1+AM10:AM21)-1</f>
        <v>#N/A</v>
      </c>
      <c r="AO21" s="31" t="e">
        <f>VLOOKUP($B21,'Region --&gt;'!$Y$26:$AF$46,MATCH(AM$2,'Region --&gt;'!$Y$3:$AF$3,0),FALSE)/VLOOKUP($B20,'Region --&gt;'!$B$26:$V$46,MATCH(AM$2,'Region --&gt;'!$B$3:$V$3,FALSE))</f>
        <v>#N/A</v>
      </c>
      <c r="AP21" s="31" t="e">
        <f t="array" ref="AP21">PRODUCT(1+AO10:AO21)-1</f>
        <v>#N/A</v>
      </c>
      <c r="AQ21" s="102">
        <f>Benchmark!F22</f>
        <v>-4.688026E-2</v>
      </c>
      <c r="AR21" s="31">
        <f t="array" ref="AR21">PRODUCT(1+AQ10:AQ21)-1</f>
        <v>9.336005387712687E-2</v>
      </c>
      <c r="AS21" s="31">
        <f t="shared" si="3"/>
        <v>4.688026E-2</v>
      </c>
      <c r="AT21" s="31">
        <f t="array" ref="AT21">PRODUCT(1+AS10:AS21)-1</f>
        <v>-9.456002630253002E-2</v>
      </c>
      <c r="AV21" s="31" t="e">
        <f>VLOOKUP($B21,'Region --&gt;'!$Y$3:$AF$23,MATCH(AV$2,'Region --&gt;'!$Y$3:$AF$3,0),FALSE)/VLOOKUP($B20,'Region --&gt;'!$B$3:$V$23,MATCH(AV$2,'Region --&gt;'!$B$3:$V$3,FALSE))</f>
        <v>#N/A</v>
      </c>
      <c r="AW21" s="31" t="e">
        <f t="array" ref="AW21">PRODUCT(1+AV10:AV21)-1</f>
        <v>#N/A</v>
      </c>
      <c r="AX21" s="31" t="e">
        <f>VLOOKUP($B21,'Region --&gt;'!$Y$26:$AF$46,MATCH(AV$2,'Region --&gt;'!$Y$3:$AF$3,0),FALSE)/VLOOKUP($B20,'Region --&gt;'!$B$26:$V$46,MATCH(AV$2,'Region --&gt;'!$B$3:$V$3,FALSE))</f>
        <v>#N/A</v>
      </c>
      <c r="AY21" s="31" t="e">
        <f t="array" ref="AY21">PRODUCT(1+AX10:AX21)-1</f>
        <v>#N/A</v>
      </c>
      <c r="AZ21" s="102">
        <f>Benchmark!G22</f>
        <v>-4.554333E-2</v>
      </c>
      <c r="BA21" s="31">
        <f t="array" ref="BA21">PRODUCT(1+AZ10:AZ21)-1</f>
        <v>8.7572419078594477E-2</v>
      </c>
      <c r="BB21" s="31">
        <f t="shared" si="4"/>
        <v>4.554333E-2</v>
      </c>
      <c r="BC21" s="31">
        <f t="array" ref="BC21">PRODUCT(1+BB10:BB21)-1</f>
        <v>-8.9708377342691659E-2</v>
      </c>
    </row>
    <row r="22" spans="2:55" x14ac:dyDescent="0.25">
      <c r="B22" s="13">
        <f t="shared" si="0"/>
        <v>42308</v>
      </c>
      <c r="C22" s="31" t="e">
        <f>VLOOKUP($B22,'Region --&gt;'!$Y$3:$AF$23,MATCH(C$2,'Region --&gt;'!$Y$3:$AF$3,0),FALSE)/VLOOKUP($B21,'Region --&gt;'!$B$3:$V$23,MATCH(C$2,'Region --&gt;'!$B$3:$V$3,FALSE))</f>
        <v>#N/A</v>
      </c>
      <c r="D22" s="31" t="e">
        <f t="array" ref="D22">PRODUCT(1+C11:C22)-1</f>
        <v>#N/A</v>
      </c>
      <c r="E22" s="31" t="e">
        <f>VLOOKUP($B22,'Region --&gt;'!$Y$26:$AF$46,MATCH(C$2,'Region --&gt;'!$Y$3:$AF$3,0),FALSE)/VLOOKUP($B21,'Region --&gt;'!$B$26:$V$46,MATCH(C$2,'Region --&gt;'!$B$3:$V$3,FALSE))</f>
        <v>#N/A</v>
      </c>
      <c r="F22" s="31" t="e">
        <f t="array" ref="F22">PRODUCT(1+E11:E22)-1</f>
        <v>#N/A</v>
      </c>
      <c r="G22" s="102">
        <f>Benchmark!J23</f>
        <v>-4.7197322317392848E-3</v>
      </c>
      <c r="H22" s="31">
        <f t="array" ref="H22">PRODUCT(1+G11:G22)-1</f>
        <v>0.33917424689345888</v>
      </c>
      <c r="I22" s="102">
        <f>-Benchmark!K23</f>
        <v>6.0120447039986053E-3</v>
      </c>
      <c r="J22" s="31">
        <f t="array" ref="J22">PRODUCT(1+I11:I22)-1</f>
        <v>-0.2671244534429339</v>
      </c>
      <c r="K22" s="81"/>
      <c r="L22" s="31" t="e">
        <f>VLOOKUP($B22,'Region --&gt;'!$Y$3:$AF$23,MATCH(L$2,'Region --&gt;'!$Y$3:$AF$3,0),FALSE)/VLOOKUP($B21,'Region --&gt;'!$B$3:$V$23,MATCH(L$2,'Region --&gt;'!$B$3:$V$3,FALSE))</f>
        <v>#N/A</v>
      </c>
      <c r="M22" s="31" t="e">
        <f t="array" ref="M22">PRODUCT(1+L11:L22)-1</f>
        <v>#N/A</v>
      </c>
      <c r="N22" s="38">
        <f>IF(IFERROR(VLOOKUP($B22,'Region --&gt;'!$Y$26:$AF$46,MATCH(L$2,'Region --&gt;'!$Y$3:$AF$3,0),FALSE)/VLOOKUP($B21,'Region --&gt;'!$B$26:$V$46,MATCH(L$2,'Region --&gt;'!$B$3:$V$3,FALSE)),R22)&lt;-1,-1,IFERROR(VLOOKUP($B22,'Region --&gt;'!$Y$26:$AF$46,MATCH(L$2,'Region --&gt;'!$Y$3:$AF$3,0),FALSE)/VLOOKUP($B21,'Region --&gt;'!$B$26:$V$46,MATCH(L$2,'Region --&gt;'!$B$3:$V$3,FALSE)),R22))</f>
        <v>-3.3349549999999999E-2</v>
      </c>
      <c r="O22" s="31">
        <f t="array" ref="O22">PRODUCT(1+N11:N22)-1</f>
        <v>-0.23341286932150307</v>
      </c>
      <c r="P22" s="102">
        <f>Benchmark!D23</f>
        <v>3.3349549999999999E-2</v>
      </c>
      <c r="Q22" s="31">
        <f t="array" ref="Q22">PRODUCT(1+P11:P22)-1</f>
        <v>0.2620921068441564</v>
      </c>
      <c r="R22" s="31">
        <f t="shared" si="1"/>
        <v>-3.3349549999999999E-2</v>
      </c>
      <c r="S22" s="31">
        <f t="array" ref="S22">PRODUCT(1+R11:R22)-1</f>
        <v>-0.23341286932150307</v>
      </c>
      <c r="U22" s="31" t="e">
        <f>VLOOKUP($B22,'Region --&gt;'!$Y$3:$AF$23,MATCH(U$2,'Region --&gt;'!$Y$3:$AF$3,0),FALSE)/VLOOKUP($B21,'Region --&gt;'!$B$3:$V$23,MATCH(U$2,'Region --&gt;'!$B$3:$V$3,FALSE))</f>
        <v>#N/A</v>
      </c>
      <c r="V22" s="31" t="e">
        <f t="array" ref="V22">PRODUCT(1+U11:U22)-1</f>
        <v>#N/A</v>
      </c>
      <c r="W22" s="31" t="e">
        <f>VLOOKUP($B22,'Region --&gt;'!$Y$26:$AF$46,MATCH(U$2,'Region --&gt;'!$Y$3:$AF$3,0),FALSE)/VLOOKUP($B21,'Region --&gt;'!$B$26:$V$46,MATCH(U$2,'Region --&gt;'!$B$3:$V$3,FALSE))</f>
        <v>#N/A</v>
      </c>
      <c r="X22" s="31" t="e">
        <f t="array" ref="X22">PRODUCT(1+W11:W22)-1</f>
        <v>#N/A</v>
      </c>
      <c r="Y22" s="102">
        <f>Benchmark!E23</f>
        <v>1.3462190000000001E-2</v>
      </c>
      <c r="Z22" s="31">
        <f t="array" ref="Z22">PRODUCT(1+Y11:Y22)-1</f>
        <v>0.50398288166397354</v>
      </c>
      <c r="AA22" s="31">
        <f t="shared" si="2"/>
        <v>-1.3462190000000001E-2</v>
      </c>
      <c r="AB22" s="31">
        <f t="array" ref="AB22">PRODUCT(1+AA11:AA22)-1</f>
        <v>-0.37102231344667458</v>
      </c>
      <c r="AD22" s="31" t="e">
        <f>VLOOKUP($B22,'Region --&gt;'!$Y$3:$AF$23,MATCH(AD$2,'Region --&gt;'!$Y$3:$AF$3,0),FALSE)/VLOOKUP($B21,'Region --&gt;'!$B$3:$V$23,MATCH(AD$2,'Region --&gt;'!$B$3:$V$3,FALSE))</f>
        <v>#N/A</v>
      </c>
      <c r="AE22" s="31" t="e">
        <f t="array" ref="AE22">PRODUCT(1+AD11:AD22)-1</f>
        <v>#N/A</v>
      </c>
      <c r="AF22" s="31" t="e">
        <f>VLOOKUP($B22,'Region --&gt;'!$Y$26:$AF$46,MATCH(AD$2,'Region --&gt;'!$Y$3:$AF$3,0),FALSE)/VLOOKUP($B21,'Region --&gt;'!$B$26:$V$46,MATCH(AD$2,'Region --&gt;'!$B$3:$V$3,FALSE))</f>
        <v>#N/A</v>
      </c>
      <c r="AG22" s="31" t="e">
        <f t="array" ref="AG22">PRODUCT(1+AF11:AF22)-1</f>
        <v>#N/A</v>
      </c>
      <c r="AH22" s="102">
        <f>Benchmark!H23</f>
        <v>4.7920706621741048E-2</v>
      </c>
      <c r="AI22" s="31">
        <f t="array" ref="AI22">PRODUCT(1+AH11:AH22)-1</f>
        <v>0.3088424984849647</v>
      </c>
      <c r="AJ22" s="102">
        <f>-Benchmark!I23</f>
        <v>-2.1474974159073636E-3</v>
      </c>
      <c r="AK22" s="31">
        <f t="array" ref="AK22">PRODUCT(1+AJ11:AJ22)-1</f>
        <v>-0.23800575300577309</v>
      </c>
      <c r="AL22" s="98"/>
      <c r="AM22" s="53" t="e">
        <f>IF(VLOOKUP($B22,'Region --&gt;'!$Y$3:$AF$23,MATCH(AM$2,'Region --&gt;'!$Y$3:$AF$3,0),FALSE)/VLOOKUP($B21,'Region --&gt;'!$B$3:$V$23,MATCH(AM$2,'Region --&gt;'!$B$3:$V$3,FALSE))&lt;-1,-1,VLOOKUP($B22,'Region --&gt;'!$Y$3:$AF$23,MATCH(AM$2,'Region --&gt;'!$Y$3:$AF$3,0),FALSE)/VLOOKUP($B21,'Region --&gt;'!$B$3:$V$23,MATCH(AM$2,'Region --&gt;'!$B$3:$V$3,FALSE)))</f>
        <v>#N/A</v>
      </c>
      <c r="AN22" s="31" t="e">
        <f t="array" ref="AN22">PRODUCT(1+AM11:AM22)-1</f>
        <v>#N/A</v>
      </c>
      <c r="AO22" s="31" t="e">
        <f>VLOOKUP($B22,'Region --&gt;'!$Y$26:$AF$46,MATCH(AM$2,'Region --&gt;'!$Y$3:$AF$3,0),FALSE)/VLOOKUP($B21,'Region --&gt;'!$B$26:$V$46,MATCH(AM$2,'Region --&gt;'!$B$3:$V$3,FALSE))</f>
        <v>#N/A</v>
      </c>
      <c r="AP22" s="31" t="e">
        <f t="array" ref="AP22">PRODUCT(1+AO11:AO22)-1</f>
        <v>#N/A</v>
      </c>
      <c r="AQ22" s="102">
        <f>Benchmark!F23</f>
        <v>-2.9490480000000001E-3</v>
      </c>
      <c r="AR22" s="31">
        <f t="array" ref="AR22">PRODUCT(1+AQ11:AQ22)-1</f>
        <v>7.8408849090184196E-2</v>
      </c>
      <c r="AS22" s="31">
        <f t="shared" si="3"/>
        <v>2.9490480000000001E-3</v>
      </c>
      <c r="AT22" s="31">
        <f t="array" ref="AT22">PRODUCT(1+AS11:AS22)-1</f>
        <v>-8.1906305910711907E-2</v>
      </c>
      <c r="AV22" s="31" t="e">
        <f>VLOOKUP($B22,'Region --&gt;'!$Y$3:$AF$23,MATCH(AV$2,'Region --&gt;'!$Y$3:$AF$3,0),FALSE)/VLOOKUP($B21,'Region --&gt;'!$B$3:$V$23,MATCH(AV$2,'Region --&gt;'!$B$3:$V$3,FALSE))</f>
        <v>#N/A</v>
      </c>
      <c r="AW22" s="31" t="e">
        <f t="array" ref="AW22">PRODUCT(1+AV11:AV22)-1</f>
        <v>#N/A</v>
      </c>
      <c r="AX22" s="31" t="e">
        <f>VLOOKUP($B22,'Region --&gt;'!$Y$26:$AF$46,MATCH(AV$2,'Region --&gt;'!$Y$3:$AF$3,0),FALSE)/VLOOKUP($B21,'Region --&gt;'!$B$26:$V$46,MATCH(AV$2,'Region --&gt;'!$B$3:$V$3,FALSE))</f>
        <v>#N/A</v>
      </c>
      <c r="AY22" s="31" t="e">
        <f t="array" ref="AY22">PRODUCT(1+AX11:AX22)-1</f>
        <v>#N/A</v>
      </c>
      <c r="AZ22" s="102">
        <f>Benchmark!G23</f>
        <v>-1.356276E-2</v>
      </c>
      <c r="BA22" s="31">
        <f t="array" ref="BA22">PRODUCT(1+AZ11:AZ22)-1</f>
        <v>3.3908195008225617E-2</v>
      </c>
      <c r="BB22" s="31">
        <f t="shared" si="4"/>
        <v>1.356276E-2</v>
      </c>
      <c r="BC22" s="31">
        <f t="array" ref="BC22">PRODUCT(1+BB11:BB22)-1</f>
        <v>-4.1278407419395702E-2</v>
      </c>
    </row>
    <row r="23" spans="2:55" x14ac:dyDescent="0.25">
      <c r="B23" s="13">
        <f t="shared" si="0"/>
        <v>42338</v>
      </c>
      <c r="C23" s="31" t="e">
        <f>VLOOKUP($B23,'Region --&gt;'!$Y$3:$AF$23,MATCH(C$2,'Region --&gt;'!$Y$3:$AF$3,0),FALSE)/VLOOKUP($B22,'Region --&gt;'!$B$3:$V$23,MATCH(C$2,'Region --&gt;'!$B$3:$V$3,FALSE))</f>
        <v>#N/A</v>
      </c>
      <c r="D23" s="31" t="e">
        <f t="array" ref="D23">PRODUCT(1+C12:C23)-1</f>
        <v>#N/A</v>
      </c>
      <c r="E23" s="31" t="e">
        <f>VLOOKUP($B23,'Region --&gt;'!$Y$26:$AF$46,MATCH(C$2,'Region --&gt;'!$Y$3:$AF$3,0),FALSE)/VLOOKUP($B22,'Region --&gt;'!$B$26:$V$46,MATCH(C$2,'Region --&gt;'!$B$3:$V$3,FALSE))</f>
        <v>#N/A</v>
      </c>
      <c r="F23" s="31" t="e">
        <f t="array" ref="F23">PRODUCT(1+E12:E23)-1</f>
        <v>#N/A</v>
      </c>
      <c r="G23" s="102" t="e">
        <f>Benchmark!#REF!</f>
        <v>#REF!</v>
      </c>
      <c r="H23" s="31" t="e">
        <f t="array" ref="H23">PRODUCT(1+G12:G23)-1</f>
        <v>#REF!</v>
      </c>
      <c r="I23" s="102" t="e">
        <f>-Benchmark!#REF!</f>
        <v>#REF!</v>
      </c>
      <c r="J23" s="31" t="e">
        <f t="array" ref="J23">PRODUCT(1+I12:I23)-1</f>
        <v>#REF!</v>
      </c>
      <c r="K23" s="81"/>
      <c r="L23" s="31" t="e">
        <f>VLOOKUP($B23,'Region --&gt;'!$Y$3:$AF$23,MATCH(L$2,'Region --&gt;'!$Y$3:$AF$3,0),FALSE)/VLOOKUP($B22,'Region --&gt;'!$B$3:$V$23,MATCH(L$2,'Region --&gt;'!$B$3:$V$3,FALSE))</f>
        <v>#N/A</v>
      </c>
      <c r="M23" s="31" t="e">
        <f t="array" ref="M23">PRODUCT(1+L12:L23)-1</f>
        <v>#N/A</v>
      </c>
      <c r="N23" s="38" t="e">
        <f>IF(IFERROR(VLOOKUP($B23,'Region --&gt;'!$Y$26:$AF$46,MATCH(L$2,'Region --&gt;'!$Y$3:$AF$3,0),FALSE)/VLOOKUP($B22,'Region --&gt;'!$B$26:$V$46,MATCH(L$2,'Region --&gt;'!$B$3:$V$3,FALSE)),R23)&lt;-1,-1,IFERROR(VLOOKUP($B23,'Region --&gt;'!$Y$26:$AF$46,MATCH(L$2,'Region --&gt;'!$Y$3:$AF$3,0),FALSE)/VLOOKUP($B22,'Region --&gt;'!$B$26:$V$46,MATCH(L$2,'Region --&gt;'!$B$3:$V$3,FALSE)),R23))</f>
        <v>#REF!</v>
      </c>
      <c r="O23" s="31" t="e">
        <f t="array" ref="O23">PRODUCT(1+N12:N23)-1</f>
        <v>#REF!</v>
      </c>
      <c r="P23" s="102" t="e">
        <f>Benchmark!#REF!</f>
        <v>#REF!</v>
      </c>
      <c r="Q23" s="31" t="e">
        <f t="array" ref="Q23">PRODUCT(1+P12:P23)-1</f>
        <v>#REF!</v>
      </c>
      <c r="R23" s="31" t="e">
        <f t="shared" si="1"/>
        <v>#REF!</v>
      </c>
      <c r="S23" s="31" t="e">
        <f t="array" ref="S23">PRODUCT(1+R12:R23)-1</f>
        <v>#REF!</v>
      </c>
      <c r="U23" s="31" t="e">
        <f>VLOOKUP($B23,'Region --&gt;'!$Y$3:$AF$23,MATCH(U$2,'Region --&gt;'!$Y$3:$AF$3,0),FALSE)/VLOOKUP($B22,'Region --&gt;'!$B$3:$V$23,MATCH(U$2,'Region --&gt;'!$B$3:$V$3,FALSE))</f>
        <v>#N/A</v>
      </c>
      <c r="V23" s="31" t="e">
        <f t="array" ref="V23">PRODUCT(1+U12:U23)-1</f>
        <v>#N/A</v>
      </c>
      <c r="W23" s="31" t="e">
        <f>VLOOKUP($B23,'Region --&gt;'!$Y$26:$AF$46,MATCH(U$2,'Region --&gt;'!$Y$3:$AF$3,0),FALSE)/VLOOKUP($B22,'Region --&gt;'!$B$26:$V$46,MATCH(U$2,'Region --&gt;'!$B$3:$V$3,FALSE))</f>
        <v>#N/A</v>
      </c>
      <c r="X23" s="31" t="e">
        <f t="array" ref="X23">PRODUCT(1+W12:W23)-1</f>
        <v>#N/A</v>
      </c>
      <c r="Y23" s="102" t="e">
        <f>Benchmark!#REF!</f>
        <v>#REF!</v>
      </c>
      <c r="Z23" s="31" t="e">
        <f t="array" ref="Z23">PRODUCT(1+Y12:Y23)-1</f>
        <v>#REF!</v>
      </c>
      <c r="AA23" s="31" t="e">
        <f t="shared" si="2"/>
        <v>#REF!</v>
      </c>
      <c r="AB23" s="31" t="e">
        <f t="array" ref="AB23">PRODUCT(1+AA12:AA23)-1</f>
        <v>#REF!</v>
      </c>
      <c r="AD23" s="31" t="e">
        <f>VLOOKUP($B23,'Region --&gt;'!$Y$3:$AF$23,MATCH(AD$2,'Region --&gt;'!$Y$3:$AF$3,0),FALSE)/VLOOKUP($B22,'Region --&gt;'!$B$3:$V$23,MATCH(AD$2,'Region --&gt;'!$B$3:$V$3,FALSE))</f>
        <v>#N/A</v>
      </c>
      <c r="AE23" s="31" t="e">
        <f t="array" ref="AE23">PRODUCT(1+AD12:AD23)-1</f>
        <v>#N/A</v>
      </c>
      <c r="AF23" s="31" t="e">
        <f>VLOOKUP($B23,'Region --&gt;'!$Y$26:$AF$46,MATCH(AD$2,'Region --&gt;'!$Y$3:$AF$3,0),FALSE)/VLOOKUP($B22,'Region --&gt;'!$B$26:$V$46,MATCH(AD$2,'Region --&gt;'!$B$3:$V$3,FALSE))</f>
        <v>#N/A</v>
      </c>
      <c r="AG23" s="31" t="e">
        <f t="array" ref="AG23">PRODUCT(1+AF12:AF23)-1</f>
        <v>#N/A</v>
      </c>
      <c r="AH23" s="102" t="e">
        <f>Benchmark!#REF!</f>
        <v>#REF!</v>
      </c>
      <c r="AI23" s="31" t="e">
        <f t="array" ref="AI23">PRODUCT(1+AH12:AH23)-1</f>
        <v>#REF!</v>
      </c>
      <c r="AJ23" s="102" t="e">
        <f>-Benchmark!#REF!</f>
        <v>#REF!</v>
      </c>
      <c r="AK23" s="31" t="e">
        <f t="array" ref="AK23">PRODUCT(1+AJ12:AJ23)-1</f>
        <v>#REF!</v>
      </c>
      <c r="AL23" s="98"/>
      <c r="AM23" s="53" t="e">
        <f>IF(VLOOKUP($B23,'Region --&gt;'!$Y$3:$AF$23,MATCH(AM$2,'Region --&gt;'!$Y$3:$AF$3,0),FALSE)/VLOOKUP($B22,'Region --&gt;'!$B$3:$V$23,MATCH(AM$2,'Region --&gt;'!$B$3:$V$3,FALSE))&lt;-1,-1,VLOOKUP($B23,'Region --&gt;'!$Y$3:$AF$23,MATCH(AM$2,'Region --&gt;'!$Y$3:$AF$3,0),FALSE)/VLOOKUP($B22,'Region --&gt;'!$B$3:$V$23,MATCH(AM$2,'Region --&gt;'!$B$3:$V$3,FALSE)))</f>
        <v>#N/A</v>
      </c>
      <c r="AN23" s="31" t="e">
        <f t="array" ref="AN23">PRODUCT(1+AM12:AM23)-1</f>
        <v>#N/A</v>
      </c>
      <c r="AO23" s="31" t="e">
        <f>VLOOKUP($B23,'Region --&gt;'!$Y$26:$AF$46,MATCH(AM$2,'Region --&gt;'!$Y$3:$AF$3,0),FALSE)/VLOOKUP($B22,'Region --&gt;'!$B$26:$V$46,MATCH(AM$2,'Region --&gt;'!$B$3:$V$3,FALSE))</f>
        <v>#N/A</v>
      </c>
      <c r="AP23" s="31" t="e">
        <f t="array" ref="AP23">PRODUCT(1+AO12:AO23)-1</f>
        <v>#N/A</v>
      </c>
      <c r="AQ23" s="102" t="e">
        <f>Benchmark!#REF!</f>
        <v>#REF!</v>
      </c>
      <c r="AR23" s="31" t="e">
        <f t="array" ref="AR23">PRODUCT(1+AQ12:AQ23)-1</f>
        <v>#REF!</v>
      </c>
      <c r="AS23" s="31" t="e">
        <f t="shared" si="3"/>
        <v>#REF!</v>
      </c>
      <c r="AT23" s="31" t="e">
        <f t="array" ref="AT23">PRODUCT(1+AS12:AS23)-1</f>
        <v>#REF!</v>
      </c>
      <c r="AV23" s="31" t="e">
        <f>VLOOKUP($B23,'Region --&gt;'!$Y$3:$AF$23,MATCH(AV$2,'Region --&gt;'!$Y$3:$AF$3,0),FALSE)/VLOOKUP($B22,'Region --&gt;'!$B$3:$V$23,MATCH(AV$2,'Region --&gt;'!$B$3:$V$3,FALSE))</f>
        <v>#N/A</v>
      </c>
      <c r="AW23" s="31" t="e">
        <f t="array" ref="AW23">PRODUCT(1+AV12:AV23)-1</f>
        <v>#N/A</v>
      </c>
      <c r="AX23" s="31" t="e">
        <f>VLOOKUP($B23,'Region --&gt;'!$Y$26:$AF$46,MATCH(AV$2,'Region --&gt;'!$Y$3:$AF$3,0),FALSE)/VLOOKUP($B22,'Region --&gt;'!$B$26:$V$46,MATCH(AV$2,'Region --&gt;'!$B$3:$V$3,FALSE))</f>
        <v>#N/A</v>
      </c>
      <c r="AY23" s="31" t="e">
        <f t="array" ref="AY23">PRODUCT(1+AX12:AX23)-1</f>
        <v>#N/A</v>
      </c>
      <c r="AZ23" s="102" t="e">
        <f>Benchmark!#REF!</f>
        <v>#REF!</v>
      </c>
      <c r="BA23" s="31" t="e">
        <f t="array" ref="BA23">PRODUCT(1+AZ12:AZ23)-1</f>
        <v>#REF!</v>
      </c>
      <c r="BB23" s="31" t="e">
        <f t="shared" si="4"/>
        <v>#REF!</v>
      </c>
      <c r="BC23" s="31" t="e">
        <f t="array" ref="BC23">PRODUCT(1+BB12:BB23)-1</f>
        <v>#REF!</v>
      </c>
    </row>
  </sheetData>
  <mergeCells count="12">
    <mergeCell ref="AZ2:BC2"/>
    <mergeCell ref="C2:F2"/>
    <mergeCell ref="G2:J2"/>
    <mergeCell ref="L2:O2"/>
    <mergeCell ref="P2:S2"/>
    <mergeCell ref="U2:X2"/>
    <mergeCell ref="Y2:AB2"/>
    <mergeCell ref="AD2:AG2"/>
    <mergeCell ref="AH2:AK2"/>
    <mergeCell ref="AM2:AP2"/>
    <mergeCell ref="AQ2:AT2"/>
    <mergeCell ref="AV2:AY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3"/>
  <sheetViews>
    <sheetView workbookViewId="0">
      <selection activeCell="C4" sqref="C4:C23"/>
    </sheetView>
  </sheetViews>
  <sheetFormatPr defaultRowHeight="15" x14ac:dyDescent="0.25"/>
  <cols>
    <col min="4" max="6" width="14.42578125" bestFit="1" customWidth="1"/>
    <col min="7" max="7" width="19.7109375" bestFit="1" customWidth="1"/>
    <col min="8" max="8" width="10.85546875" bestFit="1" customWidth="1"/>
  </cols>
  <sheetData>
    <row r="2" spans="3:8" x14ac:dyDescent="0.25">
      <c r="C2" s="101"/>
      <c r="D2" s="118" t="s">
        <v>31</v>
      </c>
      <c r="E2" s="118" t="s">
        <v>57</v>
      </c>
      <c r="F2" s="118" t="s">
        <v>36</v>
      </c>
      <c r="G2" s="101"/>
      <c r="H2" s="101"/>
    </row>
    <row r="3" spans="3:8" x14ac:dyDescent="0.25">
      <c r="C3" s="101"/>
      <c r="D3" s="121" t="s">
        <v>13</v>
      </c>
      <c r="E3" s="120" t="s">
        <v>13</v>
      </c>
      <c r="F3" s="120" t="s">
        <v>13</v>
      </c>
      <c r="G3" s="101"/>
      <c r="H3" s="101"/>
    </row>
    <row r="4" spans="3:8" x14ac:dyDescent="0.25">
      <c r="C4" s="109">
        <v>41730</v>
      </c>
      <c r="D4" s="53" t="e">
        <f>-INDEX('Exposure Data'!$A$1:$N$80,MATCH($C4&amp;"short",'Exposure Data'!$A$1:$A$80,0),MATCH(D$3,'Exposure Data'!$A$1:$N$1,0))</f>
        <v>#N/A</v>
      </c>
      <c r="E4" s="19" t="e">
        <f>HLOOKUP($C4,'Perfattr Data'!$A$56:$W$142,MATCH(E$3&amp;"Short",'Perfattr Data'!$B$56:$B$142,0),FALSE)</f>
        <v>#N/A</v>
      </c>
      <c r="F4" s="102">
        <v>0.1007647</v>
      </c>
      <c r="G4" s="101"/>
      <c r="H4" s="101"/>
    </row>
    <row r="5" spans="3:8" x14ac:dyDescent="0.25">
      <c r="C5" s="13">
        <f t="shared" ref="C5:C23" si="0">EOMONTH(C4,1)</f>
        <v>41790</v>
      </c>
      <c r="D5" s="53" t="e">
        <f>-INDEX('Exposure Data'!$A$1:$N$80,MATCH($C5&amp;"short",'Exposure Data'!$A$1:$A$80,0),MATCH(D$3,'Exposure Data'!$A$1:$N$1,0))</f>
        <v>#N/A</v>
      </c>
      <c r="E5" s="19" t="e">
        <f>HLOOKUP($C5,'Perfattr Data'!$A$56:$W$142,MATCH(E$3&amp;"Short",'Perfattr Data'!$B$56:$B$142,0),FALSE)</f>
        <v>#N/A</v>
      </c>
      <c r="F5" s="53">
        <v>-1.363346E-2</v>
      </c>
      <c r="G5" s="101"/>
      <c r="H5" s="101"/>
    </row>
    <row r="6" spans="3:8" x14ac:dyDescent="0.25">
      <c r="C6" s="13">
        <f t="shared" si="0"/>
        <v>41820</v>
      </c>
      <c r="D6" s="53" t="e">
        <f>-INDEX('Exposure Data'!$A$1:$N$80,MATCH($C6&amp;"short",'Exposure Data'!$A$1:$A$80,0),MATCH(D$3,'Exposure Data'!$A$1:$N$1,0))</f>
        <v>#N/A</v>
      </c>
      <c r="E6" s="19" t="e">
        <f>HLOOKUP($C6,'Perfattr Data'!$A$56:$W$142,MATCH(E$3&amp;"Short",'Perfattr Data'!$B$56:$B$142,0),FALSE)</f>
        <v>#N/A</v>
      </c>
      <c r="F6" s="53">
        <v>-5.3792790000000007E-2</v>
      </c>
      <c r="G6" s="101"/>
      <c r="H6" s="101"/>
    </row>
    <row r="7" spans="3:8" x14ac:dyDescent="0.25">
      <c r="C7" s="13">
        <f t="shared" si="0"/>
        <v>41851</v>
      </c>
      <c r="D7" s="53" t="e">
        <f>-INDEX('Exposure Data'!$A$1:$N$80,MATCH($C7&amp;"short",'Exposure Data'!$A$1:$A$80,0),MATCH(D$3,'Exposure Data'!$A$1:$N$1,0))</f>
        <v>#N/A</v>
      </c>
      <c r="E7" s="19" t="e">
        <f>HLOOKUP($C7,'Perfattr Data'!$A$56:$W$142,MATCH(E$3&amp;"Short",'Perfattr Data'!$B$56:$B$142,0),FALSE)</f>
        <v>#N/A</v>
      </c>
      <c r="F7" s="53">
        <v>-1.5741430000000001E-2</v>
      </c>
      <c r="G7" s="101"/>
      <c r="H7" s="101"/>
    </row>
    <row r="8" spans="3:8" x14ac:dyDescent="0.25">
      <c r="C8" s="13">
        <f t="shared" si="0"/>
        <v>41882</v>
      </c>
      <c r="D8" s="53" t="e">
        <f>-INDEX('Exposure Data'!$A$1:$N$80,MATCH($C8&amp;"short",'Exposure Data'!$A$1:$A$80,0),MATCH(D$3,'Exposure Data'!$A$1:$N$1,0))</f>
        <v>#N/A</v>
      </c>
      <c r="E8" s="19" t="e">
        <f>HLOOKUP($C8,'Perfattr Data'!$A$56:$W$142,MATCH(E$3&amp;"Short",'Perfattr Data'!$B$56:$B$142,0),FALSE)</f>
        <v>#N/A</v>
      </c>
      <c r="F8" s="53">
        <v>5.5550780000000001E-2</v>
      </c>
      <c r="G8" s="101"/>
      <c r="H8" s="101"/>
    </row>
    <row r="9" spans="3:8" x14ac:dyDescent="0.25">
      <c r="C9" s="13">
        <f t="shared" si="0"/>
        <v>41912</v>
      </c>
      <c r="D9" s="53" t="e">
        <f>-INDEX('Exposure Data'!$A$1:$N$80,MATCH($C9&amp;"short",'Exposure Data'!$A$1:$A$80,0),MATCH(D$3,'Exposure Data'!$A$1:$N$1,0))</f>
        <v>#N/A</v>
      </c>
      <c r="E9" s="19" t="e">
        <f>HLOOKUP($C9,'Perfattr Data'!$A$56:$W$142,MATCH(E$3&amp;"Short",'Perfattr Data'!$B$56:$B$142,0),FALSE)</f>
        <v>#N/A</v>
      </c>
      <c r="F9" s="53">
        <v>-4.1509340000000006E-2</v>
      </c>
      <c r="G9" s="101"/>
      <c r="H9" s="101"/>
    </row>
    <row r="10" spans="3:8" x14ac:dyDescent="0.25">
      <c r="C10" s="13">
        <f t="shared" si="0"/>
        <v>41943</v>
      </c>
      <c r="D10" s="53" t="e">
        <f>-INDEX('Exposure Data'!$A$1:$N$80,MATCH($C10&amp;"short",'Exposure Data'!$A$1:$A$80,0),MATCH(D$3,'Exposure Data'!$A$1:$N$1,0))</f>
        <v>#N/A</v>
      </c>
      <c r="E10" s="19" t="e">
        <f>HLOOKUP($C10,'Perfattr Data'!$A$56:$W$142,MATCH(E$3&amp;"Short",'Perfattr Data'!$B$56:$B$142,0),FALSE)</f>
        <v>#N/A</v>
      </c>
      <c r="F10" s="53">
        <v>-0.10545159999999999</v>
      </c>
      <c r="G10" s="101"/>
      <c r="H10" s="101"/>
    </row>
    <row r="11" spans="3:8" x14ac:dyDescent="0.25">
      <c r="C11" s="13">
        <f t="shared" si="0"/>
        <v>41973</v>
      </c>
      <c r="D11" s="53" t="e">
        <f>-INDEX('Exposure Data'!$A$1:$N$80,MATCH($C11&amp;"short",'Exposure Data'!$A$1:$A$80,0),MATCH(D$3,'Exposure Data'!$A$1:$N$1,0))</f>
        <v>#N/A</v>
      </c>
      <c r="E11" s="19" t="e">
        <f>HLOOKUP($C11,'Perfattr Data'!$A$56:$W$142,MATCH(E$3&amp;"Short",'Perfattr Data'!$B$56:$B$142,0),FALSE)</f>
        <v>#N/A</v>
      </c>
      <c r="F11" s="53">
        <v>-3.3155230000000001E-2</v>
      </c>
      <c r="G11" s="101"/>
      <c r="H11" s="101"/>
    </row>
    <row r="12" spans="3:8" x14ac:dyDescent="0.25">
      <c r="C12" s="13">
        <f t="shared" si="0"/>
        <v>42004</v>
      </c>
      <c r="D12" s="53" t="e">
        <f>-INDEX('Exposure Data'!$A$1:$N$80,MATCH($C12&amp;"short",'Exposure Data'!$A$1:$A$80,0),MATCH(D$3,'Exposure Data'!$A$1:$N$1,0))</f>
        <v>#N/A</v>
      </c>
      <c r="E12" s="19" t="e">
        <f>HLOOKUP($C12,'Perfattr Data'!$A$56:$W$142,MATCH(E$3&amp;"Short",'Perfattr Data'!$B$56:$B$142,0),FALSE)</f>
        <v>#N/A</v>
      </c>
      <c r="F12" s="53">
        <v>3.9891950000000002E-2</v>
      </c>
      <c r="G12" s="101"/>
      <c r="H12" s="101"/>
    </row>
    <row r="13" spans="3:8" x14ac:dyDescent="0.25">
      <c r="C13" s="13">
        <f t="shared" si="0"/>
        <v>42035</v>
      </c>
      <c r="D13" s="53" t="e">
        <f>-INDEX('Exposure Data'!$A$1:$N$80,MATCH($C13&amp;"short",'Exposure Data'!$A$1:$A$80,0),MATCH(D$3,'Exposure Data'!$A$1:$N$1,0))</f>
        <v>#N/A</v>
      </c>
      <c r="E13" s="19" t="e">
        <f>HLOOKUP($C13,'Perfattr Data'!$A$56:$W$142,MATCH(E$3&amp;"Short",'Perfattr Data'!$B$56:$B$142,0),FALSE)</f>
        <v>#N/A</v>
      </c>
      <c r="F13" s="53">
        <v>2.2665210000000002E-2</v>
      </c>
      <c r="G13" s="101"/>
      <c r="H13" s="101"/>
    </row>
    <row r="14" spans="3:8" x14ac:dyDescent="0.25">
      <c r="C14" s="13">
        <f t="shared" si="0"/>
        <v>42063</v>
      </c>
      <c r="D14" s="53" t="e">
        <f>-INDEX('Exposure Data'!$A$1:$N$80,MATCH($C14&amp;"short",'Exposure Data'!$A$1:$A$80,0),MATCH(D$3,'Exposure Data'!$A$1:$N$1,0))</f>
        <v>#N/A</v>
      </c>
      <c r="E14" s="19" t="e">
        <f>HLOOKUP($C14,'Perfattr Data'!$A$56:$W$142,MATCH(E$3&amp;"Short",'Perfattr Data'!$B$56:$B$142,0),FALSE)</f>
        <v>#N/A</v>
      </c>
      <c r="F14" s="53">
        <v>-5.5382830000000001E-2</v>
      </c>
      <c r="G14" s="126" t="s">
        <v>58</v>
      </c>
      <c r="H14" s="126" t="s">
        <v>59</v>
      </c>
    </row>
    <row r="15" spans="3:8" x14ac:dyDescent="0.25">
      <c r="C15" s="13">
        <f t="shared" si="0"/>
        <v>42094</v>
      </c>
      <c r="D15" s="53" t="e">
        <f>-INDEX('Exposure Data'!$A$1:$N$80,MATCH($C15&amp;"short",'Exposure Data'!$A$1:$A$80,0),MATCH(D$3,'Exposure Data'!$A$1:$N$1,0))</f>
        <v>#N/A</v>
      </c>
      <c r="E15" s="19" t="e">
        <f>HLOOKUP($C15,'Perfattr Data'!$A$56:$W$142,MATCH(E$3&amp;"Short",'Perfattr Data'!$B$56:$B$142,0),FALSE)</f>
        <v>#N/A</v>
      </c>
      <c r="F15" s="53">
        <v>-9.4985539999999991E-4</v>
      </c>
      <c r="G15" s="53" t="e">
        <f>AVERAGE(E4:E15)/AVERAGE(D4:D15)</f>
        <v>#N/A</v>
      </c>
      <c r="H15" s="81">
        <f>AVERAGE(F4:F15)</f>
        <v>-8.3953246166666665E-3</v>
      </c>
    </row>
    <row r="16" spans="3:8" x14ac:dyDescent="0.25">
      <c r="C16" s="13">
        <f t="shared" si="0"/>
        <v>42124</v>
      </c>
      <c r="D16" s="53" t="e">
        <f>-INDEX('Exposure Data'!$A$1:$N$80,MATCH($C16&amp;"short",'Exposure Data'!$A$1:$A$80,0),MATCH(D$3,'Exposure Data'!$A$1:$N$1,0))</f>
        <v>#N/A</v>
      </c>
      <c r="E16" s="19" t="e">
        <f>HLOOKUP($C16,'Perfattr Data'!$A$56:$W$142,MATCH(E$3&amp;"Short",'Perfattr Data'!$B$56:$B$142,0),FALSE)</f>
        <v>#N/A</v>
      </c>
      <c r="F16" s="53">
        <v>3.21899E-2</v>
      </c>
      <c r="G16" s="53" t="e">
        <f t="shared" ref="G16:G23" si="1">AVERAGE(E5:E16)/AVERAGE(D5:D16)</f>
        <v>#N/A</v>
      </c>
      <c r="H16" s="81">
        <f t="shared" ref="H16:H23" si="2">AVERAGE(F5:F16)</f>
        <v>-1.4109891283333334E-2</v>
      </c>
    </row>
    <row r="17" spans="3:8" x14ac:dyDescent="0.25">
      <c r="C17" s="13">
        <f t="shared" si="0"/>
        <v>42155</v>
      </c>
      <c r="D17" s="53" t="e">
        <f>-INDEX('Exposure Data'!$A$1:$N$80,MATCH($C17&amp;"short",'Exposure Data'!$A$1:$A$80,0),MATCH(D$3,'Exposure Data'!$A$1:$N$1,0))</f>
        <v>#N/A</v>
      </c>
      <c r="E17" s="19" t="e">
        <f>HLOOKUP($C17,'Perfattr Data'!$A$56:$W$142,MATCH(E$3&amp;"Short",'Perfattr Data'!$B$56:$B$142,0),FALSE)</f>
        <v>#N/A</v>
      </c>
      <c r="F17" s="53">
        <v>-8.0929819999999986E-2</v>
      </c>
      <c r="G17" s="53" t="e">
        <f t="shared" si="1"/>
        <v>#N/A</v>
      </c>
      <c r="H17" s="81">
        <f t="shared" si="2"/>
        <v>-1.9717921283333332E-2</v>
      </c>
    </row>
    <row r="18" spans="3:8" x14ac:dyDescent="0.25">
      <c r="C18" s="13">
        <f t="shared" si="0"/>
        <v>42185</v>
      </c>
      <c r="D18" s="53" t="e">
        <f>-INDEX('Exposure Data'!$A$1:$N$80,MATCH($C18&amp;"short",'Exposure Data'!$A$1:$A$80,0),MATCH(D$3,'Exposure Data'!$A$1:$N$1,0))</f>
        <v>#N/A</v>
      </c>
      <c r="E18" s="19" t="e">
        <f>HLOOKUP($C18,'Perfattr Data'!$A$56:$W$142,MATCH(E$3&amp;"Short",'Perfattr Data'!$B$56:$B$142,0),FALSE)</f>
        <v>#N/A</v>
      </c>
      <c r="F18" s="53">
        <v>-3.4497589999999995E-2</v>
      </c>
      <c r="G18" s="53" t="e">
        <f t="shared" si="1"/>
        <v>#N/A</v>
      </c>
      <c r="H18" s="81">
        <f t="shared" si="2"/>
        <v>-1.810998795E-2</v>
      </c>
    </row>
    <row r="19" spans="3:8" x14ac:dyDescent="0.25">
      <c r="C19" s="13">
        <f t="shared" si="0"/>
        <v>42216</v>
      </c>
      <c r="D19" s="53" t="e">
        <f>-INDEX('Exposure Data'!$A$1:$N$80,MATCH($C19&amp;"short",'Exposure Data'!$A$1:$A$80,0),MATCH(D$3,'Exposure Data'!$A$1:$N$1,0))</f>
        <v>#N/A</v>
      </c>
      <c r="E19" s="19" t="e">
        <f>HLOOKUP($C19,'Perfattr Data'!$A$56:$W$142,MATCH(E$3&amp;"Short",'Perfattr Data'!$B$56:$B$142,0),FALSE)</f>
        <v>#N/A</v>
      </c>
      <c r="F19" s="53">
        <v>4.0775199999999998E-2</v>
      </c>
      <c r="G19" s="53" t="e">
        <f t="shared" si="1"/>
        <v>#N/A</v>
      </c>
      <c r="H19" s="81">
        <f t="shared" si="2"/>
        <v>-1.340026878333333E-2</v>
      </c>
    </row>
    <row r="20" spans="3:8" x14ac:dyDescent="0.25">
      <c r="C20" s="13">
        <f t="shared" si="0"/>
        <v>42247</v>
      </c>
      <c r="D20" s="53" t="e">
        <f>-INDEX('Exposure Data'!$A$1:$N$80,MATCH($C20&amp;"short",'Exposure Data'!$A$1:$A$80,0),MATCH(D$3,'Exposure Data'!$A$1:$N$1,0))</f>
        <v>#N/A</v>
      </c>
      <c r="E20" s="19" t="e">
        <f>HLOOKUP($C20,'Perfattr Data'!$A$56:$W$142,MATCH(E$3&amp;"Short",'Perfattr Data'!$B$56:$B$142,0),FALSE)</f>
        <v>#N/A</v>
      </c>
      <c r="F20" s="53">
        <v>-8.1107589999999993E-2</v>
      </c>
      <c r="G20" s="53" t="e">
        <f t="shared" si="1"/>
        <v>#N/A</v>
      </c>
      <c r="H20" s="81">
        <f t="shared" si="2"/>
        <v>-2.4788466283333328E-2</v>
      </c>
    </row>
    <row r="21" spans="3:8" x14ac:dyDescent="0.25">
      <c r="C21" s="13">
        <f t="shared" si="0"/>
        <v>42277</v>
      </c>
      <c r="D21" s="53" t="e">
        <f>-INDEX('Exposure Data'!$A$1:$N$80,MATCH($C21&amp;"short",'Exposure Data'!$A$1:$A$80,0),MATCH(D$3,'Exposure Data'!$A$1:$N$1,0))</f>
        <v>#N/A</v>
      </c>
      <c r="E21" s="19" t="e">
        <f>HLOOKUP($C21,'Perfattr Data'!$A$56:$W$142,MATCH(E$3&amp;"Short",'Perfattr Data'!$B$56:$B$142,0),FALSE)</f>
        <v>#N/A</v>
      </c>
      <c r="F21" s="53">
        <v>-9.8154740000000004E-2</v>
      </c>
      <c r="G21" s="53" t="e">
        <f t="shared" si="1"/>
        <v>#N/A</v>
      </c>
      <c r="H21" s="81">
        <f t="shared" si="2"/>
        <v>-2.9508916283333336E-2</v>
      </c>
    </row>
    <row r="22" spans="3:8" x14ac:dyDescent="0.25">
      <c r="C22" s="13">
        <f t="shared" si="0"/>
        <v>42308</v>
      </c>
      <c r="D22" s="53" t="e">
        <f>-INDEX('Exposure Data'!$A$1:$N$80,MATCH($C22&amp;"short",'Exposure Data'!$A$1:$A$80,0),MATCH(D$3,'Exposure Data'!$A$1:$N$1,0))</f>
        <v>#N/A</v>
      </c>
      <c r="E22" s="19" t="e">
        <f>HLOOKUP($C22,'Perfattr Data'!$A$56:$W$142,MATCH(E$3&amp;"Short",'Perfattr Data'!$B$56:$B$142,0),FALSE)</f>
        <v>#N/A</v>
      </c>
      <c r="F22" s="53">
        <v>2.5786990000000002E-4</v>
      </c>
      <c r="G22" s="53" t="e">
        <f t="shared" si="1"/>
        <v>#N/A</v>
      </c>
      <c r="H22" s="81">
        <f t="shared" si="2"/>
        <v>-2.0699793791666664E-2</v>
      </c>
    </row>
    <row r="23" spans="3:8" x14ac:dyDescent="0.25">
      <c r="C23" s="13">
        <f t="shared" si="0"/>
        <v>42338</v>
      </c>
      <c r="D23" s="53" t="e">
        <f>-INDEX('Exposure Data'!$A$1:$N$80,MATCH($C23&amp;"short",'Exposure Data'!$A$1:$A$80,0),MATCH(D$3,'Exposure Data'!$A$1:$N$1,0))</f>
        <v>#N/A</v>
      </c>
      <c r="E23" s="19" t="e">
        <f>HLOOKUP($C23,'Perfattr Data'!$A$56:$W$142,MATCH(E$3&amp;"Short",'Perfattr Data'!$B$56:$B$142,0),FALSE)</f>
        <v>#N/A</v>
      </c>
      <c r="F23" s="53">
        <v>-3.3349549999999999E-2</v>
      </c>
      <c r="G23" s="53" t="e">
        <f t="shared" si="1"/>
        <v>#N/A</v>
      </c>
      <c r="H23" s="81">
        <f t="shared" si="2"/>
        <v>-2.0715987124999998E-2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7"/>
  </sheetPr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K81"/>
  <sheetViews>
    <sheetView workbookViewId="0">
      <selection activeCell="AE18" sqref="AE18"/>
    </sheetView>
  </sheetViews>
  <sheetFormatPr defaultRowHeight="15" x14ac:dyDescent="0.25"/>
  <cols>
    <col min="1" max="1" width="11.140625" style="6" bestFit="1" customWidth="1"/>
    <col min="2" max="3" width="9.140625" style="6"/>
    <col min="4" max="4" width="13.7109375" style="6" customWidth="1"/>
    <col min="5" max="5" width="17.140625" style="6" customWidth="1"/>
    <col min="6" max="6" width="19.5703125" style="6" customWidth="1"/>
    <col min="7" max="7" width="28" style="6" customWidth="1"/>
    <col min="8" max="8" width="18.140625" style="6" customWidth="1"/>
    <col min="9" max="9" width="30.140625" style="6" customWidth="1"/>
    <col min="10" max="10" width="20.42578125" style="6" customWidth="1"/>
    <col min="11" max="16384" width="9.140625" style="6"/>
  </cols>
  <sheetData>
    <row r="1" spans="1:63" x14ac:dyDescent="0.25">
      <c r="B1" s="101"/>
      <c r="C1" s="51"/>
      <c r="D1" s="185" t="s">
        <v>102</v>
      </c>
      <c r="E1" s="138" t="s">
        <v>61</v>
      </c>
      <c r="F1" s="138" t="s">
        <v>62</v>
      </c>
      <c r="G1" s="138" t="s">
        <v>65</v>
      </c>
      <c r="H1" s="138" t="s">
        <v>63</v>
      </c>
      <c r="I1" s="138" t="s">
        <v>66</v>
      </c>
      <c r="J1" s="138" t="s">
        <v>64</v>
      </c>
      <c r="K1" s="128" t="s">
        <v>67</v>
      </c>
      <c r="L1" s="128" t="s">
        <v>68</v>
      </c>
      <c r="M1" s="128" t="s">
        <v>69</v>
      </c>
      <c r="N1" s="190" t="s">
        <v>10</v>
      </c>
      <c r="O1" s="137" t="s">
        <v>71</v>
      </c>
      <c r="P1" s="137" t="s">
        <v>72</v>
      </c>
      <c r="Q1" s="137" t="s">
        <v>73</v>
      </c>
      <c r="R1" s="137" t="s">
        <v>74</v>
      </c>
      <c r="S1" s="137" t="s">
        <v>75</v>
      </c>
      <c r="T1" s="137" t="s">
        <v>76</v>
      </c>
      <c r="U1" s="137" t="s">
        <v>77</v>
      </c>
      <c r="V1" s="137" t="s">
        <v>78</v>
      </c>
      <c r="W1" s="137" t="s">
        <v>79</v>
      </c>
      <c r="X1" s="137" t="s">
        <v>80</v>
      </c>
      <c r="Y1" s="137" t="s">
        <v>81</v>
      </c>
      <c r="Z1" s="137" t="s">
        <v>82</v>
      </c>
      <c r="AA1" s="137" t="s">
        <v>83</v>
      </c>
      <c r="AB1" s="137" t="s">
        <v>84</v>
      </c>
      <c r="AC1" s="137" t="s">
        <v>85</v>
      </c>
      <c r="AD1" s="137" t="s">
        <v>86</v>
      </c>
      <c r="AE1" s="137" t="s">
        <v>87</v>
      </c>
      <c r="AF1" s="137" t="s">
        <v>88</v>
      </c>
      <c r="AG1" s="137" t="s">
        <v>89</v>
      </c>
      <c r="AH1" s="137" t="s">
        <v>90</v>
      </c>
      <c r="AI1" s="190" t="s">
        <v>10</v>
      </c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</row>
    <row r="2" spans="1:63" x14ac:dyDescent="0.25">
      <c r="A2" s="4" t="str">
        <f>B2&amp;C2</f>
        <v>42338Long</v>
      </c>
      <c r="B2" s="132">
        <f t="shared" ref="B2" si="0">EOMONTH(B6,1)</f>
        <v>42338</v>
      </c>
      <c r="C2" s="52" t="s">
        <v>8</v>
      </c>
      <c r="D2" s="36">
        <f>IFERROR($N2*INDEX(Data!$B$19:$V$25,MATCH(D1,Data!$A$19:$A$25,0),MATCH($B2,Data!$B$2:$V$2,0)),"")</f>
        <v>0.22933800000000001</v>
      </c>
      <c r="E2" s="36">
        <f>IFERROR($N2*INDEX(Data!$B$19:$V$25,MATCH(E1,Data!$A$19:$A$25,0),MATCH($B2,Data!$B$2:$V$2,0)),"")</f>
        <v>0.36158399999999996</v>
      </c>
      <c r="F2" s="36">
        <f>IFERROR($N2*INDEX(Data!$B$19:$V$25,MATCH(F1,Data!$A$19:$A$25,0),MATCH($B2,Data!$B$2:$V$2,0)),"")</f>
        <v>0.63109799999999994</v>
      </c>
      <c r="G2" s="36">
        <f>IFERROR($N2*INDEX(Data!$B$19:$V$25,MATCH(G1,Data!$A$19:$A$25,0),MATCH($B2,Data!$B$2:$V$2,0)),"")</f>
        <v>0</v>
      </c>
      <c r="H2" s="36">
        <f>IFERROR($N2*INDEX(Data!$B$19:$V$25,MATCH(H1,Data!$A$19:$A$25,0),MATCH($B2,Data!$B$2:$V$2,0)),"")</f>
        <v>0.43858799999999998</v>
      </c>
      <c r="I2" s="36">
        <f>IFERROR($N2*INDEX(Data!$B$19:$V$25,MATCH(I1,Data!$A$19:$A$25,0),MATCH($B2,Data!$B$2:$V$2,0)),"")</f>
        <v>1.3391999999999999E-2</v>
      </c>
      <c r="J2" s="36">
        <f>IFERROR($N2*INDEX(Data!$B$19:$V$25,MATCH(J1,Data!$A$19:$A$25,0),MATCH($B2,Data!$B$2:$V$2,0)),"")</f>
        <v>0</v>
      </c>
      <c r="K2" s="36" t="str">
        <f>IFERROR($N2*INDEX(Data!$B$19:$V$25,MATCH(K1,Data!$A$19:$A$25,0),MATCH($B2,Data!$B$2:$V$2,0)),"")</f>
        <v/>
      </c>
      <c r="L2" s="36" t="str">
        <f>IFERROR($N2*INDEX(Data!$B$19:$V$25,MATCH(L1,Data!$A$19:$A$25,0),MATCH($B2,Data!$B$2:$V$2,0)),"")</f>
        <v/>
      </c>
      <c r="M2" s="36" t="str">
        <f>IFERROR($N2*INDEX(Data!$B$19:$V$25,MATCH(M1,Data!$A$19:$A$25,0),MATCH($B2,Data!$B$2:$V$2,0)),"")</f>
        <v/>
      </c>
      <c r="N2" s="102">
        <f>IFERROR(INDEX(Data!$B$16:$V$16,1,MATCH($B2,Data!$B$2:$V$2,0)),"")</f>
        <v>1.6739999999999999</v>
      </c>
      <c r="O2" s="36">
        <f>IFERROR(INDEX(Data!$B$31:$V$38,MATCH(O1,Data!$A$31:$A$38,0),MATCH($B2,Data!$B$2:$V$2,0)),"")</f>
        <v>0</v>
      </c>
      <c r="P2" s="36">
        <f>IFERROR(INDEX(Data!$B$31:$V$38,MATCH(P1,Data!$A$31:$A$38,0),MATCH($B2,Data!$B$2:$V$2,0)),"")</f>
        <v>0</v>
      </c>
      <c r="Q2" s="36">
        <f>IFERROR(INDEX(Data!$B$31:$V$38,MATCH(Q1,Data!$A$31:$A$38,0),MATCH($B2,Data!$B$2:$V$2,0)),"")</f>
        <v>0</v>
      </c>
      <c r="R2" s="36">
        <f>IFERROR(INDEX(Data!$B$31:$V$38,MATCH(R1,Data!$A$31:$A$38,0),MATCH($B2,Data!$B$2:$V$2,0)),"")</f>
        <v>0</v>
      </c>
      <c r="S2" s="36">
        <f>IFERROR(INDEX(Data!$B$31:$V$38,MATCH(S1,Data!$A$31:$A$38,0),MATCH($B2,Data!$B$2:$V$2,0)),"")</f>
        <v>0</v>
      </c>
      <c r="T2" s="36">
        <f>IFERROR(INDEX(Data!$B$31:$V$38,MATCH(T1,Data!$A$31:$A$38,0),MATCH($B2,Data!$B$2:$V$2,0)),"")</f>
        <v>0</v>
      </c>
      <c r="U2" s="36">
        <f>IFERROR(INDEX(Data!$B$31:$V$38,MATCH(U1,Data!$A$31:$A$38,0),MATCH($B2,Data!$B$2:$V$2,0)),"")</f>
        <v>0</v>
      </c>
      <c r="V2" s="36">
        <f>IFERROR(INDEX(Data!$B$31:$V$38,MATCH(V1,Data!$A$31:$A$38,0),MATCH($B2,Data!$B$2:$V$2,0)),"")</f>
        <v>0</v>
      </c>
      <c r="W2" s="36" t="str">
        <f>IFERROR(INDEX(Data!$B$31:$V$38,MATCH(W1,Data!$A$31:$A$38,0),MATCH($B2,Data!$B$2:$V$2,0)),"")</f>
        <v/>
      </c>
      <c r="X2" s="36" t="str">
        <f>IFERROR(INDEX(Data!$B$31:$V$38,MATCH(X1,Data!$A$31:$A$38,0),MATCH($B2,Data!$B$2:$V$2,0)),"")</f>
        <v/>
      </c>
      <c r="Y2" s="36" t="str">
        <f>IFERROR(INDEX(Data!$B$31:$V$38,MATCH(Y1,Data!$A$31:$A$38,0),MATCH($B2,Data!$B$2:$V$2,0)),"")</f>
        <v/>
      </c>
      <c r="Z2" s="36" t="str">
        <f>IFERROR(INDEX(Data!$B$31:$V$38,MATCH(Z1,Data!$A$31:$A$38,0),MATCH($B2,Data!$B$2:$V$2,0)),"")</f>
        <v/>
      </c>
      <c r="AA2" s="36" t="str">
        <f>IFERROR(INDEX(Data!$B$31:$V$38,MATCH(AA1,Data!$A$31:$A$38,0),MATCH($B2,Data!$B$2:$V$2,0)),"")</f>
        <v/>
      </c>
      <c r="AB2" s="36" t="str">
        <f>IFERROR(INDEX(Data!$B$31:$V$38,MATCH(AB1,Data!$A$31:$A$38,0),MATCH($B2,Data!$B$2:$V$2,0)),"")</f>
        <v/>
      </c>
      <c r="AC2" s="36" t="str">
        <f>IFERROR(INDEX(Data!$B$31:$V$38,MATCH(AC1,Data!$A$31:$A$38,0),MATCH($B2,Data!$B$2:$V$2,0)),"")</f>
        <v/>
      </c>
      <c r="AD2" s="36" t="str">
        <f>IFERROR(INDEX(Data!$B$31:$V$38,MATCH(AD1,Data!$A$31:$A$38,0),MATCH($B2,Data!$B$2:$V$2,0)),"")</f>
        <v/>
      </c>
      <c r="AE2" s="36" t="str">
        <f>IFERROR(INDEX(Data!$B$31:$V$38,MATCH(AE1,Data!$A$31:$A$38,0),MATCH($B2,Data!$B$2:$V$2,0)),"")</f>
        <v/>
      </c>
      <c r="AF2" s="36" t="str">
        <f>IFERROR(INDEX(Data!$B$31:$V$38,MATCH(AF1,Data!$A$31:$A$38,0),MATCH($B2,Data!$B$2:$V$2,0)),"")</f>
        <v/>
      </c>
      <c r="AG2" s="36" t="str">
        <f>IFERROR(INDEX(Data!$B$31:$V$38,MATCH(AG1,Data!$A$31:$A$38,0),MATCH($B2,Data!$B$2:$V$2,0)),"")</f>
        <v/>
      </c>
      <c r="AH2" s="36" t="str">
        <f>IFERROR(INDEX(Data!$B$31:$V$38,MATCH(AH1,Data!$A$31:$A$38,0),MATCH($B2,Data!$B$2:$V$2,0)),"")</f>
        <v/>
      </c>
      <c r="AI2" s="102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</row>
    <row r="3" spans="1:63" x14ac:dyDescent="0.25">
      <c r="A3" s="4" t="str">
        <f>B3&amp;C3</f>
        <v>42338Short</v>
      </c>
      <c r="B3" s="133">
        <f t="shared" ref="B3" si="1">B2</f>
        <v>42338</v>
      </c>
      <c r="C3" s="52" t="s">
        <v>9</v>
      </c>
      <c r="D3" s="36" t="str">
        <f>IFERROR($N3*INDEX(Data!$B$27:$V$29,MATCH(D1,Data!$A$27:$A$29,0),MATCH($B3,Data!$B$2:$V$2,0)),"")</f>
        <v/>
      </c>
      <c r="E3" s="36" t="str">
        <f>IFERROR($N3*INDEX(Data!$B$27:$V$29,MATCH(E1,Data!$A$27:$A$29,0),MATCH($B3,Data!$B$2:$V$2,0)),"")</f>
        <v/>
      </c>
      <c r="F3" s="36" t="str">
        <f>IFERROR($N3*INDEX(Data!$B$27:$V$29,MATCH(F1,Data!$A$27:$A$29,0),MATCH($B3,Data!$B$2:$V$2,0)),"")</f>
        <v/>
      </c>
      <c r="G3" s="36" t="str">
        <f>IFERROR($N3*INDEX(Data!$B$27:$V$29,MATCH(G1,Data!$A$27:$A$29,0),MATCH($B3,Data!$B$2:$V$2,0)),"")</f>
        <v/>
      </c>
      <c r="H3" s="36" t="str">
        <f>IFERROR($N3*INDEX(Data!$B$27:$V$29,MATCH(H1,Data!$A$27:$A$29,0),MATCH($B3,Data!$B$2:$V$2,0)),"")</f>
        <v/>
      </c>
      <c r="I3" s="36" t="str">
        <f>IFERROR($N3*INDEX(Data!$B$27:$V$29,MATCH(I1,Data!$A$27:$A$29,0),MATCH($B3,Data!$B$2:$V$2,0)),"")</f>
        <v/>
      </c>
      <c r="J3" s="36" t="str">
        <f>IFERROR($N3*INDEX(Data!$B$27:$V$29,MATCH(J1,Data!$A$27:$A$29,0),MATCH($B3,Data!$B$2:$V$2,0)),"")</f>
        <v/>
      </c>
      <c r="K3" s="36">
        <f>IFERROR($N3*INDEX(Data!$B$27:$V$29,MATCH(K1,Data!$A$27:$A$29,0),MATCH($B3,Data!$B$2:$V$2,0)),"")</f>
        <v>0</v>
      </c>
      <c r="L3" s="36">
        <f>IFERROR($N3*INDEX(Data!$B$27:$V$29,MATCH(L1,Data!$A$27:$A$29,0),MATCH($B3,Data!$B$2:$V$2,0)),"")</f>
        <v>0</v>
      </c>
      <c r="M3" s="36">
        <f>IFERROR($N3*INDEX(Data!$B$27:$V$29,MATCH(M1,Data!$A$27:$A$29,0),MATCH($B3,Data!$B$2:$V$2,0)),"")</f>
        <v>0</v>
      </c>
      <c r="N3" s="102">
        <f>IFERROR(INDEX(Data!$B$17:$V$17,1,MATCH($B3,Data!$B$2:$V$2,0)),"")</f>
        <v>0.48799999999999999</v>
      </c>
      <c r="O3" s="36">
        <f>IFERROR(INDEX(Data!$B$40:$V$58,MATCH(O1,Data!$A$40:$A$58,0),MATCH($B3,Data!$B$2:$V$2,0)),"")</f>
        <v>0</v>
      </c>
      <c r="P3" s="36">
        <f>IFERROR(INDEX(Data!$B$40:$V$58,MATCH(P1,Data!$A$40:$A$58,0),MATCH($B3,Data!$B$2:$V$2,0)),"")</f>
        <v>0</v>
      </c>
      <c r="Q3" s="36">
        <f>IFERROR(INDEX(Data!$B$40:$V$58,MATCH(Q1,Data!$A$40:$A$58,0),MATCH($B3,Data!$B$2:$V$2,0)),"")</f>
        <v>0</v>
      </c>
      <c r="R3" s="36">
        <f>IFERROR(INDEX(Data!$B$40:$V$58,MATCH(R1,Data!$A$40:$A$58,0),MATCH($B3,Data!$B$2:$V$2,0)),"")</f>
        <v>0</v>
      </c>
      <c r="S3" s="36" t="str">
        <f>IFERROR(INDEX(Data!$B$40:$V$58,MATCH(S1,Data!$A$40:$A$58,0),MATCH($B3,Data!$B$2:$V$2,0)),"")</f>
        <v/>
      </c>
      <c r="T3" s="36">
        <f>IFERROR(INDEX(Data!$B$40:$V$58,MATCH(T1,Data!$A$40:$A$58,0),MATCH($B3,Data!$B$2:$V$2,0)),"")</f>
        <v>0</v>
      </c>
      <c r="U3" s="36">
        <f>IFERROR(INDEX(Data!$B$40:$V$58,MATCH(U1,Data!$A$40:$A$58,0),MATCH($B3,Data!$B$2:$V$2,0)),"")</f>
        <v>0</v>
      </c>
      <c r="V3" s="36">
        <f>IFERROR(INDEX(Data!$B$40:$V$58,MATCH(V1,Data!$A$40:$A$58,0),MATCH($B3,Data!$B$2:$V$2,0)),"")</f>
        <v>0</v>
      </c>
      <c r="W3" s="36">
        <f>IFERROR(INDEX(Data!$B$40:$V$58,MATCH(W1,Data!$A$40:$A$58,0),MATCH($B3,Data!$B$2:$V$2,0)),"")</f>
        <v>0</v>
      </c>
      <c r="X3" s="36">
        <f>IFERROR(INDEX(Data!$B$40:$V$58,MATCH(X1,Data!$A$40:$A$58,0),MATCH($B3,Data!$B$2:$V$2,0)),"")</f>
        <v>0</v>
      </c>
      <c r="Y3" s="36">
        <f>IFERROR(INDEX(Data!$B$40:$V$58,MATCH(Y1,Data!$A$40:$A$58,0),MATCH($B3,Data!$B$2:$V$2,0)),"")</f>
        <v>0</v>
      </c>
      <c r="Z3" s="36">
        <f>IFERROR(INDEX(Data!$B$40:$V$58,MATCH(Z1,Data!$A$40:$A$58,0),MATCH($B3,Data!$B$2:$V$2,0)),"")</f>
        <v>0</v>
      </c>
      <c r="AA3" s="36">
        <f>IFERROR(INDEX(Data!$B$40:$V$58,MATCH(AA1,Data!$A$40:$A$58,0),MATCH($B3,Data!$B$2:$V$2,0)),"")</f>
        <v>0</v>
      </c>
      <c r="AB3" s="36">
        <f>IFERROR(INDEX(Data!$B$40:$V$58,MATCH(AB1,Data!$A$40:$A$58,0),MATCH($B3,Data!$B$2:$V$2,0)),"")</f>
        <v>0</v>
      </c>
      <c r="AC3" s="36">
        <f>IFERROR(INDEX(Data!$B$40:$V$58,MATCH(AC1,Data!$A$40:$A$58,0),MATCH($B3,Data!$B$2:$V$2,0)),"")</f>
        <v>0</v>
      </c>
      <c r="AD3" s="36">
        <f>IFERROR(INDEX(Data!$B$40:$V$58,MATCH(AD1,Data!$A$40:$A$58,0),MATCH($B3,Data!$B$2:$V$2,0)),"")</f>
        <v>0</v>
      </c>
      <c r="AE3" s="36">
        <f>IFERROR(INDEX(Data!$B$40:$V$58,MATCH(AE1,Data!$A$40:$A$58,0),MATCH($B3,Data!$B$2:$V$2,0)),"")</f>
        <v>0</v>
      </c>
      <c r="AF3" s="36">
        <f>IFERROR(INDEX(Data!$B$40:$V$58,MATCH(AF1,Data!$A$40:$A$58,0),MATCH($B3,Data!$B$2:$V$2,0)),"")</f>
        <v>0</v>
      </c>
      <c r="AG3" s="36">
        <f>IFERROR(INDEX(Data!$B$40:$V$58,MATCH(AG1,Data!$A$40:$A$58,0),MATCH($B3,Data!$B$2:$V$2,0)),"")</f>
        <v>0</v>
      </c>
      <c r="AH3" s="36">
        <f>IFERROR(INDEX(Data!$B$40:$V$58,MATCH(AH1,Data!$A$40:$A$58,0),MATCH($B3,Data!$B$2:$V$2,0)),"")</f>
        <v>0</v>
      </c>
      <c r="AI3" s="102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</row>
    <row r="4" spans="1:63" x14ac:dyDescent="0.25">
      <c r="A4" s="4" t="str">
        <f t="shared" ref="A4:A67" si="2">B4&amp;C4</f>
        <v/>
      </c>
      <c r="B4" s="79"/>
    </row>
    <row r="5" spans="1:63" x14ac:dyDescent="0.25">
      <c r="A5" s="4" t="str">
        <f t="shared" si="2"/>
        <v/>
      </c>
      <c r="B5" s="101"/>
      <c r="C5" s="51"/>
      <c r="D5" s="138" t="str">
        <f>D1</f>
        <v>CLOs</v>
      </c>
      <c r="E5" s="138" t="str">
        <f t="shared" ref="E5:O5" si="3">E1</f>
        <v>European CMBS</v>
      </c>
      <c r="F5" s="138" t="str">
        <f t="shared" si="3"/>
        <v>European RMBS</v>
      </c>
      <c r="G5" s="138" t="str">
        <f>G1</f>
        <v>Other Structured Finance</v>
      </c>
      <c r="H5" s="138" t="str">
        <f t="shared" si="3"/>
        <v>US Non-Agency</v>
      </c>
      <c r="I5" s="138" t="str">
        <f t="shared" si="3"/>
        <v>Whole Business Securitisation</v>
      </c>
      <c r="J5" s="138" t="str">
        <f>J1</f>
        <v>US Agency CRT</v>
      </c>
      <c r="K5" s="128" t="str">
        <f t="shared" si="3"/>
        <v>Indices</v>
      </c>
      <c r="L5" s="128" t="str">
        <f t="shared" si="3"/>
        <v xml:space="preserve">Financials </v>
      </c>
      <c r="M5" s="128" t="str">
        <f t="shared" si="3"/>
        <v>Sovereign</v>
      </c>
      <c r="N5" s="190" t="str">
        <f t="shared" si="3"/>
        <v>Total</v>
      </c>
      <c r="O5" s="137" t="str">
        <f t="shared" si="3"/>
        <v>France</v>
      </c>
      <c r="P5" s="137" t="str">
        <f t="shared" ref="P5:AI5" si="4">P1</f>
        <v>Germany</v>
      </c>
      <c r="Q5" s="137" t="str">
        <f t="shared" si="4"/>
        <v>Italy</v>
      </c>
      <c r="R5" s="137" t="str">
        <f t="shared" si="4"/>
        <v>Netherlands</v>
      </c>
      <c r="S5" s="137" t="str">
        <f t="shared" si="4"/>
        <v>Pan-European</v>
      </c>
      <c r="T5" s="137" t="str">
        <f t="shared" si="4"/>
        <v>Spain</v>
      </c>
      <c r="U5" s="137" t="str">
        <f t="shared" si="4"/>
        <v>United Kingdom</v>
      </c>
      <c r="V5" s="137" t="str">
        <f t="shared" si="4"/>
        <v>United States</v>
      </c>
      <c r="W5" s="137" t="str">
        <f t="shared" si="4"/>
        <v>Belgium</v>
      </c>
      <c r="X5" s="137" t="str">
        <f t="shared" si="4"/>
        <v>Denmark</v>
      </c>
      <c r="Y5" s="137" t="str">
        <f t="shared" si="4"/>
        <v>Finland</v>
      </c>
      <c r="Z5" s="137" t="str">
        <f t="shared" si="4"/>
        <v>Greece</v>
      </c>
      <c r="AA5" s="137" t="str">
        <f t="shared" si="4"/>
        <v>Ireland</v>
      </c>
      <c r="AB5" s="137" t="str">
        <f t="shared" si="4"/>
        <v>Luxembourg</v>
      </c>
      <c r="AC5" s="137" t="str">
        <f t="shared" si="4"/>
        <v>Norway</v>
      </c>
      <c r="AD5" s="137" t="str">
        <f t="shared" si="4"/>
        <v>Poland</v>
      </c>
      <c r="AE5" s="137" t="str">
        <f t="shared" si="4"/>
        <v>Portugal</v>
      </c>
      <c r="AF5" s="137" t="str">
        <f t="shared" si="4"/>
        <v>Sweden</v>
      </c>
      <c r="AG5" s="137" t="str">
        <f t="shared" si="4"/>
        <v>Switzerland</v>
      </c>
      <c r="AH5" s="137" t="str">
        <f t="shared" si="4"/>
        <v>Russia</v>
      </c>
      <c r="AI5" s="190" t="str">
        <f t="shared" si="4"/>
        <v>Total</v>
      </c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</row>
    <row r="6" spans="1:63" x14ac:dyDescent="0.25">
      <c r="A6" s="4" t="str">
        <f t="shared" si="2"/>
        <v>42308Long</v>
      </c>
      <c r="B6" s="132">
        <f t="shared" ref="B6" si="5">EOMONTH(B10,1)</f>
        <v>42308</v>
      </c>
      <c r="C6" s="52" t="s">
        <v>8</v>
      </c>
      <c r="D6" s="36">
        <f>IFERROR($N6*INDEX(Data!$B$19:$V$25,MATCH(D5,Data!$A$19:$A$25,0),MATCH($B6,Data!$B$2:$V$2,0)),"")</f>
        <v>0.23196299999999997</v>
      </c>
      <c r="E6" s="36">
        <f>IFERROR($N6*INDEX(Data!$B$19:$V$25,MATCH(E5,Data!$A$19:$A$25,0),MATCH($B6,Data!$B$2:$V$2,0)),"")</f>
        <v>0.37274400000000002</v>
      </c>
      <c r="F6" s="36">
        <f>IFERROR($N6*INDEX(Data!$B$19:$V$25,MATCH(F5,Data!$A$19:$A$25,0),MATCH($B6,Data!$B$2:$V$2,0)),"")</f>
        <v>0.63459999999999994</v>
      </c>
      <c r="G6" s="36" t="str">
        <f>IFERROR($N6*INDEX(Data!$B$19:$V$25,MATCH(G5,Data!$A$19:$A$25,0),MATCH($B6,Data!$B$2:$V$2,0)),"")</f>
        <v/>
      </c>
      <c r="H6" s="36">
        <f>IFERROR($N6*INDEX(Data!$B$19:$V$25,MATCH(H5,Data!$A$19:$A$25,0),MATCH($B6,Data!$B$2:$V$2,0)),"")</f>
        <v>0.41666500000000001</v>
      </c>
      <c r="I6" s="36">
        <f>IFERROR($N6*INDEX(Data!$B$19:$V$25,MATCH(I5,Data!$A$19:$A$25,0),MATCH($B6,Data!$B$2:$V$2,0)),"")</f>
        <v>1.4027999999999999E-2</v>
      </c>
      <c r="J6" s="36">
        <f>IFERROR($N6*INDEX(Data!$B$19:$V$25,MATCH(J5,Data!$A$19:$A$25,0),MATCH($B6,Data!$B$2:$V$2,0)),"")</f>
        <v>0</v>
      </c>
      <c r="K6" s="36" t="str">
        <f>IFERROR($N6*INDEX(Data!$B$19:$V$25,MATCH(K5,Data!$A$19:$A$25,0),MATCH($B6,Data!$B$2:$V$2,0)),"")</f>
        <v/>
      </c>
      <c r="L6" s="36" t="str">
        <f>IFERROR($N6*INDEX(Data!$B$19:$V$25,MATCH(L5,Data!$A$19:$A$25,0),MATCH($B6,Data!$B$2:$V$2,0)),"")</f>
        <v/>
      </c>
      <c r="M6" s="36" t="str">
        <f>IFERROR($N6*INDEX(Data!$B$19:$V$25,MATCH(M5,Data!$A$19:$A$25,0),MATCH($B6,Data!$B$2:$V$2,0)),"")</f>
        <v/>
      </c>
      <c r="N6" s="36">
        <f>IFERROR(INDEX(Data!$B$16:$V$16,1,MATCH($B6,Data!$B$2:$V$2,0)),"")</f>
        <v>1.67</v>
      </c>
      <c r="O6" s="36">
        <f>IFERROR(INDEX(Data!$B$31:$V$38,MATCH(O5,Data!$A$31:$A$38,0),MATCH($B6,Data!$B$2:$V$2,0)),"")</f>
        <v>2.0299999999999999E-2</v>
      </c>
      <c r="P6" s="36">
        <f>IFERROR(INDEX(Data!$B$31:$V$38,MATCH(P5,Data!$A$31:$A$38,0),MATCH($B6,Data!$B$2:$V$2,0)),"")</f>
        <v>0.15640000000000001</v>
      </c>
      <c r="Q6" s="36">
        <f>IFERROR(INDEX(Data!$B$31:$V$38,MATCH(Q5,Data!$A$31:$A$38,0),MATCH($B6,Data!$B$2:$V$2,0)),"")</f>
        <v>3.2399999999999998E-2</v>
      </c>
      <c r="R6" s="36" t="str">
        <f>IFERROR(INDEX(Data!$B$31:$V$38,MATCH(R5,Data!$A$31:$A$38,0),MATCH($B6,Data!$B$2:$V$2,0)),"")</f>
        <v>-</v>
      </c>
      <c r="S6" s="36">
        <f>IFERROR(INDEX(Data!$B$31:$V$38,MATCH(S5,Data!$A$31:$A$38,0),MATCH($B6,Data!$B$2:$V$2,0)),"")</f>
        <v>0.10299999999999999</v>
      </c>
      <c r="T6" s="36">
        <f>IFERROR(INDEX(Data!$B$31:$V$38,MATCH(T5,Data!$A$31:$A$38,0),MATCH($B6,Data!$B$2:$V$2,0)),"")</f>
        <v>4.53E-2</v>
      </c>
      <c r="U6" s="36">
        <f>IFERROR(INDEX(Data!$B$31:$V$38,MATCH(U5,Data!$A$31:$A$38,0),MATCH($B6,Data!$B$2:$V$2,0)),"")</f>
        <v>0.35720000000000002</v>
      </c>
      <c r="V6" s="36">
        <f>IFERROR(INDEX(Data!$B$31:$V$38,MATCH(V5,Data!$A$31:$A$38,0),MATCH($B6,Data!$B$2:$V$2,0)),"")</f>
        <v>0.28539999999999999</v>
      </c>
      <c r="W6" s="36" t="str">
        <f>IFERROR(INDEX(Data!$B$31:$V$38,MATCH(W5,Data!$A$31:$A$38,0),MATCH($B6,Data!$B$2:$V$2,0)),"")</f>
        <v/>
      </c>
      <c r="X6" s="36" t="str">
        <f>IFERROR(INDEX(Data!$B$31:$V$38,MATCH(X5,Data!$A$31:$A$38,0),MATCH($B6,Data!$B$2:$V$2,0)),"")</f>
        <v/>
      </c>
      <c r="Y6" s="36" t="str">
        <f>IFERROR(INDEX(Data!$B$31:$V$38,MATCH(Y5,Data!$A$31:$A$38,0),MATCH($B6,Data!$B$2:$V$2,0)),"")</f>
        <v/>
      </c>
      <c r="Z6" s="36" t="str">
        <f>IFERROR(INDEX(Data!$B$31:$V$38,MATCH(Z5,Data!$A$31:$A$38,0),MATCH($B6,Data!$B$2:$V$2,0)),"")</f>
        <v/>
      </c>
      <c r="AA6" s="36" t="str">
        <f>IFERROR(INDEX(Data!$B$31:$V$38,MATCH(AA5,Data!$A$31:$A$38,0),MATCH($B6,Data!$B$2:$V$2,0)),"")</f>
        <v/>
      </c>
      <c r="AB6" s="36" t="str">
        <f>IFERROR(INDEX(Data!$B$31:$V$38,MATCH(AB5,Data!$A$31:$A$38,0),MATCH($B6,Data!$B$2:$V$2,0)),"")</f>
        <v/>
      </c>
      <c r="AC6" s="36" t="str">
        <f>IFERROR(INDEX(Data!$B$31:$V$38,MATCH(AC5,Data!$A$31:$A$38,0),MATCH($B6,Data!$B$2:$V$2,0)),"")</f>
        <v/>
      </c>
      <c r="AD6" s="36" t="str">
        <f>IFERROR(INDEX(Data!$B$31:$V$38,MATCH(AD5,Data!$A$31:$A$38,0),MATCH($B6,Data!$B$2:$V$2,0)),"")</f>
        <v/>
      </c>
      <c r="AE6" s="36" t="str">
        <f>IFERROR(INDEX(Data!$B$31:$V$38,MATCH(AE5,Data!$A$31:$A$38,0),MATCH($B6,Data!$B$2:$V$2,0)),"")</f>
        <v/>
      </c>
      <c r="AF6" s="36" t="str">
        <f>IFERROR(INDEX(Data!$B$31:$V$38,MATCH(AF5,Data!$A$31:$A$38,0),MATCH($B6,Data!$B$2:$V$2,0)),"")</f>
        <v/>
      </c>
      <c r="AG6" s="36" t="str">
        <f>IFERROR(INDEX(Data!$B$31:$V$38,MATCH(AG5,Data!$A$31:$A$38,0),MATCH($B6,Data!$B$2:$V$2,0)),"")</f>
        <v/>
      </c>
      <c r="AH6" s="36" t="str">
        <f>IFERROR(INDEX(Data!$B$31:$V$38,MATCH(AH5,Data!$A$31:$A$38,0),MATCH($B6,Data!$B$2:$V$2,0)),"")</f>
        <v/>
      </c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</row>
    <row r="7" spans="1:63" x14ac:dyDescent="0.25">
      <c r="A7" s="4" t="str">
        <f t="shared" si="2"/>
        <v>42308Short</v>
      </c>
      <c r="B7" s="133">
        <f t="shared" ref="B7" si="6">B6</f>
        <v>42308</v>
      </c>
      <c r="C7" s="52" t="s">
        <v>9</v>
      </c>
      <c r="D7" s="36" t="str">
        <f>IFERROR($N7*INDEX(Data!$B$27:$V$29,MATCH(D5,Data!$A$27:$A$29,0),MATCH($B7,Data!$B$2:$V$2,0)),"")</f>
        <v/>
      </c>
      <c r="E7" s="36" t="str">
        <f>IFERROR($N7*INDEX(Data!$B$27:$V$29,MATCH(E5,Data!$A$27:$A$29,0),MATCH($B7,Data!$B$2:$V$2,0)),"")</f>
        <v/>
      </c>
      <c r="F7" s="36" t="str">
        <f>IFERROR($N7*INDEX(Data!$B$27:$V$29,MATCH(F5,Data!$A$27:$A$29,0),MATCH($B7,Data!$B$2:$V$2,0)),"")</f>
        <v/>
      </c>
      <c r="G7" s="36" t="str">
        <f>IFERROR($N7*INDEX(Data!$B$27:$V$29,MATCH(G5,Data!$A$27:$A$29,0),MATCH($B7,Data!$B$2:$V$2,0)),"")</f>
        <v/>
      </c>
      <c r="H7" s="36" t="str">
        <f>IFERROR($N7*INDEX(Data!$B$27:$V$29,MATCH(H5,Data!$A$27:$A$29,0),MATCH($B7,Data!$B$2:$V$2,0)),"")</f>
        <v/>
      </c>
      <c r="I7" s="36" t="str">
        <f>IFERROR($N7*INDEX(Data!$B$27:$V$29,MATCH(I5,Data!$A$27:$A$29,0),MATCH($B7,Data!$B$2:$V$2,0)),"")</f>
        <v/>
      </c>
      <c r="J7" s="36" t="str">
        <f>IFERROR($N7*INDEX(Data!$B$27:$V$29,MATCH(J5,Data!$A$27:$A$29,0),MATCH($B7,Data!$B$2:$V$2,0)),"")</f>
        <v/>
      </c>
      <c r="K7" s="36">
        <f>IFERROR($N7*INDEX(Data!$B$27:$V$29,MATCH(K5,Data!$A$27:$A$29,0),MATCH($B7,Data!$B$2:$V$2,0)),"")</f>
        <v>0.16828300000000002</v>
      </c>
      <c r="L7" s="36">
        <f>IFERROR($N7*INDEX(Data!$B$27:$V$29,MATCH(L5,Data!$A$27:$A$29,0),MATCH($B7,Data!$B$2:$V$2,0)),"")</f>
        <v>0.10107400000000001</v>
      </c>
      <c r="M7" s="36">
        <f>IFERROR($N7*INDEX(Data!$B$27:$V$29,MATCH(M5,Data!$A$27:$A$29,0),MATCH($B7,Data!$B$2:$V$2,0)),"")</f>
        <v>0.252164</v>
      </c>
      <c r="N7" s="36">
        <f>IFERROR(INDEX(Data!$B$17:$V$17,1,MATCH($B7,Data!$B$2:$V$2,0)),"")</f>
        <v>0.52100000000000002</v>
      </c>
      <c r="O7" s="36">
        <f>IFERROR(INDEX(Data!$B$40:$V$58,MATCH(O5,Data!$A$40:$A$58,0),MATCH($B7,Data!$B$2:$V$2,0)),"")</f>
        <v>7.9000000000000001E-2</v>
      </c>
      <c r="P7" s="36">
        <f>IFERROR(INDEX(Data!$B$40:$V$58,MATCH(P5,Data!$A$40:$A$58,0),MATCH($B7,Data!$B$2:$V$2,0)),"")</f>
        <v>0.161</v>
      </c>
      <c r="Q7" s="36">
        <f>IFERROR(INDEX(Data!$B$40:$V$58,MATCH(Q5,Data!$A$40:$A$58,0),MATCH($B7,Data!$B$2:$V$2,0)),"")</f>
        <v>3.4000000000000002E-2</v>
      </c>
      <c r="R7" s="36">
        <f>IFERROR(INDEX(Data!$B$40:$V$58,MATCH(R5,Data!$A$40:$A$58,0),MATCH($B7,Data!$B$2:$V$2,0)),"")</f>
        <v>2.5999999999999999E-2</v>
      </c>
      <c r="S7" s="36" t="str">
        <f>IFERROR(INDEX(Data!$B$40:$V$58,MATCH(S5,Data!$A$40:$A$58,0),MATCH($B7,Data!$B$2:$V$2,0)),"")</f>
        <v/>
      </c>
      <c r="T7" s="36">
        <f>IFERROR(INDEX(Data!$B$40:$V$58,MATCH(T5,Data!$A$40:$A$58,0),MATCH($B7,Data!$B$2:$V$2,0)),"")</f>
        <v>0.17699999999999999</v>
      </c>
      <c r="U7" s="36">
        <f>IFERROR(INDEX(Data!$B$40:$V$58,MATCH(U5,Data!$A$40:$A$58,0),MATCH($B7,Data!$B$2:$V$2,0)),"")</f>
        <v>0.38900000000000001</v>
      </c>
      <c r="V7" s="36">
        <f>IFERROR(INDEX(Data!$B$40:$V$58,MATCH(V5,Data!$A$40:$A$58,0),MATCH($B7,Data!$B$2:$V$2,0)),"")</f>
        <v>0</v>
      </c>
      <c r="W7" s="36">
        <f>IFERROR(INDEX(Data!$B$40:$V$58,MATCH(W5,Data!$A$40:$A$58,0),MATCH($B7,Data!$B$2:$V$2,0)),"")</f>
        <v>0</v>
      </c>
      <c r="X7" s="36">
        <f>IFERROR(INDEX(Data!$B$40:$V$58,MATCH(X5,Data!$A$40:$A$58,0),MATCH($B7,Data!$B$2:$V$2,0)),"")</f>
        <v>5.0000000000000001E-3</v>
      </c>
      <c r="Y7" s="36">
        <f>IFERROR(INDEX(Data!$B$40:$V$58,MATCH(Y5,Data!$A$40:$A$58,0),MATCH($B7,Data!$B$2:$V$2,0)),"")</f>
        <v>7.0000000000000001E-3</v>
      </c>
      <c r="Z7" s="36">
        <f>IFERROR(INDEX(Data!$B$40:$V$58,MATCH(Z5,Data!$A$40:$A$58,0),MATCH($B7,Data!$B$2:$V$2,0)),"")</f>
        <v>2E-3</v>
      </c>
      <c r="AA7" s="36">
        <f>IFERROR(INDEX(Data!$B$40:$V$58,MATCH(AA5,Data!$A$40:$A$58,0),MATCH($B7,Data!$B$2:$V$2,0)),"")</f>
        <v>2E-3</v>
      </c>
      <c r="AB7" s="36">
        <f>IFERROR(INDEX(Data!$B$40:$V$58,MATCH(AB5,Data!$A$40:$A$58,0),MATCH($B7,Data!$B$2:$V$2,0)),"")</f>
        <v>1.7000000000000001E-2</v>
      </c>
      <c r="AC7" s="36">
        <f>IFERROR(INDEX(Data!$B$40:$V$58,MATCH(AC5,Data!$A$40:$A$58,0),MATCH($B7,Data!$B$2:$V$2,0)),"")</f>
        <v>2E-3</v>
      </c>
      <c r="AD7" s="36">
        <f>IFERROR(INDEX(Data!$B$40:$V$58,MATCH(AD5,Data!$A$40:$A$58,0),MATCH($B7,Data!$B$2:$V$2,0)),"")</f>
        <v>2E-3</v>
      </c>
      <c r="AE7" s="36">
        <f>IFERROR(INDEX(Data!$B$40:$V$58,MATCH(AE5,Data!$A$40:$A$58,0),MATCH($B7,Data!$B$2:$V$2,0)),"")</f>
        <v>7.0000000000000001E-3</v>
      </c>
      <c r="AF7" s="36">
        <f>IFERROR(INDEX(Data!$B$40:$V$58,MATCH(AF5,Data!$A$40:$A$58,0),MATCH($B7,Data!$B$2:$V$2,0)),"")</f>
        <v>7.0000000000000001E-3</v>
      </c>
      <c r="AG7" s="36">
        <f>IFERROR(INDEX(Data!$B$40:$V$58,MATCH(AG5,Data!$A$40:$A$58,0),MATCH($B7,Data!$B$2:$V$2,0)),"")</f>
        <v>2.4E-2</v>
      </c>
      <c r="AH7" s="36">
        <f>IFERROR(INDEX(Data!$B$40:$V$58,MATCH(AH5,Data!$A$40:$A$58,0),MATCH($B7,Data!$B$2:$V$2,0)),"")</f>
        <v>5.8999999999999997E-2</v>
      </c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</row>
    <row r="8" spans="1:63" x14ac:dyDescent="0.25">
      <c r="A8" s="4" t="str">
        <f t="shared" si="2"/>
        <v/>
      </c>
      <c r="B8" s="79"/>
    </row>
    <row r="9" spans="1:63" x14ac:dyDescent="0.25">
      <c r="A9" s="4" t="str">
        <f t="shared" si="2"/>
        <v/>
      </c>
      <c r="B9" s="101"/>
      <c r="C9" s="51"/>
      <c r="D9" s="138" t="str">
        <f t="shared" ref="D9:N9" si="7">D5</f>
        <v>CLOs</v>
      </c>
      <c r="E9" s="138" t="str">
        <f t="shared" si="7"/>
        <v>European CMBS</v>
      </c>
      <c r="F9" s="138" t="str">
        <f t="shared" si="7"/>
        <v>European RMBS</v>
      </c>
      <c r="G9" s="138" t="str">
        <f t="shared" si="7"/>
        <v>Other Structured Finance</v>
      </c>
      <c r="H9" s="138" t="str">
        <f t="shared" si="7"/>
        <v>US Non-Agency</v>
      </c>
      <c r="I9" s="138" t="str">
        <f t="shared" si="7"/>
        <v>Whole Business Securitisation</v>
      </c>
      <c r="J9" s="138" t="str">
        <f t="shared" si="7"/>
        <v>US Agency CRT</v>
      </c>
      <c r="K9" s="128" t="str">
        <f t="shared" si="7"/>
        <v>Indices</v>
      </c>
      <c r="L9" s="128" t="str">
        <f t="shared" si="7"/>
        <v xml:space="preserve">Financials </v>
      </c>
      <c r="M9" s="128" t="str">
        <f t="shared" si="7"/>
        <v>Sovereign</v>
      </c>
      <c r="N9" s="190" t="str">
        <f t="shared" si="7"/>
        <v>Total</v>
      </c>
      <c r="O9" s="137" t="str">
        <f t="shared" ref="O9:AH9" si="8">O5</f>
        <v>France</v>
      </c>
      <c r="P9" s="137" t="str">
        <f t="shared" si="8"/>
        <v>Germany</v>
      </c>
      <c r="Q9" s="137" t="str">
        <f t="shared" si="8"/>
        <v>Italy</v>
      </c>
      <c r="R9" s="137" t="str">
        <f t="shared" si="8"/>
        <v>Netherlands</v>
      </c>
      <c r="S9" s="137" t="str">
        <f t="shared" si="8"/>
        <v>Pan-European</v>
      </c>
      <c r="T9" s="137" t="str">
        <f t="shared" si="8"/>
        <v>Spain</v>
      </c>
      <c r="U9" s="137" t="str">
        <f t="shared" si="8"/>
        <v>United Kingdom</v>
      </c>
      <c r="V9" s="137" t="str">
        <f t="shared" si="8"/>
        <v>United States</v>
      </c>
      <c r="W9" s="137" t="str">
        <f t="shared" si="8"/>
        <v>Belgium</v>
      </c>
      <c r="X9" s="137" t="str">
        <f t="shared" si="8"/>
        <v>Denmark</v>
      </c>
      <c r="Y9" s="137" t="str">
        <f t="shared" si="8"/>
        <v>Finland</v>
      </c>
      <c r="Z9" s="137" t="str">
        <f t="shared" si="8"/>
        <v>Greece</v>
      </c>
      <c r="AA9" s="137" t="str">
        <f t="shared" si="8"/>
        <v>Ireland</v>
      </c>
      <c r="AB9" s="137" t="str">
        <f t="shared" si="8"/>
        <v>Luxembourg</v>
      </c>
      <c r="AC9" s="137" t="str">
        <f t="shared" si="8"/>
        <v>Norway</v>
      </c>
      <c r="AD9" s="137" t="str">
        <f t="shared" si="8"/>
        <v>Poland</v>
      </c>
      <c r="AE9" s="137" t="str">
        <f t="shared" si="8"/>
        <v>Portugal</v>
      </c>
      <c r="AF9" s="137" t="str">
        <f t="shared" si="8"/>
        <v>Sweden</v>
      </c>
      <c r="AG9" s="137" t="str">
        <f t="shared" si="8"/>
        <v>Switzerland</v>
      </c>
      <c r="AH9" s="137" t="str">
        <f t="shared" si="8"/>
        <v>Russia</v>
      </c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</row>
    <row r="10" spans="1:63" x14ac:dyDescent="0.25">
      <c r="A10" s="4" t="str">
        <f t="shared" si="2"/>
        <v>42277Long</v>
      </c>
      <c r="B10" s="132">
        <f t="shared" ref="B10" si="9">EOMONTH(B14,1)</f>
        <v>42277</v>
      </c>
      <c r="C10" s="52" t="s">
        <v>8</v>
      </c>
      <c r="D10" s="36">
        <f>IFERROR($N10*INDEX(Data!$B$19:$V$25,MATCH(D9,Data!$A$19:$A$25,0),MATCH($B10,Data!$B$2:$V$2,0)),"")</f>
        <v>0.23276399999999997</v>
      </c>
      <c r="E10" s="36">
        <f>IFERROR($N10*INDEX(Data!$B$19:$V$25,MATCH(E9,Data!$A$19:$A$25,0),MATCH($B10,Data!$B$2:$V$2,0)),"")</f>
        <v>0.44035949999999996</v>
      </c>
      <c r="F10" s="36">
        <f>IFERROR($N10*INDEX(Data!$B$19:$V$25,MATCH(F9,Data!$A$19:$A$25,0),MATCH($B10,Data!$B$2:$V$2,0)),"")</f>
        <v>0.61671749999999992</v>
      </c>
      <c r="G10" s="36">
        <f>IFERROR($N10*INDEX(Data!$B$19:$V$25,MATCH(G9,Data!$A$19:$A$25,0),MATCH($B10,Data!$B$2:$V$2,0)),"")</f>
        <v>0</v>
      </c>
      <c r="H10" s="36">
        <f>IFERROR($N10*INDEX(Data!$B$19:$V$25,MATCH(H9,Data!$A$19:$A$25,0),MATCH($B10,Data!$B$2:$V$2,0)),"")</f>
        <v>0.4674915</v>
      </c>
      <c r="I10" s="36">
        <f>IFERROR($N10*INDEX(Data!$B$19:$V$25,MATCH(I9,Data!$A$19:$A$25,0),MATCH($B10,Data!$B$2:$V$2,0)),"")</f>
        <v>2.7667499999999998E-2</v>
      </c>
      <c r="J10" s="36">
        <f>IFERROR($N10*INDEX(Data!$B$19:$V$25,MATCH(J9,Data!$A$19:$A$25,0),MATCH($B10,Data!$B$2:$V$2,0)),"")</f>
        <v>0</v>
      </c>
      <c r="K10" s="36" t="str">
        <f>IFERROR($N10*INDEX(Data!$B$19:$V$25,MATCH(K9,Data!$A$19:$A$25,0),MATCH($B10,Data!$B$2:$V$2,0)),"")</f>
        <v/>
      </c>
      <c r="L10" s="36" t="str">
        <f>IFERROR($N10*INDEX(Data!$B$19:$V$25,MATCH(L9,Data!$A$19:$A$25,0),MATCH($B10,Data!$B$2:$V$2,0)),"")</f>
        <v/>
      </c>
      <c r="M10" s="36" t="str">
        <f>IFERROR($N10*INDEX(Data!$B$19:$V$25,MATCH(M9,Data!$A$19:$A$25,0),MATCH($B10,Data!$B$2:$V$2,0)),"")</f>
        <v/>
      </c>
      <c r="N10" s="36">
        <f>IFERROR(INDEX(Data!$B$16:$V$16,1,MATCH($B10,Data!$B$2:$V$2,0)),"")</f>
        <v>1.7849999999999999</v>
      </c>
      <c r="O10" s="36">
        <f>IFERROR(INDEX(Data!$B$31:$V$38,MATCH(O9,Data!$A$31:$A$38,0),MATCH($B10,Data!$B$2:$V$2,0)),"")</f>
        <v>1.89E-2</v>
      </c>
      <c r="P10" s="36">
        <f>IFERROR(INDEX(Data!$B$31:$V$38,MATCH(P9,Data!$A$31:$A$38,0),MATCH($B10,Data!$B$2:$V$2,0)),"")</f>
        <v>0.18770000000000001</v>
      </c>
      <c r="Q10" s="36">
        <f>IFERROR(INDEX(Data!$B$31:$V$38,MATCH(Q9,Data!$A$31:$A$38,0),MATCH($B10,Data!$B$2:$V$2,0)),"")</f>
        <v>2.9100000000000001E-2</v>
      </c>
      <c r="R10" s="36" t="str">
        <f>IFERROR(INDEX(Data!$B$31:$V$38,MATCH(R9,Data!$A$31:$A$38,0),MATCH($B10,Data!$B$2:$V$2,0)),"")</f>
        <v>-</v>
      </c>
      <c r="S10" s="36">
        <f>IFERROR(INDEX(Data!$B$31:$V$38,MATCH(S9,Data!$A$31:$A$38,0),MATCH($B10,Data!$B$2:$V$2,0)),"")</f>
        <v>9.6199999999999994E-2</v>
      </c>
      <c r="T10" s="36">
        <f>IFERROR(INDEX(Data!$B$31:$V$38,MATCH(T9,Data!$A$31:$A$38,0),MATCH($B10,Data!$B$2:$V$2,0)),"")</f>
        <v>4.2200000000000001E-2</v>
      </c>
      <c r="U10" s="36">
        <f>IFERROR(INDEX(Data!$B$31:$V$38,MATCH(U9,Data!$A$31:$A$38,0),MATCH($B10,Data!$B$2:$V$2,0)),"")</f>
        <v>0.3306</v>
      </c>
      <c r="V10" s="36">
        <f>IFERROR(INDEX(Data!$B$31:$V$38,MATCH(V9,Data!$A$31:$A$38,0),MATCH($B10,Data!$B$2:$V$2,0)),"")</f>
        <v>0.29530000000000001</v>
      </c>
      <c r="W10" s="36" t="str">
        <f>IFERROR(INDEX(Data!$B$31:$V$38,MATCH(W9,Data!$A$31:$A$38,0),MATCH($B10,Data!$B$2:$V$2,0)),"")</f>
        <v/>
      </c>
      <c r="X10" s="36" t="str">
        <f>IFERROR(INDEX(Data!$B$31:$V$38,MATCH(X9,Data!$A$31:$A$38,0),MATCH($B10,Data!$B$2:$V$2,0)),"")</f>
        <v/>
      </c>
      <c r="Y10" s="36" t="str">
        <f>IFERROR(INDEX(Data!$B$31:$V$38,MATCH(Y9,Data!$A$31:$A$38,0),MATCH($B10,Data!$B$2:$V$2,0)),"")</f>
        <v/>
      </c>
      <c r="Z10" s="36" t="str">
        <f>IFERROR(INDEX(Data!$B$31:$V$38,MATCH(Z9,Data!$A$31:$A$38,0),MATCH($B10,Data!$B$2:$V$2,0)),"")</f>
        <v/>
      </c>
      <c r="AA10" s="36" t="str">
        <f>IFERROR(INDEX(Data!$B$31:$V$38,MATCH(AA9,Data!$A$31:$A$38,0),MATCH($B10,Data!$B$2:$V$2,0)),"")</f>
        <v/>
      </c>
      <c r="AB10" s="36" t="str">
        <f>IFERROR(INDEX(Data!$B$31:$V$38,MATCH(AB9,Data!$A$31:$A$38,0),MATCH($B10,Data!$B$2:$V$2,0)),"")</f>
        <v/>
      </c>
      <c r="AC10" s="36" t="str">
        <f>IFERROR(INDEX(Data!$B$31:$V$38,MATCH(AC9,Data!$A$31:$A$38,0),MATCH($B10,Data!$B$2:$V$2,0)),"")</f>
        <v/>
      </c>
      <c r="AD10" s="36" t="str">
        <f>IFERROR(INDEX(Data!$B$31:$V$38,MATCH(AD9,Data!$A$31:$A$38,0),MATCH($B10,Data!$B$2:$V$2,0)),"")</f>
        <v/>
      </c>
      <c r="AE10" s="36" t="str">
        <f>IFERROR(INDEX(Data!$B$31:$V$38,MATCH(AE9,Data!$A$31:$A$38,0),MATCH($B10,Data!$B$2:$V$2,0)),"")</f>
        <v/>
      </c>
      <c r="AF10" s="36" t="str">
        <f>IFERROR(INDEX(Data!$B$31:$V$38,MATCH(AF9,Data!$A$31:$A$38,0),MATCH($B10,Data!$B$2:$V$2,0)),"")</f>
        <v/>
      </c>
      <c r="AG10" s="36" t="str">
        <f>IFERROR(INDEX(Data!$B$31:$V$38,MATCH(AG9,Data!$A$31:$A$38,0),MATCH($B10,Data!$B$2:$V$2,0)),"")</f>
        <v/>
      </c>
      <c r="AH10" s="36" t="str">
        <f>IFERROR(INDEX(Data!$B$31:$V$38,MATCH(AH9,Data!$A$31:$A$38,0),MATCH($B10,Data!$B$2:$V$2,0)),"")</f>
        <v/>
      </c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</row>
    <row r="11" spans="1:63" x14ac:dyDescent="0.25">
      <c r="A11" s="4" t="str">
        <f t="shared" si="2"/>
        <v>42277Short</v>
      </c>
      <c r="B11" s="133">
        <f t="shared" ref="B11" si="10">B10</f>
        <v>42277</v>
      </c>
      <c r="C11" s="52" t="s">
        <v>9</v>
      </c>
      <c r="D11" s="36" t="str">
        <f>IFERROR($N11*INDEX(Data!$B$27:$V$29,MATCH(D9,Data!$A$27:$A$29,0),MATCH($B11,Data!$B$2:$V$2,0)),"")</f>
        <v/>
      </c>
      <c r="E11" s="36" t="str">
        <f>IFERROR($N11*INDEX(Data!$B$27:$V$29,MATCH(E9,Data!$A$27:$A$29,0),MATCH($B11,Data!$B$2:$V$2,0)),"")</f>
        <v/>
      </c>
      <c r="F11" s="36" t="str">
        <f>IFERROR($N11*INDEX(Data!$B$27:$V$29,MATCH(F9,Data!$A$27:$A$29,0),MATCH($B11,Data!$B$2:$V$2,0)),"")</f>
        <v/>
      </c>
      <c r="G11" s="36" t="str">
        <f>IFERROR($N11*INDEX(Data!$B$27:$V$29,MATCH(G9,Data!$A$27:$A$29,0),MATCH($B11,Data!$B$2:$V$2,0)),"")</f>
        <v/>
      </c>
      <c r="H11" s="36" t="str">
        <f>IFERROR($N11*INDEX(Data!$B$27:$V$29,MATCH(H9,Data!$A$27:$A$29,0),MATCH($B11,Data!$B$2:$V$2,0)),"")</f>
        <v/>
      </c>
      <c r="I11" s="36" t="str">
        <f>IFERROR($N11*INDEX(Data!$B$27:$V$29,MATCH(I9,Data!$A$27:$A$29,0),MATCH($B11,Data!$B$2:$V$2,0)),"")</f>
        <v/>
      </c>
      <c r="J11" s="36" t="str">
        <f>IFERROR($N11*INDEX(Data!$B$27:$V$29,MATCH(J9,Data!$A$27:$A$29,0),MATCH($B11,Data!$B$2:$V$2,0)),"")</f>
        <v/>
      </c>
      <c r="K11" s="36">
        <f>IFERROR($N11*INDEX(Data!$B$27:$V$29,MATCH(K9,Data!$A$27:$A$29,0),MATCH($B11,Data!$B$2:$V$2,0)),"")</f>
        <v>0.12530560000000002</v>
      </c>
      <c r="L11" s="36">
        <f>IFERROR($N11*INDEX(Data!$B$27:$V$29,MATCH(L9,Data!$A$27:$A$29,0),MATCH($B11,Data!$B$2:$V$2,0)),"")</f>
        <v>8.3552000000000001E-2</v>
      </c>
      <c r="M11" s="36">
        <f>IFERROR($N11*INDEX(Data!$B$27:$V$29,MATCH(M9,Data!$A$27:$A$29,0),MATCH($B11,Data!$B$2:$V$2,0)),"")</f>
        <v>0.23914240000000003</v>
      </c>
      <c r="N11" s="36">
        <f>IFERROR(INDEX(Data!$B$17:$V$17,1,MATCH($B11,Data!$B$2:$V$2,0)),"")</f>
        <v>0.44800000000000001</v>
      </c>
      <c r="O11" s="36">
        <f>IFERROR(INDEX(Data!$B$40:$V$58,MATCH(O9,Data!$A$40:$A$58,0),MATCH($B11,Data!$B$2:$V$2,0)),"")</f>
        <v>7.5999999999999998E-2</v>
      </c>
      <c r="P11" s="36">
        <f>IFERROR(INDEX(Data!$B$40:$V$58,MATCH(P9,Data!$A$40:$A$58,0),MATCH($B11,Data!$B$2:$V$2,0)),"")</f>
        <v>0.17299999999999999</v>
      </c>
      <c r="Q11" s="36">
        <f>IFERROR(INDEX(Data!$B$40:$V$58,MATCH(Q9,Data!$A$40:$A$58,0),MATCH($B11,Data!$B$2:$V$2,0)),"")</f>
        <v>3.1E-2</v>
      </c>
      <c r="R11" s="36">
        <f>IFERROR(INDEX(Data!$B$40:$V$58,MATCH(R9,Data!$A$40:$A$58,0),MATCH($B11,Data!$B$2:$V$2,0)),"")</f>
        <v>2.4E-2</v>
      </c>
      <c r="S11" s="36" t="str">
        <f>IFERROR(INDEX(Data!$B$40:$V$58,MATCH(S9,Data!$A$40:$A$58,0),MATCH($B11,Data!$B$2:$V$2,0)),"")</f>
        <v/>
      </c>
      <c r="T11" s="36">
        <f>IFERROR(INDEX(Data!$B$40:$V$58,MATCH(T9,Data!$A$40:$A$58,0),MATCH($B11,Data!$B$2:$V$2,0)),"")</f>
        <v>0.2</v>
      </c>
      <c r="U11" s="36">
        <f>IFERROR(INDEX(Data!$B$40:$V$58,MATCH(U9,Data!$A$40:$A$58,0),MATCH($B11,Data!$B$2:$V$2,0)),"")</f>
        <v>0.38200000000000001</v>
      </c>
      <c r="V11" s="36">
        <f>IFERROR(INDEX(Data!$B$40:$V$58,MATCH(V9,Data!$A$40:$A$58,0),MATCH($B11,Data!$B$2:$V$2,0)),"")</f>
        <v>0</v>
      </c>
      <c r="W11" s="36">
        <f>IFERROR(INDEX(Data!$B$40:$V$58,MATCH(W9,Data!$A$40:$A$58,0),MATCH($B11,Data!$B$2:$V$2,0)),"")</f>
        <v>0</v>
      </c>
      <c r="X11" s="36">
        <f>IFERROR(INDEX(Data!$B$40:$V$58,MATCH(X9,Data!$A$40:$A$58,0),MATCH($B11,Data!$B$2:$V$2,0)),"")</f>
        <v>6.0000000000000001E-3</v>
      </c>
      <c r="Y11" s="36">
        <f>IFERROR(INDEX(Data!$B$40:$V$58,MATCH(Y9,Data!$A$40:$A$58,0),MATCH($B11,Data!$B$2:$V$2,0)),"")</f>
        <v>4.0000000000000001E-3</v>
      </c>
      <c r="Z11" s="36">
        <f>IFERROR(INDEX(Data!$B$40:$V$58,MATCH(Z9,Data!$A$40:$A$58,0),MATCH($B11,Data!$B$2:$V$2,0)),"")</f>
        <v>1E-3</v>
      </c>
      <c r="AA11" s="36">
        <f>IFERROR(INDEX(Data!$B$40:$V$58,MATCH(AA9,Data!$A$40:$A$58,0),MATCH($B11,Data!$B$2:$V$2,0)),"")</f>
        <v>1E-3</v>
      </c>
      <c r="AB11" s="36">
        <f>IFERROR(INDEX(Data!$B$40:$V$58,MATCH(AB9,Data!$A$40:$A$58,0),MATCH($B11,Data!$B$2:$V$2,0)),"")</f>
        <v>0.01</v>
      </c>
      <c r="AC11" s="36">
        <f>IFERROR(INDEX(Data!$B$40:$V$58,MATCH(AC9,Data!$A$40:$A$58,0),MATCH($B11,Data!$B$2:$V$2,0)),"")</f>
        <v>1E-3</v>
      </c>
      <c r="AD11" s="36">
        <f>IFERROR(INDEX(Data!$B$40:$V$58,MATCH(AD9,Data!$A$40:$A$58,0),MATCH($B11,Data!$B$2:$V$2,0)),"")</f>
        <v>1E-3</v>
      </c>
      <c r="AE11" s="36">
        <f>IFERROR(INDEX(Data!$B$40:$V$58,MATCH(AE9,Data!$A$40:$A$58,0),MATCH($B11,Data!$B$2:$V$2,0)),"")</f>
        <v>4.0000000000000001E-3</v>
      </c>
      <c r="AF11" s="36">
        <f>IFERROR(INDEX(Data!$B$40:$V$58,MATCH(AF9,Data!$A$40:$A$58,0),MATCH($B11,Data!$B$2:$V$2,0)),"")</f>
        <v>7.0000000000000001E-3</v>
      </c>
      <c r="AG11" s="36">
        <f>IFERROR(INDEX(Data!$B$40:$V$58,MATCH(AG9,Data!$A$40:$A$58,0),MATCH($B11,Data!$B$2:$V$2,0)),"")</f>
        <v>2.5000000000000001E-2</v>
      </c>
      <c r="AH11" s="36">
        <f>IFERROR(INDEX(Data!$B$40:$V$58,MATCH(AH9,Data!$A$40:$A$58,0),MATCH($B11,Data!$B$2:$V$2,0)),"")</f>
        <v>0.05</v>
      </c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</row>
    <row r="12" spans="1:63" x14ac:dyDescent="0.25">
      <c r="A12" s="4" t="str">
        <f t="shared" si="2"/>
        <v/>
      </c>
      <c r="B12" s="79"/>
    </row>
    <row r="13" spans="1:63" x14ac:dyDescent="0.25">
      <c r="A13" s="4" t="str">
        <f t="shared" si="2"/>
        <v/>
      </c>
      <c r="B13" s="101"/>
      <c r="C13" s="51"/>
      <c r="D13" s="138" t="str">
        <f t="shared" ref="D13:N13" si="11">D9</f>
        <v>CLOs</v>
      </c>
      <c r="E13" s="138" t="str">
        <f t="shared" si="11"/>
        <v>European CMBS</v>
      </c>
      <c r="F13" s="138" t="str">
        <f t="shared" si="11"/>
        <v>European RMBS</v>
      </c>
      <c r="G13" s="138" t="str">
        <f t="shared" si="11"/>
        <v>Other Structured Finance</v>
      </c>
      <c r="H13" s="138" t="str">
        <f t="shared" si="11"/>
        <v>US Non-Agency</v>
      </c>
      <c r="I13" s="138" t="str">
        <f t="shared" si="11"/>
        <v>Whole Business Securitisation</v>
      </c>
      <c r="J13" s="138" t="str">
        <f t="shared" si="11"/>
        <v>US Agency CRT</v>
      </c>
      <c r="K13" s="128" t="str">
        <f t="shared" si="11"/>
        <v>Indices</v>
      </c>
      <c r="L13" s="128" t="str">
        <f t="shared" si="11"/>
        <v xml:space="preserve">Financials </v>
      </c>
      <c r="M13" s="128" t="str">
        <f t="shared" si="11"/>
        <v>Sovereign</v>
      </c>
      <c r="N13" s="190" t="str">
        <f t="shared" si="11"/>
        <v>Total</v>
      </c>
      <c r="O13" s="137" t="str">
        <f t="shared" ref="O13:AH13" si="12">O9</f>
        <v>France</v>
      </c>
      <c r="P13" s="137" t="str">
        <f t="shared" si="12"/>
        <v>Germany</v>
      </c>
      <c r="Q13" s="137" t="str">
        <f t="shared" si="12"/>
        <v>Italy</v>
      </c>
      <c r="R13" s="137" t="str">
        <f t="shared" si="12"/>
        <v>Netherlands</v>
      </c>
      <c r="S13" s="137" t="str">
        <f t="shared" si="12"/>
        <v>Pan-European</v>
      </c>
      <c r="T13" s="137" t="str">
        <f t="shared" si="12"/>
        <v>Spain</v>
      </c>
      <c r="U13" s="137" t="str">
        <f t="shared" si="12"/>
        <v>United Kingdom</v>
      </c>
      <c r="V13" s="137" t="str">
        <f t="shared" si="12"/>
        <v>United States</v>
      </c>
      <c r="W13" s="137" t="str">
        <f t="shared" si="12"/>
        <v>Belgium</v>
      </c>
      <c r="X13" s="137" t="str">
        <f t="shared" si="12"/>
        <v>Denmark</v>
      </c>
      <c r="Y13" s="137" t="str">
        <f t="shared" si="12"/>
        <v>Finland</v>
      </c>
      <c r="Z13" s="137" t="str">
        <f t="shared" si="12"/>
        <v>Greece</v>
      </c>
      <c r="AA13" s="137" t="str">
        <f t="shared" si="12"/>
        <v>Ireland</v>
      </c>
      <c r="AB13" s="137" t="str">
        <f t="shared" si="12"/>
        <v>Luxembourg</v>
      </c>
      <c r="AC13" s="137" t="str">
        <f t="shared" si="12"/>
        <v>Norway</v>
      </c>
      <c r="AD13" s="137" t="str">
        <f t="shared" si="12"/>
        <v>Poland</v>
      </c>
      <c r="AE13" s="137" t="str">
        <f t="shared" si="12"/>
        <v>Portugal</v>
      </c>
      <c r="AF13" s="137" t="str">
        <f t="shared" si="12"/>
        <v>Sweden</v>
      </c>
      <c r="AG13" s="137" t="str">
        <f t="shared" si="12"/>
        <v>Switzerland</v>
      </c>
      <c r="AH13" s="137" t="str">
        <f t="shared" si="12"/>
        <v>Russia</v>
      </c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</row>
    <row r="14" spans="1:63" x14ac:dyDescent="0.25">
      <c r="A14" s="4" t="str">
        <f t="shared" si="2"/>
        <v>42247Long</v>
      </c>
      <c r="B14" s="132">
        <f t="shared" ref="B14" si="13">EOMONTH(B18,1)</f>
        <v>42247</v>
      </c>
      <c r="C14" s="52" t="s">
        <v>8</v>
      </c>
      <c r="D14" s="36">
        <f>IFERROR($N14*INDEX(Data!$B$19:$V$25,MATCH(D13,Data!$A$19:$A$25,0),MATCH($B14,Data!$B$2:$V$2,0)),"")</f>
        <v>0.24041029999999999</v>
      </c>
      <c r="E14" s="36">
        <f>IFERROR($N14*INDEX(Data!$B$19:$V$25,MATCH(E13,Data!$A$19:$A$25,0),MATCH($B14,Data!$B$2:$V$2,0)),"")</f>
        <v>0.43889069999999997</v>
      </c>
      <c r="F14" s="36">
        <f>IFERROR($N14*INDEX(Data!$B$19:$V$25,MATCH(F13,Data!$A$19:$A$25,0),MATCH($B14,Data!$B$2:$V$2,0)),"")</f>
        <v>0.63865280000000002</v>
      </c>
      <c r="G14" s="36">
        <f>IFERROR($N14*INDEX(Data!$B$19:$V$25,MATCH(G13,Data!$A$19:$A$25,0),MATCH($B14,Data!$B$2:$V$2,0)),"")</f>
        <v>0</v>
      </c>
      <c r="H14" s="36">
        <f>IFERROR($N14*INDEX(Data!$B$19:$V$25,MATCH(H13,Data!$A$19:$A$25,0),MATCH($B14,Data!$B$2:$V$2,0)),"")</f>
        <v>0.47569379999999994</v>
      </c>
      <c r="I14" s="36">
        <f>IFERROR($N14*INDEX(Data!$B$19:$V$25,MATCH(I13,Data!$A$19:$A$25,0),MATCH($B14,Data!$B$2:$V$2,0)),"")</f>
        <v>2.8746699999999997E-2</v>
      </c>
      <c r="J14" s="36">
        <f>IFERROR($N14*INDEX(Data!$B$19:$V$25,MATCH(J13,Data!$A$19:$A$25,0),MATCH($B14,Data!$B$2:$V$2,0)),"")</f>
        <v>8.4225999999999988E-3</v>
      </c>
      <c r="K14" s="36" t="str">
        <f>IFERROR($N14*INDEX(Data!$B$19:$V$25,MATCH(K13,Data!$A$19:$A$25,0),MATCH($B14,Data!$B$2:$V$2,0)),"")</f>
        <v/>
      </c>
      <c r="L14" s="36" t="str">
        <f>IFERROR($N14*INDEX(Data!$B$19:$V$25,MATCH(L13,Data!$A$19:$A$25,0),MATCH($B14,Data!$B$2:$V$2,0)),"")</f>
        <v/>
      </c>
      <c r="M14" s="36" t="str">
        <f>IFERROR($N14*INDEX(Data!$B$19:$V$25,MATCH(M13,Data!$A$19:$A$25,0),MATCH($B14,Data!$B$2:$V$2,0)),"")</f>
        <v/>
      </c>
      <c r="N14" s="36">
        <f>IFERROR(INDEX(Data!$B$16:$V$16,1,MATCH($B14,Data!$B$2:$V$2,0)),"")</f>
        <v>1.831</v>
      </c>
      <c r="O14" s="36">
        <f>IFERROR(INDEX(Data!$B$31:$V$38,MATCH(O13,Data!$A$31:$A$38,0),MATCH($B14,Data!$B$2:$V$2,0)),"")</f>
        <v>1.8700000000000001E-2</v>
      </c>
      <c r="P14" s="36">
        <f>IFERROR(INDEX(Data!$B$31:$V$38,MATCH(P13,Data!$A$31:$A$38,0),MATCH($B14,Data!$B$2:$V$2,0)),"")</f>
        <v>0.1804</v>
      </c>
      <c r="Q14" s="36">
        <f>IFERROR(INDEX(Data!$B$31:$V$38,MATCH(Q13,Data!$A$31:$A$38,0),MATCH($B14,Data!$B$2:$V$2,0)),"")</f>
        <v>2.8400000000000002E-2</v>
      </c>
      <c r="R14" s="36" t="str">
        <f>IFERROR(INDEX(Data!$B$31:$V$38,MATCH(R13,Data!$A$31:$A$38,0),MATCH($B14,Data!$B$2:$V$2,0)),"")</f>
        <v>-</v>
      </c>
      <c r="S14" s="36">
        <f>IFERROR(INDEX(Data!$B$31:$V$38,MATCH(S13,Data!$A$31:$A$38,0),MATCH($B14,Data!$B$2:$V$2,0)),"")</f>
        <v>9.8100000000000007E-2</v>
      </c>
      <c r="T14" s="36">
        <f>IFERROR(INDEX(Data!$B$31:$V$38,MATCH(T13,Data!$A$31:$A$38,0),MATCH($B14,Data!$B$2:$V$2,0)),"")</f>
        <v>4.2099999999999999E-2</v>
      </c>
      <c r="U14" s="36">
        <f>IFERROR(INDEX(Data!$B$31:$V$38,MATCH(U13,Data!$A$31:$A$38,0),MATCH($B14,Data!$B$2:$V$2,0)),"")</f>
        <v>0.33460000000000001</v>
      </c>
      <c r="V14" s="36">
        <f>IFERROR(INDEX(Data!$B$31:$V$38,MATCH(V13,Data!$A$31:$A$38,0),MATCH($B14,Data!$B$2:$V$2,0)),"")</f>
        <v>0.29770000000000002</v>
      </c>
      <c r="W14" s="36" t="str">
        <f>IFERROR(INDEX(Data!$B$31:$V$38,MATCH(W13,Data!$A$31:$A$38,0),MATCH($B14,Data!$B$2:$V$2,0)),"")</f>
        <v/>
      </c>
      <c r="X14" s="36" t="str">
        <f>IFERROR(INDEX(Data!$B$31:$V$38,MATCH(X13,Data!$A$31:$A$38,0),MATCH($B14,Data!$B$2:$V$2,0)),"")</f>
        <v/>
      </c>
      <c r="Y14" s="36" t="str">
        <f>IFERROR(INDEX(Data!$B$31:$V$38,MATCH(Y13,Data!$A$31:$A$38,0),MATCH($B14,Data!$B$2:$V$2,0)),"")</f>
        <v/>
      </c>
      <c r="Z14" s="36" t="str">
        <f>IFERROR(INDEX(Data!$B$31:$V$38,MATCH(Z13,Data!$A$31:$A$38,0),MATCH($B14,Data!$B$2:$V$2,0)),"")</f>
        <v/>
      </c>
      <c r="AA14" s="36" t="str">
        <f>IFERROR(INDEX(Data!$B$31:$V$38,MATCH(AA13,Data!$A$31:$A$38,0),MATCH($B14,Data!$B$2:$V$2,0)),"")</f>
        <v/>
      </c>
      <c r="AB14" s="36" t="str">
        <f>IFERROR(INDEX(Data!$B$31:$V$38,MATCH(AB13,Data!$A$31:$A$38,0),MATCH($B14,Data!$B$2:$V$2,0)),"")</f>
        <v/>
      </c>
      <c r="AC14" s="36" t="str">
        <f>IFERROR(INDEX(Data!$B$31:$V$38,MATCH(AC13,Data!$A$31:$A$38,0),MATCH($B14,Data!$B$2:$V$2,0)),"")</f>
        <v/>
      </c>
      <c r="AD14" s="36" t="str">
        <f>IFERROR(INDEX(Data!$B$31:$V$38,MATCH(AD13,Data!$A$31:$A$38,0),MATCH($B14,Data!$B$2:$V$2,0)),"")</f>
        <v/>
      </c>
      <c r="AE14" s="36" t="str">
        <f>IFERROR(INDEX(Data!$B$31:$V$38,MATCH(AE13,Data!$A$31:$A$38,0),MATCH($B14,Data!$B$2:$V$2,0)),"")</f>
        <v/>
      </c>
      <c r="AF14" s="36" t="str">
        <f>IFERROR(INDEX(Data!$B$31:$V$38,MATCH(AF13,Data!$A$31:$A$38,0),MATCH($B14,Data!$B$2:$V$2,0)),"")</f>
        <v/>
      </c>
      <c r="AG14" s="36" t="str">
        <f>IFERROR(INDEX(Data!$B$31:$V$38,MATCH(AG13,Data!$A$31:$A$38,0),MATCH($B14,Data!$B$2:$V$2,0)),"")</f>
        <v/>
      </c>
      <c r="AH14" s="36" t="str">
        <f>IFERROR(INDEX(Data!$B$31:$V$38,MATCH(AH13,Data!$A$31:$A$38,0),MATCH($B14,Data!$B$2:$V$2,0)),"")</f>
        <v/>
      </c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</row>
    <row r="15" spans="1:63" x14ac:dyDescent="0.25">
      <c r="A15" s="4" t="str">
        <f t="shared" si="2"/>
        <v>42247Short</v>
      </c>
      <c r="B15" s="133">
        <f t="shared" ref="B15" si="14">B14</f>
        <v>42247</v>
      </c>
      <c r="C15" s="52" t="s">
        <v>9</v>
      </c>
      <c r="D15" s="36" t="str">
        <f>IFERROR($N15*INDEX(Data!$B$27:$V$29,MATCH(D13,Data!$A$27:$A$29,0),MATCH($B15,Data!$B$2:$V$2,0)),"")</f>
        <v/>
      </c>
      <c r="E15" s="36" t="str">
        <f>IFERROR($N15*INDEX(Data!$B$27:$V$29,MATCH(E13,Data!$A$27:$A$29,0),MATCH($B15,Data!$B$2:$V$2,0)),"")</f>
        <v/>
      </c>
      <c r="F15" s="36" t="str">
        <f>IFERROR($N15*INDEX(Data!$B$27:$V$29,MATCH(F13,Data!$A$27:$A$29,0),MATCH($B15,Data!$B$2:$V$2,0)),"")</f>
        <v/>
      </c>
      <c r="G15" s="36" t="str">
        <f>IFERROR($N15*INDEX(Data!$B$27:$V$29,MATCH(G13,Data!$A$27:$A$29,0),MATCH($B15,Data!$B$2:$V$2,0)),"")</f>
        <v/>
      </c>
      <c r="H15" s="36" t="str">
        <f>IFERROR($N15*INDEX(Data!$B$27:$V$29,MATCH(H13,Data!$A$27:$A$29,0),MATCH($B15,Data!$B$2:$V$2,0)),"")</f>
        <v/>
      </c>
      <c r="I15" s="36" t="str">
        <f>IFERROR($N15*INDEX(Data!$B$27:$V$29,MATCH(I13,Data!$A$27:$A$29,0),MATCH($B15,Data!$B$2:$V$2,0)),"")</f>
        <v/>
      </c>
      <c r="J15" s="36" t="str">
        <f>IFERROR($N15*INDEX(Data!$B$27:$V$29,MATCH(J13,Data!$A$27:$A$29,0),MATCH($B15,Data!$B$2:$V$2,0)),"")</f>
        <v/>
      </c>
      <c r="K15" s="36">
        <f>IFERROR($N15*INDEX(Data!$B$27:$V$29,MATCH(K13,Data!$A$27:$A$29,0),MATCH($B15,Data!$B$2:$V$2,0)),"")</f>
        <v>0.17040665999999999</v>
      </c>
      <c r="L15" s="36">
        <f>IFERROR($N15*INDEX(Data!$B$27:$V$29,MATCH(L13,Data!$A$27:$A$29,0),MATCH($B15,Data!$B$2:$V$2,0)),"")</f>
        <v>8.4138560000000001E-2</v>
      </c>
      <c r="M15" s="36">
        <f>IFERROR($N15*INDEX(Data!$B$27:$V$29,MATCH(M13,Data!$A$27:$A$29,0),MATCH($B15,Data!$B$2:$V$2,0)),"")</f>
        <v>0.18009823999999999</v>
      </c>
      <c r="N15" s="36">
        <f>IFERROR(INDEX(Data!$B$17:$V$17,1,MATCH($B15,Data!$B$2:$V$2,0)),"")</f>
        <v>0.43459999999999999</v>
      </c>
      <c r="O15" s="36">
        <f>IFERROR(INDEX(Data!$B$40:$V$58,MATCH(O13,Data!$A$40:$A$58,0),MATCH($B15,Data!$B$2:$V$2,0)),"")</f>
        <v>8.5999999999999993E-2</v>
      </c>
      <c r="P15" s="36">
        <f>IFERROR(INDEX(Data!$B$40:$V$58,MATCH(P13,Data!$A$40:$A$58,0),MATCH($B15,Data!$B$2:$V$2,0)),"")</f>
        <v>0.191</v>
      </c>
      <c r="Q15" s="36">
        <f>IFERROR(INDEX(Data!$B$40:$V$58,MATCH(Q13,Data!$A$40:$A$58,0),MATCH($B15,Data!$B$2:$V$2,0)),"")</f>
        <v>4.3999999999999997E-2</v>
      </c>
      <c r="R15" s="36">
        <f>IFERROR(INDEX(Data!$B$40:$V$58,MATCH(R13,Data!$A$40:$A$58,0),MATCH($B15,Data!$B$2:$V$2,0)),"")</f>
        <v>3.2000000000000001E-2</v>
      </c>
      <c r="S15" s="36" t="str">
        <f>IFERROR(INDEX(Data!$B$40:$V$58,MATCH(S13,Data!$A$40:$A$58,0),MATCH($B15,Data!$B$2:$V$2,0)),"")</f>
        <v/>
      </c>
      <c r="T15" s="36">
        <f>IFERROR(INDEX(Data!$B$40:$V$58,MATCH(T13,Data!$A$40:$A$58,0),MATCH($B15,Data!$B$2:$V$2,0)),"")</f>
        <v>0.19700000000000001</v>
      </c>
      <c r="U15" s="36">
        <f>IFERROR(INDEX(Data!$B$40:$V$58,MATCH(U13,Data!$A$40:$A$58,0),MATCH($B15,Data!$B$2:$V$2,0)),"")</f>
        <v>0.312</v>
      </c>
      <c r="V15" s="36">
        <f>IFERROR(INDEX(Data!$B$40:$V$58,MATCH(V13,Data!$A$40:$A$58,0),MATCH($B15,Data!$B$2:$V$2,0)),"")</f>
        <v>0</v>
      </c>
      <c r="W15" s="36">
        <f>IFERROR(INDEX(Data!$B$40:$V$58,MATCH(W13,Data!$A$40:$A$58,0),MATCH($B15,Data!$B$2:$V$2,0)),"")</f>
        <v>0</v>
      </c>
      <c r="X15" s="36" t="str">
        <f>IFERROR(INDEX(Data!$B$40:$V$58,MATCH(X13,Data!$A$40:$A$58,0),MATCH($B15,Data!$B$2:$V$2,0)),"")</f>
        <v>-</v>
      </c>
      <c r="Y15" s="36">
        <f>IFERROR(INDEX(Data!$B$40:$V$58,MATCH(Y13,Data!$A$40:$A$58,0),MATCH($B15,Data!$B$2:$V$2,0)),"")</f>
        <v>8.9999999999999993E-3</v>
      </c>
      <c r="Z15" s="36">
        <f>IFERROR(INDEX(Data!$B$40:$V$58,MATCH(Z13,Data!$A$40:$A$58,0),MATCH($B15,Data!$B$2:$V$2,0)),"")</f>
        <v>3.0000000000000001E-3</v>
      </c>
      <c r="AA15" s="36">
        <f>IFERROR(INDEX(Data!$B$40:$V$58,MATCH(AA13,Data!$A$40:$A$58,0),MATCH($B15,Data!$B$2:$V$2,0)),"")</f>
        <v>6.0000000000000001E-3</v>
      </c>
      <c r="AB15" s="36">
        <f>IFERROR(INDEX(Data!$B$40:$V$58,MATCH(AB13,Data!$A$40:$A$58,0),MATCH($B15,Data!$B$2:$V$2,0)),"")</f>
        <v>1.7000000000000001E-2</v>
      </c>
      <c r="AC15" s="36">
        <f>IFERROR(INDEX(Data!$B$40:$V$58,MATCH(AC13,Data!$A$40:$A$58,0),MATCH($B15,Data!$B$2:$V$2,0)),"")</f>
        <v>6.0000000000000001E-3</v>
      </c>
      <c r="AD15" s="36">
        <f>IFERROR(INDEX(Data!$B$40:$V$58,MATCH(AD13,Data!$A$40:$A$58,0),MATCH($B15,Data!$B$2:$V$2,0)),"")</f>
        <v>8.9999999999999993E-3</v>
      </c>
      <c r="AE15" s="36">
        <f>IFERROR(INDEX(Data!$B$40:$V$58,MATCH(AE13,Data!$A$40:$A$58,0),MATCH($B15,Data!$B$2:$V$2,0)),"")</f>
        <v>8.9999999999999993E-3</v>
      </c>
      <c r="AF15" s="36">
        <f>IFERROR(INDEX(Data!$B$40:$V$58,MATCH(AF13,Data!$A$40:$A$58,0),MATCH($B15,Data!$B$2:$V$2,0)),"")</f>
        <v>8.9999999999999993E-3</v>
      </c>
      <c r="AG15" s="36">
        <f>IFERROR(INDEX(Data!$B$40:$V$58,MATCH(AG13,Data!$A$40:$A$58,0),MATCH($B15,Data!$B$2:$V$2,0)),"")</f>
        <v>3.2000000000000001E-2</v>
      </c>
      <c r="AH15" s="36">
        <f>IFERROR(INDEX(Data!$B$40:$V$58,MATCH(AH13,Data!$A$40:$A$58,0),MATCH($B15,Data!$B$2:$V$2,0)),"")</f>
        <v>3.5000000000000003E-2</v>
      </c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</row>
    <row r="16" spans="1:63" x14ac:dyDescent="0.25">
      <c r="A16" s="4" t="str">
        <f t="shared" si="2"/>
        <v/>
      </c>
      <c r="B16" s="79"/>
    </row>
    <row r="17" spans="1:63" x14ac:dyDescent="0.25">
      <c r="A17" s="4" t="str">
        <f t="shared" si="2"/>
        <v/>
      </c>
      <c r="B17" s="101"/>
      <c r="C17" s="51"/>
      <c r="D17" s="138" t="str">
        <f t="shared" ref="D17:N17" si="15">D13</f>
        <v>CLOs</v>
      </c>
      <c r="E17" s="138" t="str">
        <f t="shared" si="15"/>
        <v>European CMBS</v>
      </c>
      <c r="F17" s="138" t="str">
        <f t="shared" si="15"/>
        <v>European RMBS</v>
      </c>
      <c r="G17" s="138" t="str">
        <f t="shared" si="15"/>
        <v>Other Structured Finance</v>
      </c>
      <c r="H17" s="138" t="str">
        <f t="shared" si="15"/>
        <v>US Non-Agency</v>
      </c>
      <c r="I17" s="138" t="str">
        <f t="shared" si="15"/>
        <v>Whole Business Securitisation</v>
      </c>
      <c r="J17" s="138" t="str">
        <f t="shared" si="15"/>
        <v>US Agency CRT</v>
      </c>
      <c r="K17" s="128" t="str">
        <f t="shared" si="15"/>
        <v>Indices</v>
      </c>
      <c r="L17" s="128" t="str">
        <f t="shared" si="15"/>
        <v xml:space="preserve">Financials </v>
      </c>
      <c r="M17" s="128" t="str">
        <f t="shared" si="15"/>
        <v>Sovereign</v>
      </c>
      <c r="N17" s="190" t="str">
        <f t="shared" si="15"/>
        <v>Total</v>
      </c>
      <c r="O17" s="137" t="str">
        <f t="shared" ref="O17:AH17" si="16">O13</f>
        <v>France</v>
      </c>
      <c r="P17" s="137" t="str">
        <f t="shared" si="16"/>
        <v>Germany</v>
      </c>
      <c r="Q17" s="137" t="str">
        <f t="shared" si="16"/>
        <v>Italy</v>
      </c>
      <c r="R17" s="137" t="str">
        <f t="shared" si="16"/>
        <v>Netherlands</v>
      </c>
      <c r="S17" s="137" t="str">
        <f t="shared" si="16"/>
        <v>Pan-European</v>
      </c>
      <c r="T17" s="137" t="str">
        <f t="shared" si="16"/>
        <v>Spain</v>
      </c>
      <c r="U17" s="137" t="str">
        <f t="shared" si="16"/>
        <v>United Kingdom</v>
      </c>
      <c r="V17" s="137" t="str">
        <f t="shared" si="16"/>
        <v>United States</v>
      </c>
      <c r="W17" s="137" t="str">
        <f t="shared" si="16"/>
        <v>Belgium</v>
      </c>
      <c r="X17" s="137" t="str">
        <f t="shared" si="16"/>
        <v>Denmark</v>
      </c>
      <c r="Y17" s="137" t="str">
        <f t="shared" si="16"/>
        <v>Finland</v>
      </c>
      <c r="Z17" s="137" t="str">
        <f t="shared" si="16"/>
        <v>Greece</v>
      </c>
      <c r="AA17" s="137" t="str">
        <f t="shared" si="16"/>
        <v>Ireland</v>
      </c>
      <c r="AB17" s="137" t="str">
        <f t="shared" si="16"/>
        <v>Luxembourg</v>
      </c>
      <c r="AC17" s="137" t="str">
        <f t="shared" si="16"/>
        <v>Norway</v>
      </c>
      <c r="AD17" s="137" t="str">
        <f t="shared" si="16"/>
        <v>Poland</v>
      </c>
      <c r="AE17" s="137" t="str">
        <f t="shared" si="16"/>
        <v>Portugal</v>
      </c>
      <c r="AF17" s="137" t="str">
        <f t="shared" si="16"/>
        <v>Sweden</v>
      </c>
      <c r="AG17" s="137" t="str">
        <f t="shared" si="16"/>
        <v>Switzerland</v>
      </c>
      <c r="AH17" s="137" t="str">
        <f t="shared" si="16"/>
        <v>Russia</v>
      </c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</row>
    <row r="18" spans="1:63" x14ac:dyDescent="0.25">
      <c r="A18" s="4" t="str">
        <f t="shared" si="2"/>
        <v>42216Long</v>
      </c>
      <c r="B18" s="132">
        <f t="shared" ref="B18" si="17">EOMONTH(B22,1)</f>
        <v>42216</v>
      </c>
      <c r="C18" s="52" t="s">
        <v>8</v>
      </c>
      <c r="D18" s="36">
        <f>IFERROR($N18*INDEX(Data!$B$19:$V$25,MATCH(D17,Data!$A$19:$A$25,0),MATCH($B18,Data!$B$2:$V$2,0)),"")</f>
        <v>0.23900179999999999</v>
      </c>
      <c r="E18" s="36">
        <f>IFERROR($N18*INDEX(Data!$B$19:$V$25,MATCH(E17,Data!$A$19:$A$25,0),MATCH($B18,Data!$B$2:$V$2,0)),"")</f>
        <v>0.43293680000000001</v>
      </c>
      <c r="F18" s="36">
        <f>IFERROR($N18*INDEX(Data!$B$19:$V$25,MATCH(F17,Data!$A$19:$A$25,0),MATCH($B18,Data!$B$2:$V$2,0)),"")</f>
        <v>0.63850790000000002</v>
      </c>
      <c r="G18" s="36" t="str">
        <f>IFERROR($N18*INDEX(Data!$B$19:$V$25,MATCH(G17,Data!$A$19:$A$25,0),MATCH($B18,Data!$B$2:$V$2,0)),"")</f>
        <v/>
      </c>
      <c r="H18" s="36">
        <f>IFERROR($N18*INDEX(Data!$B$19:$V$25,MATCH(H17,Data!$A$19:$A$25,0),MATCH($B18,Data!$B$2:$V$2,0)),"")</f>
        <v>0.48760800000000004</v>
      </c>
      <c r="I18" s="36">
        <f>IFERROR($N18*INDEX(Data!$B$19:$V$25,MATCH(I17,Data!$A$19:$A$25,0),MATCH($B18,Data!$B$2:$V$2,0)),"")</f>
        <v>2.9182600000000003E-2</v>
      </c>
      <c r="J18" s="36">
        <f>IFERROR($N18*INDEX(Data!$B$19:$V$25,MATCH(J17,Data!$A$19:$A$25,0),MATCH($B18,Data!$B$2:$V$2,0)),"")</f>
        <v>1.97629E-2</v>
      </c>
      <c r="K18" s="36" t="str">
        <f>IFERROR($N18*INDEX(Data!$B$19:$V$25,MATCH(K17,Data!$A$19:$A$25,0),MATCH($B18,Data!$B$2:$V$2,0)),"")</f>
        <v/>
      </c>
      <c r="L18" s="36" t="str">
        <f>IFERROR($N18*INDEX(Data!$B$19:$V$25,MATCH(L17,Data!$A$19:$A$25,0),MATCH($B18,Data!$B$2:$V$2,0)),"")</f>
        <v/>
      </c>
      <c r="M18" s="36" t="str">
        <f>IFERROR($N18*INDEX(Data!$B$19:$V$25,MATCH(M17,Data!$A$19:$A$25,0),MATCH($B18,Data!$B$2:$V$2,0)),"")</f>
        <v/>
      </c>
      <c r="N18" s="36">
        <f>IFERROR(INDEX(Data!$B$16:$V$16,1,MATCH($B18,Data!$B$2:$V$2,0)),"")</f>
        <v>1.847</v>
      </c>
      <c r="O18" s="36">
        <f>IFERROR(INDEX(Data!$B$31:$V$38,MATCH(O17,Data!$A$31:$A$38,0),MATCH($B18,Data!$B$2:$V$2,0)),"")</f>
        <v>1.84E-2</v>
      </c>
      <c r="P18" s="36">
        <f>IFERROR(INDEX(Data!$B$31:$V$38,MATCH(P17,Data!$A$31:$A$38,0),MATCH($B18,Data!$B$2:$V$2,0)),"")</f>
        <v>0.17530000000000001</v>
      </c>
      <c r="Q18" s="36">
        <f>IFERROR(INDEX(Data!$B$31:$V$38,MATCH(Q17,Data!$A$31:$A$38,0),MATCH($B18,Data!$B$2:$V$2,0)),"")</f>
        <v>2.7699999999999999E-2</v>
      </c>
      <c r="R18" s="36" t="str">
        <f>IFERROR(INDEX(Data!$B$31:$V$38,MATCH(R17,Data!$A$31:$A$38,0),MATCH($B18,Data!$B$2:$V$2,0)),"")</f>
        <v>-</v>
      </c>
      <c r="S18" s="36">
        <f>IFERROR(INDEX(Data!$B$31:$V$38,MATCH(S17,Data!$A$31:$A$38,0),MATCH($B18,Data!$B$2:$V$2,0)),"")</f>
        <v>9.5799999999999996E-2</v>
      </c>
      <c r="T18" s="36">
        <f>IFERROR(INDEX(Data!$B$31:$V$38,MATCH(T17,Data!$A$31:$A$38,0),MATCH($B18,Data!$B$2:$V$2,0)),"")</f>
        <v>4.1000000000000002E-2</v>
      </c>
      <c r="U18" s="36">
        <f>IFERROR(INDEX(Data!$B$31:$V$38,MATCH(U17,Data!$A$31:$A$38,0),MATCH($B18,Data!$B$2:$V$2,0)),"")</f>
        <v>0.33350000000000002</v>
      </c>
      <c r="V18" s="36">
        <f>IFERROR(INDEX(Data!$B$31:$V$38,MATCH(V17,Data!$A$31:$A$38,0),MATCH($B18,Data!$B$2:$V$2,0)),"")</f>
        <v>0.30830000000000002</v>
      </c>
      <c r="W18" s="36" t="str">
        <f>IFERROR(INDEX(Data!$B$31:$V$38,MATCH(W17,Data!$A$31:$A$38,0),MATCH($B18,Data!$B$2:$V$2,0)),"")</f>
        <v/>
      </c>
      <c r="X18" s="36" t="str">
        <f>IFERROR(INDEX(Data!$B$31:$V$38,MATCH(X17,Data!$A$31:$A$38,0),MATCH($B18,Data!$B$2:$V$2,0)),"")</f>
        <v/>
      </c>
      <c r="Y18" s="36" t="str">
        <f>IFERROR(INDEX(Data!$B$31:$V$38,MATCH(Y17,Data!$A$31:$A$38,0),MATCH($B18,Data!$B$2:$V$2,0)),"")</f>
        <v/>
      </c>
      <c r="Z18" s="36" t="str">
        <f>IFERROR(INDEX(Data!$B$31:$V$38,MATCH(Z17,Data!$A$31:$A$38,0),MATCH($B18,Data!$B$2:$V$2,0)),"")</f>
        <v/>
      </c>
      <c r="AA18" s="36" t="str">
        <f>IFERROR(INDEX(Data!$B$31:$V$38,MATCH(AA17,Data!$A$31:$A$38,0),MATCH($B18,Data!$B$2:$V$2,0)),"")</f>
        <v/>
      </c>
      <c r="AB18" s="36" t="str">
        <f>IFERROR(INDEX(Data!$B$31:$V$38,MATCH(AB17,Data!$A$31:$A$38,0),MATCH($B18,Data!$B$2:$V$2,0)),"")</f>
        <v/>
      </c>
      <c r="AC18" s="36" t="str">
        <f>IFERROR(INDEX(Data!$B$31:$V$38,MATCH(AC17,Data!$A$31:$A$38,0),MATCH($B18,Data!$B$2:$V$2,0)),"")</f>
        <v/>
      </c>
      <c r="AD18" s="36" t="str">
        <f>IFERROR(INDEX(Data!$B$31:$V$38,MATCH(AD17,Data!$A$31:$A$38,0),MATCH($B18,Data!$B$2:$V$2,0)),"")</f>
        <v/>
      </c>
      <c r="AE18" s="36" t="str">
        <f>IFERROR(INDEX(Data!$B$31:$V$38,MATCH(AE17,Data!$A$31:$A$38,0),MATCH($B18,Data!$B$2:$V$2,0)),"")</f>
        <v/>
      </c>
      <c r="AF18" s="36" t="str">
        <f>IFERROR(INDEX(Data!$B$31:$V$38,MATCH(AF17,Data!$A$31:$A$38,0),MATCH($B18,Data!$B$2:$V$2,0)),"")</f>
        <v/>
      </c>
      <c r="AG18" s="36" t="str">
        <f>IFERROR(INDEX(Data!$B$31:$V$38,MATCH(AG17,Data!$A$31:$A$38,0),MATCH($B18,Data!$B$2:$V$2,0)),"")</f>
        <v/>
      </c>
      <c r="AH18" s="36" t="str">
        <f>IFERROR(INDEX(Data!$B$31:$V$38,MATCH(AH17,Data!$A$31:$A$38,0),MATCH($B18,Data!$B$2:$V$2,0)),"")</f>
        <v/>
      </c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</row>
    <row r="19" spans="1:63" x14ac:dyDescent="0.25">
      <c r="A19" s="4" t="str">
        <f t="shared" si="2"/>
        <v>42216Short</v>
      </c>
      <c r="B19" s="133">
        <f t="shared" ref="B19" si="18">B18</f>
        <v>42216</v>
      </c>
      <c r="C19" s="52" t="s">
        <v>9</v>
      </c>
      <c r="D19" s="36" t="str">
        <f>IFERROR($N19*INDEX(Data!$B$27:$V$29,MATCH(D17,Data!$A$27:$A$29,0),MATCH($B19,Data!$B$2:$V$2,0)),"")</f>
        <v/>
      </c>
      <c r="E19" s="36" t="str">
        <f>IFERROR($N19*INDEX(Data!$B$27:$V$29,MATCH(E17,Data!$A$27:$A$29,0),MATCH($B19,Data!$B$2:$V$2,0)),"")</f>
        <v/>
      </c>
      <c r="F19" s="36" t="str">
        <f>IFERROR($N19*INDEX(Data!$B$27:$V$29,MATCH(F17,Data!$A$27:$A$29,0),MATCH($B19,Data!$B$2:$V$2,0)),"")</f>
        <v/>
      </c>
      <c r="G19" s="36" t="str">
        <f>IFERROR($N19*INDEX(Data!$B$27:$V$29,MATCH(G17,Data!$A$27:$A$29,0),MATCH($B19,Data!$B$2:$V$2,0)),"")</f>
        <v/>
      </c>
      <c r="H19" s="36" t="str">
        <f>IFERROR($N19*INDEX(Data!$B$27:$V$29,MATCH(H17,Data!$A$27:$A$29,0),MATCH($B19,Data!$B$2:$V$2,0)),"")</f>
        <v/>
      </c>
      <c r="I19" s="36" t="str">
        <f>IFERROR($N19*INDEX(Data!$B$27:$V$29,MATCH(I17,Data!$A$27:$A$29,0),MATCH($B19,Data!$B$2:$V$2,0)),"")</f>
        <v/>
      </c>
      <c r="J19" s="36" t="str">
        <f>IFERROR($N19*INDEX(Data!$B$27:$V$29,MATCH(J17,Data!$A$27:$A$29,0),MATCH($B19,Data!$B$2:$V$2,0)),"")</f>
        <v/>
      </c>
      <c r="K19" s="36">
        <f>IFERROR($N19*INDEX(Data!$B$27:$V$29,MATCH(K17,Data!$A$27:$A$29,0),MATCH($B19,Data!$B$2:$V$2,0)),"")</f>
        <v>0.13481680000000001</v>
      </c>
      <c r="L19" s="36">
        <f>IFERROR($N19*INDEX(Data!$B$27:$V$29,MATCH(L17,Data!$A$27:$A$29,0),MATCH($B19,Data!$B$2:$V$2,0)),"")</f>
        <v>9.8923000000000011E-2</v>
      </c>
      <c r="M19" s="36">
        <f>IFERROR($N19*INDEX(Data!$B$27:$V$29,MATCH(M17,Data!$A$27:$A$29,0),MATCH($B19,Data!$B$2:$V$2,0)),"")</f>
        <v>0.16508020000000001</v>
      </c>
      <c r="N19" s="36">
        <f>IFERROR(INDEX(Data!$B$17:$V$17,1,MATCH($B19,Data!$B$2:$V$2,0)),"")</f>
        <v>0.39100000000000001</v>
      </c>
      <c r="O19" s="36">
        <f>IFERROR(INDEX(Data!$B$40:$V$58,MATCH(O17,Data!$A$40:$A$58,0),MATCH($B19,Data!$B$2:$V$2,0)),"")</f>
        <v>7.9000000000000001E-2</v>
      </c>
      <c r="P19" s="36">
        <f>IFERROR(INDEX(Data!$B$40:$V$58,MATCH(P17,Data!$A$40:$A$58,0),MATCH($B19,Data!$B$2:$V$2,0)),"")</f>
        <v>0.187</v>
      </c>
      <c r="Q19" s="36">
        <f>IFERROR(INDEX(Data!$B$40:$V$58,MATCH(Q17,Data!$A$40:$A$58,0),MATCH($B19,Data!$B$2:$V$2,0)),"")</f>
        <v>0.03</v>
      </c>
      <c r="R19" s="36">
        <f>IFERROR(INDEX(Data!$B$40:$V$58,MATCH(R17,Data!$A$40:$A$58,0),MATCH($B19,Data!$B$2:$V$2,0)),"")</f>
        <v>2.1999999999999999E-2</v>
      </c>
      <c r="S19" s="36" t="str">
        <f>IFERROR(INDEX(Data!$B$40:$V$58,MATCH(S17,Data!$A$40:$A$58,0),MATCH($B19,Data!$B$2:$V$2,0)),"")</f>
        <v/>
      </c>
      <c r="T19" s="36">
        <f>IFERROR(INDEX(Data!$B$40:$V$58,MATCH(T17,Data!$A$40:$A$58,0),MATCH($B19,Data!$B$2:$V$2,0)),"")</f>
        <v>0.23200000000000001</v>
      </c>
      <c r="U19" s="36">
        <f>IFERROR(INDEX(Data!$B$40:$V$58,MATCH(U17,Data!$A$40:$A$58,0),MATCH($B19,Data!$B$2:$V$2,0)),"")</f>
        <v>0.32700000000000001</v>
      </c>
      <c r="V19" s="36">
        <f>IFERROR(INDEX(Data!$B$40:$V$58,MATCH(V17,Data!$A$40:$A$58,0),MATCH($B19,Data!$B$2:$V$2,0)),"")</f>
        <v>0</v>
      </c>
      <c r="W19" s="36">
        <f>IFERROR(INDEX(Data!$B$40:$V$58,MATCH(W17,Data!$A$40:$A$58,0),MATCH($B19,Data!$B$2:$V$2,0)),"")</f>
        <v>0</v>
      </c>
      <c r="X19" s="36" t="str">
        <f>IFERROR(INDEX(Data!$B$40:$V$58,MATCH(X17,Data!$A$40:$A$58,0),MATCH($B19,Data!$B$2:$V$2,0)),"")</f>
        <v>-</v>
      </c>
      <c r="Y19" s="36">
        <f>IFERROR(INDEX(Data!$B$40:$V$58,MATCH(Y17,Data!$A$40:$A$58,0),MATCH($B19,Data!$B$2:$V$2,0)),"")</f>
        <v>1.2999999999999999E-2</v>
      </c>
      <c r="Z19" s="36">
        <f>IFERROR(INDEX(Data!$B$40:$V$58,MATCH(Z17,Data!$A$40:$A$58,0),MATCH($B19,Data!$B$2:$V$2,0)),"")</f>
        <v>4.0000000000000001E-3</v>
      </c>
      <c r="AA19" s="36">
        <f>IFERROR(INDEX(Data!$B$40:$V$58,MATCH(AA17,Data!$A$40:$A$58,0),MATCH($B19,Data!$B$2:$V$2,0)),"")</f>
        <v>8.9999999999999993E-3</v>
      </c>
      <c r="AB19" s="36">
        <f>IFERROR(INDEX(Data!$B$40:$V$58,MATCH(AB17,Data!$A$40:$A$58,0),MATCH($B19,Data!$B$2:$V$2,0)),"")</f>
        <v>2.5999999999999999E-2</v>
      </c>
      <c r="AC19" s="36">
        <f>IFERROR(INDEX(Data!$B$40:$V$58,MATCH(AC17,Data!$A$40:$A$58,0),MATCH($B19,Data!$B$2:$V$2,0)),"")</f>
        <v>8.9999999999999993E-3</v>
      </c>
      <c r="AD19" s="36">
        <f>IFERROR(INDEX(Data!$B$40:$V$58,MATCH(AD17,Data!$A$40:$A$58,0),MATCH($B19,Data!$B$2:$V$2,0)),"")</f>
        <v>1.2999999999999999E-2</v>
      </c>
      <c r="AE19" s="36">
        <f>IFERROR(INDEX(Data!$B$40:$V$58,MATCH(AE17,Data!$A$40:$A$58,0),MATCH($B19,Data!$B$2:$V$2,0)),"")</f>
        <v>1.2999999999999999E-2</v>
      </c>
      <c r="AF19" s="36">
        <f>IFERROR(INDEX(Data!$B$40:$V$58,MATCH(AF17,Data!$A$40:$A$58,0),MATCH($B19,Data!$B$2:$V$2,0)),"")</f>
        <v>4.0000000000000001E-3</v>
      </c>
      <c r="AG19" s="36">
        <f>IFERROR(INDEX(Data!$B$40:$V$58,MATCH(AG17,Data!$A$40:$A$58,0),MATCH($B19,Data!$B$2:$V$2,0)),"")</f>
        <v>1.2999999999999999E-2</v>
      </c>
      <c r="AH19" s="36">
        <f>IFERROR(INDEX(Data!$B$40:$V$58,MATCH(AH17,Data!$A$40:$A$58,0),MATCH($B19,Data!$B$2:$V$2,0)),"")</f>
        <v>1.9E-2</v>
      </c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</row>
    <row r="20" spans="1:63" x14ac:dyDescent="0.25">
      <c r="A20" s="4" t="str">
        <f t="shared" si="2"/>
        <v/>
      </c>
      <c r="B20" s="79"/>
    </row>
    <row r="21" spans="1:63" x14ac:dyDescent="0.25">
      <c r="A21" s="4" t="str">
        <f t="shared" si="2"/>
        <v/>
      </c>
      <c r="B21" s="101"/>
      <c r="C21" s="51"/>
      <c r="D21" s="138" t="str">
        <f t="shared" ref="D21:N21" si="19">D17</f>
        <v>CLOs</v>
      </c>
      <c r="E21" s="138" t="str">
        <f t="shared" si="19"/>
        <v>European CMBS</v>
      </c>
      <c r="F21" s="138" t="str">
        <f t="shared" si="19"/>
        <v>European RMBS</v>
      </c>
      <c r="G21" s="138" t="str">
        <f t="shared" si="19"/>
        <v>Other Structured Finance</v>
      </c>
      <c r="H21" s="138" t="str">
        <f t="shared" si="19"/>
        <v>US Non-Agency</v>
      </c>
      <c r="I21" s="138" t="str">
        <f t="shared" si="19"/>
        <v>Whole Business Securitisation</v>
      </c>
      <c r="J21" s="138" t="str">
        <f t="shared" si="19"/>
        <v>US Agency CRT</v>
      </c>
      <c r="K21" s="128" t="str">
        <f t="shared" si="19"/>
        <v>Indices</v>
      </c>
      <c r="L21" s="128" t="str">
        <f t="shared" si="19"/>
        <v xml:space="preserve">Financials </v>
      </c>
      <c r="M21" s="128" t="str">
        <f t="shared" si="19"/>
        <v>Sovereign</v>
      </c>
      <c r="N21" s="190" t="str">
        <f t="shared" si="19"/>
        <v>Total</v>
      </c>
      <c r="O21" s="137" t="str">
        <f t="shared" ref="O21:AH21" si="20">O17</f>
        <v>France</v>
      </c>
      <c r="P21" s="137" t="str">
        <f t="shared" si="20"/>
        <v>Germany</v>
      </c>
      <c r="Q21" s="137" t="str">
        <f t="shared" si="20"/>
        <v>Italy</v>
      </c>
      <c r="R21" s="137" t="str">
        <f t="shared" si="20"/>
        <v>Netherlands</v>
      </c>
      <c r="S21" s="137" t="str">
        <f t="shared" si="20"/>
        <v>Pan-European</v>
      </c>
      <c r="T21" s="137" t="str">
        <f t="shared" si="20"/>
        <v>Spain</v>
      </c>
      <c r="U21" s="137" t="str">
        <f t="shared" si="20"/>
        <v>United Kingdom</v>
      </c>
      <c r="V21" s="137" t="str">
        <f t="shared" si="20"/>
        <v>United States</v>
      </c>
      <c r="W21" s="137" t="str">
        <f t="shared" si="20"/>
        <v>Belgium</v>
      </c>
      <c r="X21" s="137" t="str">
        <f t="shared" si="20"/>
        <v>Denmark</v>
      </c>
      <c r="Y21" s="137" t="str">
        <f t="shared" si="20"/>
        <v>Finland</v>
      </c>
      <c r="Z21" s="137" t="str">
        <f t="shared" si="20"/>
        <v>Greece</v>
      </c>
      <c r="AA21" s="137" t="str">
        <f t="shared" si="20"/>
        <v>Ireland</v>
      </c>
      <c r="AB21" s="137" t="str">
        <f t="shared" si="20"/>
        <v>Luxembourg</v>
      </c>
      <c r="AC21" s="137" t="str">
        <f t="shared" si="20"/>
        <v>Norway</v>
      </c>
      <c r="AD21" s="137" t="str">
        <f t="shared" si="20"/>
        <v>Poland</v>
      </c>
      <c r="AE21" s="137" t="str">
        <f t="shared" si="20"/>
        <v>Portugal</v>
      </c>
      <c r="AF21" s="137" t="str">
        <f t="shared" si="20"/>
        <v>Sweden</v>
      </c>
      <c r="AG21" s="137" t="str">
        <f t="shared" si="20"/>
        <v>Switzerland</v>
      </c>
      <c r="AH21" s="137" t="str">
        <f t="shared" si="20"/>
        <v>Russia</v>
      </c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</row>
    <row r="22" spans="1:63" x14ac:dyDescent="0.25">
      <c r="A22" s="4" t="str">
        <f t="shared" si="2"/>
        <v>42185Long</v>
      </c>
      <c r="B22" s="132">
        <f t="shared" ref="B22" si="21">EOMONTH(B26,1)</f>
        <v>42185</v>
      </c>
      <c r="C22" s="52" t="s">
        <v>8</v>
      </c>
      <c r="D22" s="36">
        <f>IFERROR($N22*INDEX(Data!$B$19:$V$25,MATCH(D21,Data!$A$19:$A$25,0),MATCH($B22,Data!$B$2:$V$2,0)),"")</f>
        <v>0.2374066</v>
      </c>
      <c r="E22" s="36">
        <f>IFERROR($N22*INDEX(Data!$B$19:$V$25,MATCH(E21,Data!$A$19:$A$25,0),MATCH($B22,Data!$B$2:$V$2,0)),"")</f>
        <v>0.43126740000000002</v>
      </c>
      <c r="F22" s="36">
        <f>IFERROR($N22*INDEX(Data!$B$19:$V$25,MATCH(F21,Data!$A$19:$A$25,0),MATCH($B22,Data!$B$2:$V$2,0)),"")</f>
        <v>0.63405599999999995</v>
      </c>
      <c r="G22" s="36" t="str">
        <f>IFERROR($N22*INDEX(Data!$B$19:$V$25,MATCH(G21,Data!$A$19:$A$25,0),MATCH($B22,Data!$B$2:$V$2,0)),"")</f>
        <v/>
      </c>
      <c r="H22" s="36">
        <f>IFERROR($N22*INDEX(Data!$B$19:$V$25,MATCH(H21,Data!$A$19:$A$25,0),MATCH($B22,Data!$B$2:$V$2,0)),"")</f>
        <v>0.48119020000000001</v>
      </c>
      <c r="I22" s="36">
        <f>IFERROR($N22*INDEX(Data!$B$19:$V$25,MATCH(I21,Data!$A$19:$A$25,0),MATCH($B22,Data!$B$2:$V$2,0)),"")</f>
        <v>2.9334200000000001E-2</v>
      </c>
      <c r="J22" s="36">
        <f>IFERROR($N22*INDEX(Data!$B$19:$V$25,MATCH(J21,Data!$A$19:$A$25,0),MATCH($B22,Data!$B$2:$V$2,0)),"")</f>
        <v>8.3812000000000001E-3</v>
      </c>
      <c r="K22" s="36" t="str">
        <f>IFERROR($N22*INDEX(Data!$B$19:$V$25,MATCH(K21,Data!$A$19:$A$25,0),MATCH($B22,Data!$B$2:$V$2,0)),"")</f>
        <v/>
      </c>
      <c r="L22" s="36" t="str">
        <f>IFERROR($N22*INDEX(Data!$B$19:$V$25,MATCH(L21,Data!$A$19:$A$25,0),MATCH($B22,Data!$B$2:$V$2,0)),"")</f>
        <v/>
      </c>
      <c r="M22" s="36" t="str">
        <f>IFERROR($N22*INDEX(Data!$B$19:$V$25,MATCH(M21,Data!$A$19:$A$25,0),MATCH($B22,Data!$B$2:$V$2,0)),"")</f>
        <v/>
      </c>
      <c r="N22" s="36">
        <f>IFERROR(INDEX(Data!$B$16:$V$16,1,MATCH($B22,Data!$B$2:$V$2,0)),"")</f>
        <v>1.8220000000000001</v>
      </c>
      <c r="O22" s="36">
        <f>IFERROR(INDEX(Data!$B$31:$V$38,MATCH(O21,Data!$A$31:$A$38,0),MATCH($B22,Data!$B$2:$V$2,0)),"")</f>
        <v>1.6748247009867399E-2</v>
      </c>
      <c r="P22" s="36">
        <f>IFERROR(INDEX(Data!$B$31:$V$38,MATCH(P21,Data!$A$31:$A$38,0),MATCH($B22,Data!$B$2:$V$2,0)),"")</f>
        <v>0.17561520146888299</v>
      </c>
      <c r="Q22" s="36">
        <f>IFERROR(INDEX(Data!$B$31:$V$38,MATCH(Q21,Data!$A$31:$A$38,0),MATCH($B22,Data!$B$2:$V$2,0)),"")</f>
        <v>2.8902052656856601E-2</v>
      </c>
      <c r="R22" s="36" t="str">
        <f>IFERROR(INDEX(Data!$B$31:$V$38,MATCH(R21,Data!$A$31:$A$38,0),MATCH($B22,Data!$B$2:$V$2,0)),"")</f>
        <v>-</v>
      </c>
      <c r="S22" s="36">
        <f>IFERROR(INDEX(Data!$B$31:$V$38,MATCH(S21,Data!$A$31:$A$38,0),MATCH($B22,Data!$B$2:$V$2,0)),"")</f>
        <v>9.6738659817766998E-2</v>
      </c>
      <c r="T22" s="36">
        <f>IFERROR(INDEX(Data!$B$31:$V$38,MATCH(T21,Data!$A$31:$A$38,0),MATCH($B22,Data!$B$2:$V$2,0)),"")</f>
        <v>4.1387249329046402E-2</v>
      </c>
      <c r="U22" s="36">
        <f>IFERROR(INDEX(Data!$B$31:$V$38,MATCH(U21,Data!$A$31:$A$38,0),MATCH($B22,Data!$B$2:$V$2,0)),"")</f>
        <v>0.338164288631641</v>
      </c>
      <c r="V22" s="36">
        <f>IFERROR(INDEX(Data!$B$31:$V$38,MATCH(V21,Data!$A$31:$A$38,0),MATCH($B22,Data!$B$2:$V$2,0)),"")</f>
        <v>0.30244430108593801</v>
      </c>
      <c r="W22" s="36" t="str">
        <f>IFERROR(INDEX(Data!$B$31:$V$38,MATCH(W21,Data!$A$31:$A$38,0),MATCH($B22,Data!$B$2:$V$2,0)),"")</f>
        <v/>
      </c>
      <c r="X22" s="36" t="str">
        <f>IFERROR(INDEX(Data!$B$31:$V$38,MATCH(X21,Data!$A$31:$A$38,0),MATCH($B22,Data!$B$2:$V$2,0)),"")</f>
        <v/>
      </c>
      <c r="Y22" s="36" t="str">
        <f>IFERROR(INDEX(Data!$B$31:$V$38,MATCH(Y21,Data!$A$31:$A$38,0),MATCH($B22,Data!$B$2:$V$2,0)),"")</f>
        <v/>
      </c>
      <c r="Z22" s="36" t="str">
        <f>IFERROR(INDEX(Data!$B$31:$V$38,MATCH(Z21,Data!$A$31:$A$38,0),MATCH($B22,Data!$B$2:$V$2,0)),"")</f>
        <v/>
      </c>
      <c r="AA22" s="36" t="str">
        <f>IFERROR(INDEX(Data!$B$31:$V$38,MATCH(AA21,Data!$A$31:$A$38,0),MATCH($B22,Data!$B$2:$V$2,0)),"")</f>
        <v/>
      </c>
      <c r="AB22" s="36" t="str">
        <f>IFERROR(INDEX(Data!$B$31:$V$38,MATCH(AB21,Data!$A$31:$A$38,0),MATCH($B22,Data!$B$2:$V$2,0)),"")</f>
        <v/>
      </c>
      <c r="AC22" s="36" t="str">
        <f>IFERROR(INDEX(Data!$B$31:$V$38,MATCH(AC21,Data!$A$31:$A$38,0),MATCH($B22,Data!$B$2:$V$2,0)),"")</f>
        <v/>
      </c>
      <c r="AD22" s="36" t="str">
        <f>IFERROR(INDEX(Data!$B$31:$V$38,MATCH(AD21,Data!$A$31:$A$38,0),MATCH($B22,Data!$B$2:$V$2,0)),"")</f>
        <v/>
      </c>
      <c r="AE22" s="36" t="str">
        <f>IFERROR(INDEX(Data!$B$31:$V$38,MATCH(AE21,Data!$A$31:$A$38,0),MATCH($B22,Data!$B$2:$V$2,0)),"")</f>
        <v/>
      </c>
      <c r="AF22" s="36" t="str">
        <f>IFERROR(INDEX(Data!$B$31:$V$38,MATCH(AF21,Data!$A$31:$A$38,0),MATCH($B22,Data!$B$2:$V$2,0)),"")</f>
        <v/>
      </c>
      <c r="AG22" s="36" t="str">
        <f>IFERROR(INDEX(Data!$B$31:$V$38,MATCH(AG21,Data!$A$31:$A$38,0),MATCH($B22,Data!$B$2:$V$2,0)),"")</f>
        <v/>
      </c>
      <c r="AH22" s="36" t="str">
        <f>IFERROR(INDEX(Data!$B$31:$V$38,MATCH(AH21,Data!$A$31:$A$38,0),MATCH($B22,Data!$B$2:$V$2,0)),"")</f>
        <v/>
      </c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</row>
    <row r="23" spans="1:63" x14ac:dyDescent="0.25">
      <c r="A23" s="4" t="str">
        <f t="shared" si="2"/>
        <v>42185Short</v>
      </c>
      <c r="B23" s="133">
        <f t="shared" ref="B23" si="22">B22</f>
        <v>42185</v>
      </c>
      <c r="C23" s="52" t="s">
        <v>9</v>
      </c>
      <c r="D23" s="36" t="str">
        <f>IFERROR($N23*INDEX(Data!$B$27:$V$29,MATCH(D21,Data!$A$27:$A$29,0),MATCH($B23,Data!$B$2:$V$2,0)),"")</f>
        <v/>
      </c>
      <c r="E23" s="36" t="str">
        <f>IFERROR($N23*INDEX(Data!$B$27:$V$29,MATCH(E21,Data!$A$27:$A$29,0),MATCH($B23,Data!$B$2:$V$2,0)),"")</f>
        <v/>
      </c>
      <c r="F23" s="36" t="str">
        <f>IFERROR($N23*INDEX(Data!$B$27:$V$29,MATCH(F21,Data!$A$27:$A$29,0),MATCH($B23,Data!$B$2:$V$2,0)),"")</f>
        <v/>
      </c>
      <c r="G23" s="36" t="str">
        <f>IFERROR($N23*INDEX(Data!$B$27:$V$29,MATCH(G21,Data!$A$27:$A$29,0),MATCH($B23,Data!$B$2:$V$2,0)),"")</f>
        <v/>
      </c>
      <c r="H23" s="36" t="str">
        <f>IFERROR($N23*INDEX(Data!$B$27:$V$29,MATCH(H21,Data!$A$27:$A$29,0),MATCH($B23,Data!$B$2:$V$2,0)),"")</f>
        <v/>
      </c>
      <c r="I23" s="36" t="str">
        <f>IFERROR($N23*INDEX(Data!$B$27:$V$29,MATCH(I21,Data!$A$27:$A$29,0),MATCH($B23,Data!$B$2:$V$2,0)),"")</f>
        <v/>
      </c>
      <c r="J23" s="36" t="str">
        <f>IFERROR($N23*INDEX(Data!$B$27:$V$29,MATCH(J21,Data!$A$27:$A$29,0),MATCH($B23,Data!$B$2:$V$2,0)),"")</f>
        <v/>
      </c>
      <c r="K23" s="36">
        <f>IFERROR($N23*INDEX(Data!$B$27:$V$29,MATCH(K21,Data!$A$27:$A$29,0),MATCH($B23,Data!$B$2:$V$2,0)),"")</f>
        <v>0.1156188245683077</v>
      </c>
      <c r="L23" s="36">
        <f>IFERROR($N23*INDEX(Data!$B$27:$V$29,MATCH(L21,Data!$A$27:$A$29,0),MATCH($B23,Data!$B$2:$V$2,0)),"")</f>
        <v>0.10736033709914286</v>
      </c>
      <c r="M23" s="36">
        <f>IFERROR($N23*INDEX(Data!$B$27:$V$29,MATCH(M21,Data!$A$27:$A$29,0),MATCH($B23,Data!$B$2:$V$2,0)),"")</f>
        <v>0.16302083833254946</v>
      </c>
      <c r="N23" s="36">
        <f>IFERROR(INDEX(Data!$B$17:$V$17,1,MATCH($B23,Data!$B$2:$V$2,0)),"")</f>
        <v>0.38600000000000001</v>
      </c>
      <c r="O23" s="36">
        <f>IFERROR(INDEX(Data!$B$40:$V$58,MATCH(O21,Data!$A$40:$A$58,0),MATCH($B23,Data!$B$2:$V$2,0)),"")</f>
        <v>7.6999999999999999E-2</v>
      </c>
      <c r="P23" s="36">
        <f>IFERROR(INDEX(Data!$B$40:$V$58,MATCH(P21,Data!$A$40:$A$58,0),MATCH($B23,Data!$B$2:$V$2,0)),"")</f>
        <v>0.20699999999999999</v>
      </c>
      <c r="Q23" s="36">
        <f>IFERROR(INDEX(Data!$B$40:$V$58,MATCH(Q21,Data!$A$40:$A$58,0),MATCH($B23,Data!$B$2:$V$2,0)),"")</f>
        <v>2.8000000000000001E-2</v>
      </c>
      <c r="R23" s="36">
        <f>IFERROR(INDEX(Data!$B$40:$V$58,MATCH(R21,Data!$A$40:$A$58,0),MATCH($B23,Data!$B$2:$V$2,0)),"")</f>
        <v>0.02</v>
      </c>
      <c r="S23" s="36" t="str">
        <f>IFERROR(INDEX(Data!$B$40:$V$58,MATCH(S21,Data!$A$40:$A$58,0),MATCH($B23,Data!$B$2:$V$2,0)),"")</f>
        <v/>
      </c>
      <c r="T23" s="36">
        <f>IFERROR(INDEX(Data!$B$40:$V$58,MATCH(T21,Data!$A$40:$A$58,0),MATCH($B23,Data!$B$2:$V$2,0)),"")</f>
        <v>0.23200000000000001</v>
      </c>
      <c r="U23" s="36">
        <f>IFERROR(INDEX(Data!$B$40:$V$58,MATCH(U21,Data!$A$40:$A$58,0),MATCH($B23,Data!$B$2:$V$2,0)),"")</f>
        <v>0.311</v>
      </c>
      <c r="V23" s="36">
        <f>IFERROR(INDEX(Data!$B$40:$V$58,MATCH(V21,Data!$A$40:$A$58,0),MATCH($B23,Data!$B$2:$V$2,0)),"")</f>
        <v>0</v>
      </c>
      <c r="W23" s="36">
        <f>IFERROR(INDEX(Data!$B$40:$V$58,MATCH(W21,Data!$A$40:$A$58,0),MATCH($B23,Data!$B$2:$V$2,0)),"")</f>
        <v>0</v>
      </c>
      <c r="X23" s="36" t="str">
        <f>IFERROR(INDEX(Data!$B$40:$V$58,MATCH(X21,Data!$A$40:$A$58,0),MATCH($B23,Data!$B$2:$V$2,0)),"")</f>
        <v>-</v>
      </c>
      <c r="Y23" s="36">
        <f>IFERROR(INDEX(Data!$B$40:$V$58,MATCH(Y21,Data!$A$40:$A$58,0),MATCH($B23,Data!$B$2:$V$2,0)),"")</f>
        <v>1.2E-2</v>
      </c>
      <c r="Z23" s="36">
        <f>IFERROR(INDEX(Data!$B$40:$V$58,MATCH(Z21,Data!$A$40:$A$58,0),MATCH($B23,Data!$B$2:$V$2,0)),"")</f>
        <v>4.0000000000000001E-3</v>
      </c>
      <c r="AA23" s="36">
        <f>IFERROR(INDEX(Data!$B$40:$V$58,MATCH(AA21,Data!$A$40:$A$58,0),MATCH($B23,Data!$B$2:$V$2,0)),"")</f>
        <v>8.0000000000000002E-3</v>
      </c>
      <c r="AB23" s="36">
        <f>IFERROR(INDEX(Data!$B$40:$V$58,MATCH(AB21,Data!$A$40:$A$58,0),MATCH($B23,Data!$B$2:$V$2,0)),"")</f>
        <v>2.4E-2</v>
      </c>
      <c r="AC23" s="36">
        <f>IFERROR(INDEX(Data!$B$40:$V$58,MATCH(AC21,Data!$A$40:$A$58,0),MATCH($B23,Data!$B$2:$V$2,0)),"")</f>
        <v>8.0000000000000002E-3</v>
      </c>
      <c r="AD23" s="36">
        <f>IFERROR(INDEX(Data!$B$40:$V$58,MATCH(AD21,Data!$A$40:$A$58,0),MATCH($B23,Data!$B$2:$V$2,0)),"")</f>
        <v>1.2E-2</v>
      </c>
      <c r="AE23" s="36">
        <f>IFERROR(INDEX(Data!$B$40:$V$58,MATCH(AE21,Data!$A$40:$A$58,0),MATCH($B23,Data!$B$2:$V$2,0)),"")</f>
        <v>1.2E-2</v>
      </c>
      <c r="AF23" s="36">
        <f>IFERROR(INDEX(Data!$B$40:$V$58,MATCH(AF21,Data!$A$40:$A$58,0),MATCH($B23,Data!$B$2:$V$2,0)),"")</f>
        <v>4.0000000000000001E-3</v>
      </c>
      <c r="AG23" s="36">
        <f>IFERROR(INDEX(Data!$B$40:$V$58,MATCH(AG21,Data!$A$40:$A$58,0),MATCH($B23,Data!$B$2:$V$2,0)),"")</f>
        <v>1.2E-2</v>
      </c>
      <c r="AH23" s="36">
        <f>IFERROR(INDEX(Data!$B$40:$V$58,MATCH(AH21,Data!$A$40:$A$58,0),MATCH($B23,Data!$B$2:$V$2,0)),"")</f>
        <v>1.9E-2</v>
      </c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</row>
    <row r="24" spans="1:63" x14ac:dyDescent="0.25">
      <c r="A24" s="4" t="str">
        <f t="shared" si="2"/>
        <v/>
      </c>
      <c r="B24" s="79"/>
    </row>
    <row r="25" spans="1:63" x14ac:dyDescent="0.25">
      <c r="A25" s="4" t="str">
        <f t="shared" si="2"/>
        <v/>
      </c>
      <c r="B25" s="101"/>
      <c r="C25" s="51"/>
      <c r="D25" s="138" t="str">
        <f t="shared" ref="D25:N25" si="23">D21</f>
        <v>CLOs</v>
      </c>
      <c r="E25" s="138" t="str">
        <f t="shared" si="23"/>
        <v>European CMBS</v>
      </c>
      <c r="F25" s="138" t="str">
        <f t="shared" si="23"/>
        <v>European RMBS</v>
      </c>
      <c r="G25" s="138" t="str">
        <f t="shared" si="23"/>
        <v>Other Structured Finance</v>
      </c>
      <c r="H25" s="138" t="str">
        <f t="shared" si="23"/>
        <v>US Non-Agency</v>
      </c>
      <c r="I25" s="138" t="str">
        <f t="shared" si="23"/>
        <v>Whole Business Securitisation</v>
      </c>
      <c r="J25" s="138" t="str">
        <f t="shared" si="23"/>
        <v>US Agency CRT</v>
      </c>
      <c r="K25" s="128" t="str">
        <f t="shared" si="23"/>
        <v>Indices</v>
      </c>
      <c r="L25" s="128" t="str">
        <f t="shared" si="23"/>
        <v xml:space="preserve">Financials </v>
      </c>
      <c r="M25" s="128" t="str">
        <f t="shared" si="23"/>
        <v>Sovereign</v>
      </c>
      <c r="N25" s="190" t="str">
        <f t="shared" si="23"/>
        <v>Total</v>
      </c>
      <c r="O25" s="137" t="str">
        <f t="shared" ref="O25:AH25" si="24">O21</f>
        <v>France</v>
      </c>
      <c r="P25" s="137" t="str">
        <f t="shared" si="24"/>
        <v>Germany</v>
      </c>
      <c r="Q25" s="137" t="str">
        <f t="shared" si="24"/>
        <v>Italy</v>
      </c>
      <c r="R25" s="137" t="str">
        <f t="shared" si="24"/>
        <v>Netherlands</v>
      </c>
      <c r="S25" s="137" t="str">
        <f t="shared" si="24"/>
        <v>Pan-European</v>
      </c>
      <c r="T25" s="137" t="str">
        <f t="shared" si="24"/>
        <v>Spain</v>
      </c>
      <c r="U25" s="137" t="str">
        <f t="shared" si="24"/>
        <v>United Kingdom</v>
      </c>
      <c r="V25" s="137" t="str">
        <f t="shared" si="24"/>
        <v>United States</v>
      </c>
      <c r="W25" s="137" t="str">
        <f t="shared" si="24"/>
        <v>Belgium</v>
      </c>
      <c r="X25" s="137" t="str">
        <f t="shared" si="24"/>
        <v>Denmark</v>
      </c>
      <c r="Y25" s="137" t="str">
        <f t="shared" si="24"/>
        <v>Finland</v>
      </c>
      <c r="Z25" s="137" t="str">
        <f t="shared" si="24"/>
        <v>Greece</v>
      </c>
      <c r="AA25" s="137" t="str">
        <f t="shared" si="24"/>
        <v>Ireland</v>
      </c>
      <c r="AB25" s="137" t="str">
        <f t="shared" si="24"/>
        <v>Luxembourg</v>
      </c>
      <c r="AC25" s="137" t="str">
        <f t="shared" si="24"/>
        <v>Norway</v>
      </c>
      <c r="AD25" s="137" t="str">
        <f t="shared" si="24"/>
        <v>Poland</v>
      </c>
      <c r="AE25" s="137" t="str">
        <f t="shared" si="24"/>
        <v>Portugal</v>
      </c>
      <c r="AF25" s="137" t="str">
        <f t="shared" si="24"/>
        <v>Sweden</v>
      </c>
      <c r="AG25" s="137" t="str">
        <f t="shared" si="24"/>
        <v>Switzerland</v>
      </c>
      <c r="AH25" s="137" t="str">
        <f t="shared" si="24"/>
        <v>Russia</v>
      </c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</row>
    <row r="26" spans="1:63" x14ac:dyDescent="0.25">
      <c r="A26" s="4" t="str">
        <f t="shared" si="2"/>
        <v>42155Long</v>
      </c>
      <c r="B26" s="132">
        <f t="shared" ref="B26" si="25">EOMONTH(B30,1)</f>
        <v>42155</v>
      </c>
      <c r="C26" s="52" t="s">
        <v>8</v>
      </c>
      <c r="D26" s="36">
        <f>IFERROR($N26*INDEX(Data!$B$19:$V$25,MATCH(D25,Data!$A$19:$A$25,0),MATCH($B26,Data!$B$2:$V$2,0)),"")</f>
        <v>0.21981200000000001</v>
      </c>
      <c r="E26" s="36">
        <f>IFERROR($N26*INDEX(Data!$B$19:$V$25,MATCH(E25,Data!$A$19:$A$25,0),MATCH($B26,Data!$B$2:$V$2,0)),"")</f>
        <v>0.42798900000000001</v>
      </c>
      <c r="F26" s="36">
        <f>IFERROR($N26*INDEX(Data!$B$19:$V$25,MATCH(F25,Data!$A$19:$A$25,0),MATCH($B26,Data!$B$2:$V$2,0)),"")</f>
        <v>0.62256200000000006</v>
      </c>
      <c r="G26" s="36" t="str">
        <f>IFERROR($N26*INDEX(Data!$B$19:$V$25,MATCH(G25,Data!$A$19:$A$25,0),MATCH($B26,Data!$B$2:$V$2,0)),"")</f>
        <v/>
      </c>
      <c r="H26" s="36">
        <f>IFERROR($N26*INDEX(Data!$B$19:$V$25,MATCH(H25,Data!$A$19:$A$25,0),MATCH($B26,Data!$B$2:$V$2,0)),"")</f>
        <v>0.47685600000000006</v>
      </c>
      <c r="I26" s="36">
        <f>IFERROR($N26*INDEX(Data!$B$19:$V$25,MATCH(I25,Data!$A$19:$A$25,0),MATCH($B26,Data!$B$2:$V$2,0)),"")</f>
        <v>2.8282000000000005E-2</v>
      </c>
      <c r="J26" s="36">
        <f>IFERROR($N26*INDEX(Data!$B$19:$V$25,MATCH(J25,Data!$A$19:$A$25,0),MATCH($B26,Data!$B$2:$V$2,0)),"")</f>
        <v>1.4499E-2</v>
      </c>
      <c r="K26" s="36" t="str">
        <f>IFERROR($N26*INDEX(Data!$B$19:$V$25,MATCH(K25,Data!$A$19:$A$25,0),MATCH($B26,Data!$B$2:$V$2,0)),"")</f>
        <v/>
      </c>
      <c r="L26" s="36" t="str">
        <f>IFERROR($N26*INDEX(Data!$B$19:$V$25,MATCH(L25,Data!$A$19:$A$25,0),MATCH($B26,Data!$B$2:$V$2,0)),"")</f>
        <v/>
      </c>
      <c r="M26" s="36" t="str">
        <f>IFERROR($N26*INDEX(Data!$B$19:$V$25,MATCH(M25,Data!$A$19:$A$25,0),MATCH($B26,Data!$B$2:$V$2,0)),"")</f>
        <v/>
      </c>
      <c r="N26" s="36">
        <f>IFERROR(INDEX(Data!$B$16:$V$16,1,MATCH($B26,Data!$B$2:$V$2,0)),"")</f>
        <v>1.79</v>
      </c>
      <c r="O26" s="36">
        <f>IFERROR(INDEX(Data!$B$31:$V$38,MATCH(O25,Data!$A$31:$A$38,0),MATCH($B26,Data!$B$2:$V$2,0)),"")</f>
        <v>2.18E-2</v>
      </c>
      <c r="P26" s="36">
        <f>IFERROR(INDEX(Data!$B$31:$V$38,MATCH(P25,Data!$A$31:$A$38,0),MATCH($B26,Data!$B$2:$V$2,0)),"")</f>
        <v>0.16889999999999999</v>
      </c>
      <c r="Q26" s="36">
        <f>IFERROR(INDEX(Data!$B$31:$V$38,MATCH(Q25,Data!$A$31:$A$38,0),MATCH($B26,Data!$B$2:$V$2,0)),"")</f>
        <v>3.5000000000000003E-2</v>
      </c>
      <c r="R26" s="36" t="str">
        <f>IFERROR(INDEX(Data!$B$31:$V$38,MATCH(R25,Data!$A$31:$A$38,0),MATCH($B26,Data!$B$2:$V$2,0)),"")</f>
        <v>-</v>
      </c>
      <c r="S26" s="36">
        <f>IFERROR(INDEX(Data!$B$31:$V$38,MATCH(S25,Data!$A$31:$A$38,0),MATCH($B26,Data!$B$2:$V$2,0)),"")</f>
        <v>9.4100000000000003E-2</v>
      </c>
      <c r="T26" s="36">
        <f>IFERROR(INDEX(Data!$B$31:$V$38,MATCH(T25,Data!$A$31:$A$38,0),MATCH($B26,Data!$B$2:$V$2,0)),"")</f>
        <v>4.19E-2</v>
      </c>
      <c r="U26" s="36">
        <f>IFERROR(INDEX(Data!$B$31:$V$38,MATCH(U25,Data!$A$31:$A$38,0),MATCH($B26,Data!$B$2:$V$2,0)),"")</f>
        <v>0.3352</v>
      </c>
      <c r="V26" s="36">
        <f>IFERROR(INDEX(Data!$B$31:$V$38,MATCH(V25,Data!$A$31:$A$38,0),MATCH($B26,Data!$B$2:$V$2,0)),"")</f>
        <v>0.30320000000000003</v>
      </c>
      <c r="W26" s="36" t="str">
        <f>IFERROR(INDEX(Data!$B$31:$V$38,MATCH(W25,Data!$A$31:$A$38,0),MATCH($B26,Data!$B$2:$V$2,0)),"")</f>
        <v/>
      </c>
      <c r="X26" s="36" t="str">
        <f>IFERROR(INDEX(Data!$B$31:$V$38,MATCH(X25,Data!$A$31:$A$38,0),MATCH($B26,Data!$B$2:$V$2,0)),"")</f>
        <v/>
      </c>
      <c r="Y26" s="36" t="str">
        <f>IFERROR(INDEX(Data!$B$31:$V$38,MATCH(Y25,Data!$A$31:$A$38,0),MATCH($B26,Data!$B$2:$V$2,0)),"")</f>
        <v/>
      </c>
      <c r="Z26" s="36" t="str">
        <f>IFERROR(INDEX(Data!$B$31:$V$38,MATCH(Z25,Data!$A$31:$A$38,0),MATCH($B26,Data!$B$2:$V$2,0)),"")</f>
        <v/>
      </c>
      <c r="AA26" s="36" t="str">
        <f>IFERROR(INDEX(Data!$B$31:$V$38,MATCH(AA25,Data!$A$31:$A$38,0),MATCH($B26,Data!$B$2:$V$2,0)),"")</f>
        <v/>
      </c>
      <c r="AB26" s="36" t="str">
        <f>IFERROR(INDEX(Data!$B$31:$V$38,MATCH(AB25,Data!$A$31:$A$38,0),MATCH($B26,Data!$B$2:$V$2,0)),"")</f>
        <v/>
      </c>
      <c r="AC26" s="36" t="str">
        <f>IFERROR(INDEX(Data!$B$31:$V$38,MATCH(AC25,Data!$A$31:$A$38,0),MATCH($B26,Data!$B$2:$V$2,0)),"")</f>
        <v/>
      </c>
      <c r="AD26" s="36" t="str">
        <f>IFERROR(INDEX(Data!$B$31:$V$38,MATCH(AD25,Data!$A$31:$A$38,0),MATCH($B26,Data!$B$2:$V$2,0)),"")</f>
        <v/>
      </c>
      <c r="AE26" s="36" t="str">
        <f>IFERROR(INDEX(Data!$B$31:$V$38,MATCH(AE25,Data!$A$31:$A$38,0),MATCH($B26,Data!$B$2:$V$2,0)),"")</f>
        <v/>
      </c>
      <c r="AF26" s="36" t="str">
        <f>IFERROR(INDEX(Data!$B$31:$V$38,MATCH(AF25,Data!$A$31:$A$38,0),MATCH($B26,Data!$B$2:$V$2,0)),"")</f>
        <v/>
      </c>
      <c r="AG26" s="36" t="str">
        <f>IFERROR(INDEX(Data!$B$31:$V$38,MATCH(AG25,Data!$A$31:$A$38,0),MATCH($B26,Data!$B$2:$V$2,0)),"")</f>
        <v/>
      </c>
      <c r="AH26" s="36" t="str">
        <f>IFERROR(INDEX(Data!$B$31:$V$38,MATCH(AH25,Data!$A$31:$A$38,0),MATCH($B26,Data!$B$2:$V$2,0)),"")</f>
        <v/>
      </c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</row>
    <row r="27" spans="1:63" x14ac:dyDescent="0.25">
      <c r="A27" s="4" t="str">
        <f t="shared" si="2"/>
        <v>42155Short</v>
      </c>
      <c r="B27" s="133">
        <f t="shared" ref="B27" si="26">B26</f>
        <v>42155</v>
      </c>
      <c r="C27" s="52" t="s">
        <v>9</v>
      </c>
      <c r="D27" s="36" t="str">
        <f>IFERROR($N27*INDEX(Data!$B$27:$V$29,MATCH(D25,Data!$A$27:$A$29,0),MATCH($B27,Data!$B$2:$V$2,0)),"")</f>
        <v/>
      </c>
      <c r="E27" s="36" t="str">
        <f>IFERROR($N27*INDEX(Data!$B$27:$V$29,MATCH(E25,Data!$A$27:$A$29,0),MATCH($B27,Data!$B$2:$V$2,0)),"")</f>
        <v/>
      </c>
      <c r="F27" s="36" t="str">
        <f>IFERROR($N27*INDEX(Data!$B$27:$V$29,MATCH(F25,Data!$A$27:$A$29,0),MATCH($B27,Data!$B$2:$V$2,0)),"")</f>
        <v/>
      </c>
      <c r="G27" s="36" t="str">
        <f>IFERROR($N27*INDEX(Data!$B$27:$V$29,MATCH(G25,Data!$A$27:$A$29,0),MATCH($B27,Data!$B$2:$V$2,0)),"")</f>
        <v/>
      </c>
      <c r="H27" s="36" t="str">
        <f>IFERROR($N27*INDEX(Data!$B$27:$V$29,MATCH(H25,Data!$A$27:$A$29,0),MATCH($B27,Data!$B$2:$V$2,0)),"")</f>
        <v/>
      </c>
      <c r="I27" s="36" t="str">
        <f>IFERROR($N27*INDEX(Data!$B$27:$V$29,MATCH(I25,Data!$A$27:$A$29,0),MATCH($B27,Data!$B$2:$V$2,0)),"")</f>
        <v/>
      </c>
      <c r="J27" s="36" t="str">
        <f>IFERROR($N27*INDEX(Data!$B$27:$V$29,MATCH(J25,Data!$A$27:$A$29,0),MATCH($B27,Data!$B$2:$V$2,0)),"")</f>
        <v/>
      </c>
      <c r="K27" s="36">
        <f>IFERROR($N27*INDEX(Data!$B$27:$V$29,MATCH(K25,Data!$A$27:$A$29,0),MATCH($B27,Data!$B$2:$V$2,0)),"")</f>
        <v>7.9632439999999999E-2</v>
      </c>
      <c r="L27" s="36">
        <f>IFERROR($N27*INDEX(Data!$B$27:$V$29,MATCH(L25,Data!$A$27:$A$29,0),MATCH($B27,Data!$B$2:$V$2,0)),"")</f>
        <v>0.12224247999999999</v>
      </c>
      <c r="M27" s="36">
        <f>IFERROR($N27*INDEX(Data!$B$27:$V$29,MATCH(M25,Data!$A$27:$A$29,0),MATCH($B27,Data!$B$2:$V$2,0)),"")</f>
        <v>0.14089079999999998</v>
      </c>
      <c r="N27" s="36">
        <f>IFERROR(INDEX(Data!$B$17:$V$17,1,MATCH($B27,Data!$B$2:$V$2,0)),"")</f>
        <v>0.34279999999999999</v>
      </c>
      <c r="O27" s="36">
        <f>IFERROR(INDEX(Data!$B$40:$V$58,MATCH(O25,Data!$A$40:$A$58,0),MATCH($B27,Data!$B$2:$V$2,0)),"")</f>
        <v>9.7060148669140575E-2</v>
      </c>
      <c r="P27" s="36">
        <f>IFERROR(INDEX(Data!$B$40:$V$58,MATCH(P25,Data!$A$40:$A$58,0),MATCH($B27,Data!$B$2:$V$2,0)),"")</f>
        <v>0.17052029282379788</v>
      </c>
      <c r="Q27" s="36">
        <f>IFERROR(INDEX(Data!$B$40:$V$58,MATCH(Q25,Data!$A$40:$A$58,0),MATCH($B27,Data!$B$2:$V$2,0)),"")</f>
        <v>2.1680844155400333E-2</v>
      </c>
      <c r="R27" s="36">
        <f>IFERROR(INDEX(Data!$B$40:$V$58,MATCH(R25,Data!$A$40:$A$58,0),MATCH($B27,Data!$B$2:$V$2,0)),"")</f>
        <v>1.5486317253857379E-2</v>
      </c>
      <c r="S27" s="36" t="str">
        <f>IFERROR(INDEX(Data!$B$40:$V$58,MATCH(S25,Data!$A$40:$A$58,0),MATCH($B27,Data!$B$2:$V$2,0)),"")</f>
        <v/>
      </c>
      <c r="T27" s="36">
        <f>IFERROR(INDEX(Data!$B$40:$V$58,MATCH(T25,Data!$A$40:$A$58,0),MATCH($B27,Data!$B$2:$V$2,0)),"")</f>
        <v>0.2384</v>
      </c>
      <c r="U27" s="36">
        <f>IFERROR(INDEX(Data!$B$40:$V$58,MATCH(U25,Data!$A$40:$A$58,0),MATCH($B27,Data!$B$2:$V$2,0)),"")</f>
        <v>0.36079901037722378</v>
      </c>
      <c r="V27" s="36">
        <f>IFERROR(INDEX(Data!$B$40:$V$58,MATCH(V25,Data!$A$40:$A$58,0),MATCH($B27,Data!$B$2:$V$2,0)),"")</f>
        <v>0</v>
      </c>
      <c r="W27" s="36">
        <f>IFERROR(INDEX(Data!$B$40:$V$58,MATCH(W25,Data!$A$40:$A$58,0),MATCH($B27,Data!$B$2:$V$2,0)),"")</f>
        <v>0</v>
      </c>
      <c r="X27" s="36" t="str">
        <f>IFERROR(INDEX(Data!$B$40:$V$58,MATCH(X25,Data!$A$40:$A$58,0),MATCH($B27,Data!$B$2:$V$2,0)),"")</f>
        <v>-</v>
      </c>
      <c r="Y27" s="36">
        <f>IFERROR(INDEX(Data!$B$40:$V$58,MATCH(Y25,Data!$A$40:$A$58,0),MATCH($B27,Data!$B$2:$V$2,0)),"")</f>
        <v>9.2917903523144288E-3</v>
      </c>
      <c r="Z27" s="36">
        <f>IFERROR(INDEX(Data!$B$40:$V$58,MATCH(Z25,Data!$A$40:$A$58,0),MATCH($B27,Data!$B$2:$V$2,0)),"")</f>
        <v>3.0972634507714764E-3</v>
      </c>
      <c r="AA27" s="36">
        <f>IFERROR(INDEX(Data!$B$40:$V$58,MATCH(AA25,Data!$A$40:$A$58,0),MATCH($B27,Data!$B$2:$V$2,0)),"")</f>
        <v>6.1945269015429528E-3</v>
      </c>
      <c r="AB27" s="36">
        <f>IFERROR(INDEX(Data!$B$40:$V$58,MATCH(AB25,Data!$A$40:$A$58,0),MATCH($B27,Data!$B$2:$V$2,0)),"")</f>
        <v>1.8583580704628858E-2</v>
      </c>
      <c r="AC27" s="36">
        <f>IFERROR(INDEX(Data!$B$40:$V$58,MATCH(AC25,Data!$A$40:$A$58,0),MATCH($B27,Data!$B$2:$V$2,0)),"")</f>
        <v>6.1945269015429528E-3</v>
      </c>
      <c r="AD27" s="36">
        <f>IFERROR(INDEX(Data!$B$40:$V$58,MATCH(AD25,Data!$A$40:$A$58,0),MATCH($B27,Data!$B$2:$V$2,0)),"")</f>
        <v>9.2917903523144288E-3</v>
      </c>
      <c r="AE27" s="36">
        <f>IFERROR(INDEX(Data!$B$40:$V$58,MATCH(AE25,Data!$A$40:$A$58,0),MATCH($B27,Data!$B$2:$V$2,0)),"")</f>
        <v>9.2917903523144288E-3</v>
      </c>
      <c r="AF27" s="36">
        <f>IFERROR(INDEX(Data!$B$40:$V$58,MATCH(AF25,Data!$A$40:$A$58,0),MATCH($B27,Data!$B$2:$V$2,0)),"")</f>
        <v>3.0972634507714764E-3</v>
      </c>
      <c r="AG27" s="36">
        <f>IFERROR(INDEX(Data!$B$40:$V$58,MATCH(AG25,Data!$A$40:$A$58,0),MATCH($B27,Data!$B$2:$V$2,0)),"")</f>
        <v>9.2917903523144288E-3</v>
      </c>
      <c r="AH27" s="36">
        <f>IFERROR(INDEX(Data!$B$40:$V$58,MATCH(AH25,Data!$A$40:$A$58,0),MATCH($B27,Data!$B$2:$V$2,0)),"")</f>
        <v>2.1636470356579087E-2</v>
      </c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</row>
    <row r="28" spans="1:63" x14ac:dyDescent="0.25">
      <c r="A28" s="4" t="str">
        <f t="shared" si="2"/>
        <v/>
      </c>
      <c r="B28" s="79"/>
    </row>
    <row r="29" spans="1:63" x14ac:dyDescent="0.25">
      <c r="A29" s="4" t="str">
        <f t="shared" si="2"/>
        <v/>
      </c>
      <c r="B29" s="101"/>
      <c r="C29" s="51"/>
      <c r="D29" s="138" t="str">
        <f t="shared" ref="D29:N29" si="27">D25</f>
        <v>CLOs</v>
      </c>
      <c r="E29" s="138" t="str">
        <f t="shared" si="27"/>
        <v>European CMBS</v>
      </c>
      <c r="F29" s="138" t="str">
        <f t="shared" si="27"/>
        <v>European RMBS</v>
      </c>
      <c r="G29" s="138" t="str">
        <f t="shared" si="27"/>
        <v>Other Structured Finance</v>
      </c>
      <c r="H29" s="138" t="str">
        <f t="shared" si="27"/>
        <v>US Non-Agency</v>
      </c>
      <c r="I29" s="138" t="str">
        <f t="shared" si="27"/>
        <v>Whole Business Securitisation</v>
      </c>
      <c r="J29" s="138" t="str">
        <f t="shared" si="27"/>
        <v>US Agency CRT</v>
      </c>
      <c r="K29" s="128" t="str">
        <f t="shared" si="27"/>
        <v>Indices</v>
      </c>
      <c r="L29" s="128" t="str">
        <f t="shared" si="27"/>
        <v xml:space="preserve">Financials </v>
      </c>
      <c r="M29" s="128" t="str">
        <f t="shared" si="27"/>
        <v>Sovereign</v>
      </c>
      <c r="N29" s="190" t="str">
        <f t="shared" si="27"/>
        <v>Total</v>
      </c>
      <c r="O29" s="137" t="str">
        <f t="shared" ref="O29:AH29" si="28">O25</f>
        <v>France</v>
      </c>
      <c r="P29" s="137" t="str">
        <f t="shared" si="28"/>
        <v>Germany</v>
      </c>
      <c r="Q29" s="137" t="str">
        <f t="shared" si="28"/>
        <v>Italy</v>
      </c>
      <c r="R29" s="137" t="str">
        <f t="shared" si="28"/>
        <v>Netherlands</v>
      </c>
      <c r="S29" s="137" t="str">
        <f t="shared" si="28"/>
        <v>Pan-European</v>
      </c>
      <c r="T29" s="137" t="str">
        <f t="shared" si="28"/>
        <v>Spain</v>
      </c>
      <c r="U29" s="137" t="str">
        <f t="shared" si="28"/>
        <v>United Kingdom</v>
      </c>
      <c r="V29" s="137" t="str">
        <f t="shared" si="28"/>
        <v>United States</v>
      </c>
      <c r="W29" s="137" t="str">
        <f t="shared" si="28"/>
        <v>Belgium</v>
      </c>
      <c r="X29" s="137" t="str">
        <f t="shared" si="28"/>
        <v>Denmark</v>
      </c>
      <c r="Y29" s="137" t="str">
        <f t="shared" si="28"/>
        <v>Finland</v>
      </c>
      <c r="Z29" s="137" t="str">
        <f t="shared" si="28"/>
        <v>Greece</v>
      </c>
      <c r="AA29" s="137" t="str">
        <f t="shared" si="28"/>
        <v>Ireland</v>
      </c>
      <c r="AB29" s="137" t="str">
        <f t="shared" si="28"/>
        <v>Luxembourg</v>
      </c>
      <c r="AC29" s="137" t="str">
        <f t="shared" si="28"/>
        <v>Norway</v>
      </c>
      <c r="AD29" s="137" t="str">
        <f t="shared" si="28"/>
        <v>Poland</v>
      </c>
      <c r="AE29" s="137" t="str">
        <f t="shared" si="28"/>
        <v>Portugal</v>
      </c>
      <c r="AF29" s="137" t="str">
        <f t="shared" si="28"/>
        <v>Sweden</v>
      </c>
      <c r="AG29" s="137" t="str">
        <f t="shared" si="28"/>
        <v>Switzerland</v>
      </c>
      <c r="AH29" s="137" t="str">
        <f t="shared" si="28"/>
        <v>Russia</v>
      </c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</row>
    <row r="30" spans="1:63" x14ac:dyDescent="0.25">
      <c r="A30" s="4" t="str">
        <f t="shared" si="2"/>
        <v>42124Long</v>
      </c>
      <c r="B30" s="132">
        <f t="shared" ref="B30" si="29">EOMONTH(B34,1)</f>
        <v>42124</v>
      </c>
      <c r="C30" s="52" t="s">
        <v>8</v>
      </c>
      <c r="D30" s="36">
        <f>IFERROR($N30*INDEX(Data!$B$19:$V$25,MATCH(D29,Data!$A$19:$A$25,0),MATCH($B30,Data!$B$2:$V$2,0)),"")</f>
        <v>0.20831250000000001</v>
      </c>
      <c r="E30" s="36">
        <f>IFERROR($N30*INDEX(Data!$B$19:$V$25,MATCH(E29,Data!$A$19:$A$25,0),MATCH($B30,Data!$B$2:$V$2,0)),"")</f>
        <v>0.47081249999999997</v>
      </c>
      <c r="F30" s="36">
        <f>IFERROR($N30*INDEX(Data!$B$19:$V$25,MATCH(F29,Data!$A$19:$A$25,0),MATCH($B30,Data!$B$2:$V$2,0)),"")</f>
        <v>0.65287499999999998</v>
      </c>
      <c r="G30" s="36" t="str">
        <f>IFERROR($N30*INDEX(Data!$B$19:$V$25,MATCH(G29,Data!$A$19:$A$25,0),MATCH($B30,Data!$B$2:$V$2,0)),"")</f>
        <v/>
      </c>
      <c r="H30" s="36">
        <f>IFERROR($N30*INDEX(Data!$B$19:$V$25,MATCH(H29,Data!$A$19:$A$25,0),MATCH($B30,Data!$B$2:$V$2,0)),"")</f>
        <v>0.49743749999999998</v>
      </c>
      <c r="I30" s="36">
        <f>IFERROR($N30*INDEX(Data!$B$19:$V$25,MATCH(I29,Data!$A$19:$A$25,0),MATCH($B30,Data!$B$2:$V$2,0)),"")</f>
        <v>2.9812500000000002E-2</v>
      </c>
      <c r="J30" s="36">
        <f>IFERROR($N30*INDEX(Data!$B$19:$V$25,MATCH(J29,Data!$A$19:$A$25,0),MATCH($B30,Data!$B$2:$V$2,0)),"")</f>
        <v>1.55625E-2</v>
      </c>
      <c r="K30" s="36" t="str">
        <f>IFERROR($N30*INDEX(Data!$B$19:$V$25,MATCH(K29,Data!$A$19:$A$25,0),MATCH($B30,Data!$B$2:$V$2,0)),"")</f>
        <v/>
      </c>
      <c r="L30" s="36" t="str">
        <f>IFERROR($N30*INDEX(Data!$B$19:$V$25,MATCH(L29,Data!$A$19:$A$25,0),MATCH($B30,Data!$B$2:$V$2,0)),"")</f>
        <v/>
      </c>
      <c r="M30" s="36" t="str">
        <f>IFERROR($N30*INDEX(Data!$B$19:$V$25,MATCH(M29,Data!$A$19:$A$25,0),MATCH($B30,Data!$B$2:$V$2,0)),"")</f>
        <v/>
      </c>
      <c r="N30" s="36">
        <f>IFERROR(INDEX(Data!$B$16:$V$16,1,MATCH($B30,Data!$B$2:$V$2,0)),"")</f>
        <v>1.875</v>
      </c>
      <c r="O30" s="36">
        <f>IFERROR(INDEX(Data!$B$31:$V$38,MATCH(O29,Data!$A$31:$A$38,0),MATCH($B30,Data!$B$2:$V$2,0)),"")</f>
        <v>2.2749999999999999E-2</v>
      </c>
      <c r="P30" s="36">
        <f>IFERROR(INDEX(Data!$B$31:$V$38,MATCH(P29,Data!$A$31:$A$38,0),MATCH($B30,Data!$B$2:$V$2,0)),"")</f>
        <v>0.1734</v>
      </c>
      <c r="Q30" s="36">
        <f>IFERROR(INDEX(Data!$B$31:$V$38,MATCH(Q29,Data!$A$31:$A$38,0),MATCH($B30,Data!$B$2:$V$2,0)),"")</f>
        <v>3.9100000000000003E-2</v>
      </c>
      <c r="R30" s="36" t="str">
        <f>IFERROR(INDEX(Data!$B$31:$V$38,MATCH(R29,Data!$A$31:$A$38,0),MATCH($B30,Data!$B$2:$V$2,0)),"")</f>
        <v>-</v>
      </c>
      <c r="S30" s="36">
        <f>IFERROR(INDEX(Data!$B$31:$V$38,MATCH(S29,Data!$A$31:$A$38,0),MATCH($B30,Data!$B$2:$V$2,0)),"")</f>
        <v>8.2500000000000004E-2</v>
      </c>
      <c r="T30" s="36">
        <f>IFERROR(INDEX(Data!$B$31:$V$38,MATCH(T29,Data!$A$31:$A$38,0),MATCH($B30,Data!$B$2:$V$2,0)),"")</f>
        <v>4.3799999999999999E-2</v>
      </c>
      <c r="U30" s="36">
        <f>IFERROR(INDEX(Data!$B$31:$V$38,MATCH(U29,Data!$A$31:$A$38,0),MATCH($B30,Data!$B$2:$V$2,0)),"")</f>
        <v>0.33610000000000001</v>
      </c>
      <c r="V30" s="36">
        <f>IFERROR(INDEX(Data!$B$31:$V$38,MATCH(V29,Data!$A$31:$A$38,0),MATCH($B30,Data!$B$2:$V$2,0)),"")</f>
        <v>0.30230000000000001</v>
      </c>
      <c r="W30" s="36" t="str">
        <f>IFERROR(INDEX(Data!$B$31:$V$38,MATCH(W29,Data!$A$31:$A$38,0),MATCH($B30,Data!$B$2:$V$2,0)),"")</f>
        <v/>
      </c>
      <c r="X30" s="36" t="str">
        <f>IFERROR(INDEX(Data!$B$31:$V$38,MATCH(X29,Data!$A$31:$A$38,0),MATCH($B30,Data!$B$2:$V$2,0)),"")</f>
        <v/>
      </c>
      <c r="Y30" s="36" t="str">
        <f>IFERROR(INDEX(Data!$B$31:$V$38,MATCH(Y29,Data!$A$31:$A$38,0),MATCH($B30,Data!$B$2:$V$2,0)),"")</f>
        <v/>
      </c>
      <c r="Z30" s="36" t="str">
        <f>IFERROR(INDEX(Data!$B$31:$V$38,MATCH(Z29,Data!$A$31:$A$38,0),MATCH($B30,Data!$B$2:$V$2,0)),"")</f>
        <v/>
      </c>
      <c r="AA30" s="36" t="str">
        <f>IFERROR(INDEX(Data!$B$31:$V$38,MATCH(AA29,Data!$A$31:$A$38,0),MATCH($B30,Data!$B$2:$V$2,0)),"")</f>
        <v/>
      </c>
      <c r="AB30" s="36" t="str">
        <f>IFERROR(INDEX(Data!$B$31:$V$38,MATCH(AB29,Data!$A$31:$A$38,0),MATCH($B30,Data!$B$2:$V$2,0)),"")</f>
        <v/>
      </c>
      <c r="AC30" s="36" t="str">
        <f>IFERROR(INDEX(Data!$B$31:$V$38,MATCH(AC29,Data!$A$31:$A$38,0),MATCH($B30,Data!$B$2:$V$2,0)),"")</f>
        <v/>
      </c>
      <c r="AD30" s="36" t="str">
        <f>IFERROR(INDEX(Data!$B$31:$V$38,MATCH(AD29,Data!$A$31:$A$38,0),MATCH($B30,Data!$B$2:$V$2,0)),"")</f>
        <v/>
      </c>
      <c r="AE30" s="36" t="str">
        <f>IFERROR(INDEX(Data!$B$31:$V$38,MATCH(AE29,Data!$A$31:$A$38,0),MATCH($B30,Data!$B$2:$V$2,0)),"")</f>
        <v/>
      </c>
      <c r="AF30" s="36" t="str">
        <f>IFERROR(INDEX(Data!$B$31:$V$38,MATCH(AF29,Data!$A$31:$A$38,0),MATCH($B30,Data!$B$2:$V$2,0)),"")</f>
        <v/>
      </c>
      <c r="AG30" s="36" t="str">
        <f>IFERROR(INDEX(Data!$B$31:$V$38,MATCH(AG29,Data!$A$31:$A$38,0),MATCH($B30,Data!$B$2:$V$2,0)),"")</f>
        <v/>
      </c>
      <c r="AH30" s="36" t="str">
        <f>IFERROR(INDEX(Data!$B$31:$V$38,MATCH(AH29,Data!$A$31:$A$38,0),MATCH($B30,Data!$B$2:$V$2,0)),"")</f>
        <v/>
      </c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</row>
    <row r="31" spans="1:63" x14ac:dyDescent="0.25">
      <c r="A31" s="4" t="str">
        <f t="shared" si="2"/>
        <v>42124Short</v>
      </c>
      <c r="B31" s="133">
        <f t="shared" ref="B31" si="30">B30</f>
        <v>42124</v>
      </c>
      <c r="C31" s="52" t="s">
        <v>9</v>
      </c>
      <c r="D31" s="36" t="str">
        <f>IFERROR($N31*INDEX(Data!$B$27:$V$29,MATCH(D29,Data!$A$27:$A$29,0),MATCH($B31,Data!$B$2:$V$2,0)),"")</f>
        <v/>
      </c>
      <c r="E31" s="36" t="str">
        <f>IFERROR($N31*INDEX(Data!$B$27:$V$29,MATCH(E29,Data!$A$27:$A$29,0),MATCH($B31,Data!$B$2:$V$2,0)),"")</f>
        <v/>
      </c>
      <c r="F31" s="36" t="str">
        <f>IFERROR($N31*INDEX(Data!$B$27:$V$29,MATCH(F29,Data!$A$27:$A$29,0),MATCH($B31,Data!$B$2:$V$2,0)),"")</f>
        <v/>
      </c>
      <c r="G31" s="36" t="str">
        <f>IFERROR($N31*INDEX(Data!$B$27:$V$29,MATCH(G29,Data!$A$27:$A$29,0),MATCH($B31,Data!$B$2:$V$2,0)),"")</f>
        <v/>
      </c>
      <c r="H31" s="36" t="str">
        <f>IFERROR($N31*INDEX(Data!$B$27:$V$29,MATCH(H29,Data!$A$27:$A$29,0),MATCH($B31,Data!$B$2:$V$2,0)),"")</f>
        <v/>
      </c>
      <c r="I31" s="36" t="str">
        <f>IFERROR($N31*INDEX(Data!$B$27:$V$29,MATCH(I29,Data!$A$27:$A$29,0),MATCH($B31,Data!$B$2:$V$2,0)),"")</f>
        <v/>
      </c>
      <c r="J31" s="36" t="str">
        <f>IFERROR($N31*INDEX(Data!$B$27:$V$29,MATCH(J29,Data!$A$27:$A$29,0),MATCH($B31,Data!$B$2:$V$2,0)),"")</f>
        <v/>
      </c>
      <c r="K31" s="36">
        <f>IFERROR($N31*INDEX(Data!$B$27:$V$29,MATCH(K29,Data!$A$27:$A$29,0),MATCH($B31,Data!$B$2:$V$2,0)),"")</f>
        <v>0.12788249999999998</v>
      </c>
      <c r="L31" s="36">
        <f>IFERROR($N31*INDEX(Data!$B$27:$V$29,MATCH(L29,Data!$A$27:$A$29,0),MATCH($B31,Data!$B$2:$V$2,0)),"")</f>
        <v>0.16039500000000001</v>
      </c>
      <c r="M31" s="36">
        <f>IFERROR($N31*INDEX(Data!$B$27:$V$29,MATCH(M29,Data!$A$27:$A$29,0),MATCH($B31,Data!$B$2:$V$2,0)),"")</f>
        <v>0.1452225</v>
      </c>
      <c r="N31" s="36">
        <f>IFERROR(INDEX(Data!$B$17:$V$17,1,MATCH($B31,Data!$B$2:$V$2,0)),"")</f>
        <v>0.4335</v>
      </c>
      <c r="O31" s="36">
        <f>IFERROR(INDEX(Data!$B$40:$V$58,MATCH(O29,Data!$A$40:$A$58,0),MATCH($B31,Data!$B$2:$V$2,0)),"")</f>
        <v>9.5355957891592694E-2</v>
      </c>
      <c r="P31" s="36">
        <f>IFERROR(INDEX(Data!$B$40:$V$58,MATCH(P29,Data!$A$40:$A$58,0),MATCH($B31,Data!$B$2:$V$2,0)),"")</f>
        <v>0.16099274940980821</v>
      </c>
      <c r="Q31" s="36">
        <f>IFERROR(INDEX(Data!$B$40:$V$58,MATCH(Q29,Data!$A$40:$A$58,0),MATCH($B31,Data!$B$2:$V$2,0)),"")</f>
        <v>2.6696190164468815E-2</v>
      </c>
      <c r="R31" s="36">
        <f>IFERROR(INDEX(Data!$B$40:$V$58,MATCH(R29,Data!$A$40:$A$58,0),MATCH($B31,Data!$B$2:$V$2,0)),"")</f>
        <v>1.9068707260334869E-2</v>
      </c>
      <c r="S31" s="36" t="str">
        <f>IFERROR(INDEX(Data!$B$40:$V$58,MATCH(S29,Data!$A$40:$A$58,0),MATCH($B31,Data!$B$2:$V$2,0)),"")</f>
        <v/>
      </c>
      <c r="T31" s="36">
        <f>IFERROR(INDEX(Data!$B$40:$V$58,MATCH(T29,Data!$A$40:$A$58,0),MATCH($B31,Data!$B$2:$V$2,0)),"")</f>
        <v>0.23449999999999999</v>
      </c>
      <c r="U31" s="36">
        <f>IFERROR(INDEX(Data!$B$40:$V$58,MATCH(U29,Data!$A$40:$A$58,0),MATCH($B31,Data!$B$2:$V$2,0)),"")</f>
        <v>0.33429999999999999</v>
      </c>
      <c r="V31" s="36">
        <f>IFERROR(INDEX(Data!$B$40:$V$58,MATCH(V29,Data!$A$40:$A$58,0),MATCH($B31,Data!$B$2:$V$2,0)),"")</f>
        <v>3.7600000000000001E-2</v>
      </c>
      <c r="W31" s="36">
        <f>IFERROR(INDEX(Data!$B$40:$V$58,MATCH(W29,Data!$A$40:$A$58,0),MATCH($B31,Data!$B$2:$V$2,0)),"")</f>
        <v>0</v>
      </c>
      <c r="X31" s="36" t="str">
        <f>IFERROR(INDEX(Data!$B$40:$V$58,MATCH(X29,Data!$A$40:$A$58,0),MATCH($B31,Data!$B$2:$V$2,0)),"")</f>
        <v>-</v>
      </c>
      <c r="Y31" s="36">
        <f>IFERROR(INDEX(Data!$B$40:$V$58,MATCH(Y29,Data!$A$40:$A$58,0),MATCH($B31,Data!$B$2:$V$2,0)),"")</f>
        <v>1.1441224356200921E-2</v>
      </c>
      <c r="Z31" s="36">
        <f>IFERROR(INDEX(Data!$B$40:$V$58,MATCH(Z29,Data!$A$40:$A$58,0),MATCH($B31,Data!$B$2:$V$2,0)),"")</f>
        <v>3.8137414520669735E-3</v>
      </c>
      <c r="AA31" s="36">
        <f>IFERROR(INDEX(Data!$B$40:$V$58,MATCH(AA29,Data!$A$40:$A$58,0),MATCH($B31,Data!$B$2:$V$2,0)),"")</f>
        <v>7.6274829041339471E-3</v>
      </c>
      <c r="AB31" s="36">
        <f>IFERROR(INDEX(Data!$B$40:$V$58,MATCH(AB29,Data!$A$40:$A$58,0),MATCH($B31,Data!$B$2:$V$2,0)),"")</f>
        <v>2.2882448712401842E-2</v>
      </c>
      <c r="AC31" s="36">
        <f>IFERROR(INDEX(Data!$B$40:$V$58,MATCH(AC29,Data!$A$40:$A$58,0),MATCH($B31,Data!$B$2:$V$2,0)),"")</f>
        <v>7.6274829041339471E-3</v>
      </c>
      <c r="AD31" s="36">
        <f>IFERROR(INDEX(Data!$B$40:$V$58,MATCH(AD29,Data!$A$40:$A$58,0),MATCH($B31,Data!$B$2:$V$2,0)),"")</f>
        <v>1.1441224356200921E-2</v>
      </c>
      <c r="AE31" s="36">
        <f>IFERROR(INDEX(Data!$B$40:$V$58,MATCH(AE29,Data!$A$40:$A$58,0),MATCH($B31,Data!$B$2:$V$2,0)),"")</f>
        <v>1.1441224356200921E-2</v>
      </c>
      <c r="AF31" s="36">
        <f>IFERROR(INDEX(Data!$B$40:$V$58,MATCH(AF29,Data!$A$40:$A$58,0),MATCH($B31,Data!$B$2:$V$2,0)),"")</f>
        <v>3.8E-3</v>
      </c>
      <c r="AG31" s="36">
        <f>IFERROR(INDEX(Data!$B$40:$V$58,MATCH(AG29,Data!$A$40:$A$58,0),MATCH($B31,Data!$B$2:$V$2,0)),"")</f>
        <v>1.14E-2</v>
      </c>
      <c r="AH31" s="36">
        <f>IFERROR(INDEX(Data!$B$40:$V$58,MATCH(AH29,Data!$A$40:$A$58,0),MATCH($B31,Data!$B$2:$V$2,0)),"")</f>
        <v>0</v>
      </c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</row>
    <row r="32" spans="1:63" x14ac:dyDescent="0.25">
      <c r="A32" s="4" t="str">
        <f t="shared" si="2"/>
        <v/>
      </c>
      <c r="B32" s="79"/>
    </row>
    <row r="33" spans="1:63" x14ac:dyDescent="0.25">
      <c r="A33" s="4" t="str">
        <f t="shared" si="2"/>
        <v/>
      </c>
      <c r="B33" s="101"/>
      <c r="C33" s="51"/>
      <c r="D33" s="138" t="str">
        <f t="shared" ref="D33:N33" si="31">D29</f>
        <v>CLOs</v>
      </c>
      <c r="E33" s="138" t="str">
        <f t="shared" si="31"/>
        <v>European CMBS</v>
      </c>
      <c r="F33" s="138" t="str">
        <f t="shared" si="31"/>
        <v>European RMBS</v>
      </c>
      <c r="G33" s="138" t="str">
        <f t="shared" si="31"/>
        <v>Other Structured Finance</v>
      </c>
      <c r="H33" s="138" t="str">
        <f t="shared" si="31"/>
        <v>US Non-Agency</v>
      </c>
      <c r="I33" s="138" t="str">
        <f t="shared" si="31"/>
        <v>Whole Business Securitisation</v>
      </c>
      <c r="J33" s="138" t="str">
        <f t="shared" si="31"/>
        <v>US Agency CRT</v>
      </c>
      <c r="K33" s="128" t="str">
        <f t="shared" si="31"/>
        <v>Indices</v>
      </c>
      <c r="L33" s="128" t="str">
        <f t="shared" si="31"/>
        <v xml:space="preserve">Financials </v>
      </c>
      <c r="M33" s="128" t="str">
        <f t="shared" si="31"/>
        <v>Sovereign</v>
      </c>
      <c r="N33" s="190" t="str">
        <f t="shared" si="31"/>
        <v>Total</v>
      </c>
      <c r="O33" s="137" t="str">
        <f t="shared" ref="O33:AH33" si="32">O29</f>
        <v>France</v>
      </c>
      <c r="P33" s="137" t="str">
        <f t="shared" si="32"/>
        <v>Germany</v>
      </c>
      <c r="Q33" s="137" t="str">
        <f t="shared" si="32"/>
        <v>Italy</v>
      </c>
      <c r="R33" s="137" t="str">
        <f t="shared" si="32"/>
        <v>Netherlands</v>
      </c>
      <c r="S33" s="137" t="str">
        <f t="shared" si="32"/>
        <v>Pan-European</v>
      </c>
      <c r="T33" s="137" t="str">
        <f t="shared" si="32"/>
        <v>Spain</v>
      </c>
      <c r="U33" s="137" t="str">
        <f t="shared" si="32"/>
        <v>United Kingdom</v>
      </c>
      <c r="V33" s="137" t="str">
        <f t="shared" si="32"/>
        <v>United States</v>
      </c>
      <c r="W33" s="137" t="str">
        <f t="shared" si="32"/>
        <v>Belgium</v>
      </c>
      <c r="X33" s="137" t="str">
        <f t="shared" si="32"/>
        <v>Denmark</v>
      </c>
      <c r="Y33" s="137" t="str">
        <f t="shared" si="32"/>
        <v>Finland</v>
      </c>
      <c r="Z33" s="137" t="str">
        <f t="shared" si="32"/>
        <v>Greece</v>
      </c>
      <c r="AA33" s="137" t="str">
        <f t="shared" si="32"/>
        <v>Ireland</v>
      </c>
      <c r="AB33" s="137" t="str">
        <f t="shared" si="32"/>
        <v>Luxembourg</v>
      </c>
      <c r="AC33" s="137" t="str">
        <f t="shared" si="32"/>
        <v>Norway</v>
      </c>
      <c r="AD33" s="137" t="str">
        <f t="shared" si="32"/>
        <v>Poland</v>
      </c>
      <c r="AE33" s="137" t="str">
        <f t="shared" si="32"/>
        <v>Portugal</v>
      </c>
      <c r="AF33" s="137" t="str">
        <f t="shared" si="32"/>
        <v>Sweden</v>
      </c>
      <c r="AG33" s="137" t="str">
        <f t="shared" si="32"/>
        <v>Switzerland</v>
      </c>
      <c r="AH33" s="137" t="str">
        <f t="shared" si="32"/>
        <v>Russia</v>
      </c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</row>
    <row r="34" spans="1:63" x14ac:dyDescent="0.25">
      <c r="A34" s="4" t="str">
        <f t="shared" si="2"/>
        <v>42094Long</v>
      </c>
      <c r="B34" s="132">
        <f t="shared" ref="B34" si="33">EOMONTH(B38,1)</f>
        <v>42094</v>
      </c>
      <c r="C34" s="52" t="s">
        <v>8</v>
      </c>
      <c r="D34" s="36">
        <f>IFERROR($N34*INDEX(Data!$B$19:$V$25,MATCH(D33,Data!$A$19:$A$25,0),MATCH($B34,Data!$B$2:$V$2,0)),"")</f>
        <v>0.1567035</v>
      </c>
      <c r="E34" s="36">
        <f>IFERROR($N34*INDEX(Data!$B$19:$V$25,MATCH(E33,Data!$A$19:$A$25,0),MATCH($B34,Data!$B$2:$V$2,0)),"")</f>
        <v>0.42792799999999998</v>
      </c>
      <c r="F34" s="36">
        <f>IFERROR($N34*INDEX(Data!$B$19:$V$25,MATCH(F33,Data!$A$19:$A$25,0),MATCH($B34,Data!$B$2:$V$2,0)),"")</f>
        <v>0.62896799999999997</v>
      </c>
      <c r="G34" s="36" t="str">
        <f>IFERROR($N34*INDEX(Data!$B$19:$V$25,MATCH(G33,Data!$A$19:$A$25,0),MATCH($B34,Data!$B$2:$V$2,0)),"")</f>
        <v/>
      </c>
      <c r="H34" s="36">
        <f>IFERROR($N34*INDEX(Data!$B$19:$V$25,MATCH(H33,Data!$A$19:$A$25,0),MATCH($B34,Data!$B$2:$V$2,0)),"")</f>
        <v>0.5347305</v>
      </c>
      <c r="I34" s="36">
        <f>IFERROR($N34*INDEX(Data!$B$19:$V$25,MATCH(I33,Data!$A$19:$A$25,0),MATCH($B34,Data!$B$2:$V$2,0)),"")</f>
        <v>3.0515E-2</v>
      </c>
      <c r="J34" s="36">
        <f>IFERROR($N34*INDEX(Data!$B$19:$V$25,MATCH(J33,Data!$A$19:$A$25,0),MATCH($B34,Data!$B$2:$V$2,0)),"")</f>
        <v>1.6154999999999999E-2</v>
      </c>
      <c r="K34" s="36" t="str">
        <f>IFERROR($N34*INDEX(Data!$B$19:$V$25,MATCH(K33,Data!$A$19:$A$25,0),MATCH($B34,Data!$B$2:$V$2,0)),"")</f>
        <v/>
      </c>
      <c r="L34" s="36" t="str">
        <f>IFERROR($N34*INDEX(Data!$B$19:$V$25,MATCH(L33,Data!$A$19:$A$25,0),MATCH($B34,Data!$B$2:$V$2,0)),"")</f>
        <v/>
      </c>
      <c r="M34" s="36" t="str">
        <f>IFERROR($N34*INDEX(Data!$B$19:$V$25,MATCH(M33,Data!$A$19:$A$25,0),MATCH($B34,Data!$B$2:$V$2,0)),"")</f>
        <v/>
      </c>
      <c r="N34" s="36">
        <f>IFERROR(INDEX(Data!$B$16:$V$16,1,MATCH($B34,Data!$B$2:$V$2,0)),"")</f>
        <v>1.7949999999999999</v>
      </c>
      <c r="O34" s="36">
        <f>IFERROR(INDEX(Data!$B$31:$V$38,MATCH(O33,Data!$A$31:$A$38,0),MATCH($B34,Data!$B$2:$V$2,0)),"")</f>
        <v>2.4E-2</v>
      </c>
      <c r="P34" s="36">
        <f>IFERROR(INDEX(Data!$B$31:$V$38,MATCH(P33,Data!$A$31:$A$38,0),MATCH($B34,Data!$B$2:$V$2,0)),"")</f>
        <v>0.15670000000000001</v>
      </c>
      <c r="Q34" s="36">
        <f>IFERROR(INDEX(Data!$B$31:$V$38,MATCH(Q33,Data!$A$31:$A$38,0),MATCH($B34,Data!$B$2:$V$2,0)),"")</f>
        <v>4.0500000000000001E-2</v>
      </c>
      <c r="R34" s="36" t="str">
        <f>IFERROR(INDEX(Data!$B$31:$V$38,MATCH(R33,Data!$A$31:$A$38,0),MATCH($B34,Data!$B$2:$V$2,0)),"")</f>
        <v>-</v>
      </c>
      <c r="S34" s="36">
        <f>IFERROR(INDEX(Data!$B$31:$V$38,MATCH(S33,Data!$A$31:$A$38,0),MATCH($B34,Data!$B$2:$V$2,0)),"")</f>
        <v>6.6199999999999995E-2</v>
      </c>
      <c r="T34" s="36">
        <f>IFERROR(INDEX(Data!$B$31:$V$38,MATCH(T33,Data!$A$31:$A$38,0),MATCH($B34,Data!$B$2:$V$2,0)),"")</f>
        <v>4.5699999999999998E-2</v>
      </c>
      <c r="U34" s="36">
        <f>IFERROR(INDEX(Data!$B$31:$V$38,MATCH(U33,Data!$A$31:$A$38,0),MATCH($B34,Data!$B$2:$V$2,0)),"")</f>
        <v>0.33889999999999998</v>
      </c>
      <c r="V34" s="36">
        <f>IFERROR(INDEX(Data!$B$31:$V$38,MATCH(V33,Data!$A$31:$A$38,0),MATCH($B34,Data!$B$2:$V$2,0)),"")</f>
        <v>0.3281</v>
      </c>
      <c r="W34" s="36" t="str">
        <f>IFERROR(INDEX(Data!$B$31:$V$38,MATCH(W33,Data!$A$31:$A$38,0),MATCH($B34,Data!$B$2:$V$2,0)),"")</f>
        <v/>
      </c>
      <c r="X34" s="36" t="str">
        <f>IFERROR(INDEX(Data!$B$31:$V$38,MATCH(X33,Data!$A$31:$A$38,0),MATCH($B34,Data!$B$2:$V$2,0)),"")</f>
        <v/>
      </c>
      <c r="Y34" s="36" t="str">
        <f>IFERROR(INDEX(Data!$B$31:$V$38,MATCH(Y33,Data!$A$31:$A$38,0),MATCH($B34,Data!$B$2:$V$2,0)),"")</f>
        <v/>
      </c>
      <c r="Z34" s="36" t="str">
        <f>IFERROR(INDEX(Data!$B$31:$V$38,MATCH(Z33,Data!$A$31:$A$38,0),MATCH($B34,Data!$B$2:$V$2,0)),"")</f>
        <v/>
      </c>
      <c r="AA34" s="36" t="str">
        <f>IFERROR(INDEX(Data!$B$31:$V$38,MATCH(AA33,Data!$A$31:$A$38,0),MATCH($B34,Data!$B$2:$V$2,0)),"")</f>
        <v/>
      </c>
      <c r="AB34" s="36" t="str">
        <f>IFERROR(INDEX(Data!$B$31:$V$38,MATCH(AB33,Data!$A$31:$A$38,0),MATCH($B34,Data!$B$2:$V$2,0)),"")</f>
        <v/>
      </c>
      <c r="AC34" s="36" t="str">
        <f>IFERROR(INDEX(Data!$B$31:$V$38,MATCH(AC33,Data!$A$31:$A$38,0),MATCH($B34,Data!$B$2:$V$2,0)),"")</f>
        <v/>
      </c>
      <c r="AD34" s="36" t="str">
        <f>IFERROR(INDEX(Data!$B$31:$V$38,MATCH(AD33,Data!$A$31:$A$38,0),MATCH($B34,Data!$B$2:$V$2,0)),"")</f>
        <v/>
      </c>
      <c r="AE34" s="36" t="str">
        <f>IFERROR(INDEX(Data!$B$31:$V$38,MATCH(AE33,Data!$A$31:$A$38,0),MATCH($B34,Data!$B$2:$V$2,0)),"")</f>
        <v/>
      </c>
      <c r="AF34" s="36" t="str">
        <f>IFERROR(INDEX(Data!$B$31:$V$38,MATCH(AF33,Data!$A$31:$A$38,0),MATCH($B34,Data!$B$2:$V$2,0)),"")</f>
        <v/>
      </c>
      <c r="AG34" s="36" t="str">
        <f>IFERROR(INDEX(Data!$B$31:$V$38,MATCH(AG33,Data!$A$31:$A$38,0),MATCH($B34,Data!$B$2:$V$2,0)),"")</f>
        <v/>
      </c>
      <c r="AH34" s="36" t="str">
        <f>IFERROR(INDEX(Data!$B$31:$V$38,MATCH(AH33,Data!$A$31:$A$38,0),MATCH($B34,Data!$B$2:$V$2,0)),"")</f>
        <v/>
      </c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</row>
    <row r="35" spans="1:63" x14ac:dyDescent="0.25">
      <c r="A35" s="4" t="str">
        <f t="shared" si="2"/>
        <v>42094Short</v>
      </c>
      <c r="B35" s="133">
        <f t="shared" ref="B35" si="34">B34</f>
        <v>42094</v>
      </c>
      <c r="C35" s="52" t="s">
        <v>9</v>
      </c>
      <c r="D35" s="36" t="str">
        <f>IFERROR($N35*INDEX(Data!$B$27:$V$29,MATCH(D33,Data!$A$27:$A$29,0),MATCH($B35,Data!$B$2:$V$2,0)),"")</f>
        <v/>
      </c>
      <c r="E35" s="36" t="str">
        <f>IFERROR($N35*INDEX(Data!$B$27:$V$29,MATCH(E33,Data!$A$27:$A$29,0),MATCH($B35,Data!$B$2:$V$2,0)),"")</f>
        <v/>
      </c>
      <c r="F35" s="36" t="str">
        <f>IFERROR($N35*INDEX(Data!$B$27:$V$29,MATCH(F33,Data!$A$27:$A$29,0),MATCH($B35,Data!$B$2:$V$2,0)),"")</f>
        <v/>
      </c>
      <c r="G35" s="36" t="str">
        <f>IFERROR($N35*INDEX(Data!$B$27:$V$29,MATCH(G33,Data!$A$27:$A$29,0),MATCH($B35,Data!$B$2:$V$2,0)),"")</f>
        <v/>
      </c>
      <c r="H35" s="36" t="str">
        <f>IFERROR($N35*INDEX(Data!$B$27:$V$29,MATCH(H33,Data!$A$27:$A$29,0),MATCH($B35,Data!$B$2:$V$2,0)),"")</f>
        <v/>
      </c>
      <c r="I35" s="36" t="str">
        <f>IFERROR($N35*INDEX(Data!$B$27:$V$29,MATCH(I33,Data!$A$27:$A$29,0),MATCH($B35,Data!$B$2:$V$2,0)),"")</f>
        <v/>
      </c>
      <c r="J35" s="36" t="str">
        <f>IFERROR($N35*INDEX(Data!$B$27:$V$29,MATCH(J33,Data!$A$27:$A$29,0),MATCH($B35,Data!$B$2:$V$2,0)),"")</f>
        <v/>
      </c>
      <c r="K35" s="36">
        <f>IFERROR($N35*INDEX(Data!$B$27:$V$29,MATCH(K33,Data!$A$27:$A$29,0),MATCH($B35,Data!$B$2:$V$2,0)),"")</f>
        <v>0.104918</v>
      </c>
      <c r="L35" s="36">
        <f>IFERROR($N35*INDEX(Data!$B$27:$V$29,MATCH(L33,Data!$A$27:$A$29,0),MATCH($B35,Data!$B$2:$V$2,0)),"")</f>
        <v>0.16565339999999998</v>
      </c>
      <c r="M35" s="36">
        <f>IFERROR($N35*INDEX(Data!$B$27:$V$29,MATCH(M33,Data!$A$27:$A$29,0),MATCH($B35,Data!$B$2:$V$2,0)),"")</f>
        <v>0.1473032</v>
      </c>
      <c r="N35" s="36">
        <f>IFERROR(INDEX(Data!$B$17:$V$17,1,MATCH($B35,Data!$B$2:$V$2,0)),"")</f>
        <v>0.41799999999999998</v>
      </c>
      <c r="O35" s="36">
        <f>IFERROR(INDEX(Data!$B$40:$V$58,MATCH(O33,Data!$A$40:$A$58,0),MATCH($B35,Data!$B$2:$V$2,0)),"")</f>
        <v>7.0999999999999994E-2</v>
      </c>
      <c r="P35" s="36">
        <f>IFERROR(INDEX(Data!$B$40:$V$58,MATCH(P33,Data!$A$40:$A$58,0),MATCH($B35,Data!$B$2:$V$2,0)),"")</f>
        <v>0.15</v>
      </c>
      <c r="Q35" s="36">
        <f>IFERROR(INDEX(Data!$B$40:$V$58,MATCH(Q33,Data!$A$40:$A$58,0),MATCH($B35,Data!$B$2:$V$2,0)),"")</f>
        <v>2.3E-2</v>
      </c>
      <c r="R35" s="36">
        <f>IFERROR(INDEX(Data!$B$40:$V$58,MATCH(R33,Data!$A$40:$A$58,0),MATCH($B35,Data!$B$2:$V$2,0)),"")</f>
        <v>6.9000000000000006E-2</v>
      </c>
      <c r="S35" s="36" t="str">
        <f>IFERROR(INDEX(Data!$B$40:$V$58,MATCH(S33,Data!$A$40:$A$58,0),MATCH($B35,Data!$B$2:$V$2,0)),"")</f>
        <v/>
      </c>
      <c r="T35" s="36">
        <f>IFERROR(INDEX(Data!$B$40:$V$58,MATCH(T33,Data!$A$40:$A$58,0),MATCH($B35,Data!$B$2:$V$2,0)),"")</f>
        <v>0.23200000000000001</v>
      </c>
      <c r="U35" s="36">
        <f>IFERROR(INDEX(Data!$B$40:$V$58,MATCH(U33,Data!$A$40:$A$58,0),MATCH($B35,Data!$B$2:$V$2,0)),"")</f>
        <v>0.33200000000000002</v>
      </c>
      <c r="V35" s="36">
        <f>IFERROR(INDEX(Data!$B$40:$V$58,MATCH(V33,Data!$A$40:$A$58,0),MATCH($B35,Data!$B$2:$V$2,0)),"")</f>
        <v>3.9E-2</v>
      </c>
      <c r="W35" s="36">
        <f>IFERROR(INDEX(Data!$B$40:$V$58,MATCH(W33,Data!$A$40:$A$58,0),MATCH($B35,Data!$B$2:$V$2,0)),"")</f>
        <v>0</v>
      </c>
      <c r="X35" s="36" t="str">
        <f>IFERROR(INDEX(Data!$B$40:$V$58,MATCH(X33,Data!$A$40:$A$58,0),MATCH($B35,Data!$B$2:$V$2,0)),"")</f>
        <v>-</v>
      </c>
      <c r="Y35" s="36">
        <f>IFERROR(INDEX(Data!$B$40:$V$58,MATCH(Y33,Data!$A$40:$A$58,0),MATCH($B35,Data!$B$2:$V$2,0)),"")</f>
        <v>1.2999999999999999E-2</v>
      </c>
      <c r="Z35" s="36">
        <f>IFERROR(INDEX(Data!$B$40:$V$58,MATCH(Z33,Data!$A$40:$A$58,0),MATCH($B35,Data!$B$2:$V$2,0)),"")</f>
        <v>3.0000000000000001E-3</v>
      </c>
      <c r="AA35" s="36">
        <f>IFERROR(INDEX(Data!$B$40:$V$58,MATCH(AA33,Data!$A$40:$A$58,0),MATCH($B35,Data!$B$2:$V$2,0)),"")</f>
        <v>7.0000000000000001E-3</v>
      </c>
      <c r="AB35" s="36">
        <f>IFERROR(INDEX(Data!$B$40:$V$58,MATCH(AB33,Data!$A$40:$A$58,0),MATCH($B35,Data!$B$2:$V$2,0)),"")</f>
        <v>0.03</v>
      </c>
      <c r="AC35" s="36">
        <f>IFERROR(INDEX(Data!$B$40:$V$58,MATCH(AC33,Data!$A$40:$A$58,0),MATCH($B35,Data!$B$2:$V$2,0)),"")</f>
        <v>7.0000000000000001E-3</v>
      </c>
      <c r="AD35" s="36">
        <f>IFERROR(INDEX(Data!$B$40:$V$58,MATCH(AD33,Data!$A$40:$A$58,0),MATCH($B35,Data!$B$2:$V$2,0)),"")</f>
        <v>0.01</v>
      </c>
      <c r="AE35" s="36">
        <f>IFERROR(INDEX(Data!$B$40:$V$58,MATCH(AE33,Data!$A$40:$A$58,0),MATCH($B35,Data!$B$2:$V$2,0)),"")</f>
        <v>0</v>
      </c>
      <c r="AF35" s="36">
        <f>IFERROR(INDEX(Data!$B$40:$V$58,MATCH(AF33,Data!$A$40:$A$58,0),MATCH($B35,Data!$B$2:$V$2,0)),"")</f>
        <v>1.2999999999999999E-2</v>
      </c>
      <c r="AG35" s="36">
        <f>IFERROR(INDEX(Data!$B$40:$V$58,MATCH(AG33,Data!$A$40:$A$58,0),MATCH($B35,Data!$B$2:$V$2,0)),"")</f>
        <v>0</v>
      </c>
      <c r="AH35" s="36">
        <f>IFERROR(INDEX(Data!$B$40:$V$58,MATCH(AH33,Data!$A$40:$A$58,0),MATCH($B35,Data!$B$2:$V$2,0)),"")</f>
        <v>0</v>
      </c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3" x14ac:dyDescent="0.25">
      <c r="A36" s="4" t="str">
        <f t="shared" si="2"/>
        <v/>
      </c>
      <c r="B36" s="79"/>
    </row>
    <row r="37" spans="1:63" x14ac:dyDescent="0.25">
      <c r="A37" s="4" t="str">
        <f t="shared" si="2"/>
        <v/>
      </c>
      <c r="B37" s="101"/>
      <c r="C37" s="51"/>
      <c r="D37" s="138" t="str">
        <f t="shared" ref="D37:N37" si="35">D33</f>
        <v>CLOs</v>
      </c>
      <c r="E37" s="138" t="str">
        <f t="shared" si="35"/>
        <v>European CMBS</v>
      </c>
      <c r="F37" s="138" t="str">
        <f t="shared" si="35"/>
        <v>European RMBS</v>
      </c>
      <c r="G37" s="138" t="str">
        <f t="shared" si="35"/>
        <v>Other Structured Finance</v>
      </c>
      <c r="H37" s="138" t="str">
        <f t="shared" si="35"/>
        <v>US Non-Agency</v>
      </c>
      <c r="I37" s="138" t="str">
        <f t="shared" si="35"/>
        <v>Whole Business Securitisation</v>
      </c>
      <c r="J37" s="138" t="str">
        <f t="shared" si="35"/>
        <v>US Agency CRT</v>
      </c>
      <c r="K37" s="128" t="str">
        <f t="shared" si="35"/>
        <v>Indices</v>
      </c>
      <c r="L37" s="128" t="str">
        <f t="shared" si="35"/>
        <v xml:space="preserve">Financials </v>
      </c>
      <c r="M37" s="128" t="str">
        <f t="shared" si="35"/>
        <v>Sovereign</v>
      </c>
      <c r="N37" s="190" t="str">
        <f t="shared" si="35"/>
        <v>Total</v>
      </c>
      <c r="O37" s="137" t="str">
        <f t="shared" ref="O37:AH37" si="36">O33</f>
        <v>France</v>
      </c>
      <c r="P37" s="137" t="str">
        <f t="shared" si="36"/>
        <v>Germany</v>
      </c>
      <c r="Q37" s="137" t="str">
        <f t="shared" si="36"/>
        <v>Italy</v>
      </c>
      <c r="R37" s="137" t="str">
        <f t="shared" si="36"/>
        <v>Netherlands</v>
      </c>
      <c r="S37" s="137" t="str">
        <f t="shared" si="36"/>
        <v>Pan-European</v>
      </c>
      <c r="T37" s="137" t="str">
        <f t="shared" si="36"/>
        <v>Spain</v>
      </c>
      <c r="U37" s="137" t="str">
        <f t="shared" si="36"/>
        <v>United Kingdom</v>
      </c>
      <c r="V37" s="137" t="str">
        <f t="shared" si="36"/>
        <v>United States</v>
      </c>
      <c r="W37" s="137" t="str">
        <f t="shared" si="36"/>
        <v>Belgium</v>
      </c>
      <c r="X37" s="137" t="str">
        <f t="shared" si="36"/>
        <v>Denmark</v>
      </c>
      <c r="Y37" s="137" t="str">
        <f t="shared" si="36"/>
        <v>Finland</v>
      </c>
      <c r="Z37" s="137" t="str">
        <f t="shared" si="36"/>
        <v>Greece</v>
      </c>
      <c r="AA37" s="137" t="str">
        <f t="shared" si="36"/>
        <v>Ireland</v>
      </c>
      <c r="AB37" s="137" t="str">
        <f t="shared" si="36"/>
        <v>Luxembourg</v>
      </c>
      <c r="AC37" s="137" t="str">
        <f t="shared" si="36"/>
        <v>Norway</v>
      </c>
      <c r="AD37" s="137" t="str">
        <f t="shared" si="36"/>
        <v>Poland</v>
      </c>
      <c r="AE37" s="137" t="str">
        <f t="shared" si="36"/>
        <v>Portugal</v>
      </c>
      <c r="AF37" s="137" t="str">
        <f t="shared" si="36"/>
        <v>Sweden</v>
      </c>
      <c r="AG37" s="137" t="str">
        <f t="shared" si="36"/>
        <v>Switzerland</v>
      </c>
      <c r="AH37" s="137" t="str">
        <f t="shared" si="36"/>
        <v>Russia</v>
      </c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</row>
    <row r="38" spans="1:63" x14ac:dyDescent="0.25">
      <c r="A38" s="4" t="str">
        <f t="shared" si="2"/>
        <v>42063Long</v>
      </c>
      <c r="B38" s="132">
        <f t="shared" ref="B38" si="37">EOMONTH(B42,1)</f>
        <v>42063</v>
      </c>
      <c r="C38" s="52" t="s">
        <v>8</v>
      </c>
      <c r="D38" s="36">
        <f>IFERROR($N38*INDEX(Data!$B$19:$V$25,MATCH(D37,Data!$A$19:$A$25,0),MATCH($B38,Data!$B$2:$V$2,0)),"")</f>
        <v>0.15800700000000001</v>
      </c>
      <c r="E38" s="36">
        <f>IFERROR($N38*INDEX(Data!$B$19:$V$25,MATCH(E37,Data!$A$19:$A$25,0),MATCH($B38,Data!$B$2:$V$2,0)),"")</f>
        <v>0.37717800000000001</v>
      </c>
      <c r="F38" s="36">
        <f>IFERROR($N38*INDEX(Data!$B$19:$V$25,MATCH(F37,Data!$A$19:$A$25,0),MATCH($B38,Data!$B$2:$V$2,0)),"")</f>
        <v>0.621834</v>
      </c>
      <c r="G38" s="36" t="str">
        <f>IFERROR($N38*INDEX(Data!$B$19:$V$25,MATCH(G37,Data!$A$19:$A$25,0),MATCH($B38,Data!$B$2:$V$2,0)),"")</f>
        <v/>
      </c>
      <c r="H38" s="36">
        <f>IFERROR($N38*INDEX(Data!$B$19:$V$25,MATCH(H37,Data!$A$19:$A$25,0),MATCH($B38,Data!$B$2:$V$2,0)),"")</f>
        <v>0.49270999999999998</v>
      </c>
      <c r="I38" s="36">
        <f>IFERROR($N38*INDEX(Data!$B$19:$V$25,MATCH(I37,Data!$A$19:$A$25,0),MATCH($B38,Data!$B$2:$V$2,0)),"")</f>
        <v>3.2280999999999997E-2</v>
      </c>
      <c r="J38" s="36">
        <f>IFERROR($N38*INDEX(Data!$B$19:$V$25,MATCH(J37,Data!$A$19:$A$25,0),MATCH($B38,Data!$B$2:$V$2,0)),"")</f>
        <v>1.6990000000000002E-2</v>
      </c>
      <c r="K38" s="36" t="str">
        <f>IFERROR($N38*INDEX(Data!$B$19:$V$25,MATCH(K37,Data!$A$19:$A$25,0),MATCH($B38,Data!$B$2:$V$2,0)),"")</f>
        <v/>
      </c>
      <c r="L38" s="36" t="str">
        <f>IFERROR($N38*INDEX(Data!$B$19:$V$25,MATCH(L37,Data!$A$19:$A$25,0),MATCH($B38,Data!$B$2:$V$2,0)),"")</f>
        <v/>
      </c>
      <c r="M38" s="36" t="str">
        <f>IFERROR($N38*INDEX(Data!$B$19:$V$25,MATCH(M37,Data!$A$19:$A$25,0),MATCH($B38,Data!$B$2:$V$2,0)),"")</f>
        <v/>
      </c>
      <c r="N38" s="36">
        <f>IFERROR(INDEX(Data!$B$16:$V$16,1,MATCH($B38,Data!$B$2:$V$2,0)),"")</f>
        <v>1.6990000000000001</v>
      </c>
      <c r="O38" s="36">
        <f>IFERROR(INDEX(Data!$B$31:$V$38,MATCH(O37,Data!$A$31:$A$38,0),MATCH($B38,Data!$B$2:$V$2,0)),"")</f>
        <v>2.7E-2</v>
      </c>
      <c r="P38" s="36">
        <f>IFERROR(INDEX(Data!$B$31:$V$38,MATCH(P37,Data!$A$31:$A$38,0),MATCH($B38,Data!$B$2:$V$2,0)),"")</f>
        <v>0.14199999999999999</v>
      </c>
      <c r="Q38" s="36">
        <f>IFERROR(INDEX(Data!$B$31:$V$38,MATCH(Q37,Data!$A$31:$A$38,0),MATCH($B38,Data!$B$2:$V$2,0)),"")</f>
        <v>4.4999999999999998E-2</v>
      </c>
      <c r="R38" s="36" t="str">
        <f>IFERROR(INDEX(Data!$B$31:$V$38,MATCH(R37,Data!$A$31:$A$38,0),MATCH($B38,Data!$B$2:$V$2,0)),"")</f>
        <v>-</v>
      </c>
      <c r="S38" s="36">
        <f>IFERROR(INDEX(Data!$B$31:$V$38,MATCH(S37,Data!$A$31:$A$38,0),MATCH($B38,Data!$B$2:$V$2,0)),"")</f>
        <v>7.4999999999999997E-2</v>
      </c>
      <c r="T38" s="36">
        <f>IFERROR(INDEX(Data!$B$31:$V$38,MATCH(T37,Data!$A$31:$A$38,0),MATCH($B38,Data!$B$2:$V$2,0)),"")</f>
        <v>5.0999999999999997E-2</v>
      </c>
      <c r="U38" s="36">
        <f>IFERROR(INDEX(Data!$B$31:$V$38,MATCH(U37,Data!$A$31:$A$38,0),MATCH($B38,Data!$B$2:$V$2,0)),"")</f>
        <v>0.34399999999999997</v>
      </c>
      <c r="V38" s="36">
        <f>IFERROR(INDEX(Data!$B$31:$V$38,MATCH(V37,Data!$A$31:$A$38,0),MATCH($B38,Data!$B$2:$V$2,0)),"")</f>
        <v>0.318</v>
      </c>
      <c r="W38" s="36" t="str">
        <f>IFERROR(INDEX(Data!$B$31:$V$38,MATCH(W37,Data!$A$31:$A$38,0),MATCH($B38,Data!$B$2:$V$2,0)),"")</f>
        <v/>
      </c>
      <c r="X38" s="36" t="str">
        <f>IFERROR(INDEX(Data!$B$31:$V$38,MATCH(X37,Data!$A$31:$A$38,0),MATCH($B38,Data!$B$2:$V$2,0)),"")</f>
        <v/>
      </c>
      <c r="Y38" s="36" t="str">
        <f>IFERROR(INDEX(Data!$B$31:$V$38,MATCH(Y37,Data!$A$31:$A$38,0),MATCH($B38,Data!$B$2:$V$2,0)),"")</f>
        <v/>
      </c>
      <c r="Z38" s="36" t="str">
        <f>IFERROR(INDEX(Data!$B$31:$V$38,MATCH(Z37,Data!$A$31:$A$38,0),MATCH($B38,Data!$B$2:$V$2,0)),"")</f>
        <v/>
      </c>
      <c r="AA38" s="36" t="str">
        <f>IFERROR(INDEX(Data!$B$31:$V$38,MATCH(AA37,Data!$A$31:$A$38,0),MATCH($B38,Data!$B$2:$V$2,0)),"")</f>
        <v/>
      </c>
      <c r="AB38" s="36" t="str">
        <f>IFERROR(INDEX(Data!$B$31:$V$38,MATCH(AB37,Data!$A$31:$A$38,0),MATCH($B38,Data!$B$2:$V$2,0)),"")</f>
        <v/>
      </c>
      <c r="AC38" s="36" t="str">
        <f>IFERROR(INDEX(Data!$B$31:$V$38,MATCH(AC37,Data!$A$31:$A$38,0),MATCH($B38,Data!$B$2:$V$2,0)),"")</f>
        <v/>
      </c>
      <c r="AD38" s="36" t="str">
        <f>IFERROR(INDEX(Data!$B$31:$V$38,MATCH(AD37,Data!$A$31:$A$38,0),MATCH($B38,Data!$B$2:$V$2,0)),"")</f>
        <v/>
      </c>
      <c r="AE38" s="36" t="str">
        <f>IFERROR(INDEX(Data!$B$31:$V$38,MATCH(AE37,Data!$A$31:$A$38,0),MATCH($B38,Data!$B$2:$V$2,0)),"")</f>
        <v/>
      </c>
      <c r="AF38" s="36" t="str">
        <f>IFERROR(INDEX(Data!$B$31:$V$38,MATCH(AF37,Data!$A$31:$A$38,0),MATCH($B38,Data!$B$2:$V$2,0)),"")</f>
        <v/>
      </c>
      <c r="AG38" s="36" t="str">
        <f>IFERROR(INDEX(Data!$B$31:$V$38,MATCH(AG37,Data!$A$31:$A$38,0),MATCH($B38,Data!$B$2:$V$2,0)),"")</f>
        <v/>
      </c>
      <c r="AH38" s="36" t="str">
        <f>IFERROR(INDEX(Data!$B$31:$V$38,MATCH(AH37,Data!$A$31:$A$38,0),MATCH($B38,Data!$B$2:$V$2,0)),"")</f>
        <v/>
      </c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</row>
    <row r="39" spans="1:63" x14ac:dyDescent="0.25">
      <c r="A39" s="4" t="str">
        <f t="shared" si="2"/>
        <v>42063Short</v>
      </c>
      <c r="B39" s="133">
        <f t="shared" ref="B39" si="38">B38</f>
        <v>42063</v>
      </c>
      <c r="C39" s="52" t="s">
        <v>9</v>
      </c>
      <c r="D39" s="36" t="str">
        <f>IFERROR($N39*INDEX(Data!$B$27:$V$29,MATCH(D37,Data!$A$27:$A$29,0),MATCH($B39,Data!$B$2:$V$2,0)),"")</f>
        <v/>
      </c>
      <c r="E39" s="36" t="str">
        <f>IFERROR($N39*INDEX(Data!$B$27:$V$29,MATCH(E37,Data!$A$27:$A$29,0),MATCH($B39,Data!$B$2:$V$2,0)),"")</f>
        <v/>
      </c>
      <c r="F39" s="36" t="str">
        <f>IFERROR($N39*INDEX(Data!$B$27:$V$29,MATCH(F37,Data!$A$27:$A$29,0),MATCH($B39,Data!$B$2:$V$2,0)),"")</f>
        <v/>
      </c>
      <c r="G39" s="36" t="str">
        <f>IFERROR($N39*INDEX(Data!$B$27:$V$29,MATCH(G37,Data!$A$27:$A$29,0),MATCH($B39,Data!$B$2:$V$2,0)),"")</f>
        <v/>
      </c>
      <c r="H39" s="36" t="str">
        <f>IFERROR($N39*INDEX(Data!$B$27:$V$29,MATCH(H37,Data!$A$27:$A$29,0),MATCH($B39,Data!$B$2:$V$2,0)),"")</f>
        <v/>
      </c>
      <c r="I39" s="36" t="str">
        <f>IFERROR($N39*INDEX(Data!$B$27:$V$29,MATCH(I37,Data!$A$27:$A$29,0),MATCH($B39,Data!$B$2:$V$2,0)),"")</f>
        <v/>
      </c>
      <c r="J39" s="36" t="str">
        <f>IFERROR($N39*INDEX(Data!$B$27:$V$29,MATCH(J37,Data!$A$27:$A$29,0),MATCH($B39,Data!$B$2:$V$2,0)),"")</f>
        <v/>
      </c>
      <c r="K39" s="36">
        <f>IFERROR($N39*INDEX(Data!$B$27:$V$29,MATCH(K37,Data!$A$27:$A$29,0),MATCH($B39,Data!$B$2:$V$2,0)),"")</f>
        <v>0.13835499999999998</v>
      </c>
      <c r="L39" s="36">
        <f>IFERROR($N39*INDEX(Data!$B$27:$V$29,MATCH(L37,Data!$A$27:$A$29,0),MATCH($B39,Data!$B$2:$V$2,0)),"")</f>
        <v>0.17352999999999999</v>
      </c>
      <c r="M39" s="36">
        <f>IFERROR($N39*INDEX(Data!$B$27:$V$29,MATCH(M37,Data!$A$27:$A$29,0),MATCH($B39,Data!$B$2:$V$2,0)),"")</f>
        <v>0.157115</v>
      </c>
      <c r="N39" s="36">
        <f>IFERROR(INDEX(Data!$B$17:$V$17,1,MATCH($B39,Data!$B$2:$V$2,0)),"")</f>
        <v>0.46899999999999997</v>
      </c>
      <c r="O39" s="36">
        <f>IFERROR(INDEX(Data!$B$40:$V$58,MATCH(O37,Data!$A$40:$A$58,0),MATCH($B39,Data!$B$2:$V$2,0)),"")</f>
        <v>0.115</v>
      </c>
      <c r="P39" s="36">
        <f>IFERROR(INDEX(Data!$B$40:$V$58,MATCH(P37,Data!$A$40:$A$58,0),MATCH($B39,Data!$B$2:$V$2,0)),"")</f>
        <v>0.113</v>
      </c>
      <c r="Q39" s="36">
        <f>IFERROR(INDEX(Data!$B$40:$V$58,MATCH(Q37,Data!$A$40:$A$58,0),MATCH($B39,Data!$B$2:$V$2,0)),"")</f>
        <v>2.9000000000000001E-2</v>
      </c>
      <c r="R39" s="36">
        <f>IFERROR(INDEX(Data!$B$40:$V$58,MATCH(R37,Data!$A$40:$A$58,0),MATCH($B39,Data!$B$2:$V$2,0)),"")</f>
        <v>6.9000000000000006E-2</v>
      </c>
      <c r="S39" s="36" t="str">
        <f>IFERROR(INDEX(Data!$B$40:$V$58,MATCH(S37,Data!$A$40:$A$58,0),MATCH($B39,Data!$B$2:$V$2,0)),"")</f>
        <v/>
      </c>
      <c r="T39" s="36">
        <f>IFERROR(INDEX(Data!$B$40:$V$58,MATCH(T37,Data!$A$40:$A$58,0),MATCH($B39,Data!$B$2:$V$2,0)),"")</f>
        <v>0.22</v>
      </c>
      <c r="U39" s="36">
        <f>IFERROR(INDEX(Data!$B$40:$V$58,MATCH(U37,Data!$A$40:$A$58,0),MATCH($B39,Data!$B$2:$V$2,0)),"")</f>
        <v>0.316</v>
      </c>
      <c r="V39" s="36">
        <f>IFERROR(INDEX(Data!$B$40:$V$58,MATCH(V37,Data!$A$40:$A$58,0),MATCH($B39,Data!$B$2:$V$2,0)),"")</f>
        <v>3.5000000000000003E-2</v>
      </c>
      <c r="W39" s="36">
        <f>IFERROR(INDEX(Data!$B$40:$V$58,MATCH(W37,Data!$A$40:$A$58,0),MATCH($B39,Data!$B$2:$V$2,0)),"")</f>
        <v>0</v>
      </c>
      <c r="X39" s="36" t="str">
        <f>IFERROR(INDEX(Data!$B$40:$V$58,MATCH(X37,Data!$A$40:$A$58,0),MATCH($B39,Data!$B$2:$V$2,0)),"")</f>
        <v>-</v>
      </c>
      <c r="Y39" s="36">
        <f>IFERROR(INDEX(Data!$B$40:$V$58,MATCH(Y37,Data!$A$40:$A$58,0),MATCH($B39,Data!$B$2:$V$2,0)),"")</f>
        <v>1.2999999999999999E-2</v>
      </c>
      <c r="Z39" s="36">
        <f>IFERROR(INDEX(Data!$B$40:$V$58,MATCH(Z37,Data!$A$40:$A$58,0),MATCH($B39,Data!$B$2:$V$2,0)),"")</f>
        <v>3.0000000000000001E-3</v>
      </c>
      <c r="AA39" s="36">
        <f>IFERROR(INDEX(Data!$B$40:$V$58,MATCH(AA37,Data!$A$40:$A$58,0),MATCH($B39,Data!$B$2:$V$2,0)),"")</f>
        <v>6.0000000000000001E-3</v>
      </c>
      <c r="AB39" s="36">
        <f>IFERROR(INDEX(Data!$B$40:$V$58,MATCH(AB37,Data!$A$40:$A$58,0),MATCH($B39,Data!$B$2:$V$2,0)),"")</f>
        <v>2.8000000000000001E-2</v>
      </c>
      <c r="AC39" s="36">
        <f>IFERROR(INDEX(Data!$B$40:$V$58,MATCH(AC37,Data!$A$40:$A$58,0),MATCH($B39,Data!$B$2:$V$2,0)),"")</f>
        <v>6.0000000000000001E-3</v>
      </c>
      <c r="AD39" s="36">
        <f>IFERROR(INDEX(Data!$B$40:$V$58,MATCH(AD37,Data!$A$40:$A$58,0),MATCH($B39,Data!$B$2:$V$2,0)),"")</f>
        <v>8.9999999999999993E-3</v>
      </c>
      <c r="AE39" s="36">
        <f>IFERROR(INDEX(Data!$B$40:$V$58,MATCH(AE37,Data!$A$40:$A$58,0),MATCH($B39,Data!$B$2:$V$2,0)),"")</f>
        <v>0</v>
      </c>
      <c r="AF39" s="36">
        <f>IFERROR(INDEX(Data!$B$40:$V$58,MATCH(AF37,Data!$A$40:$A$58,0),MATCH($B39,Data!$B$2:$V$2,0)),"")</f>
        <v>1.2999999999999999E-2</v>
      </c>
      <c r="AG39" s="36">
        <f>IFERROR(INDEX(Data!$B$40:$V$58,MATCH(AG37,Data!$A$40:$A$58,0),MATCH($B39,Data!$B$2:$V$2,0)),"")</f>
        <v>7.0000000000000001E-3</v>
      </c>
      <c r="AH39" s="36">
        <f>IFERROR(INDEX(Data!$B$40:$V$58,MATCH(AH37,Data!$A$40:$A$58,0),MATCH($B39,Data!$B$2:$V$2,0)),"")</f>
        <v>1.7999999999999999E-2</v>
      </c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</row>
    <row r="40" spans="1:63" x14ac:dyDescent="0.25">
      <c r="A40" s="4" t="str">
        <f t="shared" si="2"/>
        <v/>
      </c>
      <c r="B40" s="79"/>
    </row>
    <row r="41" spans="1:63" x14ac:dyDescent="0.25">
      <c r="A41" s="4" t="str">
        <f t="shared" si="2"/>
        <v/>
      </c>
      <c r="B41" s="101"/>
      <c r="C41" s="51"/>
      <c r="D41" s="138" t="str">
        <f t="shared" ref="D41:N41" si="39">D37</f>
        <v>CLOs</v>
      </c>
      <c r="E41" s="138" t="str">
        <f t="shared" si="39"/>
        <v>European CMBS</v>
      </c>
      <c r="F41" s="138" t="str">
        <f t="shared" si="39"/>
        <v>European RMBS</v>
      </c>
      <c r="G41" s="138" t="str">
        <f t="shared" si="39"/>
        <v>Other Structured Finance</v>
      </c>
      <c r="H41" s="138" t="str">
        <f t="shared" si="39"/>
        <v>US Non-Agency</v>
      </c>
      <c r="I41" s="138" t="str">
        <f t="shared" si="39"/>
        <v>Whole Business Securitisation</v>
      </c>
      <c r="J41" s="138" t="str">
        <f t="shared" si="39"/>
        <v>US Agency CRT</v>
      </c>
      <c r="K41" s="128" t="str">
        <f t="shared" si="39"/>
        <v>Indices</v>
      </c>
      <c r="L41" s="128" t="str">
        <f t="shared" si="39"/>
        <v xml:space="preserve">Financials </v>
      </c>
      <c r="M41" s="128" t="str">
        <f t="shared" si="39"/>
        <v>Sovereign</v>
      </c>
      <c r="N41" s="190" t="str">
        <f t="shared" si="39"/>
        <v>Total</v>
      </c>
      <c r="O41" s="137" t="str">
        <f t="shared" ref="O41:AH41" si="40">O37</f>
        <v>France</v>
      </c>
      <c r="P41" s="137" t="str">
        <f t="shared" si="40"/>
        <v>Germany</v>
      </c>
      <c r="Q41" s="137" t="str">
        <f t="shared" si="40"/>
        <v>Italy</v>
      </c>
      <c r="R41" s="137" t="str">
        <f t="shared" si="40"/>
        <v>Netherlands</v>
      </c>
      <c r="S41" s="137" t="str">
        <f t="shared" si="40"/>
        <v>Pan-European</v>
      </c>
      <c r="T41" s="137" t="str">
        <f t="shared" si="40"/>
        <v>Spain</v>
      </c>
      <c r="U41" s="137" t="str">
        <f t="shared" si="40"/>
        <v>United Kingdom</v>
      </c>
      <c r="V41" s="137" t="str">
        <f t="shared" si="40"/>
        <v>United States</v>
      </c>
      <c r="W41" s="137" t="str">
        <f t="shared" si="40"/>
        <v>Belgium</v>
      </c>
      <c r="X41" s="137" t="str">
        <f t="shared" si="40"/>
        <v>Denmark</v>
      </c>
      <c r="Y41" s="137" t="str">
        <f t="shared" si="40"/>
        <v>Finland</v>
      </c>
      <c r="Z41" s="137" t="str">
        <f t="shared" si="40"/>
        <v>Greece</v>
      </c>
      <c r="AA41" s="137" t="str">
        <f t="shared" si="40"/>
        <v>Ireland</v>
      </c>
      <c r="AB41" s="137" t="str">
        <f t="shared" si="40"/>
        <v>Luxembourg</v>
      </c>
      <c r="AC41" s="137" t="str">
        <f t="shared" si="40"/>
        <v>Norway</v>
      </c>
      <c r="AD41" s="137" t="str">
        <f t="shared" si="40"/>
        <v>Poland</v>
      </c>
      <c r="AE41" s="137" t="str">
        <f t="shared" si="40"/>
        <v>Portugal</v>
      </c>
      <c r="AF41" s="137" t="str">
        <f t="shared" si="40"/>
        <v>Sweden</v>
      </c>
      <c r="AG41" s="137" t="str">
        <f t="shared" si="40"/>
        <v>Switzerland</v>
      </c>
      <c r="AH41" s="137" t="str">
        <f t="shared" si="40"/>
        <v>Russia</v>
      </c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</row>
    <row r="42" spans="1:63" x14ac:dyDescent="0.25">
      <c r="A42" s="4" t="str">
        <f t="shared" si="2"/>
        <v>42035Long</v>
      </c>
      <c r="B42" s="132">
        <f t="shared" ref="B42" si="41">EOMONTH(B46,1)</f>
        <v>42035</v>
      </c>
      <c r="C42" s="52" t="s">
        <v>8</v>
      </c>
      <c r="D42" s="36">
        <f>IFERROR($N42*INDEX(Data!$B$19:$V$25,MATCH(D41,Data!$A$19:$A$25,0),MATCH($B42,Data!$B$2:$V$2,0)),"")</f>
        <v>0.15905050000000001</v>
      </c>
      <c r="E42" s="36">
        <f>IFERROR($N42*INDEX(Data!$B$19:$V$25,MATCH(E41,Data!$A$19:$A$25,0),MATCH($B42,Data!$B$2:$V$2,0)),"")</f>
        <v>0.35273169999999998</v>
      </c>
      <c r="F42" s="36">
        <f>IFERROR($N42*INDEX(Data!$B$19:$V$25,MATCH(F41,Data!$A$19:$A$25,0),MATCH($B42,Data!$B$2:$V$2,0)),"")</f>
        <v>0.57336529999999997</v>
      </c>
      <c r="G42" s="36" t="str">
        <f>IFERROR($N42*INDEX(Data!$B$19:$V$25,MATCH(G41,Data!$A$19:$A$25,0),MATCH($B42,Data!$B$2:$V$2,0)),"")</f>
        <v/>
      </c>
      <c r="H42" s="36">
        <f>IFERROR($N42*INDEX(Data!$B$19:$V$25,MATCH(H41,Data!$A$19:$A$25,0),MATCH($B42,Data!$B$2:$V$2,0)),"")</f>
        <v>0.45333309999999999</v>
      </c>
      <c r="I42" s="36">
        <f>IFERROR($N42*INDEX(Data!$B$19:$V$25,MATCH(I41,Data!$A$19:$A$25,0),MATCH($B42,Data!$B$2:$V$2,0)),"")</f>
        <v>1.9587500000000001E-2</v>
      </c>
      <c r="J42" s="36">
        <f>IFERROR($N42*INDEX(Data!$B$19:$V$25,MATCH(J41,Data!$A$19:$A$25,0),MATCH($B42,Data!$B$2:$V$2,0)),"")</f>
        <v>8.7752000000000004E-3</v>
      </c>
      <c r="K42" s="36" t="str">
        <f>IFERROR($N42*INDEX(Data!$B$19:$V$25,MATCH(K41,Data!$A$19:$A$25,0),MATCH($B42,Data!$B$2:$V$2,0)),"")</f>
        <v/>
      </c>
      <c r="L42" s="36" t="str">
        <f>IFERROR($N42*INDEX(Data!$B$19:$V$25,MATCH(L41,Data!$A$19:$A$25,0),MATCH($B42,Data!$B$2:$V$2,0)),"")</f>
        <v/>
      </c>
      <c r="M42" s="36" t="str">
        <f>IFERROR($N42*INDEX(Data!$B$19:$V$25,MATCH(M41,Data!$A$19:$A$25,0),MATCH($B42,Data!$B$2:$V$2,0)),"")</f>
        <v/>
      </c>
      <c r="N42" s="36">
        <f>IFERROR(INDEX(Data!$B$16:$V$16,1,MATCH($B42,Data!$B$2:$V$2,0)),"")</f>
        <v>1.5669999999999999</v>
      </c>
      <c r="O42" s="36">
        <f>IFERROR(INDEX(Data!$B$31:$V$38,MATCH(O41,Data!$A$31:$A$38,0),MATCH($B42,Data!$B$2:$V$2,0)),"")</f>
        <v>2.9399999999999999E-2</v>
      </c>
      <c r="P42" s="36">
        <f>IFERROR(INDEX(Data!$B$31:$V$38,MATCH(P41,Data!$A$31:$A$38,0),MATCH($B42,Data!$B$2:$V$2,0)),"")</f>
        <v>0.14760000000000001</v>
      </c>
      <c r="Q42" s="36">
        <f>IFERROR(INDEX(Data!$B$31:$V$38,MATCH(Q41,Data!$A$31:$A$38,0),MATCH($B42,Data!$B$2:$V$2,0)),"")</f>
        <v>4.4200000000000003E-2</v>
      </c>
      <c r="R42" s="36" t="str">
        <f>IFERROR(INDEX(Data!$B$31:$V$38,MATCH(R41,Data!$A$31:$A$38,0),MATCH($B42,Data!$B$2:$V$2,0)),"")</f>
        <v>-</v>
      </c>
      <c r="S42" s="36">
        <f>IFERROR(INDEX(Data!$B$31:$V$38,MATCH(S41,Data!$A$31:$A$38,0),MATCH($B42,Data!$B$2:$V$2,0)),"")</f>
        <v>8.1500000000000003E-2</v>
      </c>
      <c r="T42" s="36">
        <f>IFERROR(INDEX(Data!$B$31:$V$38,MATCH(T41,Data!$A$31:$A$38,0),MATCH($B42,Data!$B$2:$V$2,0)),"")</f>
        <v>4.02E-2</v>
      </c>
      <c r="U42" s="36">
        <f>IFERROR(INDEX(Data!$B$31:$V$38,MATCH(U41,Data!$A$31:$A$38,0),MATCH($B42,Data!$B$2:$V$2,0)),"")</f>
        <v>0.34210000000000002</v>
      </c>
      <c r="V42" s="36">
        <f>IFERROR(INDEX(Data!$B$31:$V$38,MATCH(V41,Data!$A$31:$A$38,0),MATCH($B42,Data!$B$2:$V$2,0)),"")</f>
        <v>0.315</v>
      </c>
      <c r="W42" s="36" t="str">
        <f>IFERROR(INDEX(Data!$B$31:$V$38,MATCH(W41,Data!$A$31:$A$38,0),MATCH($B42,Data!$B$2:$V$2,0)),"")</f>
        <v/>
      </c>
      <c r="X42" s="36" t="str">
        <f>IFERROR(INDEX(Data!$B$31:$V$38,MATCH(X41,Data!$A$31:$A$38,0),MATCH($B42,Data!$B$2:$V$2,0)),"")</f>
        <v/>
      </c>
      <c r="Y42" s="36" t="str">
        <f>IFERROR(INDEX(Data!$B$31:$V$38,MATCH(Y41,Data!$A$31:$A$38,0),MATCH($B42,Data!$B$2:$V$2,0)),"")</f>
        <v/>
      </c>
      <c r="Z42" s="36" t="str">
        <f>IFERROR(INDEX(Data!$B$31:$V$38,MATCH(Z41,Data!$A$31:$A$38,0),MATCH($B42,Data!$B$2:$V$2,0)),"")</f>
        <v/>
      </c>
      <c r="AA42" s="36" t="str">
        <f>IFERROR(INDEX(Data!$B$31:$V$38,MATCH(AA41,Data!$A$31:$A$38,0),MATCH($B42,Data!$B$2:$V$2,0)),"")</f>
        <v/>
      </c>
      <c r="AB42" s="36" t="str">
        <f>IFERROR(INDEX(Data!$B$31:$V$38,MATCH(AB41,Data!$A$31:$A$38,0),MATCH($B42,Data!$B$2:$V$2,0)),"")</f>
        <v/>
      </c>
      <c r="AC42" s="36" t="str">
        <f>IFERROR(INDEX(Data!$B$31:$V$38,MATCH(AC41,Data!$A$31:$A$38,0),MATCH($B42,Data!$B$2:$V$2,0)),"")</f>
        <v/>
      </c>
      <c r="AD42" s="36" t="str">
        <f>IFERROR(INDEX(Data!$B$31:$V$38,MATCH(AD41,Data!$A$31:$A$38,0),MATCH($B42,Data!$B$2:$V$2,0)),"")</f>
        <v/>
      </c>
      <c r="AE42" s="36" t="str">
        <f>IFERROR(INDEX(Data!$B$31:$V$38,MATCH(AE41,Data!$A$31:$A$38,0),MATCH($B42,Data!$B$2:$V$2,0)),"")</f>
        <v/>
      </c>
      <c r="AF42" s="36" t="str">
        <f>IFERROR(INDEX(Data!$B$31:$V$38,MATCH(AF41,Data!$A$31:$A$38,0),MATCH($B42,Data!$B$2:$V$2,0)),"")</f>
        <v/>
      </c>
      <c r="AG42" s="36" t="str">
        <f>IFERROR(INDEX(Data!$B$31:$V$38,MATCH(AG41,Data!$A$31:$A$38,0),MATCH($B42,Data!$B$2:$V$2,0)),"")</f>
        <v/>
      </c>
      <c r="AH42" s="36" t="str">
        <f>IFERROR(INDEX(Data!$B$31:$V$38,MATCH(AH41,Data!$A$31:$A$38,0),MATCH($B42,Data!$B$2:$V$2,0)),"")</f>
        <v/>
      </c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</row>
    <row r="43" spans="1:63" x14ac:dyDescent="0.25">
      <c r="A43" s="4" t="str">
        <f t="shared" si="2"/>
        <v>42035Short</v>
      </c>
      <c r="B43" s="133">
        <f t="shared" ref="B43" si="42">B42</f>
        <v>42035</v>
      </c>
      <c r="C43" s="52" t="s">
        <v>9</v>
      </c>
      <c r="D43" s="36" t="str">
        <f>IFERROR($N43*INDEX(Data!$B$27:$V$29,MATCH(D41,Data!$A$27:$A$29,0),MATCH($B43,Data!$B$2:$V$2,0)),"")</f>
        <v/>
      </c>
      <c r="E43" s="36" t="str">
        <f>IFERROR($N43*INDEX(Data!$B$27:$V$29,MATCH(E41,Data!$A$27:$A$29,0),MATCH($B43,Data!$B$2:$V$2,0)),"")</f>
        <v/>
      </c>
      <c r="F43" s="36" t="str">
        <f>IFERROR($N43*INDEX(Data!$B$27:$V$29,MATCH(F41,Data!$A$27:$A$29,0),MATCH($B43,Data!$B$2:$V$2,0)),"")</f>
        <v/>
      </c>
      <c r="G43" s="36" t="str">
        <f>IFERROR($N43*INDEX(Data!$B$27:$V$29,MATCH(G41,Data!$A$27:$A$29,0),MATCH($B43,Data!$B$2:$V$2,0)),"")</f>
        <v/>
      </c>
      <c r="H43" s="36" t="str">
        <f>IFERROR($N43*INDEX(Data!$B$27:$V$29,MATCH(H41,Data!$A$27:$A$29,0),MATCH($B43,Data!$B$2:$V$2,0)),"")</f>
        <v/>
      </c>
      <c r="I43" s="36" t="str">
        <f>IFERROR($N43*INDEX(Data!$B$27:$V$29,MATCH(I41,Data!$A$27:$A$29,0),MATCH($B43,Data!$B$2:$V$2,0)),"")</f>
        <v/>
      </c>
      <c r="J43" s="36" t="str">
        <f>IFERROR($N43*INDEX(Data!$B$27:$V$29,MATCH(J41,Data!$A$27:$A$29,0),MATCH($B43,Data!$B$2:$V$2,0)),"")</f>
        <v/>
      </c>
      <c r="K43" s="36">
        <f>IFERROR($N43*INDEX(Data!$B$27:$V$29,MATCH(K41,Data!$A$27:$A$29,0),MATCH($B43,Data!$B$2:$V$2,0)),"")</f>
        <v>7.5439999999999993E-2</v>
      </c>
      <c r="L43" s="36">
        <f>IFERROR($N43*INDEX(Data!$B$27:$V$29,MATCH(L41,Data!$A$27:$A$29,0),MATCH($B43,Data!$B$2:$V$2,0)),"")</f>
        <v>0.17670999999999998</v>
      </c>
      <c r="M43" s="36">
        <f>IFERROR($N43*INDEX(Data!$B$27:$V$29,MATCH(M41,Data!$A$27:$A$29,0),MATCH($B43,Data!$B$2:$V$2,0)),"")</f>
        <v>0.15825999999999998</v>
      </c>
      <c r="N43" s="36">
        <f>IFERROR(INDEX(Data!$B$17:$V$17,1,MATCH($B43,Data!$B$2:$V$2,0)),"")</f>
        <v>0.41</v>
      </c>
      <c r="O43" s="36">
        <f>IFERROR(INDEX(Data!$B$40:$V$58,MATCH(O41,Data!$A$40:$A$58,0),MATCH($B43,Data!$B$2:$V$2,0)),"")</f>
        <v>0.1139</v>
      </c>
      <c r="P43" s="36">
        <f>IFERROR(INDEX(Data!$B$40:$V$58,MATCH(P41,Data!$A$40:$A$58,0),MATCH($B43,Data!$B$2:$V$2,0)),"")</f>
        <v>0.1162</v>
      </c>
      <c r="Q43" s="36">
        <f>IFERROR(INDEX(Data!$B$40:$V$58,MATCH(Q41,Data!$A$40:$A$58,0),MATCH($B43,Data!$B$2:$V$2,0)),"")</f>
        <v>1.9E-2</v>
      </c>
      <c r="R43" s="36">
        <f>IFERROR(INDEX(Data!$B$40:$V$58,MATCH(R41,Data!$A$40:$A$58,0),MATCH($B43,Data!$B$2:$V$2,0)),"")</f>
        <v>6.3600000000000004E-2</v>
      </c>
      <c r="S43" s="36" t="str">
        <f>IFERROR(INDEX(Data!$B$40:$V$58,MATCH(S41,Data!$A$40:$A$58,0),MATCH($B43,Data!$B$2:$V$2,0)),"")</f>
        <v/>
      </c>
      <c r="T43" s="36">
        <f>IFERROR(INDEX(Data!$B$40:$V$58,MATCH(T41,Data!$A$40:$A$58,0),MATCH($B43,Data!$B$2:$V$2,0)),"")</f>
        <v>0.25040000000000001</v>
      </c>
      <c r="U43" s="36">
        <f>IFERROR(INDEX(Data!$B$40:$V$58,MATCH(U41,Data!$A$40:$A$58,0),MATCH($B43,Data!$B$2:$V$2,0)),"")</f>
        <v>0.32950000000000002</v>
      </c>
      <c r="V43" s="36">
        <f>IFERROR(INDEX(Data!$B$40:$V$58,MATCH(V41,Data!$A$40:$A$58,0),MATCH($B43,Data!$B$2:$V$2,0)),"")</f>
        <v>4.0599999999999997E-2</v>
      </c>
      <c r="W43" s="36">
        <f>IFERROR(INDEX(Data!$B$40:$V$58,MATCH(W41,Data!$A$40:$A$58,0),MATCH($B43,Data!$B$2:$V$2,0)),"")</f>
        <v>0</v>
      </c>
      <c r="X43" s="36" t="str">
        <f>IFERROR(INDEX(Data!$B$40:$V$58,MATCH(X41,Data!$A$40:$A$58,0),MATCH($B43,Data!$B$2:$V$2,0)),"")</f>
        <v>-</v>
      </c>
      <c r="Y43" s="36">
        <f>IFERROR(INDEX(Data!$B$40:$V$58,MATCH(Y41,Data!$A$40:$A$58,0),MATCH($B43,Data!$B$2:$V$2,0)),"")</f>
        <v>6.1000000000000004E-3</v>
      </c>
      <c r="Z43" s="36">
        <f>IFERROR(INDEX(Data!$B$40:$V$58,MATCH(Z41,Data!$A$40:$A$58,0),MATCH($B43,Data!$B$2:$V$2,0)),"")</f>
        <v>1.5E-3</v>
      </c>
      <c r="AA43" s="36">
        <f>IFERROR(INDEX(Data!$B$40:$V$58,MATCH(AA41,Data!$A$40:$A$58,0),MATCH($B43,Data!$B$2:$V$2,0)),"")</f>
        <v>3.0999999999999999E-3</v>
      </c>
      <c r="AB43" s="36">
        <f>IFERROR(INDEX(Data!$B$40:$V$58,MATCH(AB41,Data!$A$40:$A$58,0),MATCH($B43,Data!$B$2:$V$2,0)),"")</f>
        <v>1.38E-2</v>
      </c>
      <c r="AC43" s="36">
        <f>IFERROR(INDEX(Data!$B$40:$V$58,MATCH(AC41,Data!$A$40:$A$58,0),MATCH($B43,Data!$B$2:$V$2,0)),"")</f>
        <v>3.0999999999999999E-3</v>
      </c>
      <c r="AD43" s="36">
        <f>IFERROR(INDEX(Data!$B$40:$V$58,MATCH(AD41,Data!$A$40:$A$58,0),MATCH($B43,Data!$B$2:$V$2,0)),"")</f>
        <v>4.5999999999999999E-3</v>
      </c>
      <c r="AE43" s="36">
        <f>IFERROR(INDEX(Data!$B$40:$V$58,MATCH(AE41,Data!$A$40:$A$58,0),MATCH($B43,Data!$B$2:$V$2,0)),"")</f>
        <v>0</v>
      </c>
      <c r="AF43" s="36">
        <f>IFERROR(INDEX(Data!$B$40:$V$58,MATCH(AF41,Data!$A$40:$A$58,0),MATCH($B43,Data!$B$2:$V$2,0)),"")</f>
        <v>6.1000000000000004E-3</v>
      </c>
      <c r="AG43" s="36">
        <f>IFERROR(INDEX(Data!$B$40:$V$58,MATCH(AG41,Data!$A$40:$A$58,0),MATCH($B43,Data!$B$2:$V$2,0)),"")</f>
        <v>8.3000000000000001E-3</v>
      </c>
      <c r="AH43" s="36">
        <f>IFERROR(INDEX(Data!$B$40:$V$58,MATCH(AH41,Data!$A$40:$A$58,0),MATCH($B43,Data!$B$2:$V$2,0)),"")</f>
        <v>2.0299999999999999E-2</v>
      </c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</row>
    <row r="44" spans="1:63" x14ac:dyDescent="0.25">
      <c r="A44" s="4" t="str">
        <f t="shared" si="2"/>
        <v/>
      </c>
      <c r="B44" s="79"/>
    </row>
    <row r="45" spans="1:63" x14ac:dyDescent="0.25">
      <c r="A45" s="4" t="str">
        <f t="shared" si="2"/>
        <v/>
      </c>
      <c r="B45" s="101"/>
      <c r="C45" s="51"/>
      <c r="D45" s="138" t="str">
        <f t="shared" ref="D45:N45" si="43">D41</f>
        <v>CLOs</v>
      </c>
      <c r="E45" s="138" t="str">
        <f t="shared" si="43"/>
        <v>European CMBS</v>
      </c>
      <c r="F45" s="138" t="str">
        <f t="shared" si="43"/>
        <v>European RMBS</v>
      </c>
      <c r="G45" s="138" t="str">
        <f t="shared" si="43"/>
        <v>Other Structured Finance</v>
      </c>
      <c r="H45" s="138" t="str">
        <f t="shared" si="43"/>
        <v>US Non-Agency</v>
      </c>
      <c r="I45" s="138" t="str">
        <f t="shared" si="43"/>
        <v>Whole Business Securitisation</v>
      </c>
      <c r="J45" s="138" t="str">
        <f t="shared" si="43"/>
        <v>US Agency CRT</v>
      </c>
      <c r="K45" s="128" t="str">
        <f t="shared" si="43"/>
        <v>Indices</v>
      </c>
      <c r="L45" s="128" t="str">
        <f t="shared" si="43"/>
        <v xml:space="preserve">Financials </v>
      </c>
      <c r="M45" s="128" t="str">
        <f t="shared" si="43"/>
        <v>Sovereign</v>
      </c>
      <c r="N45" s="190" t="str">
        <f t="shared" si="43"/>
        <v>Total</v>
      </c>
      <c r="O45" s="137" t="str">
        <f t="shared" ref="O45:AH45" si="44">O41</f>
        <v>France</v>
      </c>
      <c r="P45" s="137" t="str">
        <f t="shared" si="44"/>
        <v>Germany</v>
      </c>
      <c r="Q45" s="137" t="str">
        <f t="shared" si="44"/>
        <v>Italy</v>
      </c>
      <c r="R45" s="137" t="str">
        <f t="shared" si="44"/>
        <v>Netherlands</v>
      </c>
      <c r="S45" s="137" t="str">
        <f t="shared" si="44"/>
        <v>Pan-European</v>
      </c>
      <c r="T45" s="137" t="str">
        <f t="shared" si="44"/>
        <v>Spain</v>
      </c>
      <c r="U45" s="137" t="str">
        <f t="shared" si="44"/>
        <v>United Kingdom</v>
      </c>
      <c r="V45" s="137" t="str">
        <f t="shared" si="44"/>
        <v>United States</v>
      </c>
      <c r="W45" s="137" t="str">
        <f t="shared" si="44"/>
        <v>Belgium</v>
      </c>
      <c r="X45" s="137" t="str">
        <f t="shared" si="44"/>
        <v>Denmark</v>
      </c>
      <c r="Y45" s="137" t="str">
        <f t="shared" si="44"/>
        <v>Finland</v>
      </c>
      <c r="Z45" s="137" t="str">
        <f t="shared" si="44"/>
        <v>Greece</v>
      </c>
      <c r="AA45" s="137" t="str">
        <f t="shared" si="44"/>
        <v>Ireland</v>
      </c>
      <c r="AB45" s="137" t="str">
        <f t="shared" si="44"/>
        <v>Luxembourg</v>
      </c>
      <c r="AC45" s="137" t="str">
        <f t="shared" si="44"/>
        <v>Norway</v>
      </c>
      <c r="AD45" s="137" t="str">
        <f t="shared" si="44"/>
        <v>Poland</v>
      </c>
      <c r="AE45" s="137" t="str">
        <f t="shared" si="44"/>
        <v>Portugal</v>
      </c>
      <c r="AF45" s="137" t="str">
        <f t="shared" si="44"/>
        <v>Sweden</v>
      </c>
      <c r="AG45" s="137" t="str">
        <f t="shared" si="44"/>
        <v>Switzerland</v>
      </c>
      <c r="AH45" s="137" t="str">
        <f t="shared" si="44"/>
        <v>Russia</v>
      </c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</row>
    <row r="46" spans="1:63" x14ac:dyDescent="0.25">
      <c r="A46" s="4" t="str">
        <f t="shared" si="2"/>
        <v>42004Long</v>
      </c>
      <c r="B46" s="132">
        <f t="shared" ref="B46" si="45">EOMONTH(B50,1)</f>
        <v>42004</v>
      </c>
      <c r="C46" s="52" t="s">
        <v>8</v>
      </c>
      <c r="D46" s="36">
        <f>IFERROR($N46*INDEX(Data!$B$19:$V$25,MATCH(D45,Data!$A$19:$A$25,0),MATCH($B46,Data!$B$2:$V$2,0)),"")</f>
        <v>0.17305599999999999</v>
      </c>
      <c r="E46" s="36">
        <f>IFERROR($N46*INDEX(Data!$B$19:$V$25,MATCH(E45,Data!$A$19:$A$25,0),MATCH($B46,Data!$B$2:$V$2,0)),"")</f>
        <v>0.387712</v>
      </c>
      <c r="F46" s="36">
        <f>IFERROR($N46*INDEX(Data!$B$19:$V$25,MATCH(F45,Data!$A$19:$A$25,0),MATCH($B46,Data!$B$2:$V$2,0)),"")</f>
        <v>0.628992</v>
      </c>
      <c r="G46" s="36" t="str">
        <f>IFERROR($N46*INDEX(Data!$B$19:$V$25,MATCH(G45,Data!$A$19:$A$25,0),MATCH($B46,Data!$B$2:$V$2,0)),"")</f>
        <v/>
      </c>
      <c r="H46" s="36">
        <f>IFERROR($N46*INDEX(Data!$B$19:$V$25,MATCH(H45,Data!$A$19:$A$25,0),MATCH($B46,Data!$B$2:$V$2,0)),"")</f>
        <v>0.45527040000000002</v>
      </c>
      <c r="I46" s="36">
        <f>IFERROR($N46*INDEX(Data!$B$19:$V$25,MATCH(I45,Data!$A$19:$A$25,0),MATCH($B46,Data!$B$2:$V$2,0)),"")</f>
        <v>1.9968E-2</v>
      </c>
      <c r="J46" s="36">
        <f>IFERROR($N46*INDEX(Data!$B$19:$V$25,MATCH(J45,Data!$A$19:$A$25,0),MATCH($B46,Data!$B$2:$V$2,0)),"")</f>
        <v>3.3280000000000001E-4</v>
      </c>
      <c r="K46" s="36" t="str">
        <f>IFERROR($N46*INDEX(Data!$B$19:$V$25,MATCH(K45,Data!$A$19:$A$25,0),MATCH($B46,Data!$B$2:$V$2,0)),"")</f>
        <v/>
      </c>
      <c r="L46" s="36" t="str">
        <f>IFERROR($N46*INDEX(Data!$B$19:$V$25,MATCH(L45,Data!$A$19:$A$25,0),MATCH($B46,Data!$B$2:$V$2,0)),"")</f>
        <v/>
      </c>
      <c r="M46" s="36" t="str">
        <f>IFERROR($N46*INDEX(Data!$B$19:$V$25,MATCH(M45,Data!$A$19:$A$25,0),MATCH($B46,Data!$B$2:$V$2,0)),"")</f>
        <v/>
      </c>
      <c r="N46" s="36">
        <f>IFERROR(INDEX(Data!$B$16:$V$16,1,MATCH($B46,Data!$B$2:$V$2,0)),"")</f>
        <v>1.6639999999999999</v>
      </c>
      <c r="O46" s="36">
        <f>IFERROR(INDEX(Data!$B$31:$V$38,MATCH(O45,Data!$A$31:$A$38,0),MATCH($B46,Data!$B$2:$V$2,0)),"")</f>
        <v>3.1E-2</v>
      </c>
      <c r="P46" s="36">
        <f>IFERROR(INDEX(Data!$B$31:$V$38,MATCH(P45,Data!$A$31:$A$38,0),MATCH($B46,Data!$B$2:$V$2,0)),"")</f>
        <v>0.155</v>
      </c>
      <c r="Q46" s="36">
        <f>IFERROR(INDEX(Data!$B$31:$V$38,MATCH(Q45,Data!$A$31:$A$38,0),MATCH($B46,Data!$B$2:$V$2,0)),"")</f>
        <v>4.5999999999999999E-2</v>
      </c>
      <c r="R46" s="36" t="str">
        <f>IFERROR(INDEX(Data!$B$31:$V$38,MATCH(R45,Data!$A$31:$A$38,0),MATCH($B46,Data!$B$2:$V$2,0)),"")</f>
        <v>-</v>
      </c>
      <c r="S46" s="36">
        <f>IFERROR(INDEX(Data!$B$31:$V$38,MATCH(S45,Data!$A$31:$A$38,0),MATCH($B46,Data!$B$2:$V$2,0)),"")</f>
        <v>8.4000000000000005E-2</v>
      </c>
      <c r="T46" s="36">
        <f>IFERROR(INDEX(Data!$B$31:$V$38,MATCH(T45,Data!$A$31:$A$38,0),MATCH($B46,Data!$B$2:$V$2,0)),"")</f>
        <v>4.2000000000000003E-2</v>
      </c>
      <c r="U46" s="36">
        <f>IFERROR(INDEX(Data!$B$31:$V$38,MATCH(U45,Data!$A$31:$A$38,0),MATCH($B46,Data!$B$2:$V$2,0)),"")</f>
        <v>0.34899999999999998</v>
      </c>
      <c r="V46" s="36">
        <f>IFERROR(INDEX(Data!$B$31:$V$38,MATCH(V45,Data!$A$31:$A$38,0),MATCH($B46,Data!$B$2:$V$2,0)),"")</f>
        <v>0.29299999999999998</v>
      </c>
      <c r="W46" s="36" t="str">
        <f>IFERROR(INDEX(Data!$B$31:$V$38,MATCH(W45,Data!$A$31:$A$38,0),MATCH($B46,Data!$B$2:$V$2,0)),"")</f>
        <v/>
      </c>
      <c r="X46" s="36" t="str">
        <f>IFERROR(INDEX(Data!$B$31:$V$38,MATCH(X45,Data!$A$31:$A$38,0),MATCH($B46,Data!$B$2:$V$2,0)),"")</f>
        <v/>
      </c>
      <c r="Y46" s="36" t="str">
        <f>IFERROR(INDEX(Data!$B$31:$V$38,MATCH(Y45,Data!$A$31:$A$38,0),MATCH($B46,Data!$B$2:$V$2,0)),"")</f>
        <v/>
      </c>
      <c r="Z46" s="36" t="str">
        <f>IFERROR(INDEX(Data!$B$31:$V$38,MATCH(Z45,Data!$A$31:$A$38,0),MATCH($B46,Data!$B$2:$V$2,0)),"")</f>
        <v/>
      </c>
      <c r="AA46" s="36" t="str">
        <f>IFERROR(INDEX(Data!$B$31:$V$38,MATCH(AA45,Data!$A$31:$A$38,0),MATCH($B46,Data!$B$2:$V$2,0)),"")</f>
        <v/>
      </c>
      <c r="AB46" s="36" t="str">
        <f>IFERROR(INDEX(Data!$B$31:$V$38,MATCH(AB45,Data!$A$31:$A$38,0),MATCH($B46,Data!$B$2:$V$2,0)),"")</f>
        <v/>
      </c>
      <c r="AC46" s="36" t="str">
        <f>IFERROR(INDEX(Data!$B$31:$V$38,MATCH(AC45,Data!$A$31:$A$38,0),MATCH($B46,Data!$B$2:$V$2,0)),"")</f>
        <v/>
      </c>
      <c r="AD46" s="36" t="str">
        <f>IFERROR(INDEX(Data!$B$31:$V$38,MATCH(AD45,Data!$A$31:$A$38,0),MATCH($B46,Data!$B$2:$V$2,0)),"")</f>
        <v/>
      </c>
      <c r="AE46" s="36" t="str">
        <f>IFERROR(INDEX(Data!$B$31:$V$38,MATCH(AE45,Data!$A$31:$A$38,0),MATCH($B46,Data!$B$2:$V$2,0)),"")</f>
        <v/>
      </c>
      <c r="AF46" s="36" t="str">
        <f>IFERROR(INDEX(Data!$B$31:$V$38,MATCH(AF45,Data!$A$31:$A$38,0),MATCH($B46,Data!$B$2:$V$2,0)),"")</f>
        <v/>
      </c>
      <c r="AG46" s="36" t="str">
        <f>IFERROR(INDEX(Data!$B$31:$V$38,MATCH(AG45,Data!$A$31:$A$38,0),MATCH($B46,Data!$B$2:$V$2,0)),"")</f>
        <v/>
      </c>
      <c r="AH46" s="36" t="str">
        <f>IFERROR(INDEX(Data!$B$31:$V$38,MATCH(AH45,Data!$A$31:$A$38,0),MATCH($B46,Data!$B$2:$V$2,0)),"")</f>
        <v/>
      </c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</row>
    <row r="47" spans="1:63" x14ac:dyDescent="0.25">
      <c r="A47" s="4" t="str">
        <f t="shared" si="2"/>
        <v>42004Short</v>
      </c>
      <c r="B47" s="133">
        <f t="shared" ref="B47" si="46">B46</f>
        <v>42004</v>
      </c>
      <c r="C47" s="52" t="s">
        <v>9</v>
      </c>
      <c r="D47" s="36" t="str">
        <f>IFERROR($N47*INDEX(Data!$B$27:$V$29,MATCH(D45,Data!$A$27:$A$29,0),MATCH($B47,Data!$B$2:$V$2,0)),"")</f>
        <v/>
      </c>
      <c r="E47" s="36" t="str">
        <f>IFERROR($N47*INDEX(Data!$B$27:$V$29,MATCH(E45,Data!$A$27:$A$29,0),MATCH($B47,Data!$B$2:$V$2,0)),"")</f>
        <v/>
      </c>
      <c r="F47" s="36" t="str">
        <f>IFERROR($N47*INDEX(Data!$B$27:$V$29,MATCH(F45,Data!$A$27:$A$29,0),MATCH($B47,Data!$B$2:$V$2,0)),"")</f>
        <v/>
      </c>
      <c r="G47" s="36" t="str">
        <f>IFERROR($N47*INDEX(Data!$B$27:$V$29,MATCH(G45,Data!$A$27:$A$29,0),MATCH($B47,Data!$B$2:$V$2,0)),"")</f>
        <v/>
      </c>
      <c r="H47" s="36" t="str">
        <f>IFERROR($N47*INDEX(Data!$B$27:$V$29,MATCH(H45,Data!$A$27:$A$29,0),MATCH($B47,Data!$B$2:$V$2,0)),"")</f>
        <v/>
      </c>
      <c r="I47" s="36" t="str">
        <f>IFERROR($N47*INDEX(Data!$B$27:$V$29,MATCH(I45,Data!$A$27:$A$29,0),MATCH($B47,Data!$B$2:$V$2,0)),"")</f>
        <v/>
      </c>
      <c r="J47" s="36" t="str">
        <f>IFERROR($N47*INDEX(Data!$B$27:$V$29,MATCH(J45,Data!$A$27:$A$29,0),MATCH($B47,Data!$B$2:$V$2,0)),"")</f>
        <v/>
      </c>
      <c r="K47" s="36">
        <f>IFERROR($N47*INDEX(Data!$B$27:$V$29,MATCH(K45,Data!$A$27:$A$29,0),MATCH($B47,Data!$B$2:$V$2,0)),"")</f>
        <v>8.8592000000000004E-2</v>
      </c>
      <c r="L47" s="36">
        <f>IFERROR($N47*INDEX(Data!$B$27:$V$29,MATCH(L45,Data!$A$27:$A$29,0),MATCH($B47,Data!$B$2:$V$2,0)),"")</f>
        <v>0.19526399999999999</v>
      </c>
      <c r="M47" s="36">
        <f>IFERROR($N47*INDEX(Data!$B$27:$V$29,MATCH(M45,Data!$A$27:$A$29,0),MATCH($B47,Data!$B$2:$V$2,0)),"")</f>
        <v>0.16769200000000001</v>
      </c>
      <c r="N47" s="36">
        <f>IFERROR(INDEX(Data!$B$17:$V$17,1,MATCH($B47,Data!$B$2:$V$2,0)),"")</f>
        <v>0.45200000000000001</v>
      </c>
      <c r="O47" s="36">
        <f>IFERROR(INDEX(Data!$B$40:$V$58,MATCH(O45,Data!$A$40:$A$58,0),MATCH($B47,Data!$B$2:$V$2,0)),"")</f>
        <v>0.115</v>
      </c>
      <c r="P47" s="36">
        <f>IFERROR(INDEX(Data!$B$40:$V$58,MATCH(P45,Data!$A$40:$A$58,0),MATCH($B47,Data!$B$2:$V$2,0)),"")</f>
        <v>0.11799999999999999</v>
      </c>
      <c r="Q47" s="36">
        <f>IFERROR(INDEX(Data!$B$40:$V$58,MATCH(Q45,Data!$A$40:$A$58,0),MATCH($B47,Data!$B$2:$V$2,0)),"")</f>
        <v>0.02</v>
      </c>
      <c r="R47" s="36">
        <f>IFERROR(INDEX(Data!$B$40:$V$58,MATCH(R45,Data!$A$40:$A$58,0),MATCH($B47,Data!$B$2:$V$2,0)),"")</f>
        <v>6.5000000000000002E-2</v>
      </c>
      <c r="S47" s="36" t="str">
        <f>IFERROR(INDEX(Data!$B$40:$V$58,MATCH(S45,Data!$A$40:$A$58,0),MATCH($B47,Data!$B$2:$V$2,0)),"")</f>
        <v/>
      </c>
      <c r="T47" s="36">
        <f>IFERROR(INDEX(Data!$B$40:$V$58,MATCH(T45,Data!$A$40:$A$58,0),MATCH($B47,Data!$B$2:$V$2,0)),"")</f>
        <v>0.248</v>
      </c>
      <c r="U47" s="36">
        <f>IFERROR(INDEX(Data!$B$40:$V$58,MATCH(U45,Data!$A$40:$A$58,0),MATCH($B47,Data!$B$2:$V$2,0)),"")</f>
        <v>0.318</v>
      </c>
      <c r="V47" s="36">
        <f>IFERROR(INDEX(Data!$B$40:$V$58,MATCH(V45,Data!$A$40:$A$58,0),MATCH($B47,Data!$B$2:$V$2,0)),"")</f>
        <v>3.7999999999999999E-2</v>
      </c>
      <c r="W47" s="36" t="str">
        <f>IFERROR(INDEX(Data!$B$40:$V$58,MATCH(W45,Data!$A$40:$A$58,0),MATCH($B47,Data!$B$2:$V$2,0)),"")</f>
        <v>-</v>
      </c>
      <c r="X47" s="36" t="str">
        <f>IFERROR(INDEX(Data!$B$40:$V$58,MATCH(X45,Data!$A$40:$A$58,0),MATCH($B47,Data!$B$2:$V$2,0)),"")</f>
        <v>-</v>
      </c>
      <c r="Y47" s="36">
        <f>IFERROR(INDEX(Data!$B$40:$V$58,MATCH(Y45,Data!$A$40:$A$58,0),MATCH($B47,Data!$B$2:$V$2,0)),"")</f>
        <v>7.0000000000000001E-3</v>
      </c>
      <c r="Z47" s="36">
        <f>IFERROR(INDEX(Data!$B$40:$V$58,MATCH(Z45,Data!$A$40:$A$58,0),MATCH($B47,Data!$B$2:$V$2,0)),"")</f>
        <v>2E-3</v>
      </c>
      <c r="AA47" s="36">
        <f>IFERROR(INDEX(Data!$B$40:$V$58,MATCH(AA45,Data!$A$40:$A$58,0),MATCH($B47,Data!$B$2:$V$2,0)),"")</f>
        <v>3.0000000000000001E-3</v>
      </c>
      <c r="AB47" s="36">
        <f>IFERROR(INDEX(Data!$B$40:$V$58,MATCH(AB45,Data!$A$40:$A$58,0),MATCH($B47,Data!$B$2:$V$2,0)),"")</f>
        <v>1.4999999999999999E-2</v>
      </c>
      <c r="AC47" s="36">
        <f>IFERROR(INDEX(Data!$B$40:$V$58,MATCH(AC45,Data!$A$40:$A$58,0),MATCH($B47,Data!$B$2:$V$2,0)),"")</f>
        <v>3.0000000000000001E-3</v>
      </c>
      <c r="AD47" s="36">
        <f>IFERROR(INDEX(Data!$B$40:$V$58,MATCH(AD45,Data!$A$40:$A$58,0),MATCH($B47,Data!$B$2:$V$2,0)),"")</f>
        <v>5.0000000000000001E-3</v>
      </c>
      <c r="AE47" s="36">
        <f>IFERROR(INDEX(Data!$B$40:$V$58,MATCH(AE45,Data!$A$40:$A$58,0),MATCH($B47,Data!$B$2:$V$2,0)),"")</f>
        <v>0</v>
      </c>
      <c r="AF47" s="36">
        <f>IFERROR(INDEX(Data!$B$40:$V$58,MATCH(AF45,Data!$A$40:$A$58,0),MATCH($B47,Data!$B$2:$V$2,0)),"")</f>
        <v>7.0000000000000001E-3</v>
      </c>
      <c r="AG47" s="36">
        <f>IFERROR(INDEX(Data!$B$40:$V$58,MATCH(AG45,Data!$A$40:$A$58,0),MATCH($B47,Data!$B$2:$V$2,0)),"")</f>
        <v>8.0000000000000002E-3</v>
      </c>
      <c r="AH47" s="36">
        <f>IFERROR(INDEX(Data!$B$40:$V$58,MATCH(AH45,Data!$A$40:$A$58,0),MATCH($B47,Data!$B$2:$V$2,0)),"")</f>
        <v>2.7E-2</v>
      </c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</row>
    <row r="48" spans="1:63" x14ac:dyDescent="0.25">
      <c r="A48" s="4" t="str">
        <f t="shared" si="2"/>
        <v/>
      </c>
      <c r="B48" s="79"/>
    </row>
    <row r="49" spans="1:63" x14ac:dyDescent="0.25">
      <c r="A49" s="4" t="str">
        <f t="shared" si="2"/>
        <v/>
      </c>
      <c r="B49" s="101"/>
      <c r="C49" s="51"/>
      <c r="D49" s="138" t="str">
        <f t="shared" ref="D49:N49" si="47">D45</f>
        <v>CLOs</v>
      </c>
      <c r="E49" s="138" t="str">
        <f t="shared" si="47"/>
        <v>European CMBS</v>
      </c>
      <c r="F49" s="138" t="str">
        <f t="shared" si="47"/>
        <v>European RMBS</v>
      </c>
      <c r="G49" s="138" t="str">
        <f t="shared" si="47"/>
        <v>Other Structured Finance</v>
      </c>
      <c r="H49" s="138" t="str">
        <f t="shared" si="47"/>
        <v>US Non-Agency</v>
      </c>
      <c r="I49" s="138" t="str">
        <f t="shared" si="47"/>
        <v>Whole Business Securitisation</v>
      </c>
      <c r="J49" s="138" t="str">
        <f t="shared" si="47"/>
        <v>US Agency CRT</v>
      </c>
      <c r="K49" s="128" t="str">
        <f t="shared" si="47"/>
        <v>Indices</v>
      </c>
      <c r="L49" s="128" t="str">
        <f t="shared" si="47"/>
        <v xml:space="preserve">Financials </v>
      </c>
      <c r="M49" s="128" t="str">
        <f t="shared" si="47"/>
        <v>Sovereign</v>
      </c>
      <c r="N49" s="190" t="str">
        <f t="shared" si="47"/>
        <v>Total</v>
      </c>
      <c r="O49" s="137" t="str">
        <f t="shared" ref="O49:AH49" si="48">O45</f>
        <v>France</v>
      </c>
      <c r="P49" s="137" t="str">
        <f t="shared" si="48"/>
        <v>Germany</v>
      </c>
      <c r="Q49" s="137" t="str">
        <f t="shared" si="48"/>
        <v>Italy</v>
      </c>
      <c r="R49" s="137" t="str">
        <f t="shared" si="48"/>
        <v>Netherlands</v>
      </c>
      <c r="S49" s="137" t="str">
        <f t="shared" si="48"/>
        <v>Pan-European</v>
      </c>
      <c r="T49" s="137" t="str">
        <f t="shared" si="48"/>
        <v>Spain</v>
      </c>
      <c r="U49" s="137" t="str">
        <f t="shared" si="48"/>
        <v>United Kingdom</v>
      </c>
      <c r="V49" s="137" t="str">
        <f t="shared" si="48"/>
        <v>United States</v>
      </c>
      <c r="W49" s="137" t="str">
        <f t="shared" si="48"/>
        <v>Belgium</v>
      </c>
      <c r="X49" s="137" t="str">
        <f t="shared" si="48"/>
        <v>Denmark</v>
      </c>
      <c r="Y49" s="137" t="str">
        <f t="shared" si="48"/>
        <v>Finland</v>
      </c>
      <c r="Z49" s="137" t="str">
        <f t="shared" si="48"/>
        <v>Greece</v>
      </c>
      <c r="AA49" s="137" t="str">
        <f t="shared" si="48"/>
        <v>Ireland</v>
      </c>
      <c r="AB49" s="137" t="str">
        <f t="shared" si="48"/>
        <v>Luxembourg</v>
      </c>
      <c r="AC49" s="137" t="str">
        <f t="shared" si="48"/>
        <v>Norway</v>
      </c>
      <c r="AD49" s="137" t="str">
        <f t="shared" si="48"/>
        <v>Poland</v>
      </c>
      <c r="AE49" s="137" t="str">
        <f t="shared" si="48"/>
        <v>Portugal</v>
      </c>
      <c r="AF49" s="137" t="str">
        <f t="shared" si="48"/>
        <v>Sweden</v>
      </c>
      <c r="AG49" s="137" t="str">
        <f t="shared" si="48"/>
        <v>Switzerland</v>
      </c>
      <c r="AH49" s="137" t="str">
        <f t="shared" si="48"/>
        <v>Russia</v>
      </c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</row>
    <row r="50" spans="1:63" x14ac:dyDescent="0.25">
      <c r="A50" s="4" t="str">
        <f t="shared" si="2"/>
        <v>41973Long</v>
      </c>
      <c r="B50" s="132">
        <f t="shared" ref="B50" si="49">EOMONTH(B54,1)</f>
        <v>41973</v>
      </c>
      <c r="C50" s="52" t="s">
        <v>8</v>
      </c>
      <c r="D50" s="36">
        <f>IFERROR($N50*INDEX(Data!$B$19:$V$25,MATCH(D49,Data!$A$19:$A$25,0),MATCH($B50,Data!$B$2:$V$2,0)),"")</f>
        <v>0.15640800000000002</v>
      </c>
      <c r="E50" s="36">
        <f>IFERROR($N50*INDEX(Data!$B$19:$V$25,MATCH(E49,Data!$A$19:$A$25,0),MATCH($B50,Data!$B$2:$V$2,0)),"")</f>
        <v>0.35271600000000003</v>
      </c>
      <c r="F50" s="36">
        <f>IFERROR($N50*INDEX(Data!$B$19:$V$25,MATCH(F49,Data!$A$19:$A$25,0),MATCH($B50,Data!$B$2:$V$2,0)),"")</f>
        <v>0.62084400000000006</v>
      </c>
      <c r="G50" s="36" t="str">
        <f>IFERROR($N50*INDEX(Data!$B$19:$V$25,MATCH(G49,Data!$A$19:$A$25,0),MATCH($B50,Data!$B$2:$V$2,0)),"")</f>
        <v/>
      </c>
      <c r="H50" s="36">
        <f>IFERROR($N50*INDEX(Data!$B$19:$V$25,MATCH(H49,Data!$A$19:$A$25,0),MATCH($B50,Data!$B$2:$V$2,0)),"")</f>
        <v>0.44847600000000004</v>
      </c>
      <c r="I50" s="36">
        <f>IFERROR($N50*INDEX(Data!$B$19:$V$25,MATCH(I49,Data!$A$19:$A$25,0),MATCH($B50,Data!$B$2:$V$2,0)),"")</f>
        <v>1.7555999999999999E-2</v>
      </c>
      <c r="J50" s="36" t="str">
        <f>IFERROR($N50*INDEX(Data!$B$19:$V$25,MATCH(J49,Data!$A$19:$A$25,0),MATCH($B50,Data!$B$2:$V$2,0)),"")</f>
        <v/>
      </c>
      <c r="K50" s="36" t="str">
        <f>IFERROR($N50*INDEX(Data!$B$19:$V$25,MATCH(K49,Data!$A$19:$A$25,0),MATCH($B50,Data!$B$2:$V$2,0)),"")</f>
        <v/>
      </c>
      <c r="L50" s="36" t="str">
        <f>IFERROR($N50*INDEX(Data!$B$19:$V$25,MATCH(L49,Data!$A$19:$A$25,0),MATCH($B50,Data!$B$2:$V$2,0)),"")</f>
        <v/>
      </c>
      <c r="M50" s="36" t="str">
        <f>IFERROR($N50*INDEX(Data!$B$19:$V$25,MATCH(M49,Data!$A$19:$A$25,0),MATCH($B50,Data!$B$2:$V$2,0)),"")</f>
        <v/>
      </c>
      <c r="N50" s="36">
        <f>IFERROR(INDEX(Data!$B$16:$V$16,1,MATCH($B50,Data!$B$2:$V$2,0)),"")</f>
        <v>1.5960000000000001</v>
      </c>
      <c r="O50" s="36">
        <f>IFERROR(INDEX(Data!$B$31:$V$38,MATCH(O49,Data!$A$31:$A$38,0),MATCH($B50,Data!$B$2:$V$2,0)),"")</f>
        <v>3.3300000000000003E-2</v>
      </c>
      <c r="P50" s="36">
        <f>IFERROR(INDEX(Data!$B$31:$V$38,MATCH(P49,Data!$A$31:$A$38,0),MATCH($B50,Data!$B$2:$V$2,0)),"")</f>
        <v>0.1366</v>
      </c>
      <c r="Q50" s="36">
        <f>IFERROR(INDEX(Data!$B$31:$V$38,MATCH(Q49,Data!$A$31:$A$38,0),MATCH($B50,Data!$B$2:$V$2,0)),"")</f>
        <v>5.0599999999999999E-2</v>
      </c>
      <c r="R50" s="36" t="str">
        <f>IFERROR(INDEX(Data!$B$31:$V$38,MATCH(R49,Data!$A$31:$A$38,0),MATCH($B50,Data!$B$2:$V$2,0)),"")</f>
        <v>-</v>
      </c>
      <c r="S50" s="36">
        <f>IFERROR(INDEX(Data!$B$31:$V$38,MATCH(S49,Data!$A$31:$A$38,0),MATCH($B50,Data!$B$2:$V$2,0)),"")</f>
        <v>8.3299999999999999E-2</v>
      </c>
      <c r="T50" s="36">
        <f>IFERROR(INDEX(Data!$B$31:$V$38,MATCH(T49,Data!$A$31:$A$38,0),MATCH($B50,Data!$B$2:$V$2,0)),"")</f>
        <v>4.7500000000000001E-2</v>
      </c>
      <c r="U50" s="36">
        <f>IFERROR(INDEX(Data!$B$31:$V$38,MATCH(U49,Data!$A$31:$A$38,0),MATCH($B50,Data!$B$2:$V$2,0)),"")</f>
        <v>0.35270000000000001</v>
      </c>
      <c r="V50" s="36">
        <f>IFERROR(INDEX(Data!$B$31:$V$38,MATCH(V49,Data!$A$31:$A$38,0),MATCH($B50,Data!$B$2:$V$2,0)),"")</f>
        <v>0.29599999999999999</v>
      </c>
      <c r="W50" s="36" t="str">
        <f>IFERROR(INDEX(Data!$B$31:$V$38,MATCH(W49,Data!$A$31:$A$38,0),MATCH($B50,Data!$B$2:$V$2,0)),"")</f>
        <v/>
      </c>
      <c r="X50" s="36" t="str">
        <f>IFERROR(INDEX(Data!$B$31:$V$38,MATCH(X49,Data!$A$31:$A$38,0),MATCH($B50,Data!$B$2:$V$2,0)),"")</f>
        <v/>
      </c>
      <c r="Y50" s="36" t="str">
        <f>IFERROR(INDEX(Data!$B$31:$V$38,MATCH(Y49,Data!$A$31:$A$38,0),MATCH($B50,Data!$B$2:$V$2,0)),"")</f>
        <v/>
      </c>
      <c r="Z50" s="36" t="str">
        <f>IFERROR(INDEX(Data!$B$31:$V$38,MATCH(Z49,Data!$A$31:$A$38,0),MATCH($B50,Data!$B$2:$V$2,0)),"")</f>
        <v/>
      </c>
      <c r="AA50" s="36" t="str">
        <f>IFERROR(INDEX(Data!$B$31:$V$38,MATCH(AA49,Data!$A$31:$A$38,0),MATCH($B50,Data!$B$2:$V$2,0)),"")</f>
        <v/>
      </c>
      <c r="AB50" s="36" t="str">
        <f>IFERROR(INDEX(Data!$B$31:$V$38,MATCH(AB49,Data!$A$31:$A$38,0),MATCH($B50,Data!$B$2:$V$2,0)),"")</f>
        <v/>
      </c>
      <c r="AC50" s="36" t="str">
        <f>IFERROR(INDEX(Data!$B$31:$V$38,MATCH(AC49,Data!$A$31:$A$38,0),MATCH($B50,Data!$B$2:$V$2,0)),"")</f>
        <v/>
      </c>
      <c r="AD50" s="36" t="str">
        <f>IFERROR(INDEX(Data!$B$31:$V$38,MATCH(AD49,Data!$A$31:$A$38,0),MATCH($B50,Data!$B$2:$V$2,0)),"")</f>
        <v/>
      </c>
      <c r="AE50" s="36" t="str">
        <f>IFERROR(INDEX(Data!$B$31:$V$38,MATCH(AE49,Data!$A$31:$A$38,0),MATCH($B50,Data!$B$2:$V$2,0)),"")</f>
        <v/>
      </c>
      <c r="AF50" s="36" t="str">
        <f>IFERROR(INDEX(Data!$B$31:$V$38,MATCH(AF49,Data!$A$31:$A$38,0),MATCH($B50,Data!$B$2:$V$2,0)),"")</f>
        <v/>
      </c>
      <c r="AG50" s="36" t="str">
        <f>IFERROR(INDEX(Data!$B$31:$V$38,MATCH(AG49,Data!$A$31:$A$38,0),MATCH($B50,Data!$B$2:$V$2,0)),"")</f>
        <v/>
      </c>
      <c r="AH50" s="36" t="str">
        <f>IFERROR(INDEX(Data!$B$31:$V$38,MATCH(AH49,Data!$A$31:$A$38,0),MATCH($B50,Data!$B$2:$V$2,0)),"")</f>
        <v/>
      </c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</row>
    <row r="51" spans="1:63" x14ac:dyDescent="0.25">
      <c r="A51" s="4" t="str">
        <f t="shared" si="2"/>
        <v>41973Short</v>
      </c>
      <c r="B51" s="133">
        <f t="shared" ref="B51" si="50">B50</f>
        <v>41973</v>
      </c>
      <c r="C51" s="52" t="s">
        <v>9</v>
      </c>
      <c r="D51" s="36" t="str">
        <f>IFERROR($N51*INDEX(Data!$B$27:$V$29,MATCH(D49,Data!$A$27:$A$29,0),MATCH($B51,Data!$B$2:$V$2,0)),"")</f>
        <v/>
      </c>
      <c r="E51" s="36" t="str">
        <f>IFERROR($N51*INDEX(Data!$B$27:$V$29,MATCH(E49,Data!$A$27:$A$29,0),MATCH($B51,Data!$B$2:$V$2,0)),"")</f>
        <v/>
      </c>
      <c r="F51" s="36" t="str">
        <f>IFERROR($N51*INDEX(Data!$B$27:$V$29,MATCH(F49,Data!$A$27:$A$29,0),MATCH($B51,Data!$B$2:$V$2,0)),"")</f>
        <v/>
      </c>
      <c r="G51" s="36" t="str">
        <f>IFERROR($N51*INDEX(Data!$B$27:$V$29,MATCH(G49,Data!$A$27:$A$29,0),MATCH($B51,Data!$B$2:$V$2,0)),"")</f>
        <v/>
      </c>
      <c r="H51" s="36" t="str">
        <f>IFERROR($N51*INDEX(Data!$B$27:$V$29,MATCH(H49,Data!$A$27:$A$29,0),MATCH($B51,Data!$B$2:$V$2,0)),"")</f>
        <v/>
      </c>
      <c r="I51" s="36" t="str">
        <f>IFERROR($N51*INDEX(Data!$B$27:$V$29,MATCH(I49,Data!$A$27:$A$29,0),MATCH($B51,Data!$B$2:$V$2,0)),"")</f>
        <v/>
      </c>
      <c r="J51" s="36" t="str">
        <f>IFERROR($N51*INDEX(Data!$B$27:$V$29,MATCH(J49,Data!$A$27:$A$29,0),MATCH($B51,Data!$B$2:$V$2,0)),"")</f>
        <v/>
      </c>
      <c r="K51" s="36">
        <f>IFERROR($N51*INDEX(Data!$B$27:$V$29,MATCH(K49,Data!$A$27:$A$29,0),MATCH($B51,Data!$B$2:$V$2,0)),"")</f>
        <v>0.12575</v>
      </c>
      <c r="L51" s="36">
        <f>IFERROR($N51*INDEX(Data!$B$27:$V$29,MATCH(L49,Data!$A$27:$A$29,0),MATCH($B51,Data!$B$2:$V$2,0)),"")</f>
        <v>0.21126</v>
      </c>
      <c r="M51" s="36">
        <f>IFERROR($N51*INDEX(Data!$B$27:$V$29,MATCH(M49,Data!$A$27:$A$29,0),MATCH($B51,Data!$B$2:$V$2,0)),"")</f>
        <v>0.16599</v>
      </c>
      <c r="N51" s="36">
        <f>IFERROR(INDEX(Data!$B$17:$V$17,1,MATCH($B51,Data!$B$2:$V$2,0)),"")</f>
        <v>0.503</v>
      </c>
      <c r="O51" s="36">
        <f>IFERROR(INDEX(Data!$B$40:$V$58,MATCH(O49,Data!$A$40:$A$58,0),MATCH($B51,Data!$B$2:$V$2,0)),"")</f>
        <v>0.121</v>
      </c>
      <c r="P51" s="36">
        <f>IFERROR(INDEX(Data!$B$40:$V$58,MATCH(P49,Data!$A$40:$A$58,0),MATCH($B51,Data!$B$2:$V$2,0)),"")</f>
        <v>0.127</v>
      </c>
      <c r="Q51" s="36">
        <f>IFERROR(INDEX(Data!$B$40:$V$58,MATCH(Q49,Data!$A$40:$A$58,0),MATCH($B51,Data!$B$2:$V$2,0)),"")</f>
        <v>2.7E-2</v>
      </c>
      <c r="R51" s="36">
        <f>IFERROR(INDEX(Data!$B$40:$V$58,MATCH(R49,Data!$A$40:$A$58,0),MATCH($B51,Data!$B$2:$V$2,0)),"")</f>
        <v>6.9000000000000006E-2</v>
      </c>
      <c r="S51" s="36" t="str">
        <f>IFERROR(INDEX(Data!$B$40:$V$58,MATCH(S49,Data!$A$40:$A$58,0),MATCH($B51,Data!$B$2:$V$2,0)),"")</f>
        <v/>
      </c>
      <c r="T51" s="36">
        <f>IFERROR(INDEX(Data!$B$40:$V$58,MATCH(T49,Data!$A$40:$A$58,0),MATCH($B51,Data!$B$2:$V$2,0)),"")</f>
        <v>0.245</v>
      </c>
      <c r="U51" s="36">
        <f>IFERROR(INDEX(Data!$B$40:$V$58,MATCH(U49,Data!$A$40:$A$58,0),MATCH($B51,Data!$B$2:$V$2,0)),"")</f>
        <v>0.318</v>
      </c>
      <c r="V51" s="36">
        <f>IFERROR(INDEX(Data!$B$40:$V$58,MATCH(V49,Data!$A$40:$A$58,0),MATCH($B51,Data!$B$2:$V$2,0)),"")</f>
        <v>3.5999999999999997E-2</v>
      </c>
      <c r="W51" s="36" t="str">
        <f>IFERROR(INDEX(Data!$B$40:$V$58,MATCH(W49,Data!$A$40:$A$58,0),MATCH($B51,Data!$B$2:$V$2,0)),"")</f>
        <v>-</v>
      </c>
      <c r="X51" s="36" t="str">
        <f>IFERROR(INDEX(Data!$B$40:$V$58,MATCH(X49,Data!$A$40:$A$58,0),MATCH($B51,Data!$B$2:$V$2,0)),"")</f>
        <v>-</v>
      </c>
      <c r="Y51" s="36">
        <f>IFERROR(INDEX(Data!$B$40:$V$58,MATCH(Y49,Data!$A$40:$A$58,0),MATCH($B51,Data!$B$2:$V$2,0)),"")</f>
        <v>7.0000000000000001E-3</v>
      </c>
      <c r="Z51" s="36">
        <f>IFERROR(INDEX(Data!$B$40:$V$58,MATCH(Z49,Data!$A$40:$A$58,0),MATCH($B51,Data!$B$2:$V$2,0)),"")</f>
        <v>2E-3</v>
      </c>
      <c r="AA51" s="36">
        <f>IFERROR(INDEX(Data!$B$40:$V$58,MATCH(AA49,Data!$A$40:$A$58,0),MATCH($B51,Data!$B$2:$V$2,0)),"")</f>
        <v>3.0000000000000001E-3</v>
      </c>
      <c r="AB51" s="36">
        <f>IFERROR(INDEX(Data!$B$40:$V$58,MATCH(AB49,Data!$A$40:$A$58,0),MATCH($B51,Data!$B$2:$V$2,0)),"")</f>
        <v>1.4999999999999999E-2</v>
      </c>
      <c r="AC51" s="36">
        <f>IFERROR(INDEX(Data!$B$40:$V$58,MATCH(AC49,Data!$A$40:$A$58,0),MATCH($B51,Data!$B$2:$V$2,0)),"")</f>
        <v>3.0000000000000001E-3</v>
      </c>
      <c r="AD51" s="36">
        <f>IFERROR(INDEX(Data!$B$40:$V$58,MATCH(AD49,Data!$A$40:$A$58,0),MATCH($B51,Data!$B$2:$V$2,0)),"")</f>
        <v>5.0000000000000001E-3</v>
      </c>
      <c r="AE51" s="36">
        <f>IFERROR(INDEX(Data!$B$40:$V$58,MATCH(AE49,Data!$A$40:$A$58,0),MATCH($B51,Data!$B$2:$V$2,0)),"")</f>
        <v>0</v>
      </c>
      <c r="AF51" s="36">
        <f>IFERROR(INDEX(Data!$B$40:$V$58,MATCH(AF49,Data!$A$40:$A$58,0),MATCH($B51,Data!$B$2:$V$2,0)),"")</f>
        <v>7.0000000000000001E-3</v>
      </c>
      <c r="AG51" s="36">
        <f>IFERROR(INDEX(Data!$B$40:$V$58,MATCH(AG49,Data!$A$40:$A$58,0),MATCH($B51,Data!$B$2:$V$2,0)),"")</f>
        <v>1.4999999999999999E-2</v>
      </c>
      <c r="AH51" s="36">
        <f>IFERROR(INDEX(Data!$B$40:$V$58,MATCH(AH49,Data!$A$40:$A$58,0),MATCH($B51,Data!$B$2:$V$2,0)),"")</f>
        <v>0</v>
      </c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</row>
    <row r="52" spans="1:63" x14ac:dyDescent="0.25">
      <c r="A52" s="4" t="str">
        <f t="shared" si="2"/>
        <v/>
      </c>
      <c r="B52" s="79"/>
    </row>
    <row r="53" spans="1:63" x14ac:dyDescent="0.25">
      <c r="A53" s="4" t="str">
        <f t="shared" si="2"/>
        <v/>
      </c>
      <c r="B53" s="101"/>
      <c r="C53" s="51"/>
      <c r="D53" s="138" t="str">
        <f t="shared" ref="D53:N53" si="51">D49</f>
        <v>CLOs</v>
      </c>
      <c r="E53" s="138" t="str">
        <f t="shared" si="51"/>
        <v>European CMBS</v>
      </c>
      <c r="F53" s="138" t="str">
        <f t="shared" si="51"/>
        <v>European RMBS</v>
      </c>
      <c r="G53" s="138" t="str">
        <f t="shared" si="51"/>
        <v>Other Structured Finance</v>
      </c>
      <c r="H53" s="138" t="str">
        <f t="shared" si="51"/>
        <v>US Non-Agency</v>
      </c>
      <c r="I53" s="138" t="str">
        <f t="shared" si="51"/>
        <v>Whole Business Securitisation</v>
      </c>
      <c r="J53" s="138" t="str">
        <f t="shared" si="51"/>
        <v>US Agency CRT</v>
      </c>
      <c r="K53" s="128" t="str">
        <f t="shared" si="51"/>
        <v>Indices</v>
      </c>
      <c r="L53" s="128" t="str">
        <f t="shared" si="51"/>
        <v xml:space="preserve">Financials </v>
      </c>
      <c r="M53" s="128" t="str">
        <f t="shared" si="51"/>
        <v>Sovereign</v>
      </c>
      <c r="N53" s="190" t="str">
        <f t="shared" si="51"/>
        <v>Total</v>
      </c>
      <c r="O53" s="137" t="str">
        <f t="shared" ref="O53:AH53" si="52">O49</f>
        <v>France</v>
      </c>
      <c r="P53" s="137" t="str">
        <f t="shared" si="52"/>
        <v>Germany</v>
      </c>
      <c r="Q53" s="137" t="str">
        <f t="shared" si="52"/>
        <v>Italy</v>
      </c>
      <c r="R53" s="137" t="str">
        <f t="shared" si="52"/>
        <v>Netherlands</v>
      </c>
      <c r="S53" s="137" t="str">
        <f t="shared" si="52"/>
        <v>Pan-European</v>
      </c>
      <c r="T53" s="137" t="str">
        <f t="shared" si="52"/>
        <v>Spain</v>
      </c>
      <c r="U53" s="137" t="str">
        <f t="shared" si="52"/>
        <v>United Kingdom</v>
      </c>
      <c r="V53" s="137" t="str">
        <f t="shared" si="52"/>
        <v>United States</v>
      </c>
      <c r="W53" s="137" t="str">
        <f t="shared" si="52"/>
        <v>Belgium</v>
      </c>
      <c r="X53" s="137" t="str">
        <f t="shared" si="52"/>
        <v>Denmark</v>
      </c>
      <c r="Y53" s="137" t="str">
        <f t="shared" si="52"/>
        <v>Finland</v>
      </c>
      <c r="Z53" s="137" t="str">
        <f t="shared" si="52"/>
        <v>Greece</v>
      </c>
      <c r="AA53" s="137" t="str">
        <f t="shared" si="52"/>
        <v>Ireland</v>
      </c>
      <c r="AB53" s="137" t="str">
        <f t="shared" si="52"/>
        <v>Luxembourg</v>
      </c>
      <c r="AC53" s="137" t="str">
        <f t="shared" si="52"/>
        <v>Norway</v>
      </c>
      <c r="AD53" s="137" t="str">
        <f t="shared" si="52"/>
        <v>Poland</v>
      </c>
      <c r="AE53" s="137" t="str">
        <f t="shared" si="52"/>
        <v>Portugal</v>
      </c>
      <c r="AF53" s="137" t="str">
        <f t="shared" si="52"/>
        <v>Sweden</v>
      </c>
      <c r="AG53" s="137" t="str">
        <f t="shared" si="52"/>
        <v>Switzerland</v>
      </c>
      <c r="AH53" s="137" t="str">
        <f t="shared" si="52"/>
        <v>Russia</v>
      </c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</row>
    <row r="54" spans="1:63" x14ac:dyDescent="0.25">
      <c r="A54" s="4" t="str">
        <f t="shared" si="2"/>
        <v>41943Long</v>
      </c>
      <c r="B54" s="132">
        <f t="shared" ref="B54" si="53">EOMONTH(B58,1)</f>
        <v>41943</v>
      </c>
      <c r="C54" s="52" t="s">
        <v>8</v>
      </c>
      <c r="D54" s="36">
        <f>IFERROR($N54*INDEX(Data!$B$19:$V$25,MATCH(D53,Data!$A$19:$A$25,0),MATCH($B54,Data!$B$2:$V$2,0)),"")</f>
        <v>0.14978829999999999</v>
      </c>
      <c r="E54" s="36">
        <f>IFERROR($N54*INDEX(Data!$B$19:$V$25,MATCH(E53,Data!$A$19:$A$25,0),MATCH($B54,Data!$B$2:$V$2,0)),"")</f>
        <v>0.36633849999999996</v>
      </c>
      <c r="F54" s="36">
        <f>IFERROR($N54*INDEX(Data!$B$19:$V$25,MATCH(F53,Data!$A$19:$A$25,0),MATCH($B54,Data!$B$2:$V$2,0)),"")</f>
        <v>0.59497089999999997</v>
      </c>
      <c r="G54" s="36" t="str">
        <f>IFERROR($N54*INDEX(Data!$B$19:$V$25,MATCH(G53,Data!$A$19:$A$25,0),MATCH($B54,Data!$B$2:$V$2,0)),"")</f>
        <v/>
      </c>
      <c r="H54" s="36">
        <f>IFERROR($N54*INDEX(Data!$B$19:$V$25,MATCH(H53,Data!$A$19:$A$25,0),MATCH($B54,Data!$B$2:$V$2,0)),"")</f>
        <v>0.43279059999999997</v>
      </c>
      <c r="I54" s="36">
        <f>IFERROR($N54*INDEX(Data!$B$19:$V$25,MATCH(I53,Data!$A$19:$A$25,0),MATCH($B54,Data!$B$2:$V$2,0)),"")</f>
        <v>5.2665999999999998E-3</v>
      </c>
      <c r="J54" s="36" t="str">
        <f>IFERROR($N54*INDEX(Data!$B$19:$V$25,MATCH(J53,Data!$A$19:$A$25,0),MATCH($B54,Data!$B$2:$V$2,0)),"")</f>
        <v/>
      </c>
      <c r="K54" s="36" t="str">
        <f>IFERROR($N54*INDEX(Data!$B$19:$V$25,MATCH(K53,Data!$A$19:$A$25,0),MATCH($B54,Data!$B$2:$V$2,0)),"")</f>
        <v/>
      </c>
      <c r="L54" s="36" t="str">
        <f>IFERROR($N54*INDEX(Data!$B$19:$V$25,MATCH(L53,Data!$A$19:$A$25,0),MATCH($B54,Data!$B$2:$V$2,0)),"")</f>
        <v/>
      </c>
      <c r="M54" s="36" t="str">
        <f>IFERROR($N54*INDEX(Data!$B$19:$V$25,MATCH(M53,Data!$A$19:$A$25,0),MATCH($B54,Data!$B$2:$V$2,0)),"")</f>
        <v/>
      </c>
      <c r="N54" s="36">
        <f>IFERROR(INDEX(Data!$B$16:$V$16,1,MATCH($B54,Data!$B$2:$V$2,0)),"")</f>
        <v>1.5489999999999999</v>
      </c>
      <c r="O54" s="36">
        <f>IFERROR(INDEX(Data!$B$31:$V$38,MATCH(O53,Data!$A$31:$A$38,0),MATCH($B54,Data!$B$2:$V$2,0)),"")</f>
        <v>3.73E-2</v>
      </c>
      <c r="P54" s="36">
        <f>IFERROR(INDEX(Data!$B$31:$V$38,MATCH(P53,Data!$A$31:$A$38,0),MATCH($B54,Data!$B$2:$V$2,0)),"")</f>
        <v>0.1381</v>
      </c>
      <c r="Q54" s="36">
        <f>IFERROR(INDEX(Data!$B$31:$V$38,MATCH(Q53,Data!$A$31:$A$38,0),MATCH($B54,Data!$B$2:$V$2,0)),"")</f>
        <v>5.67E-2</v>
      </c>
      <c r="R54" s="36">
        <f>IFERROR(INDEX(Data!$B$31:$V$38,MATCH(R53,Data!$A$31:$A$38,0),MATCH($B54,Data!$B$2:$V$2,0)),"")</f>
        <v>1E-3</v>
      </c>
      <c r="S54" s="36">
        <f>IFERROR(INDEX(Data!$B$31:$V$38,MATCH(S53,Data!$A$31:$A$38,0),MATCH($B54,Data!$B$2:$V$2,0)),"")</f>
        <v>8.1100000000000005E-2</v>
      </c>
      <c r="T54" s="36">
        <f>IFERROR(INDEX(Data!$B$31:$V$38,MATCH(T53,Data!$A$31:$A$38,0),MATCH($B54,Data!$B$2:$V$2,0)),"")</f>
        <v>5.2499999999999998E-2</v>
      </c>
      <c r="U54" s="36">
        <f>IFERROR(INDEX(Data!$B$31:$V$38,MATCH(U53,Data!$A$31:$A$38,0),MATCH($B54,Data!$B$2:$V$2,0)),"")</f>
        <v>0.33829999999999999</v>
      </c>
      <c r="V54" s="36">
        <f>IFERROR(INDEX(Data!$B$31:$V$38,MATCH(V53,Data!$A$31:$A$38,0),MATCH($B54,Data!$B$2:$V$2,0)),"")</f>
        <v>0.29499999999999998</v>
      </c>
      <c r="W54" s="36" t="str">
        <f>IFERROR(INDEX(Data!$B$31:$V$38,MATCH(W53,Data!$A$31:$A$38,0),MATCH($B54,Data!$B$2:$V$2,0)),"")</f>
        <v/>
      </c>
      <c r="X54" s="36" t="str">
        <f>IFERROR(INDEX(Data!$B$31:$V$38,MATCH(X53,Data!$A$31:$A$38,0),MATCH($B54,Data!$B$2:$V$2,0)),"")</f>
        <v/>
      </c>
      <c r="Y54" s="36" t="str">
        <f>IFERROR(INDEX(Data!$B$31:$V$38,MATCH(Y53,Data!$A$31:$A$38,0),MATCH($B54,Data!$B$2:$V$2,0)),"")</f>
        <v/>
      </c>
      <c r="Z54" s="36" t="str">
        <f>IFERROR(INDEX(Data!$B$31:$V$38,MATCH(Z53,Data!$A$31:$A$38,0),MATCH($B54,Data!$B$2:$V$2,0)),"")</f>
        <v/>
      </c>
      <c r="AA54" s="36" t="str">
        <f>IFERROR(INDEX(Data!$B$31:$V$38,MATCH(AA53,Data!$A$31:$A$38,0),MATCH($B54,Data!$B$2:$V$2,0)),"")</f>
        <v/>
      </c>
      <c r="AB54" s="36" t="str">
        <f>IFERROR(INDEX(Data!$B$31:$V$38,MATCH(AB53,Data!$A$31:$A$38,0),MATCH($B54,Data!$B$2:$V$2,0)),"")</f>
        <v/>
      </c>
      <c r="AC54" s="36" t="str">
        <f>IFERROR(INDEX(Data!$B$31:$V$38,MATCH(AC53,Data!$A$31:$A$38,0),MATCH($B54,Data!$B$2:$V$2,0)),"")</f>
        <v/>
      </c>
      <c r="AD54" s="36" t="str">
        <f>IFERROR(INDEX(Data!$B$31:$V$38,MATCH(AD53,Data!$A$31:$A$38,0),MATCH($B54,Data!$B$2:$V$2,0)),"")</f>
        <v/>
      </c>
      <c r="AE54" s="36" t="str">
        <f>IFERROR(INDEX(Data!$B$31:$V$38,MATCH(AE53,Data!$A$31:$A$38,0),MATCH($B54,Data!$B$2:$V$2,0)),"")</f>
        <v/>
      </c>
      <c r="AF54" s="36" t="str">
        <f>IFERROR(INDEX(Data!$B$31:$V$38,MATCH(AF53,Data!$A$31:$A$38,0),MATCH($B54,Data!$B$2:$V$2,0)),"")</f>
        <v/>
      </c>
      <c r="AG54" s="36" t="str">
        <f>IFERROR(INDEX(Data!$B$31:$V$38,MATCH(AG53,Data!$A$31:$A$38,0),MATCH($B54,Data!$B$2:$V$2,0)),"")</f>
        <v/>
      </c>
      <c r="AH54" s="36" t="str">
        <f>IFERROR(INDEX(Data!$B$31:$V$38,MATCH(AH53,Data!$A$31:$A$38,0),MATCH($B54,Data!$B$2:$V$2,0)),"")</f>
        <v/>
      </c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</row>
    <row r="55" spans="1:63" x14ac:dyDescent="0.25">
      <c r="A55" s="4" t="str">
        <f t="shared" si="2"/>
        <v>41943Short</v>
      </c>
      <c r="B55" s="133">
        <f t="shared" ref="B55" si="54">B54</f>
        <v>41943</v>
      </c>
      <c r="C55" s="52" t="s">
        <v>9</v>
      </c>
      <c r="D55" s="36" t="str">
        <f>IFERROR($N55*INDEX(Data!$B$27:$V$29,MATCH(D53,Data!$A$27:$A$29,0),MATCH($B55,Data!$B$2:$V$2,0)),"")</f>
        <v/>
      </c>
      <c r="E55" s="36" t="str">
        <f>IFERROR($N55*INDEX(Data!$B$27:$V$29,MATCH(E53,Data!$A$27:$A$29,0),MATCH($B55,Data!$B$2:$V$2,0)),"")</f>
        <v/>
      </c>
      <c r="F55" s="36" t="str">
        <f>IFERROR($N55*INDEX(Data!$B$27:$V$29,MATCH(F53,Data!$A$27:$A$29,0),MATCH($B55,Data!$B$2:$V$2,0)),"")</f>
        <v/>
      </c>
      <c r="G55" s="36" t="str">
        <f>IFERROR($N55*INDEX(Data!$B$27:$V$29,MATCH(G53,Data!$A$27:$A$29,0),MATCH($B55,Data!$B$2:$V$2,0)),"")</f>
        <v/>
      </c>
      <c r="H55" s="36" t="str">
        <f>IFERROR($N55*INDEX(Data!$B$27:$V$29,MATCH(H53,Data!$A$27:$A$29,0),MATCH($B55,Data!$B$2:$V$2,0)),"")</f>
        <v/>
      </c>
      <c r="I55" s="36" t="str">
        <f>IFERROR($N55*INDEX(Data!$B$27:$V$29,MATCH(I53,Data!$A$27:$A$29,0),MATCH($B55,Data!$B$2:$V$2,0)),"")</f>
        <v/>
      </c>
      <c r="J55" s="36" t="str">
        <f>IFERROR($N55*INDEX(Data!$B$27:$V$29,MATCH(J53,Data!$A$27:$A$29,0),MATCH($B55,Data!$B$2:$V$2,0)),"")</f>
        <v/>
      </c>
      <c r="K55" s="36">
        <f>IFERROR($N55*INDEX(Data!$B$27:$V$29,MATCH(K53,Data!$A$27:$A$29,0),MATCH($B55,Data!$B$2:$V$2,0)),"")</f>
        <v>9.8489999999999994E-2</v>
      </c>
      <c r="L55" s="36">
        <f>IFERROR($N55*INDEX(Data!$B$27:$V$29,MATCH(L53,Data!$A$27:$A$29,0),MATCH($B55,Data!$B$2:$V$2,0)),"")</f>
        <v>0.19697999999999999</v>
      </c>
      <c r="M55" s="36">
        <f>IFERROR($N55*INDEX(Data!$B$27:$V$29,MATCH(M53,Data!$A$27:$A$29,0),MATCH($B55,Data!$B$2:$V$2,0)),"")</f>
        <v>0.17352999999999999</v>
      </c>
      <c r="N55" s="36">
        <f>IFERROR(INDEX(Data!$B$17:$V$17,1,MATCH($B55,Data!$B$2:$V$2,0)),"")</f>
        <v>0.46899999999999997</v>
      </c>
      <c r="O55" s="36">
        <f>IFERROR(INDEX(Data!$B$40:$V$58,MATCH(O53,Data!$A$40:$A$58,0),MATCH($B55,Data!$B$2:$V$2,0)),"")</f>
        <v>0.127</v>
      </c>
      <c r="P55" s="36">
        <f>IFERROR(INDEX(Data!$B$40:$V$58,MATCH(P53,Data!$A$40:$A$58,0),MATCH($B55,Data!$B$2:$V$2,0)),"")</f>
        <v>0.13600000000000001</v>
      </c>
      <c r="Q55" s="36">
        <f>IFERROR(INDEX(Data!$B$40:$V$58,MATCH(Q53,Data!$A$40:$A$58,0),MATCH($B55,Data!$B$2:$V$2,0)),"")</f>
        <v>2.3E-2</v>
      </c>
      <c r="R55" s="36">
        <f>IFERROR(INDEX(Data!$B$40:$V$58,MATCH(R53,Data!$A$40:$A$58,0),MATCH($B55,Data!$B$2:$V$2,0)),"")</f>
        <v>1.9E-2</v>
      </c>
      <c r="S55" s="36" t="str">
        <f>IFERROR(INDEX(Data!$B$40:$V$58,MATCH(S53,Data!$A$40:$A$58,0),MATCH($B55,Data!$B$2:$V$2,0)),"")</f>
        <v/>
      </c>
      <c r="T55" s="36">
        <f>IFERROR(INDEX(Data!$B$40:$V$58,MATCH(T53,Data!$A$40:$A$58,0),MATCH($B55,Data!$B$2:$V$2,0)),"")</f>
        <v>0.27200000000000002</v>
      </c>
      <c r="U55" s="36">
        <f>IFERROR(INDEX(Data!$B$40:$V$58,MATCH(U53,Data!$A$40:$A$58,0),MATCH($B55,Data!$B$2:$V$2,0)),"")</f>
        <v>0.33900000000000002</v>
      </c>
      <c r="V55" s="36">
        <f>IFERROR(INDEX(Data!$B$40:$V$58,MATCH(V53,Data!$A$40:$A$58,0),MATCH($B55,Data!$B$2:$V$2,0)),"")</f>
        <v>4.1000000000000002E-2</v>
      </c>
      <c r="W55" s="36" t="str">
        <f>IFERROR(INDEX(Data!$B$40:$V$58,MATCH(W53,Data!$A$40:$A$58,0),MATCH($B55,Data!$B$2:$V$2,0)),"")</f>
        <v>-</v>
      </c>
      <c r="X55" s="36" t="str">
        <f>IFERROR(INDEX(Data!$B$40:$V$58,MATCH(X53,Data!$A$40:$A$58,0),MATCH($B55,Data!$B$2:$V$2,0)),"")</f>
        <v>-</v>
      </c>
      <c r="Y55" s="36">
        <f>IFERROR(INDEX(Data!$B$40:$V$58,MATCH(Y53,Data!$A$40:$A$58,0),MATCH($B55,Data!$B$2:$V$2,0)),"")</f>
        <v>4.0000000000000001E-3</v>
      </c>
      <c r="Z55" s="36">
        <f>IFERROR(INDEX(Data!$B$40:$V$58,MATCH(Z53,Data!$A$40:$A$58,0),MATCH($B55,Data!$B$2:$V$2,0)),"")</f>
        <v>1E-3</v>
      </c>
      <c r="AA55" s="36">
        <f>IFERROR(INDEX(Data!$B$40:$V$58,MATCH(AA53,Data!$A$40:$A$58,0),MATCH($B55,Data!$B$2:$V$2,0)),"")</f>
        <v>2E-3</v>
      </c>
      <c r="AB55" s="36">
        <f>IFERROR(INDEX(Data!$B$40:$V$58,MATCH(AB53,Data!$A$40:$A$58,0),MATCH($B55,Data!$B$2:$V$2,0)),"")</f>
        <v>8.9999999999999993E-3</v>
      </c>
      <c r="AC55" s="36">
        <f>IFERROR(INDEX(Data!$B$40:$V$58,MATCH(AC53,Data!$A$40:$A$58,0),MATCH($B55,Data!$B$2:$V$2,0)),"")</f>
        <v>2E-3</v>
      </c>
      <c r="AD55" s="36">
        <f>IFERROR(INDEX(Data!$B$40:$V$58,MATCH(AD53,Data!$A$40:$A$58,0),MATCH($B55,Data!$B$2:$V$2,0)),"")</f>
        <v>3.0000000000000001E-3</v>
      </c>
      <c r="AE55" s="36">
        <f>IFERROR(INDEX(Data!$B$40:$V$58,MATCH(AE53,Data!$A$40:$A$58,0),MATCH($B55,Data!$B$2:$V$2,0)),"")</f>
        <v>0</v>
      </c>
      <c r="AF55" s="36">
        <f>IFERROR(INDEX(Data!$B$40:$V$58,MATCH(AF53,Data!$A$40:$A$58,0),MATCH($B55,Data!$B$2:$V$2,0)),"")</f>
        <v>4.0000000000000001E-3</v>
      </c>
      <c r="AG55" s="36">
        <f>IFERROR(INDEX(Data!$B$40:$V$58,MATCH(AG53,Data!$A$40:$A$58,0),MATCH($B55,Data!$B$2:$V$2,0)),"")</f>
        <v>1.6E-2</v>
      </c>
      <c r="AH55" s="36">
        <f>IFERROR(INDEX(Data!$B$40:$V$58,MATCH(AH53,Data!$A$40:$A$58,0),MATCH($B55,Data!$B$2:$V$2,0)),"")</f>
        <v>0</v>
      </c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</row>
    <row r="56" spans="1:63" x14ac:dyDescent="0.25">
      <c r="A56" s="4" t="str">
        <f t="shared" si="2"/>
        <v/>
      </c>
      <c r="B56" s="79"/>
    </row>
    <row r="57" spans="1:63" x14ac:dyDescent="0.25">
      <c r="A57" s="4" t="str">
        <f t="shared" si="2"/>
        <v/>
      </c>
      <c r="B57" s="101"/>
      <c r="C57" s="51"/>
      <c r="D57" s="138" t="str">
        <f t="shared" ref="D57:N57" si="55">D53</f>
        <v>CLOs</v>
      </c>
      <c r="E57" s="138" t="str">
        <f t="shared" si="55"/>
        <v>European CMBS</v>
      </c>
      <c r="F57" s="138" t="str">
        <f t="shared" si="55"/>
        <v>European RMBS</v>
      </c>
      <c r="G57" s="138" t="str">
        <f t="shared" si="55"/>
        <v>Other Structured Finance</v>
      </c>
      <c r="H57" s="138" t="str">
        <f t="shared" si="55"/>
        <v>US Non-Agency</v>
      </c>
      <c r="I57" s="138" t="str">
        <f t="shared" si="55"/>
        <v>Whole Business Securitisation</v>
      </c>
      <c r="J57" s="138" t="str">
        <f t="shared" si="55"/>
        <v>US Agency CRT</v>
      </c>
      <c r="K57" s="128" t="str">
        <f t="shared" si="55"/>
        <v>Indices</v>
      </c>
      <c r="L57" s="128" t="str">
        <f t="shared" si="55"/>
        <v xml:space="preserve">Financials </v>
      </c>
      <c r="M57" s="128" t="str">
        <f t="shared" si="55"/>
        <v>Sovereign</v>
      </c>
      <c r="N57" s="190" t="str">
        <f t="shared" si="55"/>
        <v>Total</v>
      </c>
      <c r="O57" s="137" t="str">
        <f t="shared" ref="O57:AH57" si="56">O53</f>
        <v>France</v>
      </c>
      <c r="P57" s="137" t="str">
        <f t="shared" si="56"/>
        <v>Germany</v>
      </c>
      <c r="Q57" s="137" t="str">
        <f t="shared" si="56"/>
        <v>Italy</v>
      </c>
      <c r="R57" s="137" t="str">
        <f t="shared" si="56"/>
        <v>Netherlands</v>
      </c>
      <c r="S57" s="137" t="str">
        <f t="shared" si="56"/>
        <v>Pan-European</v>
      </c>
      <c r="T57" s="137" t="str">
        <f t="shared" si="56"/>
        <v>Spain</v>
      </c>
      <c r="U57" s="137" t="str">
        <f t="shared" si="56"/>
        <v>United Kingdom</v>
      </c>
      <c r="V57" s="137" t="str">
        <f t="shared" si="56"/>
        <v>United States</v>
      </c>
      <c r="W57" s="137" t="str">
        <f t="shared" si="56"/>
        <v>Belgium</v>
      </c>
      <c r="X57" s="137" t="str">
        <f t="shared" si="56"/>
        <v>Denmark</v>
      </c>
      <c r="Y57" s="137" t="str">
        <f t="shared" si="56"/>
        <v>Finland</v>
      </c>
      <c r="Z57" s="137" t="str">
        <f t="shared" si="56"/>
        <v>Greece</v>
      </c>
      <c r="AA57" s="137" t="str">
        <f t="shared" si="56"/>
        <v>Ireland</v>
      </c>
      <c r="AB57" s="137" t="str">
        <f t="shared" si="56"/>
        <v>Luxembourg</v>
      </c>
      <c r="AC57" s="137" t="str">
        <f t="shared" si="56"/>
        <v>Norway</v>
      </c>
      <c r="AD57" s="137" t="str">
        <f t="shared" si="56"/>
        <v>Poland</v>
      </c>
      <c r="AE57" s="137" t="str">
        <f t="shared" si="56"/>
        <v>Portugal</v>
      </c>
      <c r="AF57" s="137" t="str">
        <f t="shared" si="56"/>
        <v>Sweden</v>
      </c>
      <c r="AG57" s="137" t="str">
        <f t="shared" si="56"/>
        <v>Switzerland</v>
      </c>
      <c r="AH57" s="137" t="str">
        <f t="shared" si="56"/>
        <v>Russia</v>
      </c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</row>
    <row r="58" spans="1:63" x14ac:dyDescent="0.25">
      <c r="A58" s="4" t="str">
        <f t="shared" si="2"/>
        <v>41912Long</v>
      </c>
      <c r="B58" s="132">
        <f t="shared" ref="B58" si="57">EOMONTH(B62,1)</f>
        <v>41912</v>
      </c>
      <c r="C58" s="52" t="s">
        <v>8</v>
      </c>
      <c r="D58" s="36">
        <f>IFERROR($N58*INDEX(Data!$B$19:$V$25,MATCH(D57,Data!$A$19:$A$25,0),MATCH($B58,Data!$B$2:$V$2,0)),"")</f>
        <v>0.13191030000000001</v>
      </c>
      <c r="E58" s="36">
        <f>IFERROR($N58*INDEX(Data!$B$19:$V$25,MATCH(E57,Data!$A$19:$A$25,0),MATCH($B58,Data!$B$2:$V$2,0)),"")</f>
        <v>0.37155489999999997</v>
      </c>
      <c r="F58" s="36">
        <f>IFERROR($N58*INDEX(Data!$B$19:$V$25,MATCH(F57,Data!$A$19:$A$25,0),MATCH($B58,Data!$B$2:$V$2,0)),"")</f>
        <v>0.57659759999999993</v>
      </c>
      <c r="G58" s="36" t="str">
        <f>IFERROR($N58*INDEX(Data!$B$19:$V$25,MATCH(G57,Data!$A$19:$A$25,0),MATCH($B58,Data!$B$2:$V$2,0)),"")</f>
        <v/>
      </c>
      <c r="H58" s="36">
        <f>IFERROR($N58*INDEX(Data!$B$19:$V$25,MATCH(H57,Data!$A$19:$A$25,0),MATCH($B58,Data!$B$2:$V$2,0)),"")</f>
        <v>0.42549759999999998</v>
      </c>
      <c r="I58" s="36">
        <f>IFERROR($N58*INDEX(Data!$B$19:$V$25,MATCH(I57,Data!$A$19:$A$25,0),MATCH($B58,Data!$B$2:$V$2,0)),"")</f>
        <v>5.4395999999999993E-3</v>
      </c>
      <c r="J58" s="36" t="str">
        <f>IFERROR($N58*INDEX(Data!$B$19:$V$25,MATCH(J57,Data!$A$19:$A$25,0),MATCH($B58,Data!$B$2:$V$2,0)),"")</f>
        <v/>
      </c>
      <c r="K58" s="36" t="str">
        <f>IFERROR($N58*INDEX(Data!$B$19:$V$25,MATCH(K57,Data!$A$19:$A$25,0),MATCH($B58,Data!$B$2:$V$2,0)),"")</f>
        <v/>
      </c>
      <c r="L58" s="36" t="str">
        <f>IFERROR($N58*INDEX(Data!$B$19:$V$25,MATCH(L57,Data!$A$19:$A$25,0),MATCH($B58,Data!$B$2:$V$2,0)),"")</f>
        <v/>
      </c>
      <c r="M58" s="36" t="str">
        <f>IFERROR($N58*INDEX(Data!$B$19:$V$25,MATCH(M57,Data!$A$19:$A$25,0),MATCH($B58,Data!$B$2:$V$2,0)),"")</f>
        <v/>
      </c>
      <c r="N58" s="36">
        <f>IFERROR(INDEX(Data!$B$16:$V$16,1,MATCH($B58,Data!$B$2:$V$2,0)),"")</f>
        <v>1.5109999999999999</v>
      </c>
      <c r="O58" s="36">
        <f>IFERROR(INDEX(Data!$B$31:$V$38,MATCH(O57,Data!$A$31:$A$38,0),MATCH($B58,Data!$B$2:$V$2,0)),"")</f>
        <v>3.9800000000000002E-2</v>
      </c>
      <c r="P58" s="36">
        <f>IFERROR(INDEX(Data!$B$31:$V$38,MATCH(P57,Data!$A$31:$A$38,0),MATCH($B58,Data!$B$2:$V$2,0)),"")</f>
        <v>0.14879999999999999</v>
      </c>
      <c r="Q58" s="36">
        <f>IFERROR(INDEX(Data!$B$31:$V$38,MATCH(Q57,Data!$A$31:$A$38,0),MATCH($B58,Data!$B$2:$V$2,0)),"")</f>
        <v>5.4399999999999997E-2</v>
      </c>
      <c r="R58" s="36">
        <f>IFERROR(INDEX(Data!$B$31:$V$38,MATCH(R57,Data!$A$31:$A$38,0),MATCH($B58,Data!$B$2:$V$2,0)),"")</f>
        <v>1.1000000000000001E-3</v>
      </c>
      <c r="S58" s="36">
        <f>IFERROR(INDEX(Data!$B$31:$V$38,MATCH(S57,Data!$A$31:$A$38,0),MATCH($B58,Data!$B$2:$V$2,0)),"")</f>
        <v>7.6499999999999999E-2</v>
      </c>
      <c r="T58" s="36">
        <f>IFERROR(INDEX(Data!$B$31:$V$38,MATCH(T57,Data!$A$31:$A$38,0),MATCH($B58,Data!$B$2:$V$2,0)),"")</f>
        <v>5.6500000000000002E-2</v>
      </c>
      <c r="U58" s="36">
        <f>IFERROR(INDEX(Data!$B$31:$V$38,MATCH(U57,Data!$A$31:$A$38,0),MATCH($B58,Data!$B$2:$V$2,0)),"")</f>
        <v>0.33050000000000002</v>
      </c>
      <c r="V58" s="36">
        <f>IFERROR(INDEX(Data!$B$31:$V$38,MATCH(V57,Data!$A$31:$A$38,0),MATCH($B58,Data!$B$2:$V$2,0)),"")</f>
        <v>0.2923</v>
      </c>
      <c r="W58" s="36" t="str">
        <f>IFERROR(INDEX(Data!$B$31:$V$38,MATCH(W57,Data!$A$31:$A$38,0),MATCH($B58,Data!$B$2:$V$2,0)),"")</f>
        <v/>
      </c>
      <c r="X58" s="36" t="str">
        <f>IFERROR(INDEX(Data!$B$31:$V$38,MATCH(X57,Data!$A$31:$A$38,0),MATCH($B58,Data!$B$2:$V$2,0)),"")</f>
        <v/>
      </c>
      <c r="Y58" s="36" t="str">
        <f>IFERROR(INDEX(Data!$B$31:$V$38,MATCH(Y57,Data!$A$31:$A$38,0),MATCH($B58,Data!$B$2:$V$2,0)),"")</f>
        <v/>
      </c>
      <c r="Z58" s="36" t="str">
        <f>IFERROR(INDEX(Data!$B$31:$V$38,MATCH(Z57,Data!$A$31:$A$38,0),MATCH($B58,Data!$B$2:$V$2,0)),"")</f>
        <v/>
      </c>
      <c r="AA58" s="36" t="str">
        <f>IFERROR(INDEX(Data!$B$31:$V$38,MATCH(AA57,Data!$A$31:$A$38,0),MATCH($B58,Data!$B$2:$V$2,0)),"")</f>
        <v/>
      </c>
      <c r="AB58" s="36" t="str">
        <f>IFERROR(INDEX(Data!$B$31:$V$38,MATCH(AB57,Data!$A$31:$A$38,0),MATCH($B58,Data!$B$2:$V$2,0)),"")</f>
        <v/>
      </c>
      <c r="AC58" s="36" t="str">
        <f>IFERROR(INDEX(Data!$B$31:$V$38,MATCH(AC57,Data!$A$31:$A$38,0),MATCH($B58,Data!$B$2:$V$2,0)),"")</f>
        <v/>
      </c>
      <c r="AD58" s="36" t="str">
        <f>IFERROR(INDEX(Data!$B$31:$V$38,MATCH(AD57,Data!$A$31:$A$38,0),MATCH($B58,Data!$B$2:$V$2,0)),"")</f>
        <v/>
      </c>
      <c r="AE58" s="36" t="str">
        <f>IFERROR(INDEX(Data!$B$31:$V$38,MATCH(AE57,Data!$A$31:$A$38,0),MATCH($B58,Data!$B$2:$V$2,0)),"")</f>
        <v/>
      </c>
      <c r="AF58" s="36" t="str">
        <f>IFERROR(INDEX(Data!$B$31:$V$38,MATCH(AF57,Data!$A$31:$A$38,0),MATCH($B58,Data!$B$2:$V$2,0)),"")</f>
        <v/>
      </c>
      <c r="AG58" s="36" t="str">
        <f>IFERROR(INDEX(Data!$B$31:$V$38,MATCH(AG57,Data!$A$31:$A$38,0),MATCH($B58,Data!$B$2:$V$2,0)),"")</f>
        <v/>
      </c>
      <c r="AH58" s="36" t="str">
        <f>IFERROR(INDEX(Data!$B$31:$V$38,MATCH(AH57,Data!$A$31:$A$38,0),MATCH($B58,Data!$B$2:$V$2,0)),"")</f>
        <v/>
      </c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</row>
    <row r="59" spans="1:63" x14ac:dyDescent="0.25">
      <c r="A59" s="4" t="str">
        <f t="shared" si="2"/>
        <v>41912Short</v>
      </c>
      <c r="B59" s="133">
        <f t="shared" ref="B59" si="58">B58</f>
        <v>41912</v>
      </c>
      <c r="C59" s="52" t="s">
        <v>9</v>
      </c>
      <c r="D59" s="36" t="str">
        <f>IFERROR($N59*INDEX(Data!$B$27:$V$29,MATCH(D57,Data!$A$27:$A$29,0),MATCH($B59,Data!$B$2:$V$2,0)),"")</f>
        <v/>
      </c>
      <c r="E59" s="36" t="str">
        <f>IFERROR($N59*INDEX(Data!$B$27:$V$29,MATCH(E57,Data!$A$27:$A$29,0),MATCH($B59,Data!$B$2:$V$2,0)),"")</f>
        <v/>
      </c>
      <c r="F59" s="36" t="str">
        <f>IFERROR($N59*INDEX(Data!$B$27:$V$29,MATCH(F57,Data!$A$27:$A$29,0),MATCH($B59,Data!$B$2:$V$2,0)),"")</f>
        <v/>
      </c>
      <c r="G59" s="36" t="str">
        <f>IFERROR($N59*INDEX(Data!$B$27:$V$29,MATCH(G57,Data!$A$27:$A$29,0),MATCH($B59,Data!$B$2:$V$2,0)),"")</f>
        <v/>
      </c>
      <c r="H59" s="36" t="str">
        <f>IFERROR($N59*INDEX(Data!$B$27:$V$29,MATCH(H57,Data!$A$27:$A$29,0),MATCH($B59,Data!$B$2:$V$2,0)),"")</f>
        <v/>
      </c>
      <c r="I59" s="36" t="str">
        <f>IFERROR($N59*INDEX(Data!$B$27:$V$29,MATCH(I57,Data!$A$27:$A$29,0),MATCH($B59,Data!$B$2:$V$2,0)),"")</f>
        <v/>
      </c>
      <c r="J59" s="36" t="str">
        <f>IFERROR($N59*INDEX(Data!$B$27:$V$29,MATCH(J57,Data!$A$27:$A$29,0),MATCH($B59,Data!$B$2:$V$2,0)),"")</f>
        <v/>
      </c>
      <c r="K59" s="36">
        <f>IFERROR($N59*INDEX(Data!$B$27:$V$29,MATCH(K57,Data!$A$27:$A$29,0),MATCH($B59,Data!$B$2:$V$2,0)),"")</f>
        <v>1.2515978943406779E-2</v>
      </c>
      <c r="L59" s="36">
        <f>IFERROR($N59*INDEX(Data!$B$27:$V$29,MATCH(L57,Data!$A$27:$A$29,0),MATCH($B59,Data!$B$2:$V$2,0)),"")</f>
        <v>0.12515978943406778</v>
      </c>
      <c r="M59" s="36">
        <f>IFERROR($N59*INDEX(Data!$B$27:$V$29,MATCH(M57,Data!$A$27:$A$29,0),MATCH($B59,Data!$B$2:$V$2,0)),"")</f>
        <v>0.1752237052076949</v>
      </c>
      <c r="N59" s="36">
        <f>IFERROR(INDEX(Data!$B$17:$V$17,1,MATCH($B59,Data!$B$2:$V$2,0)),"")</f>
        <v>0.31289947358516945</v>
      </c>
      <c r="O59" s="36">
        <f>IFERROR(INDEX(Data!$B$40:$V$58,MATCH(O57,Data!$A$40:$A$58,0),MATCH($B59,Data!$B$2:$V$2,0)),"")</f>
        <v>0.13100000000000001</v>
      </c>
      <c r="P59" s="36">
        <f>IFERROR(INDEX(Data!$B$40:$V$58,MATCH(P57,Data!$A$40:$A$58,0),MATCH($B59,Data!$B$2:$V$2,0)),"")</f>
        <v>9.1999999999999998E-2</v>
      </c>
      <c r="Q59" s="36">
        <f>IFERROR(INDEX(Data!$B$40:$V$58,MATCH(Q57,Data!$A$40:$A$58,0),MATCH($B59,Data!$B$2:$V$2,0)),"")</f>
        <v>5.0000000000000001E-3</v>
      </c>
      <c r="R59" s="36">
        <f>IFERROR(INDEX(Data!$B$40:$V$58,MATCH(R57,Data!$A$40:$A$58,0),MATCH($B59,Data!$B$2:$V$2,0)),"")</f>
        <v>2E-3</v>
      </c>
      <c r="S59" s="36" t="str">
        <f>IFERROR(INDEX(Data!$B$40:$V$58,MATCH(S57,Data!$A$40:$A$58,0),MATCH($B59,Data!$B$2:$V$2,0)),"")</f>
        <v/>
      </c>
      <c r="T59" s="36">
        <f>IFERROR(INDEX(Data!$B$40:$V$58,MATCH(T57,Data!$A$40:$A$58,0),MATCH($B59,Data!$B$2:$V$2,0)),"")</f>
        <v>0.218</v>
      </c>
      <c r="U59" s="36">
        <f>IFERROR(INDEX(Data!$B$40:$V$58,MATCH(U57,Data!$A$40:$A$58,0),MATCH($B59,Data!$B$2:$V$2,0)),"")</f>
        <v>0.48</v>
      </c>
      <c r="V59" s="36">
        <f>IFERROR(INDEX(Data!$B$40:$V$58,MATCH(V57,Data!$A$40:$A$58,0),MATCH($B59,Data!$B$2:$V$2,0)),"")</f>
        <v>6.6000000000000003E-2</v>
      </c>
      <c r="W59" s="36" t="str">
        <f>IFERROR(INDEX(Data!$B$40:$V$58,MATCH(W57,Data!$A$40:$A$58,0),MATCH($B59,Data!$B$2:$V$2,0)),"")</f>
        <v>-</v>
      </c>
      <c r="X59" s="36" t="str">
        <f>IFERROR(INDEX(Data!$B$40:$V$58,MATCH(X57,Data!$A$40:$A$58,0),MATCH($B59,Data!$B$2:$V$2,0)),"")</f>
        <v>-</v>
      </c>
      <c r="Y59" s="36" t="str">
        <f>IFERROR(INDEX(Data!$B$40:$V$58,MATCH(Y57,Data!$A$40:$A$58,0),MATCH($B59,Data!$B$2:$V$2,0)),"")</f>
        <v>-</v>
      </c>
      <c r="Z59" s="36" t="str">
        <f>IFERROR(INDEX(Data!$B$40:$V$58,MATCH(Z57,Data!$A$40:$A$58,0),MATCH($B59,Data!$B$2:$V$2,0)),"")</f>
        <v>-</v>
      </c>
      <c r="AA59" s="36" t="str">
        <f>IFERROR(INDEX(Data!$B$40:$V$58,MATCH(AA57,Data!$A$40:$A$58,0),MATCH($B59,Data!$B$2:$V$2,0)),"")</f>
        <v>-</v>
      </c>
      <c r="AB59" s="36" t="str">
        <f>IFERROR(INDEX(Data!$B$40:$V$58,MATCH(AB57,Data!$A$40:$A$58,0),MATCH($B59,Data!$B$2:$V$2,0)),"")</f>
        <v>-</v>
      </c>
      <c r="AC59" s="36" t="str">
        <f>IFERROR(INDEX(Data!$B$40:$V$58,MATCH(AC57,Data!$A$40:$A$58,0),MATCH($B59,Data!$B$2:$V$2,0)),"")</f>
        <v>-</v>
      </c>
      <c r="AD59" s="36" t="str">
        <f>IFERROR(INDEX(Data!$B$40:$V$58,MATCH(AD57,Data!$A$40:$A$58,0),MATCH($B59,Data!$B$2:$V$2,0)),"")</f>
        <v>-</v>
      </c>
      <c r="AE59" s="36">
        <f>IFERROR(INDEX(Data!$B$40:$V$58,MATCH(AE57,Data!$A$40:$A$58,0),MATCH($B59,Data!$B$2:$V$2,0)),"")</f>
        <v>0</v>
      </c>
      <c r="AF59" s="36" t="str">
        <f>IFERROR(INDEX(Data!$B$40:$V$58,MATCH(AF57,Data!$A$40:$A$58,0),MATCH($B59,Data!$B$2:$V$2,0)),"")</f>
        <v>-</v>
      </c>
      <c r="AG59" s="36">
        <f>IFERROR(INDEX(Data!$B$40:$V$58,MATCH(AG57,Data!$A$40:$A$58,0),MATCH($B59,Data!$B$2:$V$2,0)),"")</f>
        <v>7.0000000000000001E-3</v>
      </c>
      <c r="AH59" s="36">
        <f>IFERROR(INDEX(Data!$B$40:$V$58,MATCH(AH57,Data!$A$40:$A$58,0),MATCH($B59,Data!$B$2:$V$2,0)),"")</f>
        <v>0</v>
      </c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</row>
    <row r="60" spans="1:63" x14ac:dyDescent="0.25">
      <c r="A60" s="4" t="str">
        <f t="shared" si="2"/>
        <v/>
      </c>
      <c r="B60" s="79"/>
    </row>
    <row r="61" spans="1:63" x14ac:dyDescent="0.25">
      <c r="A61" s="4" t="str">
        <f t="shared" si="2"/>
        <v/>
      </c>
      <c r="B61" s="101"/>
      <c r="C61" s="51"/>
      <c r="D61" s="138" t="str">
        <f t="shared" ref="D61:N61" si="59">D57</f>
        <v>CLOs</v>
      </c>
      <c r="E61" s="138" t="str">
        <f t="shared" si="59"/>
        <v>European CMBS</v>
      </c>
      <c r="F61" s="138" t="str">
        <f t="shared" si="59"/>
        <v>European RMBS</v>
      </c>
      <c r="G61" s="138" t="str">
        <f t="shared" si="59"/>
        <v>Other Structured Finance</v>
      </c>
      <c r="H61" s="138" t="str">
        <f t="shared" si="59"/>
        <v>US Non-Agency</v>
      </c>
      <c r="I61" s="138" t="str">
        <f t="shared" si="59"/>
        <v>Whole Business Securitisation</v>
      </c>
      <c r="J61" s="138" t="str">
        <f t="shared" si="59"/>
        <v>US Agency CRT</v>
      </c>
      <c r="K61" s="128" t="str">
        <f t="shared" si="59"/>
        <v>Indices</v>
      </c>
      <c r="L61" s="128" t="str">
        <f t="shared" si="59"/>
        <v xml:space="preserve">Financials </v>
      </c>
      <c r="M61" s="128" t="str">
        <f t="shared" si="59"/>
        <v>Sovereign</v>
      </c>
      <c r="N61" s="190" t="str">
        <f t="shared" si="59"/>
        <v>Total</v>
      </c>
      <c r="O61" s="137" t="str">
        <f t="shared" ref="O61:AH61" si="60">O57</f>
        <v>France</v>
      </c>
      <c r="P61" s="137" t="str">
        <f t="shared" si="60"/>
        <v>Germany</v>
      </c>
      <c r="Q61" s="137" t="str">
        <f t="shared" si="60"/>
        <v>Italy</v>
      </c>
      <c r="R61" s="137" t="str">
        <f t="shared" si="60"/>
        <v>Netherlands</v>
      </c>
      <c r="S61" s="137" t="str">
        <f t="shared" si="60"/>
        <v>Pan-European</v>
      </c>
      <c r="T61" s="137" t="str">
        <f t="shared" si="60"/>
        <v>Spain</v>
      </c>
      <c r="U61" s="137" t="str">
        <f t="shared" si="60"/>
        <v>United Kingdom</v>
      </c>
      <c r="V61" s="137" t="str">
        <f t="shared" si="60"/>
        <v>United States</v>
      </c>
      <c r="W61" s="137" t="str">
        <f t="shared" si="60"/>
        <v>Belgium</v>
      </c>
      <c r="X61" s="137" t="str">
        <f t="shared" si="60"/>
        <v>Denmark</v>
      </c>
      <c r="Y61" s="137" t="str">
        <f t="shared" si="60"/>
        <v>Finland</v>
      </c>
      <c r="Z61" s="137" t="str">
        <f t="shared" si="60"/>
        <v>Greece</v>
      </c>
      <c r="AA61" s="137" t="str">
        <f t="shared" si="60"/>
        <v>Ireland</v>
      </c>
      <c r="AB61" s="137" t="str">
        <f t="shared" si="60"/>
        <v>Luxembourg</v>
      </c>
      <c r="AC61" s="137" t="str">
        <f t="shared" si="60"/>
        <v>Norway</v>
      </c>
      <c r="AD61" s="137" t="str">
        <f t="shared" si="60"/>
        <v>Poland</v>
      </c>
      <c r="AE61" s="137" t="str">
        <f t="shared" si="60"/>
        <v>Portugal</v>
      </c>
      <c r="AF61" s="137" t="str">
        <f t="shared" si="60"/>
        <v>Sweden</v>
      </c>
      <c r="AG61" s="137" t="str">
        <f t="shared" si="60"/>
        <v>Switzerland</v>
      </c>
      <c r="AH61" s="137" t="str">
        <f t="shared" si="60"/>
        <v>Russia</v>
      </c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</row>
    <row r="62" spans="1:63" x14ac:dyDescent="0.25">
      <c r="A62" s="4" t="str">
        <f t="shared" si="2"/>
        <v>41882Long</v>
      </c>
      <c r="B62" s="132">
        <f t="shared" ref="B62" si="61">EOMONTH(B66,1)</f>
        <v>41882</v>
      </c>
      <c r="C62" s="52" t="s">
        <v>8</v>
      </c>
      <c r="D62" s="36">
        <f>IFERROR($N62*INDEX(Data!$B$19:$V$25,MATCH(D61,Data!$A$19:$A$25,0),MATCH($B62,Data!$B$2:$V$2,0)),"")</f>
        <v>0.14072870000000001</v>
      </c>
      <c r="E62" s="36">
        <f>IFERROR($N62*INDEX(Data!$B$19:$V$25,MATCH(E61,Data!$A$19:$A$25,0),MATCH($B62,Data!$B$2:$V$2,0)),"")</f>
        <v>0.38451069999999998</v>
      </c>
      <c r="F62" s="36">
        <f>IFERROR($N62*INDEX(Data!$B$19:$V$25,MATCH(F61,Data!$A$19:$A$25,0),MATCH($B62,Data!$B$2:$V$2,0)),"")</f>
        <v>0.60312299999999996</v>
      </c>
      <c r="G62" s="36" t="str">
        <f>IFERROR($N62*INDEX(Data!$B$19:$V$25,MATCH(G61,Data!$A$19:$A$25,0),MATCH($B62,Data!$B$2:$V$2,0)),"")</f>
        <v/>
      </c>
      <c r="H62" s="36">
        <f>IFERROR($N62*INDEX(Data!$B$19:$V$25,MATCH(H61,Data!$A$19:$A$25,0),MATCH($B62,Data!$B$2:$V$2,0)),"")</f>
        <v>0.45479589999999998</v>
      </c>
      <c r="I62" s="36" t="str">
        <f>IFERROR($N62*INDEX(Data!$B$19:$V$25,MATCH(I61,Data!$A$19:$A$25,0),MATCH($B62,Data!$B$2:$V$2,0)),"")</f>
        <v/>
      </c>
      <c r="J62" s="36" t="str">
        <f>IFERROR($N62*INDEX(Data!$B$19:$V$25,MATCH(J61,Data!$A$19:$A$25,0),MATCH($B62,Data!$B$2:$V$2,0)),"")</f>
        <v/>
      </c>
      <c r="K62" s="36" t="str">
        <f>IFERROR($N62*INDEX(Data!$B$19:$V$25,MATCH(K61,Data!$A$19:$A$25,0),MATCH($B62,Data!$B$2:$V$2,0)),"")</f>
        <v/>
      </c>
      <c r="L62" s="36" t="str">
        <f>IFERROR($N62*INDEX(Data!$B$19:$V$25,MATCH(L61,Data!$A$19:$A$25,0),MATCH($B62,Data!$B$2:$V$2,0)),"")</f>
        <v/>
      </c>
      <c r="M62" s="36" t="str">
        <f>IFERROR($N62*INDEX(Data!$B$19:$V$25,MATCH(M61,Data!$A$19:$A$25,0),MATCH($B62,Data!$B$2:$V$2,0)),"")</f>
        <v/>
      </c>
      <c r="N62" s="36">
        <f>IFERROR(INDEX(Data!$B$16:$V$16,1,MATCH($B62,Data!$B$2:$V$2,0)),"")</f>
        <v>1.583</v>
      </c>
      <c r="O62" s="36">
        <f>IFERROR(INDEX(Data!$B$31:$V$38,MATCH(O61,Data!$A$31:$A$38,0),MATCH($B62,Data!$B$2:$V$2,0)),"")</f>
        <v>4.1700000000000001E-2</v>
      </c>
      <c r="P62" s="36">
        <f>IFERROR(INDEX(Data!$B$31:$V$38,MATCH(P61,Data!$A$31:$A$38,0),MATCH($B62,Data!$B$2:$V$2,0)),"")</f>
        <v>0.14710000000000001</v>
      </c>
      <c r="Q62" s="36">
        <f>IFERROR(INDEX(Data!$B$31:$V$38,MATCH(Q61,Data!$A$31:$A$38,0),MATCH($B62,Data!$B$2:$V$2,0)),"")</f>
        <v>7.0800000000000002E-2</v>
      </c>
      <c r="R62" s="36">
        <f>IFERROR(INDEX(Data!$B$31:$V$38,MATCH(R61,Data!$A$31:$A$38,0),MATCH($B62,Data!$B$2:$V$2,0)),"")</f>
        <v>1.5E-3</v>
      </c>
      <c r="S62" s="36">
        <f>IFERROR(INDEX(Data!$B$31:$V$38,MATCH(S61,Data!$A$31:$A$38,0),MATCH($B62,Data!$B$2:$V$2,0)),"")</f>
        <v>7.5300000000000006E-2</v>
      </c>
      <c r="T62" s="36">
        <f>IFERROR(INDEX(Data!$B$31:$V$38,MATCH(T61,Data!$A$31:$A$38,0),MATCH($B62,Data!$B$2:$V$2,0)),"")</f>
        <v>6.6900000000000001E-2</v>
      </c>
      <c r="U62" s="36">
        <f>IFERROR(INDEX(Data!$B$31:$V$38,MATCH(U61,Data!$A$31:$A$38,0),MATCH($B62,Data!$B$2:$V$2,0)),"")</f>
        <v>0.29599999999999999</v>
      </c>
      <c r="V62" s="36">
        <f>IFERROR(INDEX(Data!$B$31:$V$38,MATCH(V61,Data!$A$31:$A$38,0),MATCH($B62,Data!$B$2:$V$2,0)),"")</f>
        <v>0.30080000000000001</v>
      </c>
      <c r="W62" s="36" t="str">
        <f>IFERROR(INDEX(Data!$B$31:$V$38,MATCH(W61,Data!$A$31:$A$38,0),MATCH($B62,Data!$B$2:$V$2,0)),"")</f>
        <v/>
      </c>
      <c r="X62" s="36" t="str">
        <f>IFERROR(INDEX(Data!$B$31:$V$38,MATCH(X61,Data!$A$31:$A$38,0),MATCH($B62,Data!$B$2:$V$2,0)),"")</f>
        <v/>
      </c>
      <c r="Y62" s="36" t="str">
        <f>IFERROR(INDEX(Data!$B$31:$V$38,MATCH(Y61,Data!$A$31:$A$38,0),MATCH($B62,Data!$B$2:$V$2,0)),"")</f>
        <v/>
      </c>
      <c r="Z62" s="36" t="str">
        <f>IFERROR(INDEX(Data!$B$31:$V$38,MATCH(Z61,Data!$A$31:$A$38,0),MATCH($B62,Data!$B$2:$V$2,0)),"")</f>
        <v/>
      </c>
      <c r="AA62" s="36" t="str">
        <f>IFERROR(INDEX(Data!$B$31:$V$38,MATCH(AA61,Data!$A$31:$A$38,0),MATCH($B62,Data!$B$2:$V$2,0)),"")</f>
        <v/>
      </c>
      <c r="AB62" s="36" t="str">
        <f>IFERROR(INDEX(Data!$B$31:$V$38,MATCH(AB61,Data!$A$31:$A$38,0),MATCH($B62,Data!$B$2:$V$2,0)),"")</f>
        <v/>
      </c>
      <c r="AC62" s="36" t="str">
        <f>IFERROR(INDEX(Data!$B$31:$V$38,MATCH(AC61,Data!$A$31:$A$38,0),MATCH($B62,Data!$B$2:$V$2,0)),"")</f>
        <v/>
      </c>
      <c r="AD62" s="36" t="str">
        <f>IFERROR(INDEX(Data!$B$31:$V$38,MATCH(AD61,Data!$A$31:$A$38,0),MATCH($B62,Data!$B$2:$V$2,0)),"")</f>
        <v/>
      </c>
      <c r="AE62" s="36" t="str">
        <f>IFERROR(INDEX(Data!$B$31:$V$38,MATCH(AE61,Data!$A$31:$A$38,0),MATCH($B62,Data!$B$2:$V$2,0)),"")</f>
        <v/>
      </c>
      <c r="AF62" s="36" t="str">
        <f>IFERROR(INDEX(Data!$B$31:$V$38,MATCH(AF61,Data!$A$31:$A$38,0),MATCH($B62,Data!$B$2:$V$2,0)),"")</f>
        <v/>
      </c>
      <c r="AG62" s="36" t="str">
        <f>IFERROR(INDEX(Data!$B$31:$V$38,MATCH(AG61,Data!$A$31:$A$38,0),MATCH($B62,Data!$B$2:$V$2,0)),"")</f>
        <v/>
      </c>
      <c r="AH62" s="36" t="str">
        <f>IFERROR(INDEX(Data!$B$31:$V$38,MATCH(AH61,Data!$A$31:$A$38,0),MATCH($B62,Data!$B$2:$V$2,0)),"")</f>
        <v/>
      </c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</row>
    <row r="63" spans="1:63" x14ac:dyDescent="0.25">
      <c r="A63" s="4" t="str">
        <f t="shared" si="2"/>
        <v>41882Short</v>
      </c>
      <c r="B63" s="133">
        <f t="shared" ref="B63" si="62">B62</f>
        <v>41882</v>
      </c>
      <c r="C63" s="52" t="s">
        <v>9</v>
      </c>
      <c r="D63" s="36" t="str">
        <f>IFERROR($N63*INDEX(Data!$B$27:$V$29,MATCH(D61,Data!$A$27:$A$29,0),MATCH($B63,Data!$B$2:$V$2,0)),"")</f>
        <v/>
      </c>
      <c r="E63" s="36" t="str">
        <f>IFERROR($N63*INDEX(Data!$B$27:$V$29,MATCH(E61,Data!$A$27:$A$29,0),MATCH($B63,Data!$B$2:$V$2,0)),"")</f>
        <v/>
      </c>
      <c r="F63" s="36" t="str">
        <f>IFERROR($N63*INDEX(Data!$B$27:$V$29,MATCH(F61,Data!$A$27:$A$29,0),MATCH($B63,Data!$B$2:$V$2,0)),"")</f>
        <v/>
      </c>
      <c r="G63" s="36" t="str">
        <f>IFERROR($N63*INDEX(Data!$B$27:$V$29,MATCH(G61,Data!$A$27:$A$29,0),MATCH($B63,Data!$B$2:$V$2,0)),"")</f>
        <v/>
      </c>
      <c r="H63" s="36" t="str">
        <f>IFERROR($N63*INDEX(Data!$B$27:$V$29,MATCH(H61,Data!$A$27:$A$29,0),MATCH($B63,Data!$B$2:$V$2,0)),"")</f>
        <v/>
      </c>
      <c r="I63" s="36" t="str">
        <f>IFERROR($N63*INDEX(Data!$B$27:$V$29,MATCH(I61,Data!$A$27:$A$29,0),MATCH($B63,Data!$B$2:$V$2,0)),"")</f>
        <v/>
      </c>
      <c r="J63" s="36" t="str">
        <f>IFERROR($N63*INDEX(Data!$B$27:$V$29,MATCH(J61,Data!$A$27:$A$29,0),MATCH($B63,Data!$B$2:$V$2,0)),"")</f>
        <v/>
      </c>
      <c r="K63" s="36">
        <f>IFERROR($N63*INDEX(Data!$B$27:$V$29,MATCH(K61,Data!$A$27:$A$29,0),MATCH($B63,Data!$B$2:$V$2,0)),"")</f>
        <v>8.165E-2</v>
      </c>
      <c r="L63" s="36">
        <f>IFERROR($N63*INDEX(Data!$B$27:$V$29,MATCH(L61,Data!$A$27:$A$29,0),MATCH($B63,Data!$B$2:$V$2,0)),"")</f>
        <v>0.17394999999999999</v>
      </c>
      <c r="M63" s="36">
        <f>IFERROR($N63*INDEX(Data!$B$27:$V$29,MATCH(M61,Data!$A$27:$A$29,0),MATCH($B63,Data!$B$2:$V$2,0)),"")</f>
        <v>9.9400000000000002E-2</v>
      </c>
      <c r="N63" s="36">
        <f>IFERROR(INDEX(Data!$B$17:$V$17,1,MATCH($B63,Data!$B$2:$V$2,0)),"")</f>
        <v>0.35499999999999998</v>
      </c>
      <c r="O63" s="36">
        <f>IFERROR(INDEX(Data!$B$40:$V$58,MATCH(O61,Data!$A$40:$A$58,0),MATCH($B63,Data!$B$2:$V$2,0)),"")</f>
        <v>0.17249999999999999</v>
      </c>
      <c r="P63" s="36">
        <f>IFERROR(INDEX(Data!$B$40:$V$58,MATCH(P61,Data!$A$40:$A$58,0),MATCH($B63,Data!$B$2:$V$2,0)),"")</f>
        <v>0.128</v>
      </c>
      <c r="Q63" s="36">
        <f>IFERROR(INDEX(Data!$B$40:$V$58,MATCH(Q61,Data!$A$40:$A$58,0),MATCH($B63,Data!$B$2:$V$2,0)),"")</f>
        <v>2.7E-2</v>
      </c>
      <c r="R63" s="36">
        <f>IFERROR(INDEX(Data!$B$40:$V$58,MATCH(R61,Data!$A$40:$A$58,0),MATCH($B63,Data!$B$2:$V$2,0)),"")</f>
        <v>1.46E-2</v>
      </c>
      <c r="S63" s="36" t="str">
        <f>IFERROR(INDEX(Data!$B$40:$V$58,MATCH(S61,Data!$A$40:$A$58,0),MATCH($B63,Data!$B$2:$V$2,0)),"")</f>
        <v/>
      </c>
      <c r="T63" s="36">
        <f>IFERROR(INDEX(Data!$B$40:$V$58,MATCH(T61,Data!$A$40:$A$58,0),MATCH($B63,Data!$B$2:$V$2,0)),"")</f>
        <v>0.2467</v>
      </c>
      <c r="U63" s="36">
        <f>IFERROR(INDEX(Data!$B$40:$V$58,MATCH(U61,Data!$A$40:$A$58,0),MATCH($B63,Data!$B$2:$V$2,0)),"")</f>
        <v>0.27779999999999999</v>
      </c>
      <c r="V63" s="36">
        <f>IFERROR(INDEX(Data!$B$40:$V$58,MATCH(V61,Data!$A$40:$A$58,0),MATCH($B63,Data!$B$2:$V$2,0)),"")</f>
        <v>7.0699999999999999E-2</v>
      </c>
      <c r="W63" s="36">
        <f>IFERROR(INDEX(Data!$B$40:$V$58,MATCH(W61,Data!$A$40:$A$58,0),MATCH($B63,Data!$B$2:$V$2,0)),"")</f>
        <v>2.0999999999999999E-3</v>
      </c>
      <c r="X63" s="36" t="str">
        <f>IFERROR(INDEX(Data!$B$40:$V$58,MATCH(X61,Data!$A$40:$A$58,0),MATCH($B63,Data!$B$2:$V$2,0)),"")</f>
        <v>-</v>
      </c>
      <c r="Y63" s="36">
        <f>IFERROR(INDEX(Data!$B$40:$V$58,MATCH(Y61,Data!$A$40:$A$58,0),MATCH($B63,Data!$B$2:$V$2,0)),"")</f>
        <v>8.3999999999999995E-3</v>
      </c>
      <c r="Z63" s="36">
        <f>IFERROR(INDEX(Data!$B$40:$V$58,MATCH(Z61,Data!$A$40:$A$58,0),MATCH($B63,Data!$B$2:$V$2,0)),"")</f>
        <v>2.0999999999999999E-3</v>
      </c>
      <c r="AA63" s="36">
        <f>IFERROR(INDEX(Data!$B$40:$V$58,MATCH(AA61,Data!$A$40:$A$58,0),MATCH($B63,Data!$B$2:$V$2,0)),"")</f>
        <v>4.1999999999999997E-3</v>
      </c>
      <c r="AB63" s="36">
        <f>IFERROR(INDEX(Data!$B$40:$V$58,MATCH(AB61,Data!$A$40:$A$58,0),MATCH($B63,Data!$B$2:$V$2,0)),"")</f>
        <v>1.47E-2</v>
      </c>
      <c r="AC63" s="36">
        <f>IFERROR(INDEX(Data!$B$40:$V$58,MATCH(AC61,Data!$A$40:$A$58,0),MATCH($B63,Data!$B$2:$V$2,0)),"")</f>
        <v>2.0999999999999999E-3</v>
      </c>
      <c r="AD63" s="36">
        <f>IFERROR(INDEX(Data!$B$40:$V$58,MATCH(AD61,Data!$A$40:$A$58,0),MATCH($B63,Data!$B$2:$V$2,0)),"")</f>
        <v>6.3E-3</v>
      </c>
      <c r="AE63" s="36">
        <f>IFERROR(INDEX(Data!$B$40:$V$58,MATCH(AE61,Data!$A$40:$A$58,0),MATCH($B63,Data!$B$2:$V$2,0)),"")</f>
        <v>0</v>
      </c>
      <c r="AF63" s="36">
        <f>IFERROR(INDEX(Data!$B$40:$V$58,MATCH(AF61,Data!$A$40:$A$58,0),MATCH($B63,Data!$B$2:$V$2,0)),"")</f>
        <v>6.3E-3</v>
      </c>
      <c r="AG63" s="36">
        <f>IFERROR(INDEX(Data!$B$40:$V$58,MATCH(AG61,Data!$A$40:$A$58,0),MATCH($B63,Data!$B$2:$V$2,0)),"")</f>
        <v>1.6299999999999999E-2</v>
      </c>
      <c r="AH63" s="36">
        <f>IFERROR(INDEX(Data!$B$40:$V$58,MATCH(AH61,Data!$A$40:$A$58,0),MATCH($B63,Data!$B$2:$V$2,0)),"")</f>
        <v>0</v>
      </c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</row>
    <row r="64" spans="1:63" x14ac:dyDescent="0.25">
      <c r="A64" s="4" t="str">
        <f t="shared" si="2"/>
        <v/>
      </c>
      <c r="B64" s="79"/>
      <c r="AI64" s="10"/>
      <c r="AJ64" s="10"/>
      <c r="AK64" s="10"/>
      <c r="AL64" s="10"/>
      <c r="AM64" s="10"/>
      <c r="AN64" s="10"/>
      <c r="AO64" s="10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10"/>
      <c r="BF64" s="9"/>
      <c r="BG64" s="10"/>
      <c r="BH64" s="9"/>
      <c r="BI64" s="9"/>
      <c r="BJ64" s="9"/>
      <c r="BK64" s="8"/>
    </row>
    <row r="65" spans="1:63" x14ac:dyDescent="0.25">
      <c r="A65" s="4" t="str">
        <f t="shared" si="2"/>
        <v/>
      </c>
      <c r="B65" s="101"/>
      <c r="C65" s="51"/>
      <c r="D65" s="138" t="str">
        <f t="shared" ref="D65:N65" si="63">D61</f>
        <v>CLOs</v>
      </c>
      <c r="E65" s="138" t="str">
        <f t="shared" si="63"/>
        <v>European CMBS</v>
      </c>
      <c r="F65" s="138" t="str">
        <f t="shared" si="63"/>
        <v>European RMBS</v>
      </c>
      <c r="G65" s="138" t="str">
        <f t="shared" si="63"/>
        <v>Other Structured Finance</v>
      </c>
      <c r="H65" s="138" t="str">
        <f t="shared" si="63"/>
        <v>US Non-Agency</v>
      </c>
      <c r="I65" s="138" t="str">
        <f t="shared" si="63"/>
        <v>Whole Business Securitisation</v>
      </c>
      <c r="J65" s="138" t="str">
        <f t="shared" si="63"/>
        <v>US Agency CRT</v>
      </c>
      <c r="K65" s="128" t="str">
        <f t="shared" si="63"/>
        <v>Indices</v>
      </c>
      <c r="L65" s="128" t="str">
        <f t="shared" si="63"/>
        <v xml:space="preserve">Financials </v>
      </c>
      <c r="M65" s="128" t="str">
        <f t="shared" si="63"/>
        <v>Sovereign</v>
      </c>
      <c r="N65" s="190" t="str">
        <f t="shared" si="63"/>
        <v>Total</v>
      </c>
      <c r="O65" s="137" t="str">
        <f t="shared" ref="O65:AH65" si="64">O61</f>
        <v>France</v>
      </c>
      <c r="P65" s="137" t="str">
        <f t="shared" si="64"/>
        <v>Germany</v>
      </c>
      <c r="Q65" s="137" t="str">
        <f t="shared" si="64"/>
        <v>Italy</v>
      </c>
      <c r="R65" s="137" t="str">
        <f t="shared" si="64"/>
        <v>Netherlands</v>
      </c>
      <c r="S65" s="137" t="str">
        <f t="shared" si="64"/>
        <v>Pan-European</v>
      </c>
      <c r="T65" s="137" t="str">
        <f t="shared" si="64"/>
        <v>Spain</v>
      </c>
      <c r="U65" s="137" t="str">
        <f t="shared" si="64"/>
        <v>United Kingdom</v>
      </c>
      <c r="V65" s="137" t="str">
        <f t="shared" si="64"/>
        <v>United States</v>
      </c>
      <c r="W65" s="137" t="str">
        <f t="shared" si="64"/>
        <v>Belgium</v>
      </c>
      <c r="X65" s="137" t="str">
        <f t="shared" si="64"/>
        <v>Denmark</v>
      </c>
      <c r="Y65" s="137" t="str">
        <f t="shared" si="64"/>
        <v>Finland</v>
      </c>
      <c r="Z65" s="137" t="str">
        <f t="shared" si="64"/>
        <v>Greece</v>
      </c>
      <c r="AA65" s="137" t="str">
        <f t="shared" si="64"/>
        <v>Ireland</v>
      </c>
      <c r="AB65" s="137" t="str">
        <f t="shared" si="64"/>
        <v>Luxembourg</v>
      </c>
      <c r="AC65" s="137" t="str">
        <f t="shared" si="64"/>
        <v>Norway</v>
      </c>
      <c r="AD65" s="137" t="str">
        <f t="shared" si="64"/>
        <v>Poland</v>
      </c>
      <c r="AE65" s="137" t="str">
        <f t="shared" si="64"/>
        <v>Portugal</v>
      </c>
      <c r="AF65" s="137" t="str">
        <f t="shared" si="64"/>
        <v>Sweden</v>
      </c>
      <c r="AG65" s="137" t="str">
        <f t="shared" si="64"/>
        <v>Switzerland</v>
      </c>
      <c r="AH65" s="137" t="str">
        <f t="shared" si="64"/>
        <v>Russia</v>
      </c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</row>
    <row r="66" spans="1:63" x14ac:dyDescent="0.25">
      <c r="A66" s="4" t="str">
        <f t="shared" si="2"/>
        <v>41851Long</v>
      </c>
      <c r="B66" s="132">
        <f t="shared" ref="B66" si="65">EOMONTH(B70,1)</f>
        <v>41851</v>
      </c>
      <c r="C66" s="52" t="s">
        <v>8</v>
      </c>
      <c r="D66" s="36">
        <f>IFERROR($N66*INDEX(Data!$B$19:$V$25,MATCH(D65,Data!$A$19:$A$25,0),MATCH($B66,Data!$B$2:$V$2,0)),"")</f>
        <v>0.16092819999999999</v>
      </c>
      <c r="E66" s="36">
        <f>IFERROR($N66*INDEX(Data!$B$19:$V$25,MATCH(E65,Data!$A$19:$A$25,0),MATCH($B66,Data!$B$2:$V$2,0)),"")</f>
        <v>0.39921909999999999</v>
      </c>
      <c r="F66" s="36">
        <f>IFERROR($N66*INDEX(Data!$B$19:$V$25,MATCH(F65,Data!$A$19:$A$25,0),MATCH($B66,Data!$B$2:$V$2,0)),"")</f>
        <v>0.65405080000000004</v>
      </c>
      <c r="G66" s="36" t="str">
        <f>IFERROR($N66*INDEX(Data!$B$19:$V$25,MATCH(G65,Data!$A$19:$A$25,0),MATCH($B66,Data!$B$2:$V$2,0)),"")</f>
        <v/>
      </c>
      <c r="H66" s="36">
        <f>IFERROR($N66*INDEX(Data!$B$19:$V$25,MATCH(H65,Data!$A$19:$A$25,0),MATCH($B66,Data!$B$2:$V$2,0)),"")</f>
        <v>0.50880190000000003</v>
      </c>
      <c r="I66" s="36" t="str">
        <f>IFERROR($N66*INDEX(Data!$B$19:$V$25,MATCH(I65,Data!$A$19:$A$25,0),MATCH($B66,Data!$B$2:$V$2,0)),"")</f>
        <v/>
      </c>
      <c r="J66" s="36" t="str">
        <f>IFERROR($N66*INDEX(Data!$B$19:$V$25,MATCH(J65,Data!$A$19:$A$25,0),MATCH($B66,Data!$B$2:$V$2,0)),"")</f>
        <v/>
      </c>
      <c r="K66" s="36" t="str">
        <f>IFERROR($N66*INDEX(Data!$B$19:$V$25,MATCH(K65,Data!$A$19:$A$25,0),MATCH($B66,Data!$B$2:$V$2,0)),"")</f>
        <v/>
      </c>
      <c r="L66" s="36" t="str">
        <f>IFERROR($N66*INDEX(Data!$B$19:$V$25,MATCH(L65,Data!$A$19:$A$25,0),MATCH($B66,Data!$B$2:$V$2,0)),"")</f>
        <v/>
      </c>
      <c r="M66" s="36" t="str">
        <f>IFERROR($N66*INDEX(Data!$B$19:$V$25,MATCH(M65,Data!$A$19:$A$25,0),MATCH($B66,Data!$B$2:$V$2,0)),"")</f>
        <v/>
      </c>
      <c r="N66" s="36">
        <f>IFERROR(INDEX(Data!$B$16:$V$16,1,MATCH($B66,Data!$B$2:$V$2,0)),"")</f>
        <v>1.7230000000000001</v>
      </c>
      <c r="O66" s="36">
        <f>IFERROR(INDEX(Data!$B$31:$V$38,MATCH(O65,Data!$A$31:$A$38,0),MATCH($B66,Data!$B$2:$V$2,0)),"")</f>
        <v>5.6000000000000001E-2</v>
      </c>
      <c r="P66" s="36">
        <f>IFERROR(INDEX(Data!$B$31:$V$38,MATCH(P65,Data!$A$31:$A$38,0),MATCH($B66,Data!$B$2:$V$2,0)),"")</f>
        <v>9.7900000000000001E-2</v>
      </c>
      <c r="Q66" s="36">
        <f>IFERROR(INDEX(Data!$B$31:$V$38,MATCH(Q65,Data!$A$31:$A$38,0),MATCH($B66,Data!$B$2:$V$2,0)),"")</f>
        <v>8.3599999999999994E-2</v>
      </c>
      <c r="R66" s="36">
        <f>IFERROR(INDEX(Data!$B$31:$V$38,MATCH(R65,Data!$A$31:$A$38,0),MATCH($B66,Data!$B$2:$V$2,0)),"")</f>
        <v>2.3E-3</v>
      </c>
      <c r="S66" s="36">
        <f>IFERROR(INDEX(Data!$B$31:$V$38,MATCH(S65,Data!$A$31:$A$38,0),MATCH($B66,Data!$B$2:$V$2,0)),"")</f>
        <v>0.10780000000000001</v>
      </c>
      <c r="T66" s="36">
        <f>IFERROR(INDEX(Data!$B$31:$V$38,MATCH(T65,Data!$A$31:$A$38,0),MATCH($B66,Data!$B$2:$V$2,0)),"")</f>
        <v>7.3300000000000004E-2</v>
      </c>
      <c r="U66" s="36">
        <f>IFERROR(INDEX(Data!$B$31:$V$38,MATCH(U65,Data!$A$31:$A$38,0),MATCH($B66,Data!$B$2:$V$2,0)),"")</f>
        <v>0.27600000000000002</v>
      </c>
      <c r="V66" s="36">
        <f>IFERROR(INDEX(Data!$B$31:$V$38,MATCH(V65,Data!$A$31:$A$38,0),MATCH($B66,Data!$B$2:$V$2,0)),"")</f>
        <v>0.30309999999999998</v>
      </c>
      <c r="W66" s="36" t="str">
        <f>IFERROR(INDEX(Data!$B$31:$V$38,MATCH(W65,Data!$A$31:$A$38,0),MATCH($B66,Data!$B$2:$V$2,0)),"")</f>
        <v/>
      </c>
      <c r="X66" s="36" t="str">
        <f>IFERROR(INDEX(Data!$B$31:$V$38,MATCH(X65,Data!$A$31:$A$38,0),MATCH($B66,Data!$B$2:$V$2,0)),"")</f>
        <v/>
      </c>
      <c r="Y66" s="36" t="str">
        <f>IFERROR(INDEX(Data!$B$31:$V$38,MATCH(Y65,Data!$A$31:$A$38,0),MATCH($B66,Data!$B$2:$V$2,0)),"")</f>
        <v/>
      </c>
      <c r="Z66" s="36" t="str">
        <f>IFERROR(INDEX(Data!$B$31:$V$38,MATCH(Z65,Data!$A$31:$A$38,0),MATCH($B66,Data!$B$2:$V$2,0)),"")</f>
        <v/>
      </c>
      <c r="AA66" s="36" t="str">
        <f>IFERROR(INDEX(Data!$B$31:$V$38,MATCH(AA65,Data!$A$31:$A$38,0),MATCH($B66,Data!$B$2:$V$2,0)),"")</f>
        <v/>
      </c>
      <c r="AB66" s="36" t="str">
        <f>IFERROR(INDEX(Data!$B$31:$V$38,MATCH(AB65,Data!$A$31:$A$38,0),MATCH($B66,Data!$B$2:$V$2,0)),"")</f>
        <v/>
      </c>
      <c r="AC66" s="36" t="str">
        <f>IFERROR(INDEX(Data!$B$31:$V$38,MATCH(AC65,Data!$A$31:$A$38,0),MATCH($B66,Data!$B$2:$V$2,0)),"")</f>
        <v/>
      </c>
      <c r="AD66" s="36" t="str">
        <f>IFERROR(INDEX(Data!$B$31:$V$38,MATCH(AD65,Data!$A$31:$A$38,0),MATCH($B66,Data!$B$2:$V$2,0)),"")</f>
        <v/>
      </c>
      <c r="AE66" s="36" t="str">
        <f>IFERROR(INDEX(Data!$B$31:$V$38,MATCH(AE65,Data!$A$31:$A$38,0),MATCH($B66,Data!$B$2:$V$2,0)),"")</f>
        <v/>
      </c>
      <c r="AF66" s="36" t="str">
        <f>IFERROR(INDEX(Data!$B$31:$V$38,MATCH(AF65,Data!$A$31:$A$38,0),MATCH($B66,Data!$B$2:$V$2,0)),"")</f>
        <v/>
      </c>
      <c r="AG66" s="36" t="str">
        <f>IFERROR(INDEX(Data!$B$31:$V$38,MATCH(AG65,Data!$A$31:$A$38,0),MATCH($B66,Data!$B$2:$V$2,0)),"")</f>
        <v/>
      </c>
      <c r="AH66" s="36" t="str">
        <f>IFERROR(INDEX(Data!$B$31:$V$38,MATCH(AH65,Data!$A$31:$A$38,0),MATCH($B66,Data!$B$2:$V$2,0)),"")</f>
        <v/>
      </c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</row>
    <row r="67" spans="1:63" x14ac:dyDescent="0.25">
      <c r="A67" s="4" t="str">
        <f t="shared" si="2"/>
        <v>41851Short</v>
      </c>
      <c r="B67" s="133">
        <f t="shared" ref="B67" si="66">B66</f>
        <v>41851</v>
      </c>
      <c r="C67" s="52" t="s">
        <v>9</v>
      </c>
      <c r="D67" s="36" t="str">
        <f>IFERROR($N67*INDEX(Data!$B$27:$V$29,MATCH(D65,Data!$A$27:$A$29,0),MATCH($B67,Data!$B$2:$V$2,0)),"")</f>
        <v/>
      </c>
      <c r="E67" s="36" t="str">
        <f>IFERROR($N67*INDEX(Data!$B$27:$V$29,MATCH(E65,Data!$A$27:$A$29,0),MATCH($B67,Data!$B$2:$V$2,0)),"")</f>
        <v/>
      </c>
      <c r="F67" s="36" t="str">
        <f>IFERROR($N67*INDEX(Data!$B$27:$V$29,MATCH(F65,Data!$A$27:$A$29,0),MATCH($B67,Data!$B$2:$V$2,0)),"")</f>
        <v/>
      </c>
      <c r="G67" s="36" t="str">
        <f>IFERROR($N67*INDEX(Data!$B$27:$V$29,MATCH(G65,Data!$A$27:$A$29,0),MATCH($B67,Data!$B$2:$V$2,0)),"")</f>
        <v/>
      </c>
      <c r="H67" s="36" t="str">
        <f>IFERROR($N67*INDEX(Data!$B$27:$V$29,MATCH(H65,Data!$A$27:$A$29,0),MATCH($B67,Data!$B$2:$V$2,0)),"")</f>
        <v/>
      </c>
      <c r="I67" s="36" t="str">
        <f>IFERROR($N67*INDEX(Data!$B$27:$V$29,MATCH(I65,Data!$A$27:$A$29,0),MATCH($B67,Data!$B$2:$V$2,0)),"")</f>
        <v/>
      </c>
      <c r="J67" s="36" t="str">
        <f>IFERROR($N67*INDEX(Data!$B$27:$V$29,MATCH(J65,Data!$A$27:$A$29,0),MATCH($B67,Data!$B$2:$V$2,0)),"")</f>
        <v/>
      </c>
      <c r="K67" s="36">
        <f>IFERROR($N67*INDEX(Data!$B$27:$V$29,MATCH(K65,Data!$A$27:$A$29,0),MATCH($B67,Data!$B$2:$V$2,0)),"")</f>
        <v>0.12920000000000001</v>
      </c>
      <c r="L67" s="36">
        <f>IFERROR($N67*INDEX(Data!$B$27:$V$29,MATCH(L65,Data!$A$27:$A$29,0),MATCH($B67,Data!$B$2:$V$2,0)),"")</f>
        <v>0.17442000000000002</v>
      </c>
      <c r="M67" s="36">
        <f>IFERROR($N67*INDEX(Data!$B$27:$V$29,MATCH(M65,Data!$A$27:$A$29,0),MATCH($B67,Data!$B$2:$V$2,0)),"")</f>
        <v>1.9380000000000001E-2</v>
      </c>
      <c r="N67" s="36">
        <f>IFERROR(INDEX(Data!$B$17:$V$17,1,MATCH($B67,Data!$B$2:$V$2,0)),"")</f>
        <v>0.32300000000000001</v>
      </c>
      <c r="O67" s="36">
        <f>IFERROR(INDEX(Data!$B$40:$V$58,MATCH(O65,Data!$A$40:$A$58,0),MATCH($B67,Data!$B$2:$V$2,0)),"")</f>
        <v>0.14399999999999999</v>
      </c>
      <c r="P67" s="36">
        <f>IFERROR(INDEX(Data!$B$40:$V$58,MATCH(P65,Data!$A$40:$A$58,0),MATCH($B67,Data!$B$2:$V$2,0)),"")</f>
        <v>0.23599999999999999</v>
      </c>
      <c r="Q67" s="36">
        <f>IFERROR(INDEX(Data!$B$40:$V$58,MATCH(Q65,Data!$A$40:$A$58,0),MATCH($B67,Data!$B$2:$V$2,0)),"")</f>
        <v>4.7E-2</v>
      </c>
      <c r="R67" s="36">
        <f>IFERROR(INDEX(Data!$B$40:$V$58,MATCH(R65,Data!$A$40:$A$58,0),MATCH($B67,Data!$B$2:$V$2,0)),"")</f>
        <v>2.1000000000000001E-2</v>
      </c>
      <c r="S67" s="36" t="str">
        <f>IFERROR(INDEX(Data!$B$40:$V$58,MATCH(S65,Data!$A$40:$A$58,0),MATCH($B67,Data!$B$2:$V$2,0)),"")</f>
        <v/>
      </c>
      <c r="T67" s="36">
        <f>IFERROR(INDEX(Data!$B$40:$V$58,MATCH(T65,Data!$A$40:$A$58,0),MATCH($B67,Data!$B$2:$V$2,0)),"")</f>
        <v>0.25600000000000001</v>
      </c>
      <c r="U67" s="36">
        <f>IFERROR(INDEX(Data!$B$40:$V$58,MATCH(U65,Data!$A$40:$A$58,0),MATCH($B67,Data!$B$2:$V$2,0)),"")</f>
        <v>8.5000000000000006E-2</v>
      </c>
      <c r="V67" s="36">
        <f>IFERROR(INDEX(Data!$B$40:$V$58,MATCH(V65,Data!$A$40:$A$58,0),MATCH($B67,Data!$B$2:$V$2,0)),"")</f>
        <v>0.125</v>
      </c>
      <c r="W67" s="36">
        <f>IFERROR(INDEX(Data!$B$40:$V$58,MATCH(W65,Data!$A$40:$A$58,0),MATCH($B67,Data!$B$2:$V$2,0)),"")</f>
        <v>2E-3</v>
      </c>
      <c r="X67" s="36" t="str">
        <f>IFERROR(INDEX(Data!$B$40:$V$58,MATCH(X65,Data!$A$40:$A$58,0),MATCH($B67,Data!$B$2:$V$2,0)),"")</f>
        <v>-</v>
      </c>
      <c r="Y67" s="36">
        <f>IFERROR(INDEX(Data!$B$40:$V$58,MATCH(Y65,Data!$A$40:$A$58,0),MATCH($B67,Data!$B$2:$V$2,0)),"")</f>
        <v>8.0000000000000002E-3</v>
      </c>
      <c r="Z67" s="36">
        <f>IFERROR(INDEX(Data!$B$40:$V$58,MATCH(Z65,Data!$A$40:$A$58,0),MATCH($B67,Data!$B$2:$V$2,0)),"")</f>
        <v>2E-3</v>
      </c>
      <c r="AA67" s="36">
        <f>IFERROR(INDEX(Data!$B$40:$V$58,MATCH(AA65,Data!$A$40:$A$58,0),MATCH($B67,Data!$B$2:$V$2,0)),"")</f>
        <v>4.0000000000000001E-3</v>
      </c>
      <c r="AB67" s="36">
        <f>IFERROR(INDEX(Data!$B$40:$V$58,MATCH(AB65,Data!$A$40:$A$58,0),MATCH($B67,Data!$B$2:$V$2,0)),"")</f>
        <v>1.2999999999999999E-2</v>
      </c>
      <c r="AC67" s="36">
        <f>IFERROR(INDEX(Data!$B$40:$V$58,MATCH(AC65,Data!$A$40:$A$58,0),MATCH($B67,Data!$B$2:$V$2,0)),"")</f>
        <v>2E-3</v>
      </c>
      <c r="AD67" s="36">
        <f>IFERROR(INDEX(Data!$B$40:$V$58,MATCH(AD65,Data!$A$40:$A$58,0),MATCH($B67,Data!$B$2:$V$2,0)),"")</f>
        <v>6.0000000000000001E-3</v>
      </c>
      <c r="AE67" s="36">
        <f>IFERROR(INDEX(Data!$B$40:$V$58,MATCH(AE65,Data!$A$40:$A$58,0),MATCH($B67,Data!$B$2:$V$2,0)),"")</f>
        <v>0</v>
      </c>
      <c r="AF67" s="36">
        <f>IFERROR(INDEX(Data!$B$40:$V$58,MATCH(AF65,Data!$A$40:$A$58,0),MATCH($B67,Data!$B$2:$V$2,0)),"")</f>
        <v>6.0000000000000001E-3</v>
      </c>
      <c r="AG67" s="36">
        <f>IFERROR(INDEX(Data!$B$40:$V$58,MATCH(AG65,Data!$A$40:$A$58,0),MATCH($B67,Data!$B$2:$V$2,0)),"")</f>
        <v>4.4999999999999998E-2</v>
      </c>
      <c r="AH67" s="36">
        <f>IFERROR(INDEX(Data!$B$40:$V$58,MATCH(AH65,Data!$A$40:$A$58,0),MATCH($B67,Data!$B$2:$V$2,0)),"")</f>
        <v>0</v>
      </c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</row>
    <row r="68" spans="1:63" x14ac:dyDescent="0.25">
      <c r="A68" s="4" t="str">
        <f t="shared" ref="A68:A80" si="67">B68&amp;C68</f>
        <v/>
      </c>
      <c r="B68" s="79"/>
    </row>
    <row r="69" spans="1:63" x14ac:dyDescent="0.25">
      <c r="A69" s="4" t="str">
        <f t="shared" si="67"/>
        <v/>
      </c>
      <c r="B69" s="101"/>
      <c r="C69" s="51"/>
      <c r="D69" s="138" t="str">
        <f t="shared" ref="D69:N69" si="68">D65</f>
        <v>CLOs</v>
      </c>
      <c r="E69" s="138" t="str">
        <f t="shared" si="68"/>
        <v>European CMBS</v>
      </c>
      <c r="F69" s="138" t="str">
        <f t="shared" si="68"/>
        <v>European RMBS</v>
      </c>
      <c r="G69" s="138" t="str">
        <f t="shared" si="68"/>
        <v>Other Structured Finance</v>
      </c>
      <c r="H69" s="138" t="str">
        <f t="shared" si="68"/>
        <v>US Non-Agency</v>
      </c>
      <c r="I69" s="138" t="str">
        <f t="shared" si="68"/>
        <v>Whole Business Securitisation</v>
      </c>
      <c r="J69" s="138" t="str">
        <f t="shared" si="68"/>
        <v>US Agency CRT</v>
      </c>
      <c r="K69" s="128" t="str">
        <f t="shared" si="68"/>
        <v>Indices</v>
      </c>
      <c r="L69" s="128" t="str">
        <f t="shared" si="68"/>
        <v xml:space="preserve">Financials </v>
      </c>
      <c r="M69" s="128" t="str">
        <f t="shared" si="68"/>
        <v>Sovereign</v>
      </c>
      <c r="N69" s="190" t="str">
        <f t="shared" si="68"/>
        <v>Total</v>
      </c>
      <c r="O69" s="137" t="str">
        <f t="shared" ref="O69:AH69" si="69">O65</f>
        <v>France</v>
      </c>
      <c r="P69" s="137" t="str">
        <f t="shared" si="69"/>
        <v>Germany</v>
      </c>
      <c r="Q69" s="137" t="str">
        <f t="shared" si="69"/>
        <v>Italy</v>
      </c>
      <c r="R69" s="137" t="str">
        <f t="shared" si="69"/>
        <v>Netherlands</v>
      </c>
      <c r="S69" s="137" t="str">
        <f t="shared" si="69"/>
        <v>Pan-European</v>
      </c>
      <c r="T69" s="137" t="str">
        <f t="shared" si="69"/>
        <v>Spain</v>
      </c>
      <c r="U69" s="137" t="str">
        <f t="shared" si="69"/>
        <v>United Kingdom</v>
      </c>
      <c r="V69" s="137" t="str">
        <f t="shared" si="69"/>
        <v>United States</v>
      </c>
      <c r="W69" s="137" t="str">
        <f t="shared" si="69"/>
        <v>Belgium</v>
      </c>
      <c r="X69" s="137" t="str">
        <f t="shared" si="69"/>
        <v>Denmark</v>
      </c>
      <c r="Y69" s="137" t="str">
        <f t="shared" si="69"/>
        <v>Finland</v>
      </c>
      <c r="Z69" s="137" t="str">
        <f t="shared" si="69"/>
        <v>Greece</v>
      </c>
      <c r="AA69" s="137" t="str">
        <f t="shared" si="69"/>
        <v>Ireland</v>
      </c>
      <c r="AB69" s="137" t="str">
        <f t="shared" si="69"/>
        <v>Luxembourg</v>
      </c>
      <c r="AC69" s="137" t="str">
        <f t="shared" si="69"/>
        <v>Norway</v>
      </c>
      <c r="AD69" s="137" t="str">
        <f t="shared" si="69"/>
        <v>Poland</v>
      </c>
      <c r="AE69" s="137" t="str">
        <f t="shared" si="69"/>
        <v>Portugal</v>
      </c>
      <c r="AF69" s="137" t="str">
        <f t="shared" si="69"/>
        <v>Sweden</v>
      </c>
      <c r="AG69" s="137" t="str">
        <f t="shared" si="69"/>
        <v>Switzerland</v>
      </c>
      <c r="AH69" s="137" t="str">
        <f t="shared" si="69"/>
        <v>Russia</v>
      </c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</row>
    <row r="70" spans="1:63" x14ac:dyDescent="0.25">
      <c r="A70" s="4" t="str">
        <f t="shared" si="67"/>
        <v>41820Long</v>
      </c>
      <c r="B70" s="132">
        <f t="shared" ref="B70" si="70">EOMONTH(B74,1)</f>
        <v>41820</v>
      </c>
      <c r="C70" s="52" t="s">
        <v>8</v>
      </c>
      <c r="D70" s="36">
        <f>IFERROR($N70*INDEX(Data!$B$19:$V$25,MATCH(D69,Data!$A$19:$A$25,0),MATCH($B70,Data!$B$2:$V$2,0)),"")</f>
        <v>0.13780799999999999</v>
      </c>
      <c r="E70" s="36">
        <f>IFERROR($N70*INDEX(Data!$B$19:$V$25,MATCH(E69,Data!$A$19:$A$25,0),MATCH($B70,Data!$B$2:$V$2,0)),"")</f>
        <v>0.49473600000000001</v>
      </c>
      <c r="F70" s="36">
        <f>IFERROR($N70*INDEX(Data!$B$19:$V$25,MATCH(F69,Data!$A$19:$A$25,0),MATCH($B70,Data!$B$2:$V$2,0)),"")</f>
        <v>0.68745599999999996</v>
      </c>
      <c r="G70" s="36" t="str">
        <f>IFERROR($N70*INDEX(Data!$B$19:$V$25,MATCH(G69,Data!$A$19:$A$25,0),MATCH($B70,Data!$B$2:$V$2,0)),"")</f>
        <v/>
      </c>
      <c r="H70" s="36">
        <f>IFERROR($N70*INDEX(Data!$B$19:$V$25,MATCH(H69,Data!$A$19:$A$25,0),MATCH($B70,Data!$B$2:$V$2,0)),"")</f>
        <v>0.44</v>
      </c>
      <c r="I70" s="36" t="str">
        <f>IFERROR($N70*INDEX(Data!$B$19:$V$25,MATCH(I69,Data!$A$19:$A$25,0),MATCH($B70,Data!$B$2:$V$2,0)),"")</f>
        <v/>
      </c>
      <c r="J70" s="36" t="str">
        <f>IFERROR($N70*INDEX(Data!$B$19:$V$25,MATCH(J69,Data!$A$19:$A$25,0),MATCH($B70,Data!$B$2:$V$2,0)),"")</f>
        <v/>
      </c>
      <c r="K70" s="36" t="str">
        <f>IFERROR($N70*INDEX(Data!$B$19:$V$25,MATCH(K69,Data!$A$19:$A$25,0),MATCH($B70,Data!$B$2:$V$2,0)),"")</f>
        <v/>
      </c>
      <c r="L70" s="36" t="str">
        <f>IFERROR($N70*INDEX(Data!$B$19:$V$25,MATCH(L69,Data!$A$19:$A$25,0),MATCH($B70,Data!$B$2:$V$2,0)),"")</f>
        <v/>
      </c>
      <c r="M70" s="36" t="str">
        <f>IFERROR($N70*INDEX(Data!$B$19:$V$25,MATCH(M69,Data!$A$19:$A$25,0),MATCH($B70,Data!$B$2:$V$2,0)),"")</f>
        <v/>
      </c>
      <c r="N70" s="36">
        <f>IFERROR(INDEX(Data!$B$16:$V$16,1,MATCH($B70,Data!$B$2:$V$2,0)),"")</f>
        <v>1.76</v>
      </c>
      <c r="O70" s="36">
        <f>IFERROR(INDEX(Data!$B$31:$V$38,MATCH(O69,Data!$A$31:$A$38,0),MATCH($B70,Data!$B$2:$V$2,0)),"")</f>
        <v>5.0200000000000002E-2</v>
      </c>
      <c r="P70" s="36">
        <f>IFERROR(INDEX(Data!$B$31:$V$38,MATCH(P69,Data!$A$31:$A$38,0),MATCH($B70,Data!$B$2:$V$2,0)),"")</f>
        <v>0.1177</v>
      </c>
      <c r="Q70" s="36">
        <f>IFERROR(INDEX(Data!$B$31:$V$38,MATCH(Q69,Data!$A$31:$A$38,0),MATCH($B70,Data!$B$2:$V$2,0)),"")</f>
        <v>3.7900000000000003E-2</v>
      </c>
      <c r="R70" s="36">
        <f>IFERROR(INDEX(Data!$B$31:$V$38,MATCH(R69,Data!$A$31:$A$38,0),MATCH($B70,Data!$B$2:$V$2,0)),"")</f>
        <v>4.8999999999999998E-3</v>
      </c>
      <c r="S70" s="36">
        <f>IFERROR(INDEX(Data!$B$31:$V$38,MATCH(S69,Data!$A$31:$A$38,0),MATCH($B70,Data!$B$2:$V$2,0)),"")</f>
        <v>7.8299999999999995E-2</v>
      </c>
      <c r="T70" s="36">
        <f>IFERROR(INDEX(Data!$B$31:$V$38,MATCH(T69,Data!$A$31:$A$38,0),MATCH($B70,Data!$B$2:$V$2,0)),"")</f>
        <v>9.5500000000000002E-2</v>
      </c>
      <c r="U70" s="36">
        <f>IFERROR(INDEX(Data!$B$31:$V$38,MATCH(U69,Data!$A$31:$A$38,0),MATCH($B70,Data!$B$2:$V$2,0)),"")</f>
        <v>0.36549999999999999</v>
      </c>
      <c r="V70" s="36">
        <f>IFERROR(INDEX(Data!$B$31:$V$38,MATCH(V69,Data!$A$31:$A$38,0),MATCH($B70,Data!$B$2:$V$2,0)),"")</f>
        <v>0.25</v>
      </c>
      <c r="W70" s="36" t="str">
        <f>IFERROR(INDEX(Data!$B$31:$V$38,MATCH(W69,Data!$A$31:$A$38,0),MATCH($B70,Data!$B$2:$V$2,0)),"")</f>
        <v/>
      </c>
      <c r="X70" s="36" t="str">
        <f>IFERROR(INDEX(Data!$B$31:$V$38,MATCH(X69,Data!$A$31:$A$38,0),MATCH($B70,Data!$B$2:$V$2,0)),"")</f>
        <v/>
      </c>
      <c r="Y70" s="36" t="str">
        <f>IFERROR(INDEX(Data!$B$31:$V$38,MATCH(Y69,Data!$A$31:$A$38,0),MATCH($B70,Data!$B$2:$V$2,0)),"")</f>
        <v/>
      </c>
      <c r="Z70" s="36" t="str">
        <f>IFERROR(INDEX(Data!$B$31:$V$38,MATCH(Z69,Data!$A$31:$A$38,0),MATCH($B70,Data!$B$2:$V$2,0)),"")</f>
        <v/>
      </c>
      <c r="AA70" s="36" t="str">
        <f>IFERROR(INDEX(Data!$B$31:$V$38,MATCH(AA69,Data!$A$31:$A$38,0),MATCH($B70,Data!$B$2:$V$2,0)),"")</f>
        <v/>
      </c>
      <c r="AB70" s="36" t="str">
        <f>IFERROR(INDEX(Data!$B$31:$V$38,MATCH(AB69,Data!$A$31:$A$38,0),MATCH($B70,Data!$B$2:$V$2,0)),"")</f>
        <v/>
      </c>
      <c r="AC70" s="36" t="str">
        <f>IFERROR(INDEX(Data!$B$31:$V$38,MATCH(AC69,Data!$A$31:$A$38,0),MATCH($B70,Data!$B$2:$V$2,0)),"")</f>
        <v/>
      </c>
      <c r="AD70" s="36" t="str">
        <f>IFERROR(INDEX(Data!$B$31:$V$38,MATCH(AD69,Data!$A$31:$A$38,0),MATCH($B70,Data!$B$2:$V$2,0)),"")</f>
        <v/>
      </c>
      <c r="AE70" s="36" t="str">
        <f>IFERROR(INDEX(Data!$B$31:$V$38,MATCH(AE69,Data!$A$31:$A$38,0),MATCH($B70,Data!$B$2:$V$2,0)),"")</f>
        <v/>
      </c>
      <c r="AF70" s="36" t="str">
        <f>IFERROR(INDEX(Data!$B$31:$V$38,MATCH(AF69,Data!$A$31:$A$38,0),MATCH($B70,Data!$B$2:$V$2,0)),"")</f>
        <v/>
      </c>
      <c r="AG70" s="36" t="str">
        <f>IFERROR(INDEX(Data!$B$31:$V$38,MATCH(AG69,Data!$A$31:$A$38,0),MATCH($B70,Data!$B$2:$V$2,0)),"")</f>
        <v/>
      </c>
      <c r="AH70" s="36" t="str">
        <f>IFERROR(INDEX(Data!$B$31:$V$38,MATCH(AH69,Data!$A$31:$A$38,0),MATCH($B70,Data!$B$2:$V$2,0)),"")</f>
        <v/>
      </c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</row>
    <row r="71" spans="1:63" x14ac:dyDescent="0.25">
      <c r="A71" s="4" t="str">
        <f t="shared" si="67"/>
        <v>41820Short</v>
      </c>
      <c r="B71" s="133">
        <f t="shared" ref="B71" si="71">B70</f>
        <v>41820</v>
      </c>
      <c r="C71" s="52" t="s">
        <v>9</v>
      </c>
      <c r="D71" s="36" t="str">
        <f>IFERROR($N71*INDEX(Data!$B$27:$V$29,MATCH(D69,Data!$A$27:$A$29,0),MATCH($B71,Data!$B$2:$V$2,0)),"")</f>
        <v/>
      </c>
      <c r="E71" s="36" t="str">
        <f>IFERROR($N71*INDEX(Data!$B$27:$V$29,MATCH(E69,Data!$A$27:$A$29,0),MATCH($B71,Data!$B$2:$V$2,0)),"")</f>
        <v/>
      </c>
      <c r="F71" s="36" t="str">
        <f>IFERROR($N71*INDEX(Data!$B$27:$V$29,MATCH(F69,Data!$A$27:$A$29,0),MATCH($B71,Data!$B$2:$V$2,0)),"")</f>
        <v/>
      </c>
      <c r="G71" s="36" t="str">
        <f>IFERROR($N71*INDEX(Data!$B$27:$V$29,MATCH(G69,Data!$A$27:$A$29,0),MATCH($B71,Data!$B$2:$V$2,0)),"")</f>
        <v/>
      </c>
      <c r="H71" s="36" t="str">
        <f>IFERROR($N71*INDEX(Data!$B$27:$V$29,MATCH(H69,Data!$A$27:$A$29,0),MATCH($B71,Data!$B$2:$V$2,0)),"")</f>
        <v/>
      </c>
      <c r="I71" s="36" t="str">
        <f>IFERROR($N71*INDEX(Data!$B$27:$V$29,MATCH(I69,Data!$A$27:$A$29,0),MATCH($B71,Data!$B$2:$V$2,0)),"")</f>
        <v/>
      </c>
      <c r="J71" s="36" t="str">
        <f>IFERROR($N71*INDEX(Data!$B$27:$V$29,MATCH(J69,Data!$A$27:$A$29,0),MATCH($B71,Data!$B$2:$V$2,0)),"")</f>
        <v/>
      </c>
      <c r="K71" s="36">
        <f>IFERROR($N71*INDEX(Data!$B$27:$V$29,MATCH(K69,Data!$A$27:$A$29,0),MATCH($B71,Data!$B$2:$V$2,0)),"")</f>
        <v>0.22902</v>
      </c>
      <c r="L71" s="36">
        <f>IFERROR($N71*INDEX(Data!$B$27:$V$29,MATCH(L69,Data!$A$27:$A$29,0),MATCH($B71,Data!$B$2:$V$2,0)),"")</f>
        <v>0.11798</v>
      </c>
      <c r="M71" s="36" t="str">
        <f>IFERROR($N71*INDEX(Data!$B$27:$V$29,MATCH(M69,Data!$A$27:$A$29,0),MATCH($B71,Data!$B$2:$V$2,0)),"")</f>
        <v/>
      </c>
      <c r="N71" s="36">
        <f>IFERROR(INDEX(Data!$B$17:$V$17,1,MATCH($B71,Data!$B$2:$V$2,0)),"")</f>
        <v>0.34699999999999998</v>
      </c>
      <c r="O71" s="36">
        <f>IFERROR(INDEX(Data!$B$40:$V$58,MATCH(O69,Data!$A$40:$A$58,0),MATCH($B71,Data!$B$2:$V$2,0)),"")</f>
        <v>0.44400000000000001</v>
      </c>
      <c r="P71" s="36">
        <f>IFERROR(INDEX(Data!$B$40:$V$58,MATCH(P69,Data!$A$40:$A$58,0),MATCH($B71,Data!$B$2:$V$2,0)),"")</f>
        <v>0.13200000000000001</v>
      </c>
      <c r="Q71" s="36">
        <f>IFERROR(INDEX(Data!$B$40:$V$58,MATCH(Q69,Data!$A$40:$A$58,0),MATCH($B71,Data!$B$2:$V$2,0)),"")</f>
        <v>7.9000000000000001E-2</v>
      </c>
      <c r="R71" s="36">
        <f>IFERROR(INDEX(Data!$B$40:$V$58,MATCH(R69,Data!$A$40:$A$58,0),MATCH($B71,Data!$B$2:$V$2,0)),"")</f>
        <v>2.5999999999999999E-2</v>
      </c>
      <c r="S71" s="36" t="str">
        <f>IFERROR(INDEX(Data!$B$40:$V$58,MATCH(S69,Data!$A$40:$A$58,0),MATCH($B71,Data!$B$2:$V$2,0)),"")</f>
        <v/>
      </c>
      <c r="T71" s="36">
        <f>IFERROR(INDEX(Data!$B$40:$V$58,MATCH(T69,Data!$A$40:$A$58,0),MATCH($B71,Data!$B$2:$V$2,0)),"")</f>
        <v>5.2999999999999999E-2</v>
      </c>
      <c r="U71" s="36">
        <f>IFERROR(INDEX(Data!$B$40:$V$58,MATCH(U69,Data!$A$40:$A$58,0),MATCH($B71,Data!$B$2:$V$2,0)),"")</f>
        <v>0.159</v>
      </c>
      <c r="V71" s="36" t="str">
        <f>IFERROR(INDEX(Data!$B$40:$V$58,MATCH(V69,Data!$A$40:$A$58,0),MATCH($B71,Data!$B$2:$V$2,0)),"")</f>
        <v>-</v>
      </c>
      <c r="W71" s="36" t="str">
        <f>IFERROR(INDEX(Data!$B$40:$V$58,MATCH(W69,Data!$A$40:$A$58,0),MATCH($B71,Data!$B$2:$V$2,0)),"")</f>
        <v>-</v>
      </c>
      <c r="X71" s="36" t="str">
        <f>IFERROR(INDEX(Data!$B$40:$V$58,MATCH(X69,Data!$A$40:$A$58,0),MATCH($B71,Data!$B$2:$V$2,0)),"")</f>
        <v>-</v>
      </c>
      <c r="Y71" s="36" t="str">
        <f>IFERROR(INDEX(Data!$B$40:$V$58,MATCH(Y69,Data!$A$40:$A$58,0),MATCH($B71,Data!$B$2:$V$2,0)),"")</f>
        <v>-</v>
      </c>
      <c r="Z71" s="36" t="str">
        <f>IFERROR(INDEX(Data!$B$40:$V$58,MATCH(Z69,Data!$A$40:$A$58,0),MATCH($B71,Data!$B$2:$V$2,0)),"")</f>
        <v>-</v>
      </c>
      <c r="AA71" s="36" t="str">
        <f>IFERROR(INDEX(Data!$B$40:$V$58,MATCH(AA69,Data!$A$40:$A$58,0),MATCH($B71,Data!$B$2:$V$2,0)),"")</f>
        <v>-</v>
      </c>
      <c r="AB71" s="36" t="str">
        <f>IFERROR(INDEX(Data!$B$40:$V$58,MATCH(AB69,Data!$A$40:$A$58,0),MATCH($B71,Data!$B$2:$V$2,0)),"")</f>
        <v>-</v>
      </c>
      <c r="AC71" s="36" t="str">
        <f>IFERROR(INDEX(Data!$B$40:$V$58,MATCH(AC69,Data!$A$40:$A$58,0),MATCH($B71,Data!$B$2:$V$2,0)),"")</f>
        <v>-</v>
      </c>
      <c r="AD71" s="36" t="str">
        <f>IFERROR(INDEX(Data!$B$40:$V$58,MATCH(AD69,Data!$A$40:$A$58,0),MATCH($B71,Data!$B$2:$V$2,0)),"")</f>
        <v>-</v>
      </c>
      <c r="AE71" s="36">
        <f>IFERROR(INDEX(Data!$B$40:$V$58,MATCH(AE69,Data!$A$40:$A$58,0),MATCH($B71,Data!$B$2:$V$2,0)),"")</f>
        <v>0</v>
      </c>
      <c r="AF71" s="36" t="str">
        <f>IFERROR(INDEX(Data!$B$40:$V$58,MATCH(AF69,Data!$A$40:$A$58,0),MATCH($B71,Data!$B$2:$V$2,0)),"")</f>
        <v>-</v>
      </c>
      <c r="AG71" s="36">
        <f>IFERROR(INDEX(Data!$B$40:$V$58,MATCH(AG69,Data!$A$40:$A$58,0),MATCH($B71,Data!$B$2:$V$2,0)),"")</f>
        <v>0.106</v>
      </c>
      <c r="AH71" s="36">
        <f>IFERROR(INDEX(Data!$B$40:$V$58,MATCH(AH69,Data!$A$40:$A$58,0),MATCH($B71,Data!$B$2:$V$2,0)),"")</f>
        <v>0</v>
      </c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</row>
    <row r="72" spans="1:63" x14ac:dyDescent="0.25">
      <c r="A72" s="4" t="str">
        <f t="shared" si="67"/>
        <v/>
      </c>
      <c r="B72" s="79"/>
    </row>
    <row r="73" spans="1:63" x14ac:dyDescent="0.25">
      <c r="A73" s="4" t="str">
        <f t="shared" si="67"/>
        <v/>
      </c>
      <c r="B73" s="101"/>
      <c r="C73" s="51"/>
      <c r="D73" s="138" t="str">
        <f t="shared" ref="D73:N73" si="72">D69</f>
        <v>CLOs</v>
      </c>
      <c r="E73" s="138" t="str">
        <f t="shared" si="72"/>
        <v>European CMBS</v>
      </c>
      <c r="F73" s="138" t="str">
        <f t="shared" si="72"/>
        <v>European RMBS</v>
      </c>
      <c r="G73" s="138" t="str">
        <f t="shared" si="72"/>
        <v>Other Structured Finance</v>
      </c>
      <c r="H73" s="138" t="str">
        <f t="shared" si="72"/>
        <v>US Non-Agency</v>
      </c>
      <c r="I73" s="138" t="str">
        <f t="shared" si="72"/>
        <v>Whole Business Securitisation</v>
      </c>
      <c r="J73" s="138" t="str">
        <f t="shared" si="72"/>
        <v>US Agency CRT</v>
      </c>
      <c r="K73" s="128" t="str">
        <f t="shared" si="72"/>
        <v>Indices</v>
      </c>
      <c r="L73" s="128" t="str">
        <f t="shared" si="72"/>
        <v xml:space="preserve">Financials </v>
      </c>
      <c r="M73" s="128" t="str">
        <f t="shared" si="72"/>
        <v>Sovereign</v>
      </c>
      <c r="N73" s="190" t="str">
        <f t="shared" si="72"/>
        <v>Total</v>
      </c>
      <c r="O73" s="137" t="str">
        <f t="shared" ref="O73:AH73" si="73">O69</f>
        <v>France</v>
      </c>
      <c r="P73" s="137" t="str">
        <f t="shared" si="73"/>
        <v>Germany</v>
      </c>
      <c r="Q73" s="137" t="str">
        <f t="shared" si="73"/>
        <v>Italy</v>
      </c>
      <c r="R73" s="137" t="str">
        <f t="shared" si="73"/>
        <v>Netherlands</v>
      </c>
      <c r="S73" s="137" t="str">
        <f t="shared" si="73"/>
        <v>Pan-European</v>
      </c>
      <c r="T73" s="137" t="str">
        <f t="shared" si="73"/>
        <v>Spain</v>
      </c>
      <c r="U73" s="137" t="str">
        <f t="shared" si="73"/>
        <v>United Kingdom</v>
      </c>
      <c r="V73" s="137" t="str">
        <f t="shared" si="73"/>
        <v>United States</v>
      </c>
      <c r="W73" s="137" t="str">
        <f t="shared" si="73"/>
        <v>Belgium</v>
      </c>
      <c r="X73" s="137" t="str">
        <f t="shared" si="73"/>
        <v>Denmark</v>
      </c>
      <c r="Y73" s="137" t="str">
        <f t="shared" si="73"/>
        <v>Finland</v>
      </c>
      <c r="Z73" s="137" t="str">
        <f t="shared" si="73"/>
        <v>Greece</v>
      </c>
      <c r="AA73" s="137" t="str">
        <f t="shared" si="73"/>
        <v>Ireland</v>
      </c>
      <c r="AB73" s="137" t="str">
        <f t="shared" si="73"/>
        <v>Luxembourg</v>
      </c>
      <c r="AC73" s="137" t="str">
        <f t="shared" si="73"/>
        <v>Norway</v>
      </c>
      <c r="AD73" s="137" t="str">
        <f t="shared" si="73"/>
        <v>Poland</v>
      </c>
      <c r="AE73" s="137" t="str">
        <f t="shared" si="73"/>
        <v>Portugal</v>
      </c>
      <c r="AF73" s="137" t="str">
        <f t="shared" si="73"/>
        <v>Sweden</v>
      </c>
      <c r="AG73" s="137" t="str">
        <f t="shared" si="73"/>
        <v>Switzerland</v>
      </c>
      <c r="AH73" s="137" t="str">
        <f t="shared" si="73"/>
        <v>Russia</v>
      </c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</row>
    <row r="74" spans="1:63" x14ac:dyDescent="0.25">
      <c r="A74" s="4" t="str">
        <f t="shared" si="67"/>
        <v>41790Long</v>
      </c>
      <c r="B74" s="132">
        <f>EOMONTH(B78,1)</f>
        <v>41790</v>
      </c>
      <c r="C74" s="52" t="s">
        <v>8</v>
      </c>
      <c r="D74" s="36" t="str">
        <f>IFERROR($N74*INDEX(Data!$B$19:$V$25,MATCH(D73,Data!$A$19:$A$25,0),MATCH($B74,Data!$B$2:$V$2,0)),"")</f>
        <v/>
      </c>
      <c r="E74" s="36">
        <f>IFERROR($N74*INDEX(Data!$B$19:$V$25,MATCH(E73,Data!$A$19:$A$25,0),MATCH($B74,Data!$B$2:$V$2,0)),"")</f>
        <v>0.4202497492800728</v>
      </c>
      <c r="F74" s="36">
        <f>IFERROR($N74*INDEX(Data!$B$19:$V$25,MATCH(F73,Data!$A$19:$A$25,0),MATCH($B74,Data!$B$2:$V$2,0)),"")</f>
        <v>0.55337398001606575</v>
      </c>
      <c r="G74" s="36" t="str">
        <f>IFERROR($N74*INDEX(Data!$B$19:$V$25,MATCH(G73,Data!$A$19:$A$25,0),MATCH($B74,Data!$B$2:$V$2,0)),"")</f>
        <v/>
      </c>
      <c r="H74" s="36">
        <f>IFERROR($N74*INDEX(Data!$B$19:$V$25,MATCH(H73,Data!$A$19:$A$25,0),MATCH($B74,Data!$B$2:$V$2,0)),"")</f>
        <v>0.40337627070386139</v>
      </c>
      <c r="I74" s="36" t="str">
        <f>IFERROR($N74*INDEX(Data!$B$19:$V$25,MATCH(I73,Data!$A$19:$A$25,0),MATCH($B74,Data!$B$2:$V$2,0)),"")</f>
        <v/>
      </c>
      <c r="J74" s="36" t="str">
        <f>IFERROR($N74*INDEX(Data!$B$19:$V$25,MATCH(J73,Data!$A$19:$A$25,0),MATCH($B74,Data!$B$2:$V$2,0)),"")</f>
        <v/>
      </c>
      <c r="K74" s="36" t="str">
        <f>IFERROR($N74*INDEX(Data!$B$19:$V$25,MATCH(K73,Data!$A$19:$A$25,0),MATCH($B74,Data!$B$2:$V$2,0)),"")</f>
        <v/>
      </c>
      <c r="L74" s="36" t="str">
        <f>IFERROR($N74*INDEX(Data!$B$19:$V$25,MATCH(L73,Data!$A$19:$A$25,0),MATCH($B74,Data!$B$2:$V$2,0)),"")</f>
        <v/>
      </c>
      <c r="M74" s="36" t="str">
        <f>IFERROR($N74*INDEX(Data!$B$19:$V$25,MATCH(M73,Data!$A$19:$A$25,0),MATCH($B74,Data!$B$2:$V$2,0)),"")</f>
        <v/>
      </c>
      <c r="N74" s="36">
        <f>IFERROR(INDEX(Data!$B$16:$V$16,1,MATCH($B74,Data!$B$2:$V$2,0)),"")</f>
        <v>1.377</v>
      </c>
      <c r="O74" s="36">
        <f>IFERROR(INDEX(Data!$B$31:$V$38,MATCH(O73,Data!$A$31:$A$38,0),MATCH($B74,Data!$B$2:$V$2,0)),"")</f>
        <v>9.2999999999999999E-2</v>
      </c>
      <c r="P74" s="36">
        <f>IFERROR(INDEX(Data!$B$31:$V$38,MATCH(P73,Data!$A$31:$A$38,0),MATCH($B74,Data!$B$2:$V$2,0)),"")</f>
        <v>0.28100000000000003</v>
      </c>
      <c r="Q74" s="36" t="str">
        <f>IFERROR(INDEX(Data!$B$31:$V$38,MATCH(Q73,Data!$A$31:$A$38,0),MATCH($B74,Data!$B$2:$V$2,0)),"")</f>
        <v>-</v>
      </c>
      <c r="R74" s="36">
        <f>IFERROR(INDEX(Data!$B$31:$V$38,MATCH(R73,Data!$A$31:$A$38,0),MATCH($B74,Data!$B$2:$V$2,0)),"")</f>
        <v>8.9999999999999993E-3</v>
      </c>
      <c r="S74" s="36" t="str">
        <f>IFERROR(INDEX(Data!$B$31:$V$38,MATCH(S73,Data!$A$31:$A$38,0),MATCH($B74,Data!$B$2:$V$2,0)),"")</f>
        <v>-</v>
      </c>
      <c r="T74" s="36">
        <f>IFERROR(INDEX(Data!$B$31:$V$38,MATCH(T73,Data!$A$31:$A$38,0),MATCH($B74,Data!$B$2:$V$2,0)),"")</f>
        <v>7.2999999999999995E-2</v>
      </c>
      <c r="U74" s="36">
        <f>IFERROR(INDEX(Data!$B$31:$V$38,MATCH(U73,Data!$A$31:$A$38,0),MATCH($B74,Data!$B$2:$V$2,0)),"")</f>
        <v>0.251</v>
      </c>
      <c r="V74" s="36">
        <f>IFERROR(INDEX(Data!$B$31:$V$38,MATCH(V73,Data!$A$31:$A$38,0),MATCH($B74,Data!$B$2:$V$2,0)),"")</f>
        <v>0.29299999999999998</v>
      </c>
      <c r="W74" s="36" t="str">
        <f>IFERROR(INDEX(Data!$B$31:$V$38,MATCH(W73,Data!$A$31:$A$38,0),MATCH($B74,Data!$B$2:$V$2,0)),"")</f>
        <v/>
      </c>
      <c r="X74" s="36" t="str">
        <f>IFERROR(INDEX(Data!$B$31:$V$38,MATCH(X73,Data!$A$31:$A$38,0),MATCH($B74,Data!$B$2:$V$2,0)),"")</f>
        <v/>
      </c>
      <c r="Y74" s="36" t="str">
        <f>IFERROR(INDEX(Data!$B$31:$V$38,MATCH(Y73,Data!$A$31:$A$38,0),MATCH($B74,Data!$B$2:$V$2,0)),"")</f>
        <v/>
      </c>
      <c r="Z74" s="36" t="str">
        <f>IFERROR(INDEX(Data!$B$31:$V$38,MATCH(Z73,Data!$A$31:$A$38,0),MATCH($B74,Data!$B$2:$V$2,0)),"")</f>
        <v/>
      </c>
      <c r="AA74" s="36" t="str">
        <f>IFERROR(INDEX(Data!$B$31:$V$38,MATCH(AA73,Data!$A$31:$A$38,0),MATCH($B74,Data!$B$2:$V$2,0)),"")</f>
        <v/>
      </c>
      <c r="AB74" s="36" t="str">
        <f>IFERROR(INDEX(Data!$B$31:$V$38,MATCH(AB73,Data!$A$31:$A$38,0),MATCH($B74,Data!$B$2:$V$2,0)),"")</f>
        <v/>
      </c>
      <c r="AC74" s="36" t="str">
        <f>IFERROR(INDEX(Data!$B$31:$V$38,MATCH(AC73,Data!$A$31:$A$38,0),MATCH($B74,Data!$B$2:$V$2,0)),"")</f>
        <v/>
      </c>
      <c r="AD74" s="36" t="str">
        <f>IFERROR(INDEX(Data!$B$31:$V$38,MATCH(AD73,Data!$A$31:$A$38,0),MATCH($B74,Data!$B$2:$V$2,0)),"")</f>
        <v/>
      </c>
      <c r="AE74" s="36" t="str">
        <f>IFERROR(INDEX(Data!$B$31:$V$38,MATCH(AE73,Data!$A$31:$A$38,0),MATCH($B74,Data!$B$2:$V$2,0)),"")</f>
        <v/>
      </c>
      <c r="AF74" s="36" t="str">
        <f>IFERROR(INDEX(Data!$B$31:$V$38,MATCH(AF73,Data!$A$31:$A$38,0),MATCH($B74,Data!$B$2:$V$2,0)),"")</f>
        <v/>
      </c>
      <c r="AG74" s="36" t="str">
        <f>IFERROR(INDEX(Data!$B$31:$V$38,MATCH(AG73,Data!$A$31:$A$38,0),MATCH($B74,Data!$B$2:$V$2,0)),"")</f>
        <v/>
      </c>
      <c r="AH74" s="36" t="str">
        <f>IFERROR(INDEX(Data!$B$31:$V$38,MATCH(AH73,Data!$A$31:$A$38,0),MATCH($B74,Data!$B$2:$V$2,0)),"")</f>
        <v/>
      </c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</row>
    <row r="75" spans="1:63" x14ac:dyDescent="0.25">
      <c r="A75" s="4" t="str">
        <f t="shared" si="67"/>
        <v>41790Short</v>
      </c>
      <c r="B75" s="133">
        <f>B74</f>
        <v>41790</v>
      </c>
      <c r="C75" s="52" t="s">
        <v>9</v>
      </c>
      <c r="D75" s="36" t="str">
        <f>IFERROR($N75*INDEX(Data!$B$27:$V$29,MATCH(D73,Data!$A$27:$A$29,0),MATCH($B75,Data!$B$2:$V$2,0)),"")</f>
        <v/>
      </c>
      <c r="E75" s="36" t="str">
        <f>IFERROR($N75*INDEX(Data!$B$27:$V$29,MATCH(E73,Data!$A$27:$A$29,0),MATCH($B75,Data!$B$2:$V$2,0)),"")</f>
        <v/>
      </c>
      <c r="F75" s="36" t="str">
        <f>IFERROR($N75*INDEX(Data!$B$27:$V$29,MATCH(F73,Data!$A$27:$A$29,0),MATCH($B75,Data!$B$2:$V$2,0)),"")</f>
        <v/>
      </c>
      <c r="G75" s="36" t="str">
        <f>IFERROR($N75*INDEX(Data!$B$27:$V$29,MATCH(G73,Data!$A$27:$A$29,0),MATCH($B75,Data!$B$2:$V$2,0)),"")</f>
        <v/>
      </c>
      <c r="H75" s="36" t="str">
        <f>IFERROR($N75*INDEX(Data!$B$27:$V$29,MATCH(H73,Data!$A$27:$A$29,0),MATCH($B75,Data!$B$2:$V$2,0)),"")</f>
        <v/>
      </c>
      <c r="I75" s="36" t="str">
        <f>IFERROR($N75*INDEX(Data!$B$27:$V$29,MATCH(I73,Data!$A$27:$A$29,0),MATCH($B75,Data!$B$2:$V$2,0)),"")</f>
        <v/>
      </c>
      <c r="J75" s="36" t="str">
        <f>IFERROR($N75*INDEX(Data!$B$27:$V$29,MATCH(J73,Data!$A$27:$A$29,0),MATCH($B75,Data!$B$2:$V$2,0)),"")</f>
        <v/>
      </c>
      <c r="K75" s="36">
        <f>IFERROR($N75*INDEX(Data!$B$27:$V$29,MATCH(K73,Data!$A$27:$A$29,0),MATCH($B75,Data!$B$2:$V$2,0)),"")</f>
        <v>0.15481</v>
      </c>
      <c r="L75" s="36">
        <f>IFERROR($N75*INDEX(Data!$B$27:$V$29,MATCH(L73,Data!$A$27:$A$29,0),MATCH($B75,Data!$B$2:$V$2,0)),"")</f>
        <v>0.11919</v>
      </c>
      <c r="M75" s="36" t="str">
        <f>IFERROR($N75*INDEX(Data!$B$27:$V$29,MATCH(M73,Data!$A$27:$A$29,0),MATCH($B75,Data!$B$2:$V$2,0)),"")</f>
        <v/>
      </c>
      <c r="N75" s="36">
        <f>IFERROR(INDEX(Data!$B$17:$V$17,1,MATCH($B75,Data!$B$2:$V$2,0)),"")</f>
        <v>0.27400000000000002</v>
      </c>
      <c r="O75" s="36">
        <f>IFERROR(INDEX(Data!$B$40:$V$58,MATCH(O73,Data!$A$40:$A$58,0),MATCH($B75,Data!$B$2:$V$2,0)),"")</f>
        <v>0.52500000000000002</v>
      </c>
      <c r="P75" s="36">
        <f>IFERROR(INDEX(Data!$B$40:$V$58,MATCH(P73,Data!$A$40:$A$58,0),MATCH($B75,Data!$B$2:$V$2,0)),"")</f>
        <v>0.113</v>
      </c>
      <c r="Q75" s="36">
        <f>IFERROR(INDEX(Data!$B$40:$V$58,MATCH(Q73,Data!$A$40:$A$58,0),MATCH($B75,Data!$B$2:$V$2,0)),"")</f>
        <v>6.8000000000000005E-2</v>
      </c>
      <c r="R75" s="36">
        <f>IFERROR(INDEX(Data!$B$40:$V$58,MATCH(R73,Data!$A$40:$A$58,0),MATCH($B75,Data!$B$2:$V$2,0)),"")</f>
        <v>2.3E-2</v>
      </c>
      <c r="S75" s="36" t="str">
        <f>IFERROR(INDEX(Data!$B$40:$V$58,MATCH(S73,Data!$A$40:$A$58,0),MATCH($B75,Data!$B$2:$V$2,0)),"")</f>
        <v/>
      </c>
      <c r="T75" s="36">
        <f>IFERROR(INDEX(Data!$B$40:$V$58,MATCH(T73,Data!$A$40:$A$58,0),MATCH($B75,Data!$B$2:$V$2,0)),"")</f>
        <v>4.4999999999999998E-2</v>
      </c>
      <c r="U75" s="36">
        <f>IFERROR(INDEX(Data!$B$40:$V$58,MATCH(U73,Data!$A$40:$A$58,0),MATCH($B75,Data!$B$2:$V$2,0)),"")</f>
        <v>0.13600000000000001</v>
      </c>
      <c r="V75" s="36" t="str">
        <f>IFERROR(INDEX(Data!$B$40:$V$58,MATCH(V73,Data!$A$40:$A$58,0),MATCH($B75,Data!$B$2:$V$2,0)),"")</f>
        <v>-</v>
      </c>
      <c r="W75" s="36" t="str">
        <f>IFERROR(INDEX(Data!$B$40:$V$58,MATCH(W73,Data!$A$40:$A$58,0),MATCH($B75,Data!$B$2:$V$2,0)),"")</f>
        <v>-</v>
      </c>
      <c r="X75" s="36" t="str">
        <f>IFERROR(INDEX(Data!$B$40:$V$58,MATCH(X73,Data!$A$40:$A$58,0),MATCH($B75,Data!$B$2:$V$2,0)),"")</f>
        <v>-</v>
      </c>
      <c r="Y75" s="36" t="str">
        <f>IFERROR(INDEX(Data!$B$40:$V$58,MATCH(Y73,Data!$A$40:$A$58,0),MATCH($B75,Data!$B$2:$V$2,0)),"")</f>
        <v>-</v>
      </c>
      <c r="Z75" s="36" t="str">
        <f>IFERROR(INDEX(Data!$B$40:$V$58,MATCH(Z73,Data!$A$40:$A$58,0),MATCH($B75,Data!$B$2:$V$2,0)),"")</f>
        <v>-</v>
      </c>
      <c r="AA75" s="36" t="str">
        <f>IFERROR(INDEX(Data!$B$40:$V$58,MATCH(AA73,Data!$A$40:$A$58,0),MATCH($B75,Data!$B$2:$V$2,0)),"")</f>
        <v>-</v>
      </c>
      <c r="AB75" s="36" t="str">
        <f>IFERROR(INDEX(Data!$B$40:$V$58,MATCH(AB73,Data!$A$40:$A$58,0),MATCH($B75,Data!$B$2:$V$2,0)),"")</f>
        <v>-</v>
      </c>
      <c r="AC75" s="36" t="str">
        <f>IFERROR(INDEX(Data!$B$40:$V$58,MATCH(AC73,Data!$A$40:$A$58,0),MATCH($B75,Data!$B$2:$V$2,0)),"")</f>
        <v>-</v>
      </c>
      <c r="AD75" s="36" t="str">
        <f>IFERROR(INDEX(Data!$B$40:$V$58,MATCH(AD73,Data!$A$40:$A$58,0),MATCH($B75,Data!$B$2:$V$2,0)),"")</f>
        <v>-</v>
      </c>
      <c r="AE75" s="36">
        <f>IFERROR(INDEX(Data!$B$40:$V$58,MATCH(AE73,Data!$A$40:$A$58,0),MATCH($B75,Data!$B$2:$V$2,0)),"")</f>
        <v>0</v>
      </c>
      <c r="AF75" s="36" t="str">
        <f>IFERROR(INDEX(Data!$B$40:$V$58,MATCH(AF73,Data!$A$40:$A$58,0),MATCH($B75,Data!$B$2:$V$2,0)),"")</f>
        <v>-</v>
      </c>
      <c r="AG75" s="36">
        <f>IFERROR(INDEX(Data!$B$40:$V$58,MATCH(AG73,Data!$A$40:$A$58,0),MATCH($B75,Data!$B$2:$V$2,0)),"")</f>
        <v>0.09</v>
      </c>
      <c r="AH75" s="36">
        <f>IFERROR(INDEX(Data!$B$40:$V$58,MATCH(AH73,Data!$A$40:$A$58,0),MATCH($B75,Data!$B$2:$V$2,0)),"")</f>
        <v>0</v>
      </c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</row>
    <row r="76" spans="1:63" x14ac:dyDescent="0.25">
      <c r="A76" s="4" t="str">
        <f t="shared" si="67"/>
        <v/>
      </c>
      <c r="B76" s="79"/>
      <c r="AI76" s="10"/>
      <c r="AJ76" s="10"/>
      <c r="AK76" s="10"/>
      <c r="AL76" s="10"/>
      <c r="AM76" s="10"/>
      <c r="AN76" s="10"/>
      <c r="AO76" s="10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10"/>
      <c r="BF76" s="9"/>
      <c r="BG76" s="10"/>
      <c r="BH76" s="9"/>
      <c r="BI76" s="9"/>
      <c r="BJ76" s="9"/>
      <c r="BK76" s="8"/>
    </row>
    <row r="77" spans="1:63" x14ac:dyDescent="0.25">
      <c r="A77" s="4" t="str">
        <f t="shared" si="67"/>
        <v/>
      </c>
      <c r="B77" s="101"/>
      <c r="C77" s="51"/>
      <c r="D77" s="138" t="str">
        <f t="shared" ref="D77:N77" si="74">D73</f>
        <v>CLOs</v>
      </c>
      <c r="E77" s="138" t="str">
        <f t="shared" si="74"/>
        <v>European CMBS</v>
      </c>
      <c r="F77" s="138" t="str">
        <f t="shared" si="74"/>
        <v>European RMBS</v>
      </c>
      <c r="G77" s="138" t="str">
        <f t="shared" si="74"/>
        <v>Other Structured Finance</v>
      </c>
      <c r="H77" s="138" t="str">
        <f t="shared" si="74"/>
        <v>US Non-Agency</v>
      </c>
      <c r="I77" s="138" t="str">
        <f t="shared" si="74"/>
        <v>Whole Business Securitisation</v>
      </c>
      <c r="J77" s="138" t="str">
        <f t="shared" si="74"/>
        <v>US Agency CRT</v>
      </c>
      <c r="K77" s="128" t="str">
        <f t="shared" si="74"/>
        <v>Indices</v>
      </c>
      <c r="L77" s="128" t="str">
        <f t="shared" si="74"/>
        <v xml:space="preserve">Financials </v>
      </c>
      <c r="M77" s="128" t="str">
        <f t="shared" si="74"/>
        <v>Sovereign</v>
      </c>
      <c r="N77" s="190" t="str">
        <f t="shared" si="74"/>
        <v>Total</v>
      </c>
      <c r="O77" s="137" t="str">
        <f t="shared" ref="O77:AH77" si="75">O73</f>
        <v>France</v>
      </c>
      <c r="P77" s="137" t="str">
        <f t="shared" si="75"/>
        <v>Germany</v>
      </c>
      <c r="Q77" s="137" t="str">
        <f t="shared" si="75"/>
        <v>Italy</v>
      </c>
      <c r="R77" s="137" t="str">
        <f t="shared" si="75"/>
        <v>Netherlands</v>
      </c>
      <c r="S77" s="137" t="str">
        <f t="shared" si="75"/>
        <v>Pan-European</v>
      </c>
      <c r="T77" s="137" t="str">
        <f t="shared" si="75"/>
        <v>Spain</v>
      </c>
      <c r="U77" s="137" t="str">
        <f t="shared" si="75"/>
        <v>United Kingdom</v>
      </c>
      <c r="V77" s="137" t="str">
        <f t="shared" si="75"/>
        <v>United States</v>
      </c>
      <c r="W77" s="137" t="str">
        <f t="shared" si="75"/>
        <v>Belgium</v>
      </c>
      <c r="X77" s="137" t="str">
        <f t="shared" si="75"/>
        <v>Denmark</v>
      </c>
      <c r="Y77" s="137" t="str">
        <f t="shared" si="75"/>
        <v>Finland</v>
      </c>
      <c r="Z77" s="137" t="str">
        <f t="shared" si="75"/>
        <v>Greece</v>
      </c>
      <c r="AA77" s="137" t="str">
        <f t="shared" si="75"/>
        <v>Ireland</v>
      </c>
      <c r="AB77" s="137" t="str">
        <f t="shared" si="75"/>
        <v>Luxembourg</v>
      </c>
      <c r="AC77" s="137" t="str">
        <f t="shared" si="75"/>
        <v>Norway</v>
      </c>
      <c r="AD77" s="137" t="str">
        <f t="shared" si="75"/>
        <v>Poland</v>
      </c>
      <c r="AE77" s="137" t="str">
        <f t="shared" si="75"/>
        <v>Portugal</v>
      </c>
      <c r="AF77" s="137" t="str">
        <f t="shared" si="75"/>
        <v>Sweden</v>
      </c>
      <c r="AG77" s="137" t="str">
        <f t="shared" si="75"/>
        <v>Switzerland</v>
      </c>
      <c r="AH77" s="137" t="str">
        <f t="shared" si="75"/>
        <v>Russia</v>
      </c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</row>
    <row r="78" spans="1:63" x14ac:dyDescent="0.25">
      <c r="A78" s="4" t="str">
        <f>B78&amp;C78</f>
        <v>41759Long</v>
      </c>
      <c r="B78" s="132">
        <v>41759</v>
      </c>
      <c r="C78" s="52" t="s">
        <v>8</v>
      </c>
      <c r="D78" s="36" t="str">
        <f>IFERROR($N78*INDEX(Data!$B$19:$V$25,MATCH(D77,Data!$A$19:$A$25,0),MATCH($B78,Data!$B$2:$V$2,0)),"")</f>
        <v/>
      </c>
      <c r="E78" s="36">
        <f>IFERROR($N78*INDEX(Data!$B$19:$V$25,MATCH(E77,Data!$A$19:$A$25,0),MATCH($B78,Data!$B$2:$V$2,0)),"")</f>
        <v>0.21759999999999999</v>
      </c>
      <c r="F78" s="36">
        <f>IFERROR($N78*INDEX(Data!$B$19:$V$25,MATCH(F77,Data!$A$19:$A$25,0),MATCH($B78,Data!$B$2:$V$2,0)),"")</f>
        <v>1.2392999999999998</v>
      </c>
      <c r="G78" s="36">
        <f>IFERROR($N78*INDEX(Data!$B$19:$V$25,MATCH(G77,Data!$A$19:$A$25,0),MATCH($B78,Data!$B$2:$V$2,0)),"")</f>
        <v>0</v>
      </c>
      <c r="H78" s="36">
        <f>IFERROR($N78*INDEX(Data!$B$19:$V$25,MATCH(H77,Data!$A$19:$A$25,0),MATCH($B78,Data!$B$2:$V$2,0)),"")</f>
        <v>0.24309999999999998</v>
      </c>
      <c r="I78" s="36" t="str">
        <f>IFERROR($N78*INDEX(Data!$B$19:$V$25,MATCH(I77,Data!$A$19:$A$25,0),MATCH($B78,Data!$B$2:$V$2,0)),"")</f>
        <v/>
      </c>
      <c r="J78" s="36" t="str">
        <f>IFERROR($N78*INDEX(Data!$B$19:$V$25,MATCH(J77,Data!$A$19:$A$25,0),MATCH($B78,Data!$B$2:$V$2,0)),"")</f>
        <v/>
      </c>
      <c r="K78" s="36" t="str">
        <f>IFERROR($N78*INDEX(Data!$B$19:$V$25,MATCH(K77,Data!$A$19:$A$25,0),MATCH($B78,Data!$B$2:$V$2,0)),"")</f>
        <v/>
      </c>
      <c r="L78" s="36" t="str">
        <f>IFERROR($N78*INDEX(Data!$B$19:$V$25,MATCH(L77,Data!$A$19:$A$25,0),MATCH($B78,Data!$B$2:$V$2,0)),"")</f>
        <v/>
      </c>
      <c r="M78" s="36" t="str">
        <f>IFERROR($N78*INDEX(Data!$B$19:$V$25,MATCH(M77,Data!$A$19:$A$25,0),MATCH($B78,Data!$B$2:$V$2,0)),"")</f>
        <v/>
      </c>
      <c r="N78" s="36">
        <f>IFERROR(INDEX(Data!$B$16:$V$16,1,MATCH($B78,Data!$B$2:$V$2,0)),"")</f>
        <v>1.7</v>
      </c>
      <c r="O78" s="36">
        <f>IFERROR(INDEX(Data!$B$31:$V$38,MATCH(O77,Data!$A$31:$A$38,0),MATCH($B78,Data!$B$2:$V$2,0)),"")</f>
        <v>0.39410310957968808</v>
      </c>
      <c r="P78" s="36" t="str">
        <f>IFERROR(INDEX(Data!$B$31:$V$38,MATCH(P77,Data!$A$31:$A$38,0),MATCH($B78,Data!$B$2:$V$2,0)),"")</f>
        <v>-</v>
      </c>
      <c r="Q78" s="36" t="str">
        <f>IFERROR(INDEX(Data!$B$31:$V$38,MATCH(Q77,Data!$A$31:$A$38,0),MATCH($B78,Data!$B$2:$V$2,0)),"")</f>
        <v>-</v>
      </c>
      <c r="R78" s="36">
        <f>IFERROR(INDEX(Data!$B$31:$V$38,MATCH(R77,Data!$A$31:$A$38,0),MATCH($B78,Data!$B$2:$V$2,0)),"")</f>
        <v>0.12813514695103809</v>
      </c>
      <c r="S78" s="36" t="str">
        <f>IFERROR(INDEX(Data!$B$31:$V$38,MATCH(S77,Data!$A$31:$A$38,0),MATCH($B78,Data!$B$2:$V$2,0)),"")</f>
        <v>-</v>
      </c>
      <c r="T78" s="36">
        <f>IFERROR(INDEX(Data!$B$31:$V$38,MATCH(T77,Data!$A$31:$A$38,0),MATCH($B78,Data!$B$2:$V$2,0)),"")</f>
        <v>4.0832627125952606E-2</v>
      </c>
      <c r="U78" s="36">
        <f>IFERROR(INDEX(Data!$B$31:$V$38,MATCH(U77,Data!$A$31:$A$38,0),MATCH($B78,Data!$B$2:$V$2,0)),"")</f>
        <v>0.29369710842553653</v>
      </c>
      <c r="V78" s="36">
        <f>IFERROR(INDEX(Data!$B$31:$V$38,MATCH(V77,Data!$A$31:$A$38,0),MATCH($B78,Data!$B$2:$V$2,0)),"")</f>
        <v>0.1432320079177847</v>
      </c>
      <c r="W78" s="36" t="str">
        <f>IFERROR(INDEX(Data!$B$31:$V$38,MATCH(W77,Data!$A$31:$A$38,0),MATCH($B78,Data!$B$2:$V$2,0)),"")</f>
        <v/>
      </c>
      <c r="X78" s="36" t="str">
        <f>IFERROR(INDEX(Data!$B$31:$V$38,MATCH(X77,Data!$A$31:$A$38,0),MATCH($B78,Data!$B$2:$V$2,0)),"")</f>
        <v/>
      </c>
      <c r="Y78" s="36" t="str">
        <f>IFERROR(INDEX(Data!$B$31:$V$38,MATCH(Y77,Data!$A$31:$A$38,0),MATCH($B78,Data!$B$2:$V$2,0)),"")</f>
        <v/>
      </c>
      <c r="Z78" s="36" t="str">
        <f>IFERROR(INDEX(Data!$B$31:$V$38,MATCH(Z77,Data!$A$31:$A$38,0),MATCH($B78,Data!$B$2:$V$2,0)),"")</f>
        <v/>
      </c>
      <c r="AA78" s="36" t="str">
        <f>IFERROR(INDEX(Data!$B$31:$V$38,MATCH(AA77,Data!$A$31:$A$38,0),MATCH($B78,Data!$B$2:$V$2,0)),"")</f>
        <v/>
      </c>
      <c r="AB78" s="36" t="str">
        <f>IFERROR(INDEX(Data!$B$31:$V$38,MATCH(AB77,Data!$A$31:$A$38,0),MATCH($B78,Data!$B$2:$V$2,0)),"")</f>
        <v/>
      </c>
      <c r="AC78" s="36" t="str">
        <f>IFERROR(INDEX(Data!$B$31:$V$38,MATCH(AC77,Data!$A$31:$A$38,0),MATCH($B78,Data!$B$2:$V$2,0)),"")</f>
        <v/>
      </c>
      <c r="AD78" s="36" t="str">
        <f>IFERROR(INDEX(Data!$B$31:$V$38,MATCH(AD77,Data!$A$31:$A$38,0),MATCH($B78,Data!$B$2:$V$2,0)),"")</f>
        <v/>
      </c>
      <c r="AE78" s="36" t="str">
        <f>IFERROR(INDEX(Data!$B$31:$V$38,MATCH(AE77,Data!$A$31:$A$38,0),MATCH($B78,Data!$B$2:$V$2,0)),"")</f>
        <v/>
      </c>
      <c r="AF78" s="36" t="str">
        <f>IFERROR(INDEX(Data!$B$31:$V$38,MATCH(AF77,Data!$A$31:$A$38,0),MATCH($B78,Data!$B$2:$V$2,0)),"")</f>
        <v/>
      </c>
      <c r="AG78" s="36" t="str">
        <f>IFERROR(INDEX(Data!$B$31:$V$38,MATCH(AG77,Data!$A$31:$A$38,0),MATCH($B78,Data!$B$2:$V$2,0)),"")</f>
        <v/>
      </c>
      <c r="AH78" s="36" t="str">
        <f>IFERROR(INDEX(Data!$B$31:$V$38,MATCH(AH77,Data!$A$31:$A$38,0),MATCH($B78,Data!$B$2:$V$2,0)),"")</f>
        <v/>
      </c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</row>
    <row r="79" spans="1:63" x14ac:dyDescent="0.25">
      <c r="A79" s="4" t="str">
        <f t="shared" si="67"/>
        <v>41759Short</v>
      </c>
      <c r="B79" s="133">
        <f>B78</f>
        <v>41759</v>
      </c>
      <c r="C79" s="52" t="s">
        <v>9</v>
      </c>
      <c r="D79" s="36" t="str">
        <f>IFERROR($N79*INDEX(Data!$B$27:$V$29,MATCH(D77,Data!$A$27:$A$29,0),MATCH($B79,Data!$B$2:$V$2,0)),"")</f>
        <v/>
      </c>
      <c r="E79" s="36" t="str">
        <f>IFERROR($N79*INDEX(Data!$B$27:$V$29,MATCH(E77,Data!$A$27:$A$29,0),MATCH($B79,Data!$B$2:$V$2,0)),"")</f>
        <v/>
      </c>
      <c r="F79" s="36" t="str">
        <f>IFERROR($N79*INDEX(Data!$B$27:$V$29,MATCH(F77,Data!$A$27:$A$29,0),MATCH($B79,Data!$B$2:$V$2,0)),"")</f>
        <v/>
      </c>
      <c r="G79" s="36" t="str">
        <f>IFERROR($N79*INDEX(Data!$B$27:$V$29,MATCH(G77,Data!$A$27:$A$29,0),MATCH($B79,Data!$B$2:$V$2,0)),"")</f>
        <v/>
      </c>
      <c r="H79" s="36" t="str">
        <f>IFERROR($N79*INDEX(Data!$B$27:$V$29,MATCH(H77,Data!$A$27:$A$29,0),MATCH($B79,Data!$B$2:$V$2,0)),"")</f>
        <v/>
      </c>
      <c r="I79" s="36" t="str">
        <f>IFERROR($N79*INDEX(Data!$B$27:$V$29,MATCH(I77,Data!$A$27:$A$29,0),MATCH($B79,Data!$B$2:$V$2,0)),"")</f>
        <v/>
      </c>
      <c r="J79" s="36" t="str">
        <f>IFERROR($N79*INDEX(Data!$B$27:$V$29,MATCH(J77,Data!$A$27:$A$29,0),MATCH($B79,Data!$B$2:$V$2,0)),"")</f>
        <v/>
      </c>
      <c r="K79" s="36">
        <f>IFERROR($N79*INDEX(Data!$B$27:$V$29,MATCH(K77,Data!$A$27:$A$29,0),MATCH($B79,Data!$B$2:$V$2,0)),"")</f>
        <v>0.76700000000000002</v>
      </c>
      <c r="L79" s="36" t="str">
        <f>IFERROR($N79*INDEX(Data!$B$27:$V$29,MATCH(L77,Data!$A$27:$A$29,0),MATCH($B79,Data!$B$2:$V$2,0)),"")</f>
        <v/>
      </c>
      <c r="M79" s="36" t="str">
        <f>IFERROR($N79*INDEX(Data!$B$27:$V$29,MATCH(M77,Data!$A$27:$A$29,0),MATCH($B79,Data!$B$2:$V$2,0)),"")</f>
        <v/>
      </c>
      <c r="N79" s="36">
        <f>IFERROR(INDEX(Data!$B$17:$V$17,1,MATCH($B79,Data!$B$2:$V$2,0)),"")</f>
        <v>0.76700000000000002</v>
      </c>
      <c r="O79" s="36">
        <f>IFERROR(INDEX(Data!$B$40:$V$58,MATCH(O77,Data!$A$40:$A$58,0),MATCH($B79,Data!$B$2:$V$2,0)),"")</f>
        <v>0.2</v>
      </c>
      <c r="P79" s="36">
        <f>IFERROR(INDEX(Data!$B$40:$V$58,MATCH(P77,Data!$A$40:$A$58,0),MATCH($B79,Data!$B$2:$V$2,0)),"")</f>
        <v>0.7</v>
      </c>
      <c r="Q79" s="36" t="str">
        <f>IFERROR(INDEX(Data!$B$40:$V$58,MATCH(Q77,Data!$A$40:$A$58,0),MATCH($B79,Data!$B$2:$V$2,0)),"")</f>
        <v>-</v>
      </c>
      <c r="R79" s="36" t="str">
        <f>IFERROR(INDEX(Data!$B$40:$V$58,MATCH(R77,Data!$A$40:$A$58,0),MATCH($B79,Data!$B$2:$V$2,0)),"")</f>
        <v>-</v>
      </c>
      <c r="S79" s="36" t="str">
        <f>IFERROR(INDEX(Data!$B$40:$V$58,MATCH(S77,Data!$A$40:$A$58,0),MATCH($B79,Data!$B$2:$V$2,0)),"")</f>
        <v/>
      </c>
      <c r="T79" s="36" t="str">
        <f>IFERROR(INDEX(Data!$B$40:$V$58,MATCH(T77,Data!$A$40:$A$58,0),MATCH($B79,Data!$B$2:$V$2,0)),"")</f>
        <v>-</v>
      </c>
      <c r="U79" s="36" t="str">
        <f>IFERROR(INDEX(Data!$B$40:$V$58,MATCH(U77,Data!$A$40:$A$58,0),MATCH($B79,Data!$B$2:$V$2,0)),"")</f>
        <v>-</v>
      </c>
      <c r="V79" s="36">
        <f>IFERROR(INDEX(Data!$B$40:$V$58,MATCH(V77,Data!$A$40:$A$58,0),MATCH($B79,Data!$B$2:$V$2,0)),"")</f>
        <v>0.1</v>
      </c>
      <c r="W79" s="36" t="str">
        <f>IFERROR(INDEX(Data!$B$40:$V$58,MATCH(W77,Data!$A$40:$A$58,0),MATCH($B79,Data!$B$2:$V$2,0)),"")</f>
        <v>-</v>
      </c>
      <c r="X79" s="36" t="str">
        <f>IFERROR(INDEX(Data!$B$40:$V$58,MATCH(X77,Data!$A$40:$A$58,0),MATCH($B79,Data!$B$2:$V$2,0)),"")</f>
        <v>-</v>
      </c>
      <c r="Y79" s="36" t="str">
        <f>IFERROR(INDEX(Data!$B$40:$V$58,MATCH(Y77,Data!$A$40:$A$58,0),MATCH($B79,Data!$B$2:$V$2,0)),"")</f>
        <v>-</v>
      </c>
      <c r="Z79" s="36" t="str">
        <f>IFERROR(INDEX(Data!$B$40:$V$58,MATCH(Z77,Data!$A$40:$A$58,0),MATCH($B79,Data!$B$2:$V$2,0)),"")</f>
        <v>-</v>
      </c>
      <c r="AA79" s="36" t="str">
        <f>IFERROR(INDEX(Data!$B$40:$V$58,MATCH(AA77,Data!$A$40:$A$58,0),MATCH($B79,Data!$B$2:$V$2,0)),"")</f>
        <v>-</v>
      </c>
      <c r="AB79" s="36" t="str">
        <f>IFERROR(INDEX(Data!$B$40:$V$58,MATCH(AB77,Data!$A$40:$A$58,0),MATCH($B79,Data!$B$2:$V$2,0)),"")</f>
        <v>-</v>
      </c>
      <c r="AC79" s="36" t="str">
        <f>IFERROR(INDEX(Data!$B$40:$V$58,MATCH(AC77,Data!$A$40:$A$58,0),MATCH($B79,Data!$B$2:$V$2,0)),"")</f>
        <v>-</v>
      </c>
      <c r="AD79" s="36" t="str">
        <f>IFERROR(INDEX(Data!$B$40:$V$58,MATCH(AD77,Data!$A$40:$A$58,0),MATCH($B79,Data!$B$2:$V$2,0)),"")</f>
        <v>-</v>
      </c>
      <c r="AE79" s="36">
        <f>IFERROR(INDEX(Data!$B$40:$V$58,MATCH(AE77,Data!$A$40:$A$58,0),MATCH($B79,Data!$B$2:$V$2,0)),"")</f>
        <v>0</v>
      </c>
      <c r="AF79" s="36" t="str">
        <f>IFERROR(INDEX(Data!$B$40:$V$58,MATCH(AF77,Data!$A$40:$A$58,0),MATCH($B79,Data!$B$2:$V$2,0)),"")</f>
        <v>-</v>
      </c>
      <c r="AG79" s="36" t="str">
        <f>IFERROR(INDEX(Data!$B$40:$V$58,MATCH(AG77,Data!$A$40:$A$58,0),MATCH($B79,Data!$B$2:$V$2,0)),"")</f>
        <v>-</v>
      </c>
      <c r="AH79" s="36">
        <f>IFERROR(INDEX(Data!$B$40:$V$58,MATCH(AH77,Data!$A$40:$A$58,0),MATCH($B79,Data!$B$2:$V$2,0)),"")</f>
        <v>0</v>
      </c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</row>
    <row r="80" spans="1:63" x14ac:dyDescent="0.25">
      <c r="A80" s="4" t="str">
        <f t="shared" si="67"/>
        <v/>
      </c>
      <c r="B80" s="79"/>
    </row>
    <row r="81" spans="2:2" x14ac:dyDescent="0.25">
      <c r="B81" s="7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workbookViewId="0">
      <pane xSplit="1" ySplit="2" topLeftCell="B15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33.85546875" style="101" bestFit="1" customWidth="1"/>
    <col min="2" max="23" width="11" style="101" customWidth="1"/>
    <col min="24" max="16384" width="9.140625" style="101"/>
  </cols>
  <sheetData>
    <row r="1" spans="1:23" ht="15.75" thickBot="1" x14ac:dyDescent="0.3"/>
    <row r="2" spans="1:23" ht="17.25" x14ac:dyDescent="0.25">
      <c r="A2" s="152"/>
      <c r="B2" s="132">
        <v>41759</v>
      </c>
      <c r="C2" s="132">
        <f>EOMONTH(B2,1)</f>
        <v>41790</v>
      </c>
      <c r="D2" s="132">
        <f t="shared" ref="D2:J2" si="0">EOMONTH(C2,1)</f>
        <v>41820</v>
      </c>
      <c r="E2" s="132">
        <f t="shared" si="0"/>
        <v>41851</v>
      </c>
      <c r="F2" s="132">
        <f t="shared" si="0"/>
        <v>41882</v>
      </c>
      <c r="G2" s="132">
        <f t="shared" si="0"/>
        <v>41912</v>
      </c>
      <c r="H2" s="132">
        <f t="shared" si="0"/>
        <v>41943</v>
      </c>
      <c r="I2" s="132">
        <f t="shared" si="0"/>
        <v>41973</v>
      </c>
      <c r="J2" s="132">
        <f t="shared" si="0"/>
        <v>42004</v>
      </c>
      <c r="K2" s="153" t="s">
        <v>93</v>
      </c>
      <c r="L2" s="132">
        <f>EOMONTH(J2,1)</f>
        <v>42035</v>
      </c>
      <c r="M2" s="132">
        <f>EOMONTH(L2,1)</f>
        <v>42063</v>
      </c>
      <c r="N2" s="132">
        <f t="shared" ref="N2:V2" si="1">EOMONTH(M2,1)</f>
        <v>42094</v>
      </c>
      <c r="O2" s="132">
        <f t="shared" si="1"/>
        <v>42124</v>
      </c>
      <c r="P2" s="132">
        <f t="shared" si="1"/>
        <v>42155</v>
      </c>
      <c r="Q2" s="132">
        <f t="shared" si="1"/>
        <v>42185</v>
      </c>
      <c r="R2" s="132">
        <f t="shared" si="1"/>
        <v>42216</v>
      </c>
      <c r="S2" s="132">
        <f t="shared" si="1"/>
        <v>42247</v>
      </c>
      <c r="T2" s="132">
        <f t="shared" si="1"/>
        <v>42277</v>
      </c>
      <c r="U2" s="132">
        <f t="shared" si="1"/>
        <v>42308</v>
      </c>
      <c r="V2" s="132">
        <f t="shared" si="1"/>
        <v>42338</v>
      </c>
      <c r="W2" s="154" t="s">
        <v>94</v>
      </c>
    </row>
    <row r="3" spans="1:23" x14ac:dyDescent="0.25">
      <c r="A3" s="155" t="s">
        <v>95</v>
      </c>
      <c r="B3" s="156"/>
      <c r="C3" s="156"/>
      <c r="D3" s="156"/>
      <c r="E3" s="156"/>
      <c r="F3" s="156"/>
      <c r="G3" s="156"/>
      <c r="H3" s="156"/>
      <c r="I3" s="156"/>
      <c r="J3" s="156"/>
      <c r="K3" s="157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8"/>
    </row>
    <row r="4" spans="1:23" x14ac:dyDescent="0.25">
      <c r="A4" s="136" t="s">
        <v>60</v>
      </c>
      <c r="B4" s="144">
        <v>0</v>
      </c>
      <c r="C4" s="144">
        <v>0</v>
      </c>
      <c r="D4" s="144">
        <v>2.2041977806334288E-9</v>
      </c>
      <c r="E4" s="159">
        <v>-2.7895009106377358E-4</v>
      </c>
      <c r="F4" s="159">
        <v>-2.3221882972842986E-4</v>
      </c>
      <c r="G4" s="144">
        <v>1.5886579775748844E-3</v>
      </c>
      <c r="H4" s="159">
        <v>-1.6506805360705413E-3</v>
      </c>
      <c r="I4" s="159">
        <v>-1.1818494881699248E-3</v>
      </c>
      <c r="J4" s="144">
        <v>-1.6834664706200802E-5</v>
      </c>
      <c r="K4" s="160">
        <v>-1.7736879946601558E-3</v>
      </c>
      <c r="L4" s="148">
        <v>3.7523580663720944E-3</v>
      </c>
      <c r="M4" s="148">
        <v>2.1236169008976109E-3</v>
      </c>
      <c r="N4" s="148">
        <v>3.0417132623323977E-3</v>
      </c>
      <c r="O4" s="148">
        <v>5.3606494712516075E-3</v>
      </c>
      <c r="P4" s="148">
        <v>2.2020625416208734E-3</v>
      </c>
      <c r="Q4" s="161">
        <v>-4.2290711485750551E-3</v>
      </c>
      <c r="R4" s="148">
        <v>9.2477321570089491E-4</v>
      </c>
      <c r="S4" s="161">
        <v>-1.471046718600376E-3</v>
      </c>
      <c r="T4" s="161">
        <v>-2.3010777486722109E-3</v>
      </c>
      <c r="U4" s="161">
        <v>-3.5000000000000001E-3</v>
      </c>
      <c r="V4" s="162">
        <v>1.8E-3</v>
      </c>
      <c r="W4" s="163">
        <v>7.6E-3</v>
      </c>
    </row>
    <row r="5" spans="1:23" x14ac:dyDescent="0.25">
      <c r="A5" s="136" t="s">
        <v>61</v>
      </c>
      <c r="B5" s="144">
        <v>1.7135051005687204E-3</v>
      </c>
      <c r="C5" s="144">
        <v>4.4719875980635398E-3</v>
      </c>
      <c r="D5" s="144">
        <v>4.0922065294201797E-3</v>
      </c>
      <c r="E5" s="144">
        <v>3.1106148573288609E-3</v>
      </c>
      <c r="F5" s="144">
        <v>2.3336420369668084E-3</v>
      </c>
      <c r="G5" s="144">
        <v>3.0442134940516724E-3</v>
      </c>
      <c r="H5" s="144">
        <v>1.6424633950189664E-3</v>
      </c>
      <c r="I5" s="144">
        <v>6.9481439934335741E-4</v>
      </c>
      <c r="J5" s="144">
        <v>1.7214746388626381E-4</v>
      </c>
      <c r="K5" s="164">
        <v>2.1469252227420466E-2</v>
      </c>
      <c r="L5" s="148">
        <v>3.710986326257818E-3</v>
      </c>
      <c r="M5" s="148">
        <v>1.2328480709814435E-3</v>
      </c>
      <c r="N5" s="148">
        <v>2.415390144441015E-3</v>
      </c>
      <c r="O5" s="148">
        <v>1.1785545168627176E-3</v>
      </c>
      <c r="P5" s="148">
        <v>2.4766029364980233E-3</v>
      </c>
      <c r="Q5" s="161">
        <v>-1.222509961001342E-3</v>
      </c>
      <c r="R5" s="148">
        <v>5.4911751191705051E-3</v>
      </c>
      <c r="S5" s="148">
        <v>1.6904981622601989E-3</v>
      </c>
      <c r="T5" s="148">
        <v>1.4394220203440338E-3</v>
      </c>
      <c r="U5" s="148">
        <v>1.2999999999999999E-3</v>
      </c>
      <c r="V5" s="148">
        <v>3.0000000000000001E-3</v>
      </c>
      <c r="W5" s="164">
        <v>2.29E-2</v>
      </c>
    </row>
    <row r="6" spans="1:23" x14ac:dyDescent="0.25">
      <c r="A6" s="136" t="s">
        <v>62</v>
      </c>
      <c r="B6" s="144">
        <v>8.6261556605687229E-3</v>
      </c>
      <c r="C6" s="144">
        <v>1.1263759144523306E-2</v>
      </c>
      <c r="D6" s="144">
        <v>1.9435474150267067E-2</v>
      </c>
      <c r="E6" s="144">
        <v>1.3687863387485425E-3</v>
      </c>
      <c r="F6" s="159">
        <v>-1.2674269680114378E-3</v>
      </c>
      <c r="G6" s="144">
        <v>9.6138441934749425E-3</v>
      </c>
      <c r="H6" s="159">
        <v>-3.0075104577515386E-3</v>
      </c>
      <c r="I6" s="159">
        <v>-1.5381902776777083E-3</v>
      </c>
      <c r="J6" s="159">
        <v>-1.9813095787233745E-3</v>
      </c>
      <c r="K6" s="164">
        <v>4.3073693620560682E-2</v>
      </c>
      <c r="L6" s="148">
        <v>4.0542855298739602E-3</v>
      </c>
      <c r="M6" s="148">
        <v>3.2461781482288074E-3</v>
      </c>
      <c r="N6" s="148">
        <v>3.6188215370913527E-3</v>
      </c>
      <c r="O6" s="148">
        <v>4.7074981261248323E-4</v>
      </c>
      <c r="P6" s="161">
        <v>-4.1666684508178346E-3</v>
      </c>
      <c r="Q6" s="161">
        <v>-6.071677924657206E-3</v>
      </c>
      <c r="R6" s="161">
        <v>-3.6845032418368127E-3</v>
      </c>
      <c r="S6" s="161">
        <v>-2.6468300145935787E-3</v>
      </c>
      <c r="T6" s="161">
        <v>-6.4796254686722817E-3</v>
      </c>
      <c r="U6" s="161">
        <v>-2.0999999999999999E-3</v>
      </c>
      <c r="V6" s="162">
        <v>4.7999999999999996E-3</v>
      </c>
      <c r="W6" s="160">
        <v>-8.9999999999999993E-3</v>
      </c>
    </row>
    <row r="7" spans="1:23" x14ac:dyDescent="0.25">
      <c r="A7" s="136" t="s">
        <v>63</v>
      </c>
      <c r="B7" s="144">
        <v>9.0595071090047389E-3</v>
      </c>
      <c r="C7" s="144">
        <v>2.3993554846375867E-3</v>
      </c>
      <c r="D7" s="144">
        <v>1.3784179812491727E-3</v>
      </c>
      <c r="E7" s="144">
        <v>4.4805604870051079E-3</v>
      </c>
      <c r="F7" s="159">
        <v>-3.5658525675226878E-4</v>
      </c>
      <c r="G7" s="159">
        <v>-1.0449932949212685E-3</v>
      </c>
      <c r="H7" s="144">
        <v>1.8676696805388457E-5</v>
      </c>
      <c r="I7" s="144">
        <v>3.0331822788267366E-3</v>
      </c>
      <c r="J7" s="159">
        <v>-1.0481602008922464E-3</v>
      </c>
      <c r="K7" s="164">
        <v>1.8020024763485187E-2</v>
      </c>
      <c r="L7" s="148">
        <v>2.0005764708286985E-3</v>
      </c>
      <c r="M7" s="148">
        <v>1.0357378462451706E-3</v>
      </c>
      <c r="N7" s="148">
        <v>8.492623586323398E-5</v>
      </c>
      <c r="O7" s="148">
        <v>2.4521145343344534E-3</v>
      </c>
      <c r="P7" s="148">
        <v>6.3042357606281525E-4</v>
      </c>
      <c r="Q7" s="161">
        <v>-5.0827474145066602E-4</v>
      </c>
      <c r="R7" s="148">
        <v>8.4778044184597486E-4</v>
      </c>
      <c r="S7" s="148">
        <v>-3.7312180781893115E-5</v>
      </c>
      <c r="T7" s="161">
        <v>-2.4512735104347304E-3</v>
      </c>
      <c r="U7" s="161">
        <v>-2.5999999999999999E-3</v>
      </c>
      <c r="V7" s="161">
        <v>-1.8E-3</v>
      </c>
      <c r="W7" s="160">
        <v>-2.9999999999999997E-4</v>
      </c>
    </row>
    <row r="8" spans="1:23" x14ac:dyDescent="0.25">
      <c r="A8" s="136" t="s">
        <v>64</v>
      </c>
      <c r="B8" s="165" t="s">
        <v>92</v>
      </c>
      <c r="C8" s="166" t="s">
        <v>92</v>
      </c>
      <c r="D8" s="166" t="s">
        <v>92</v>
      </c>
      <c r="E8" s="166" t="s">
        <v>92</v>
      </c>
      <c r="F8" s="166" t="s">
        <v>92</v>
      </c>
      <c r="G8" s="166" t="s">
        <v>92</v>
      </c>
      <c r="H8" s="166" t="s">
        <v>92</v>
      </c>
      <c r="I8" s="166" t="s">
        <v>92</v>
      </c>
      <c r="J8" s="166" t="s">
        <v>92</v>
      </c>
      <c r="K8" s="164">
        <v>1.9865080498338017E-6</v>
      </c>
      <c r="L8" s="148">
        <v>9.2973896348864197E-5</v>
      </c>
      <c r="M8" s="148">
        <v>3.4407713931131089E-4</v>
      </c>
      <c r="N8" s="148">
        <v>5.1712780469269747E-5</v>
      </c>
      <c r="O8" s="148">
        <v>2.2066846866407265E-4</v>
      </c>
      <c r="P8" s="161">
        <v>-7.2466169976291716E-5</v>
      </c>
      <c r="Q8" s="161">
        <v>-1.6206327732869112E-4</v>
      </c>
      <c r="R8" s="148">
        <v>-3.4944849334038846E-5</v>
      </c>
      <c r="S8" s="161">
        <v>-7.5088846354881574E-5</v>
      </c>
      <c r="T8" s="148">
        <v>1.4609995635075866E-5</v>
      </c>
      <c r="U8" s="148">
        <v>0</v>
      </c>
      <c r="V8" s="148">
        <v>0</v>
      </c>
      <c r="W8" s="164">
        <v>3.7944262795885919E-4</v>
      </c>
    </row>
    <row r="9" spans="1:23" x14ac:dyDescent="0.25">
      <c r="A9" s="136" t="s">
        <v>65</v>
      </c>
      <c r="B9" s="144">
        <v>2.7738186388151662E-2</v>
      </c>
      <c r="C9" s="166" t="s">
        <v>92</v>
      </c>
      <c r="D9" s="166" t="s">
        <v>92</v>
      </c>
      <c r="E9" s="166" t="s">
        <v>92</v>
      </c>
      <c r="F9" s="166" t="s">
        <v>92</v>
      </c>
      <c r="G9" s="166" t="s">
        <v>92</v>
      </c>
      <c r="H9" s="166" t="s">
        <v>92</v>
      </c>
      <c r="I9" s="166" t="s">
        <v>92</v>
      </c>
      <c r="J9" s="166" t="s">
        <v>92</v>
      </c>
      <c r="K9" s="164">
        <v>2.773818638815162E-2</v>
      </c>
      <c r="L9" s="166" t="s">
        <v>92</v>
      </c>
      <c r="M9" s="165" t="s">
        <v>92</v>
      </c>
      <c r="N9" s="165" t="s">
        <v>92</v>
      </c>
      <c r="O9" s="165" t="s">
        <v>92</v>
      </c>
      <c r="P9" s="165" t="s">
        <v>92</v>
      </c>
      <c r="Q9" s="165" t="s">
        <v>92</v>
      </c>
      <c r="R9" s="165" t="s">
        <v>92</v>
      </c>
      <c r="S9" s="165" t="s">
        <v>92</v>
      </c>
      <c r="T9" s="165" t="s">
        <v>92</v>
      </c>
      <c r="U9" s="165" t="s">
        <v>92</v>
      </c>
      <c r="V9" s="165" t="s">
        <v>92</v>
      </c>
      <c r="W9" s="164">
        <v>0</v>
      </c>
    </row>
    <row r="10" spans="1:23" x14ac:dyDescent="0.25">
      <c r="A10" s="136" t="s">
        <v>66</v>
      </c>
      <c r="B10" s="165" t="s">
        <v>92</v>
      </c>
      <c r="C10" s="166" t="s">
        <v>92</v>
      </c>
      <c r="D10" s="166" t="s">
        <v>92</v>
      </c>
      <c r="E10" s="166" t="s">
        <v>92</v>
      </c>
      <c r="F10" s="166" t="s">
        <v>92</v>
      </c>
      <c r="G10" s="166" t="s">
        <v>92</v>
      </c>
      <c r="H10" s="166" t="s">
        <v>92</v>
      </c>
      <c r="I10" s="159">
        <v>-8.2550986316226759E-5</v>
      </c>
      <c r="J10" s="144">
        <v>1.1481258428151405E-4</v>
      </c>
      <c r="K10" s="164">
        <v>1.0134897241842467E-4</v>
      </c>
      <c r="L10" s="148">
        <v>2.0618558522030012E-4</v>
      </c>
      <c r="M10" s="148">
        <v>1.245026299937681E-3</v>
      </c>
      <c r="N10" s="161">
        <v>-6.3518034937108973E-4</v>
      </c>
      <c r="O10" s="148">
        <v>5.6992543327476E-5</v>
      </c>
      <c r="P10" s="148">
        <v>2.7494816446705419E-4</v>
      </c>
      <c r="Q10" s="161">
        <v>-6.0216355592716535E-5</v>
      </c>
      <c r="R10" s="161">
        <v>-2.7895189001733489E-4</v>
      </c>
      <c r="S10" s="148">
        <v>2.5264152361120916E-5</v>
      </c>
      <c r="T10" s="161">
        <v>-4.1365375816508377E-4</v>
      </c>
      <c r="U10" s="161">
        <v>-1.1000000000000001E-3</v>
      </c>
      <c r="V10" s="161">
        <v>-2.9999999999999997E-4</v>
      </c>
      <c r="W10" s="160">
        <v>-8.9999999999999998E-4</v>
      </c>
    </row>
    <row r="11" spans="1:23" x14ac:dyDescent="0.25">
      <c r="A11" s="198" t="s">
        <v>96</v>
      </c>
      <c r="B11" s="159">
        <v>-9.7640210085309011E-4</v>
      </c>
      <c r="C11" s="159">
        <v>-8.4051328803726069E-4</v>
      </c>
      <c r="D11" s="159">
        <v>-1.1801831116667001E-4</v>
      </c>
      <c r="E11" s="144">
        <v>7.1202466945997369E-4</v>
      </c>
      <c r="F11" s="159">
        <v>-2.7627684243835384E-3</v>
      </c>
      <c r="G11" s="144">
        <v>1.9675512424575112E-3</v>
      </c>
      <c r="H11" s="159">
        <v>-1.0804664794145395E-3</v>
      </c>
      <c r="I11" s="159">
        <v>-2.4590479193770595E-3</v>
      </c>
      <c r="J11" s="144">
        <v>5.2337661309172603E-4</v>
      </c>
      <c r="K11" s="160">
        <v>-5.03215685939018E-3</v>
      </c>
      <c r="L11" s="161">
        <v>-3.0389673792149193E-4</v>
      </c>
      <c r="M11" s="161">
        <v>-5.3388248373076146E-3</v>
      </c>
      <c r="N11" s="161">
        <v>-3.3239694870121627E-4</v>
      </c>
      <c r="O11" s="148">
        <v>1.4292808775565546E-4</v>
      </c>
      <c r="P11" s="161">
        <v>-2.4597143838321877E-4</v>
      </c>
      <c r="Q11" s="148">
        <v>3.5166939856121422E-3</v>
      </c>
      <c r="R11" s="161">
        <v>-6.0234059701879993E-3</v>
      </c>
      <c r="S11" s="148">
        <v>1.7198462007306755E-3</v>
      </c>
      <c r="T11" s="148">
        <v>2.3281743039955641E-3</v>
      </c>
      <c r="U11" s="161">
        <v>-6.4999999999999997E-3</v>
      </c>
      <c r="V11" s="162">
        <v>4.0000000000000002E-4</v>
      </c>
      <c r="W11" s="160">
        <v>-1.06E-2</v>
      </c>
    </row>
    <row r="12" spans="1:23" x14ac:dyDescent="0.25">
      <c r="A12" s="198" t="s">
        <v>97</v>
      </c>
      <c r="B12" s="159">
        <v>-7.2924789203791471E-4</v>
      </c>
      <c r="C12" s="159">
        <v>-3.2402101202317474E-4</v>
      </c>
      <c r="D12" s="159">
        <v>-8.5051656804784428E-4</v>
      </c>
      <c r="E12" s="159">
        <v>-7.0572161092823517E-4</v>
      </c>
      <c r="F12" s="159">
        <v>-5.2962591188755888E-4</v>
      </c>
      <c r="G12" s="159">
        <v>-6.390980620035433E-4</v>
      </c>
      <c r="H12" s="159">
        <v>-7.7199084881703582E-4</v>
      </c>
      <c r="I12" s="159">
        <v>-8.227199653850761E-4</v>
      </c>
      <c r="J12" s="159">
        <v>-9.1248167520582672E-4</v>
      </c>
      <c r="K12" s="160">
        <v>-6.2680245110146027E-3</v>
      </c>
      <c r="L12" s="161">
        <v>-8.6526126498653302E-4</v>
      </c>
      <c r="M12" s="161">
        <v>-8.4942699207888489E-4</v>
      </c>
      <c r="N12" s="161">
        <v>-1.1244122633633819E-3</v>
      </c>
      <c r="O12" s="161">
        <v>-1.2047843910187516E-3</v>
      </c>
      <c r="P12" s="161">
        <v>-1.1548526954894306E-3</v>
      </c>
      <c r="Q12" s="161">
        <v>-1.2446381511053508E-3</v>
      </c>
      <c r="R12" s="161">
        <v>-1.3057057259957964E-3</v>
      </c>
      <c r="S12" s="161">
        <v>-1.3189899507772189E-3</v>
      </c>
      <c r="T12" s="161">
        <v>-1.2627860387643022E-3</v>
      </c>
      <c r="U12" s="161">
        <v>-1.2999999999999999E-3</v>
      </c>
      <c r="V12" s="161">
        <v>-1.1000000000000001E-3</v>
      </c>
      <c r="W12" s="160">
        <v>-1.26E-2</v>
      </c>
    </row>
    <row r="13" spans="1:23" x14ac:dyDescent="0.25">
      <c r="A13" s="136" t="s">
        <v>164</v>
      </c>
      <c r="B13" s="143">
        <f>SUM(B4:B10)</f>
        <v>4.7137354258293844E-2</v>
      </c>
      <c r="C13" s="143">
        <f t="shared" ref="C13:W13" si="2">SUM(C4:C10)</f>
        <v>1.8135102227224434E-2</v>
      </c>
      <c r="D13" s="143">
        <f t="shared" si="2"/>
        <v>2.4906100865134201E-2</v>
      </c>
      <c r="E13" s="143">
        <f t="shared" si="2"/>
        <v>8.6810115920187385E-3</v>
      </c>
      <c r="F13" s="143">
        <f t="shared" si="2"/>
        <v>4.7741098247467204E-4</v>
      </c>
      <c r="G13" s="143">
        <f t="shared" si="2"/>
        <v>1.3201722370180229E-2</v>
      </c>
      <c r="H13" s="143">
        <f t="shared" si="2"/>
        <v>-2.997050901997725E-3</v>
      </c>
      <c r="I13" s="143">
        <f t="shared" si="2"/>
        <v>9.2540592600623384E-4</v>
      </c>
      <c r="J13" s="143">
        <f t="shared" si="2"/>
        <v>-2.759344396154044E-3</v>
      </c>
      <c r="K13" s="167">
        <f t="shared" si="2"/>
        <v>0.10863080448542606</v>
      </c>
      <c r="L13" s="168">
        <f t="shared" si="2"/>
        <v>1.3817365874901738E-2</v>
      </c>
      <c r="M13" s="168">
        <f t="shared" si="2"/>
        <v>9.2274844056020235E-3</v>
      </c>
      <c r="N13" s="168">
        <f t="shared" si="2"/>
        <v>8.5773836108261805E-3</v>
      </c>
      <c r="O13" s="168">
        <f t="shared" si="2"/>
        <v>9.7397293470528092E-3</v>
      </c>
      <c r="P13" s="168">
        <f t="shared" si="2"/>
        <v>1.3449025978546404E-3</v>
      </c>
      <c r="Q13" s="168">
        <f t="shared" si="2"/>
        <v>-1.2253813408605678E-2</v>
      </c>
      <c r="R13" s="168">
        <f t="shared" si="2"/>
        <v>3.2653287955291886E-3</v>
      </c>
      <c r="S13" s="168">
        <f t="shared" si="2"/>
        <v>-2.5145154457094101E-3</v>
      </c>
      <c r="T13" s="168">
        <f t="shared" si="2"/>
        <v>-1.0191598469965197E-2</v>
      </c>
      <c r="U13" s="168">
        <f t="shared" si="2"/>
        <v>-8.0000000000000002E-3</v>
      </c>
      <c r="V13" s="168">
        <f t="shared" si="2"/>
        <v>7.5000000000000015E-3</v>
      </c>
      <c r="W13" s="160">
        <f t="shared" si="2"/>
        <v>2.0679442627958854E-2</v>
      </c>
    </row>
    <row r="14" spans="1:23" x14ac:dyDescent="0.25">
      <c r="A14" s="136" t="s">
        <v>165</v>
      </c>
      <c r="B14" s="143">
        <f>SUM(B4:B12)</f>
        <v>4.5431704265402835E-2</v>
      </c>
      <c r="C14" s="143">
        <f t="shared" ref="C14:W14" si="3">SUM(C4:C12)</f>
        <v>1.6970567927163997E-2</v>
      </c>
      <c r="D14" s="143">
        <f t="shared" si="3"/>
        <v>2.3937565985919687E-2</v>
      </c>
      <c r="E14" s="143">
        <f t="shared" si="3"/>
        <v>8.6873146505504779E-3</v>
      </c>
      <c r="F14" s="143">
        <f t="shared" si="3"/>
        <v>-2.8149833537964254E-3</v>
      </c>
      <c r="G14" s="143">
        <f t="shared" si="3"/>
        <v>1.4530175550634196E-2</v>
      </c>
      <c r="H14" s="143">
        <f t="shared" si="3"/>
        <v>-4.8495082302293007E-3</v>
      </c>
      <c r="I14" s="143">
        <f t="shared" si="3"/>
        <v>-2.3563619587559019E-3</v>
      </c>
      <c r="J14" s="143">
        <f t="shared" si="3"/>
        <v>-3.1484494582681446E-3</v>
      </c>
      <c r="K14" s="143">
        <f t="shared" si="3"/>
        <v>9.7330623115021275E-2</v>
      </c>
      <c r="L14" s="143">
        <f t="shared" si="3"/>
        <v>1.2648207871993711E-2</v>
      </c>
      <c r="M14" s="143">
        <f t="shared" si="3"/>
        <v>3.0392325762155243E-3</v>
      </c>
      <c r="N14" s="143">
        <f t="shared" si="3"/>
        <v>7.1205743987615821E-3</v>
      </c>
      <c r="O14" s="143">
        <f t="shared" si="3"/>
        <v>8.6778730437897141E-3</v>
      </c>
      <c r="P14" s="143">
        <f t="shared" si="3"/>
        <v>-5.5921536018009067E-5</v>
      </c>
      <c r="Q14" s="143">
        <f t="shared" si="3"/>
        <v>-9.9817575740988873E-3</v>
      </c>
      <c r="R14" s="143">
        <f t="shared" si="3"/>
        <v>-4.0637829006546066E-3</v>
      </c>
      <c r="S14" s="143">
        <f t="shared" si="3"/>
        <v>-2.1136591957559535E-3</v>
      </c>
      <c r="T14" s="143">
        <f t="shared" si="3"/>
        <v>-9.1262102047339356E-3</v>
      </c>
      <c r="U14" s="143">
        <f t="shared" si="3"/>
        <v>-1.5799999999999998E-2</v>
      </c>
      <c r="V14" s="143">
        <f t="shared" si="3"/>
        <v>6.8000000000000005E-3</v>
      </c>
      <c r="W14" s="143">
        <f t="shared" si="3"/>
        <v>-2.5205573720411458E-3</v>
      </c>
    </row>
    <row r="15" spans="1:23" x14ac:dyDescent="0.25">
      <c r="A15" s="155" t="s">
        <v>98</v>
      </c>
      <c r="B15" s="156"/>
      <c r="C15" s="156"/>
      <c r="D15" s="156"/>
      <c r="E15" s="156"/>
      <c r="F15" s="156"/>
      <c r="G15" s="156"/>
      <c r="H15" s="169"/>
      <c r="I15" s="169"/>
      <c r="J15" s="169"/>
      <c r="K15" s="170"/>
      <c r="L15" s="169"/>
      <c r="M15" s="169"/>
      <c r="N15" s="169"/>
      <c r="O15" s="169"/>
      <c r="P15" s="171"/>
      <c r="Q15" s="169"/>
      <c r="R15" s="169"/>
      <c r="S15" s="169"/>
      <c r="T15" s="169"/>
      <c r="U15" s="169"/>
      <c r="V15" s="169"/>
      <c r="W15" s="172"/>
    </row>
    <row r="16" spans="1:23" x14ac:dyDescent="0.25">
      <c r="A16" s="141" t="s">
        <v>99</v>
      </c>
      <c r="B16" s="150">
        <v>1.7</v>
      </c>
      <c r="C16" s="150">
        <v>1.377</v>
      </c>
      <c r="D16" s="150">
        <v>1.76</v>
      </c>
      <c r="E16" s="150">
        <v>1.7230000000000001</v>
      </c>
      <c r="F16" s="150">
        <v>1.583</v>
      </c>
      <c r="G16" s="150">
        <v>1.5109999999999999</v>
      </c>
      <c r="H16" s="149">
        <v>1.5489999999999999</v>
      </c>
      <c r="I16" s="149">
        <v>1.5960000000000001</v>
      </c>
      <c r="J16" s="149">
        <v>1.6639999999999999</v>
      </c>
      <c r="K16" s="173" t="s">
        <v>92</v>
      </c>
      <c r="L16" s="149">
        <v>1.5669999999999999</v>
      </c>
      <c r="M16" s="149">
        <v>1.6990000000000001</v>
      </c>
      <c r="N16" s="149">
        <v>1.7949999999999999</v>
      </c>
      <c r="O16" s="147">
        <v>1.875</v>
      </c>
      <c r="P16" s="147">
        <v>1.79</v>
      </c>
      <c r="Q16" s="145">
        <v>1.8220000000000001</v>
      </c>
      <c r="R16" s="145">
        <v>1.847</v>
      </c>
      <c r="S16" s="174">
        <v>1.831</v>
      </c>
      <c r="T16" s="175">
        <v>1.7849999999999999</v>
      </c>
      <c r="U16" s="175">
        <v>1.67</v>
      </c>
      <c r="V16" s="175">
        <v>1.6739999999999999</v>
      </c>
      <c r="W16" s="176" t="s">
        <v>92</v>
      </c>
    </row>
    <row r="17" spans="1:23" x14ac:dyDescent="0.25">
      <c r="A17" s="141" t="s">
        <v>100</v>
      </c>
      <c r="B17" s="150">
        <v>0.76700000000000002</v>
      </c>
      <c r="C17" s="150">
        <v>0.27400000000000002</v>
      </c>
      <c r="D17" s="150">
        <v>0.34699999999999998</v>
      </c>
      <c r="E17" s="150">
        <v>0.32300000000000001</v>
      </c>
      <c r="F17" s="150">
        <v>0.35499999999999998</v>
      </c>
      <c r="G17" s="150">
        <v>0.31289947358516945</v>
      </c>
      <c r="H17" s="149">
        <v>0.46899999999999997</v>
      </c>
      <c r="I17" s="149">
        <v>0.503</v>
      </c>
      <c r="J17" s="149">
        <v>0.45200000000000001</v>
      </c>
      <c r="K17" s="173" t="s">
        <v>92</v>
      </c>
      <c r="L17" s="149">
        <v>0.41</v>
      </c>
      <c r="M17" s="149">
        <v>0.46899999999999997</v>
      </c>
      <c r="N17" s="149">
        <v>0.41799999999999998</v>
      </c>
      <c r="O17" s="147">
        <v>0.4335</v>
      </c>
      <c r="P17" s="147">
        <v>0.34279999999999999</v>
      </c>
      <c r="Q17" s="145">
        <v>0.38600000000000001</v>
      </c>
      <c r="R17" s="145">
        <v>0.39100000000000001</v>
      </c>
      <c r="S17" s="174">
        <v>0.43459999999999999</v>
      </c>
      <c r="T17" s="175">
        <v>0.44800000000000001</v>
      </c>
      <c r="U17" s="175">
        <v>0.52100000000000002</v>
      </c>
      <c r="V17" s="175">
        <v>0.48799999999999999</v>
      </c>
      <c r="W17" s="176" t="s">
        <v>92</v>
      </c>
    </row>
    <row r="18" spans="1:23" x14ac:dyDescent="0.25">
      <c r="A18" s="155" t="s">
        <v>101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7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8"/>
    </row>
    <row r="19" spans="1:23" x14ac:dyDescent="0.25">
      <c r="A19" s="141" t="s">
        <v>102</v>
      </c>
      <c r="B19" s="149" t="s">
        <v>92</v>
      </c>
      <c r="C19" s="149" t="s">
        <v>92</v>
      </c>
      <c r="D19" s="150">
        <v>7.8299999999999995E-2</v>
      </c>
      <c r="E19" s="149">
        <v>9.3399999999999997E-2</v>
      </c>
      <c r="F19" s="149">
        <v>8.8900000000000007E-2</v>
      </c>
      <c r="G19" s="149">
        <v>8.7300000000000003E-2</v>
      </c>
      <c r="H19" s="148">
        <v>9.6699999999999994E-2</v>
      </c>
      <c r="I19" s="148">
        <v>9.8000000000000004E-2</v>
      </c>
      <c r="J19" s="148">
        <v>0.104</v>
      </c>
      <c r="K19" s="177" t="s">
        <v>92</v>
      </c>
      <c r="L19" s="148">
        <v>0.10150000000000001</v>
      </c>
      <c r="M19" s="148">
        <v>9.2999999999999999E-2</v>
      </c>
      <c r="N19" s="148">
        <v>8.7300000000000003E-2</v>
      </c>
      <c r="O19" s="147">
        <v>0.1111</v>
      </c>
      <c r="P19" s="147">
        <v>0.12280000000000001</v>
      </c>
      <c r="Q19" s="145">
        <v>0.1303</v>
      </c>
      <c r="R19" s="145">
        <v>0.12939999999999999</v>
      </c>
      <c r="S19" s="145">
        <v>0.1313</v>
      </c>
      <c r="T19" s="145">
        <v>0.13039999999999999</v>
      </c>
      <c r="U19" s="145">
        <v>0.1389</v>
      </c>
      <c r="V19" s="145">
        <v>0.13700000000000001</v>
      </c>
      <c r="W19" s="177" t="s">
        <v>92</v>
      </c>
    </row>
    <row r="20" spans="1:23" x14ac:dyDescent="0.25">
      <c r="A20" s="141" t="s">
        <v>61</v>
      </c>
      <c r="B20" s="150">
        <v>0.128</v>
      </c>
      <c r="C20" s="150">
        <v>0.30519226527238402</v>
      </c>
      <c r="D20" s="150">
        <v>0.28110000000000002</v>
      </c>
      <c r="E20" s="149">
        <v>0.23169999999999999</v>
      </c>
      <c r="F20" s="149">
        <v>0.2429</v>
      </c>
      <c r="G20" s="149">
        <v>0.24590000000000001</v>
      </c>
      <c r="H20" s="148">
        <v>0.23649999999999999</v>
      </c>
      <c r="I20" s="148">
        <v>0.221</v>
      </c>
      <c r="J20" s="148">
        <v>0.23300000000000001</v>
      </c>
      <c r="K20" s="177" t="s">
        <v>92</v>
      </c>
      <c r="L20" s="148">
        <v>0.22509999999999999</v>
      </c>
      <c r="M20" s="148">
        <v>0.222</v>
      </c>
      <c r="N20" s="148">
        <v>0.2384</v>
      </c>
      <c r="O20" s="147">
        <v>0.25109999999999999</v>
      </c>
      <c r="P20" s="147">
        <v>0.23910000000000001</v>
      </c>
      <c r="Q20" s="145">
        <v>0.23669999999999999</v>
      </c>
      <c r="R20" s="145">
        <v>0.2344</v>
      </c>
      <c r="S20" s="145">
        <v>0.2397</v>
      </c>
      <c r="T20" s="145">
        <v>0.2467</v>
      </c>
      <c r="U20" s="145">
        <v>0.22320000000000001</v>
      </c>
      <c r="V20" s="145">
        <v>0.216</v>
      </c>
      <c r="W20" s="177" t="s">
        <v>92</v>
      </c>
    </row>
    <row r="21" spans="1:23" x14ac:dyDescent="0.25">
      <c r="A21" s="141" t="s">
        <v>62</v>
      </c>
      <c r="B21" s="150">
        <v>0.72899999999999998</v>
      </c>
      <c r="C21" s="150">
        <v>0.40186926653309057</v>
      </c>
      <c r="D21" s="150">
        <v>0.3906</v>
      </c>
      <c r="E21" s="149">
        <v>0.37959999999999999</v>
      </c>
      <c r="F21" s="149">
        <v>0.38100000000000001</v>
      </c>
      <c r="G21" s="149">
        <v>0.38159999999999999</v>
      </c>
      <c r="H21" s="148">
        <v>0.3841</v>
      </c>
      <c r="I21" s="148">
        <v>0.38900000000000001</v>
      </c>
      <c r="J21" s="148">
        <v>0.378</v>
      </c>
      <c r="K21" s="177" t="s">
        <v>92</v>
      </c>
      <c r="L21" s="148">
        <v>0.3659</v>
      </c>
      <c r="M21" s="148">
        <v>0.36599999999999999</v>
      </c>
      <c r="N21" s="148">
        <v>0.35039999999999999</v>
      </c>
      <c r="O21" s="147">
        <v>0.34820000000000001</v>
      </c>
      <c r="P21" s="147">
        <v>0.3478</v>
      </c>
      <c r="Q21" s="145">
        <v>0.34799999999999998</v>
      </c>
      <c r="R21" s="145">
        <v>0.34570000000000001</v>
      </c>
      <c r="S21" s="145">
        <v>0.3488</v>
      </c>
      <c r="T21" s="145">
        <v>0.34549999999999997</v>
      </c>
      <c r="U21" s="145">
        <v>0.38</v>
      </c>
      <c r="V21" s="145">
        <v>0.377</v>
      </c>
      <c r="W21" s="177" t="s">
        <v>92</v>
      </c>
    </row>
    <row r="22" spans="1:23" x14ac:dyDescent="0.25">
      <c r="A22" s="141" t="s">
        <v>65</v>
      </c>
      <c r="B22" s="149">
        <v>0</v>
      </c>
      <c r="C22" s="149" t="s">
        <v>92</v>
      </c>
      <c r="D22" s="151" t="s">
        <v>92</v>
      </c>
      <c r="E22" s="149" t="s">
        <v>92</v>
      </c>
      <c r="F22" s="149" t="s">
        <v>92</v>
      </c>
      <c r="G22" s="149" t="s">
        <v>92</v>
      </c>
      <c r="H22" s="148" t="s">
        <v>92</v>
      </c>
      <c r="I22" s="148" t="s">
        <v>92</v>
      </c>
      <c r="J22" s="148" t="s">
        <v>92</v>
      </c>
      <c r="K22" s="177" t="s">
        <v>92</v>
      </c>
      <c r="L22" s="148" t="s">
        <v>92</v>
      </c>
      <c r="M22" s="148" t="s">
        <v>92</v>
      </c>
      <c r="N22" s="148" t="s">
        <v>92</v>
      </c>
      <c r="O22" s="148" t="s">
        <v>92</v>
      </c>
      <c r="P22" s="148" t="s">
        <v>92</v>
      </c>
      <c r="Q22" s="146" t="s">
        <v>92</v>
      </c>
      <c r="R22" s="146" t="s">
        <v>92</v>
      </c>
      <c r="S22" s="146"/>
      <c r="T22" s="146"/>
      <c r="U22" s="146" t="s">
        <v>92</v>
      </c>
      <c r="V22" s="146"/>
      <c r="W22" s="177" t="s">
        <v>92</v>
      </c>
    </row>
    <row r="23" spans="1:23" x14ac:dyDescent="0.25">
      <c r="A23" s="136" t="s">
        <v>63</v>
      </c>
      <c r="B23" s="150">
        <v>0.14299999999999999</v>
      </c>
      <c r="C23" s="150">
        <v>0.29293846819452535</v>
      </c>
      <c r="D23" s="150">
        <v>0.25</v>
      </c>
      <c r="E23" s="149">
        <v>0.29530000000000001</v>
      </c>
      <c r="F23" s="149">
        <v>0.2873</v>
      </c>
      <c r="G23" s="149">
        <v>0.28160000000000002</v>
      </c>
      <c r="H23" s="148">
        <v>0.27939999999999998</v>
      </c>
      <c r="I23" s="148">
        <v>0.28100000000000003</v>
      </c>
      <c r="J23" s="148">
        <v>0.27360000000000001</v>
      </c>
      <c r="K23" s="177" t="s">
        <v>92</v>
      </c>
      <c r="L23" s="148">
        <v>0.2893</v>
      </c>
      <c r="M23" s="148">
        <v>0.28999999999999998</v>
      </c>
      <c r="N23" s="148">
        <v>0.2979</v>
      </c>
      <c r="O23" s="147">
        <v>0.26529999999999998</v>
      </c>
      <c r="P23" s="147">
        <v>0.26640000000000003</v>
      </c>
      <c r="Q23" s="145">
        <v>0.2641</v>
      </c>
      <c r="R23" s="145">
        <v>0.26400000000000001</v>
      </c>
      <c r="S23" s="145">
        <v>0.25979999999999998</v>
      </c>
      <c r="T23" s="145">
        <v>0.26190000000000002</v>
      </c>
      <c r="U23" s="145">
        <v>0.2495</v>
      </c>
      <c r="V23" s="145">
        <v>0.26200000000000001</v>
      </c>
      <c r="W23" s="177" t="s">
        <v>92</v>
      </c>
    </row>
    <row r="24" spans="1:23" x14ac:dyDescent="0.25">
      <c r="A24" s="136" t="s">
        <v>66</v>
      </c>
      <c r="B24" s="149" t="s">
        <v>92</v>
      </c>
      <c r="C24" s="149" t="s">
        <v>92</v>
      </c>
      <c r="D24" s="149" t="s">
        <v>92</v>
      </c>
      <c r="E24" s="149" t="s">
        <v>92</v>
      </c>
      <c r="F24" s="149" t="s">
        <v>92</v>
      </c>
      <c r="G24" s="149">
        <v>3.5999999999999999E-3</v>
      </c>
      <c r="H24" s="148">
        <v>3.3999999999999998E-3</v>
      </c>
      <c r="I24" s="148">
        <v>1.0999999999999999E-2</v>
      </c>
      <c r="J24" s="148">
        <v>1.2E-2</v>
      </c>
      <c r="K24" s="177" t="s">
        <v>92</v>
      </c>
      <c r="L24" s="148">
        <v>1.2500000000000001E-2</v>
      </c>
      <c r="M24" s="148">
        <v>1.9E-2</v>
      </c>
      <c r="N24" s="148">
        <v>1.7000000000000001E-2</v>
      </c>
      <c r="O24" s="147">
        <v>1.5900000000000001E-2</v>
      </c>
      <c r="P24" s="147">
        <v>1.5800000000000002E-2</v>
      </c>
      <c r="Q24" s="145">
        <v>1.61E-2</v>
      </c>
      <c r="R24" s="145">
        <v>1.5800000000000002E-2</v>
      </c>
      <c r="S24" s="145">
        <v>1.5699999999999999E-2</v>
      </c>
      <c r="T24" s="145">
        <v>1.55E-2</v>
      </c>
      <c r="U24" s="145">
        <v>8.3999999999999995E-3</v>
      </c>
      <c r="V24" s="145">
        <v>8.0000000000000002E-3</v>
      </c>
      <c r="W24" s="177" t="s">
        <v>92</v>
      </c>
    </row>
    <row r="25" spans="1:23" x14ac:dyDescent="0.25">
      <c r="A25" s="136" t="s">
        <v>64</v>
      </c>
      <c r="B25" s="149" t="s">
        <v>92</v>
      </c>
      <c r="C25" s="149" t="s">
        <v>92</v>
      </c>
      <c r="D25" s="149" t="s">
        <v>92</v>
      </c>
      <c r="E25" s="149" t="s">
        <v>92</v>
      </c>
      <c r="F25" s="149" t="s">
        <v>92</v>
      </c>
      <c r="G25" s="149" t="s">
        <v>92</v>
      </c>
      <c r="H25" s="148" t="s">
        <v>92</v>
      </c>
      <c r="I25" s="148" t="s">
        <v>92</v>
      </c>
      <c r="J25" s="148">
        <v>2.0000000000000001E-4</v>
      </c>
      <c r="K25" s="177" t="s">
        <v>92</v>
      </c>
      <c r="L25" s="148">
        <v>5.5999999999999999E-3</v>
      </c>
      <c r="M25" s="148">
        <v>0.01</v>
      </c>
      <c r="N25" s="148">
        <v>8.9999999999999993E-3</v>
      </c>
      <c r="O25" s="147">
        <v>8.3000000000000001E-3</v>
      </c>
      <c r="P25" s="147">
        <v>8.0999999999999996E-3</v>
      </c>
      <c r="Q25" s="145">
        <v>4.5999999999999999E-3</v>
      </c>
      <c r="R25" s="145">
        <v>1.0699999999999999E-2</v>
      </c>
      <c r="S25" s="145">
        <v>4.5999999999999999E-3</v>
      </c>
      <c r="T25" s="145">
        <v>0</v>
      </c>
      <c r="U25" s="145">
        <v>0</v>
      </c>
      <c r="V25" s="145">
        <v>0</v>
      </c>
      <c r="W25" s="177" t="s">
        <v>92</v>
      </c>
    </row>
    <row r="26" spans="1:23" x14ac:dyDescent="0.25">
      <c r="A26" s="155" t="s">
        <v>108</v>
      </c>
      <c r="B26" s="156"/>
      <c r="C26" s="156"/>
      <c r="D26" s="156"/>
      <c r="E26" s="156"/>
      <c r="F26" s="156"/>
      <c r="G26" s="156"/>
      <c r="H26" s="156"/>
      <c r="I26" s="156"/>
      <c r="J26" s="156"/>
      <c r="K26" s="157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8"/>
    </row>
    <row r="27" spans="1:23" x14ac:dyDescent="0.25">
      <c r="A27" s="141" t="s">
        <v>67</v>
      </c>
      <c r="B27" s="150">
        <v>1</v>
      </c>
      <c r="C27" s="150">
        <v>0.56499999999999995</v>
      </c>
      <c r="D27" s="150">
        <v>0.66</v>
      </c>
      <c r="E27" s="149">
        <v>0.4</v>
      </c>
      <c r="F27" s="149">
        <v>0.23</v>
      </c>
      <c r="G27" s="149">
        <v>0.04</v>
      </c>
      <c r="H27" s="148">
        <v>0.21</v>
      </c>
      <c r="I27" s="148">
        <v>0.25</v>
      </c>
      <c r="J27" s="148">
        <v>0.19600000000000001</v>
      </c>
      <c r="K27" s="177" t="s">
        <v>92</v>
      </c>
      <c r="L27" s="148">
        <v>0.184</v>
      </c>
      <c r="M27" s="148">
        <v>0.29499999999999998</v>
      </c>
      <c r="N27" s="148">
        <v>0.251</v>
      </c>
      <c r="O27" s="147">
        <v>0.29499999999999998</v>
      </c>
      <c r="P27" s="147">
        <v>0.23230000000000001</v>
      </c>
      <c r="Q27" s="145">
        <v>0.29953063359665205</v>
      </c>
      <c r="R27" s="145">
        <v>0.3448</v>
      </c>
      <c r="S27" s="145">
        <v>0.3921</v>
      </c>
      <c r="T27" s="145">
        <v>0.2797</v>
      </c>
      <c r="U27" s="145">
        <v>0.32300000000000001</v>
      </c>
      <c r="V27" s="145"/>
      <c r="W27" s="177" t="s">
        <v>92</v>
      </c>
    </row>
    <row r="28" spans="1:23" x14ac:dyDescent="0.25">
      <c r="A28" s="141" t="s">
        <v>68</v>
      </c>
      <c r="B28" s="149" t="s">
        <v>92</v>
      </c>
      <c r="C28" s="150">
        <v>0.435</v>
      </c>
      <c r="D28" s="150">
        <v>0.34</v>
      </c>
      <c r="E28" s="149">
        <v>0.54</v>
      </c>
      <c r="F28" s="149">
        <v>0.49</v>
      </c>
      <c r="G28" s="149">
        <v>0.4</v>
      </c>
      <c r="H28" s="148">
        <v>0.42</v>
      </c>
      <c r="I28" s="148">
        <v>0.42</v>
      </c>
      <c r="J28" s="148">
        <v>0.432</v>
      </c>
      <c r="K28" s="177" t="s">
        <v>92</v>
      </c>
      <c r="L28" s="148">
        <v>0.43099999999999999</v>
      </c>
      <c r="M28" s="148">
        <v>0.37</v>
      </c>
      <c r="N28" s="148">
        <v>0.39629999999999999</v>
      </c>
      <c r="O28" s="147">
        <v>0.37</v>
      </c>
      <c r="P28" s="147">
        <v>0.35659999999999997</v>
      </c>
      <c r="Q28" s="145">
        <v>0.27813558833974833</v>
      </c>
      <c r="R28" s="145">
        <v>0.253</v>
      </c>
      <c r="S28" s="145">
        <v>0.19359999999999999</v>
      </c>
      <c r="T28" s="145">
        <v>0.1865</v>
      </c>
      <c r="U28" s="145">
        <v>0.19400000000000001</v>
      </c>
      <c r="V28" s="145"/>
      <c r="W28" s="177" t="s">
        <v>92</v>
      </c>
    </row>
    <row r="29" spans="1:23" x14ac:dyDescent="0.25">
      <c r="A29" s="141" t="s">
        <v>69</v>
      </c>
      <c r="B29" s="149" t="s">
        <v>92</v>
      </c>
      <c r="C29" s="149" t="s">
        <v>92</v>
      </c>
      <c r="D29" s="149" t="s">
        <v>92</v>
      </c>
      <c r="E29" s="149">
        <v>0.06</v>
      </c>
      <c r="F29" s="149">
        <v>0.28000000000000003</v>
      </c>
      <c r="G29" s="149">
        <v>0.56000000000000005</v>
      </c>
      <c r="H29" s="148">
        <v>0.37</v>
      </c>
      <c r="I29" s="148">
        <v>0.33</v>
      </c>
      <c r="J29" s="148">
        <v>0.371</v>
      </c>
      <c r="K29" s="177" t="s">
        <v>92</v>
      </c>
      <c r="L29" s="148">
        <v>0.38600000000000001</v>
      </c>
      <c r="M29" s="148">
        <v>0.33500000000000002</v>
      </c>
      <c r="N29" s="148">
        <v>0.35239999999999999</v>
      </c>
      <c r="O29" s="147">
        <v>0.33500000000000002</v>
      </c>
      <c r="P29" s="147">
        <v>0.41099999999999998</v>
      </c>
      <c r="Q29" s="145">
        <v>0.42233377806359962</v>
      </c>
      <c r="R29" s="145">
        <v>0.42220000000000002</v>
      </c>
      <c r="S29" s="145">
        <v>0.41439999999999999</v>
      </c>
      <c r="T29" s="145">
        <v>0.53380000000000005</v>
      </c>
      <c r="U29" s="145">
        <v>0.48399999999999999</v>
      </c>
      <c r="V29" s="145"/>
      <c r="W29" s="177" t="s">
        <v>92</v>
      </c>
    </row>
    <row r="30" spans="1:23" x14ac:dyDescent="0.25">
      <c r="A30" s="155" t="s">
        <v>103</v>
      </c>
      <c r="B30" s="178"/>
      <c r="C30" s="178"/>
      <c r="D30" s="178"/>
      <c r="E30" s="179"/>
      <c r="F30" s="179"/>
      <c r="G30" s="179"/>
      <c r="H30" s="179"/>
      <c r="I30" s="179"/>
      <c r="J30" s="179"/>
      <c r="K30" s="180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81"/>
    </row>
    <row r="31" spans="1:23" x14ac:dyDescent="0.25">
      <c r="A31" s="141" t="s">
        <v>71</v>
      </c>
      <c r="B31" s="150">
        <v>0.39410310957968808</v>
      </c>
      <c r="C31" s="150">
        <v>9.2999999999999999E-2</v>
      </c>
      <c r="D31" s="150">
        <v>5.0200000000000002E-2</v>
      </c>
      <c r="E31" s="149">
        <v>5.6000000000000001E-2</v>
      </c>
      <c r="F31" s="149">
        <v>4.1700000000000001E-2</v>
      </c>
      <c r="G31" s="149">
        <v>3.9800000000000002E-2</v>
      </c>
      <c r="H31" s="148">
        <v>3.73E-2</v>
      </c>
      <c r="I31" s="148">
        <v>3.3300000000000003E-2</v>
      </c>
      <c r="J31" s="148">
        <v>3.1E-2</v>
      </c>
      <c r="K31" s="177" t="s">
        <v>92</v>
      </c>
      <c r="L31" s="148">
        <v>2.9399999999999999E-2</v>
      </c>
      <c r="M31" s="148">
        <v>2.7E-2</v>
      </c>
      <c r="N31" s="148">
        <v>2.4E-2</v>
      </c>
      <c r="O31" s="147">
        <v>2.2749999999999999E-2</v>
      </c>
      <c r="P31" s="147">
        <v>2.18E-2</v>
      </c>
      <c r="Q31" s="145">
        <v>1.6748247009867399E-2</v>
      </c>
      <c r="R31" s="145">
        <v>1.84E-2</v>
      </c>
      <c r="S31" s="145">
        <v>1.8700000000000001E-2</v>
      </c>
      <c r="T31" s="145">
        <v>1.89E-2</v>
      </c>
      <c r="U31" s="145">
        <v>2.0299999999999999E-2</v>
      </c>
      <c r="V31" s="145"/>
      <c r="W31" s="177" t="s">
        <v>92</v>
      </c>
    </row>
    <row r="32" spans="1:23" x14ac:dyDescent="0.25">
      <c r="A32" s="141" t="s">
        <v>72</v>
      </c>
      <c r="B32" s="149" t="s">
        <v>92</v>
      </c>
      <c r="C32" s="150">
        <v>0.28100000000000003</v>
      </c>
      <c r="D32" s="150">
        <v>0.1177</v>
      </c>
      <c r="E32" s="149">
        <v>9.7900000000000001E-2</v>
      </c>
      <c r="F32" s="149">
        <v>0.14710000000000001</v>
      </c>
      <c r="G32" s="149">
        <v>0.14879999999999999</v>
      </c>
      <c r="H32" s="148">
        <v>0.1381</v>
      </c>
      <c r="I32" s="148">
        <v>0.1366</v>
      </c>
      <c r="J32" s="148">
        <v>0.155</v>
      </c>
      <c r="K32" s="177" t="s">
        <v>92</v>
      </c>
      <c r="L32" s="148">
        <v>0.14760000000000001</v>
      </c>
      <c r="M32" s="148">
        <v>0.14199999999999999</v>
      </c>
      <c r="N32" s="148">
        <v>0.15670000000000001</v>
      </c>
      <c r="O32" s="147">
        <v>0.1734</v>
      </c>
      <c r="P32" s="147">
        <v>0.16889999999999999</v>
      </c>
      <c r="Q32" s="145">
        <v>0.17561520146888299</v>
      </c>
      <c r="R32" s="145">
        <v>0.17530000000000001</v>
      </c>
      <c r="S32" s="145">
        <v>0.1804</v>
      </c>
      <c r="T32" s="145">
        <v>0.18770000000000001</v>
      </c>
      <c r="U32" s="145">
        <v>0.15640000000000001</v>
      </c>
      <c r="V32" s="145"/>
      <c r="W32" s="177" t="s">
        <v>92</v>
      </c>
    </row>
    <row r="33" spans="1:23" x14ac:dyDescent="0.25">
      <c r="A33" s="141" t="s">
        <v>73</v>
      </c>
      <c r="B33" s="149" t="s">
        <v>92</v>
      </c>
      <c r="C33" s="149" t="s">
        <v>92</v>
      </c>
      <c r="D33" s="150">
        <v>3.7900000000000003E-2</v>
      </c>
      <c r="E33" s="149">
        <v>8.3599999999999994E-2</v>
      </c>
      <c r="F33" s="149">
        <v>7.0800000000000002E-2</v>
      </c>
      <c r="G33" s="149">
        <v>5.4399999999999997E-2</v>
      </c>
      <c r="H33" s="148">
        <v>5.67E-2</v>
      </c>
      <c r="I33" s="148">
        <v>5.0599999999999999E-2</v>
      </c>
      <c r="J33" s="148">
        <v>4.5999999999999999E-2</v>
      </c>
      <c r="K33" s="177" t="s">
        <v>92</v>
      </c>
      <c r="L33" s="148">
        <v>4.4200000000000003E-2</v>
      </c>
      <c r="M33" s="148">
        <v>4.4999999999999998E-2</v>
      </c>
      <c r="N33" s="148">
        <v>4.0500000000000001E-2</v>
      </c>
      <c r="O33" s="147">
        <v>3.9100000000000003E-2</v>
      </c>
      <c r="P33" s="147">
        <v>3.5000000000000003E-2</v>
      </c>
      <c r="Q33" s="145">
        <v>2.8902052656856601E-2</v>
      </c>
      <c r="R33" s="145">
        <v>2.7699999999999999E-2</v>
      </c>
      <c r="S33" s="145">
        <v>2.8400000000000002E-2</v>
      </c>
      <c r="T33" s="145">
        <v>2.9100000000000001E-2</v>
      </c>
      <c r="U33" s="145">
        <v>3.2399999999999998E-2</v>
      </c>
      <c r="V33" s="145"/>
      <c r="W33" s="177" t="s">
        <v>92</v>
      </c>
    </row>
    <row r="34" spans="1:23" x14ac:dyDescent="0.25">
      <c r="A34" s="141" t="s">
        <v>74</v>
      </c>
      <c r="B34" s="150">
        <v>0.12813514695103809</v>
      </c>
      <c r="C34" s="150">
        <v>8.9999999999999993E-3</v>
      </c>
      <c r="D34" s="150">
        <v>4.8999999999999998E-3</v>
      </c>
      <c r="E34" s="149">
        <v>2.3E-3</v>
      </c>
      <c r="F34" s="149">
        <v>1.5E-3</v>
      </c>
      <c r="G34" s="149">
        <v>1.1000000000000001E-3</v>
      </c>
      <c r="H34" s="148">
        <v>1E-3</v>
      </c>
      <c r="I34" s="148" t="s">
        <v>92</v>
      </c>
      <c r="J34" s="148" t="s">
        <v>92</v>
      </c>
      <c r="K34" s="177" t="s">
        <v>92</v>
      </c>
      <c r="L34" s="148" t="s">
        <v>92</v>
      </c>
      <c r="M34" s="148" t="s">
        <v>92</v>
      </c>
      <c r="N34" s="148" t="s">
        <v>92</v>
      </c>
      <c r="O34" s="147" t="s">
        <v>92</v>
      </c>
      <c r="P34" s="147" t="s">
        <v>92</v>
      </c>
      <c r="Q34" s="145" t="s">
        <v>92</v>
      </c>
      <c r="R34" s="145" t="s">
        <v>92</v>
      </c>
      <c r="S34" s="145" t="s">
        <v>92</v>
      </c>
      <c r="T34" s="145" t="s">
        <v>92</v>
      </c>
      <c r="U34" s="145" t="s">
        <v>92</v>
      </c>
      <c r="V34" s="145"/>
      <c r="W34" s="177" t="s">
        <v>92</v>
      </c>
    </row>
    <row r="35" spans="1:23" x14ac:dyDescent="0.25">
      <c r="A35" s="141" t="s">
        <v>75</v>
      </c>
      <c r="B35" s="149" t="s">
        <v>92</v>
      </c>
      <c r="C35" s="149" t="s">
        <v>92</v>
      </c>
      <c r="D35" s="150">
        <v>7.8299999999999995E-2</v>
      </c>
      <c r="E35" s="149">
        <v>0.10780000000000001</v>
      </c>
      <c r="F35" s="149">
        <v>7.5300000000000006E-2</v>
      </c>
      <c r="G35" s="149">
        <v>7.6499999999999999E-2</v>
      </c>
      <c r="H35" s="148">
        <v>8.1100000000000005E-2</v>
      </c>
      <c r="I35" s="148">
        <v>8.3299999999999999E-2</v>
      </c>
      <c r="J35" s="148">
        <v>8.4000000000000005E-2</v>
      </c>
      <c r="K35" s="177" t="s">
        <v>92</v>
      </c>
      <c r="L35" s="148">
        <v>8.1500000000000003E-2</v>
      </c>
      <c r="M35" s="148">
        <v>7.4999999999999997E-2</v>
      </c>
      <c r="N35" s="148">
        <v>6.6199999999999995E-2</v>
      </c>
      <c r="O35" s="147">
        <v>8.2500000000000004E-2</v>
      </c>
      <c r="P35" s="147">
        <v>9.4100000000000003E-2</v>
      </c>
      <c r="Q35" s="145">
        <v>9.6738659817766998E-2</v>
      </c>
      <c r="R35" s="145">
        <v>9.5799999999999996E-2</v>
      </c>
      <c r="S35" s="145">
        <v>9.8100000000000007E-2</v>
      </c>
      <c r="T35" s="145">
        <v>9.6199999999999994E-2</v>
      </c>
      <c r="U35" s="145">
        <v>0.10299999999999999</v>
      </c>
      <c r="V35" s="145"/>
      <c r="W35" s="177" t="s">
        <v>92</v>
      </c>
    </row>
    <row r="36" spans="1:23" x14ac:dyDescent="0.25">
      <c r="A36" s="141" t="s">
        <v>76</v>
      </c>
      <c r="B36" s="150">
        <v>4.0832627125952606E-2</v>
      </c>
      <c r="C36" s="150">
        <v>7.2999999999999995E-2</v>
      </c>
      <c r="D36" s="150">
        <v>9.5500000000000002E-2</v>
      </c>
      <c r="E36" s="149">
        <v>7.3300000000000004E-2</v>
      </c>
      <c r="F36" s="149">
        <v>6.6900000000000001E-2</v>
      </c>
      <c r="G36" s="149">
        <v>5.6500000000000002E-2</v>
      </c>
      <c r="H36" s="148">
        <v>5.2499999999999998E-2</v>
      </c>
      <c r="I36" s="148">
        <v>4.7500000000000001E-2</v>
      </c>
      <c r="J36" s="148">
        <v>4.2000000000000003E-2</v>
      </c>
      <c r="K36" s="177" t="s">
        <v>92</v>
      </c>
      <c r="L36" s="148">
        <v>4.02E-2</v>
      </c>
      <c r="M36" s="148">
        <v>5.0999999999999997E-2</v>
      </c>
      <c r="N36" s="148">
        <v>4.5699999999999998E-2</v>
      </c>
      <c r="O36" s="147">
        <v>4.3799999999999999E-2</v>
      </c>
      <c r="P36" s="147">
        <v>4.19E-2</v>
      </c>
      <c r="Q36" s="145">
        <v>4.1387249329046402E-2</v>
      </c>
      <c r="R36" s="145">
        <v>4.1000000000000002E-2</v>
      </c>
      <c r="S36" s="145">
        <v>4.2099999999999999E-2</v>
      </c>
      <c r="T36" s="145">
        <v>4.2200000000000001E-2</v>
      </c>
      <c r="U36" s="145">
        <v>4.53E-2</v>
      </c>
      <c r="V36" s="145"/>
      <c r="W36" s="177" t="s">
        <v>92</v>
      </c>
    </row>
    <row r="37" spans="1:23" x14ac:dyDescent="0.25">
      <c r="A37" s="141" t="s">
        <v>77</v>
      </c>
      <c r="B37" s="150">
        <v>0.29369710842553653</v>
      </c>
      <c r="C37" s="150">
        <v>0.251</v>
      </c>
      <c r="D37" s="150">
        <v>0.36549999999999999</v>
      </c>
      <c r="E37" s="149">
        <v>0.27600000000000002</v>
      </c>
      <c r="F37" s="149">
        <v>0.29599999999999999</v>
      </c>
      <c r="G37" s="149">
        <v>0.33050000000000002</v>
      </c>
      <c r="H37" s="148">
        <v>0.33829999999999999</v>
      </c>
      <c r="I37" s="148">
        <v>0.35270000000000001</v>
      </c>
      <c r="J37" s="148">
        <v>0.34899999999999998</v>
      </c>
      <c r="K37" s="177" t="s">
        <v>92</v>
      </c>
      <c r="L37" s="148">
        <v>0.34210000000000002</v>
      </c>
      <c r="M37" s="148">
        <v>0.34399999999999997</v>
      </c>
      <c r="N37" s="148">
        <v>0.33889999999999998</v>
      </c>
      <c r="O37" s="147">
        <v>0.33610000000000001</v>
      </c>
      <c r="P37" s="147">
        <v>0.3352</v>
      </c>
      <c r="Q37" s="145">
        <v>0.338164288631641</v>
      </c>
      <c r="R37" s="145">
        <v>0.33350000000000002</v>
      </c>
      <c r="S37" s="145">
        <v>0.33460000000000001</v>
      </c>
      <c r="T37" s="145">
        <v>0.3306</v>
      </c>
      <c r="U37" s="145">
        <v>0.35720000000000002</v>
      </c>
      <c r="V37" s="145"/>
      <c r="W37" s="177" t="s">
        <v>92</v>
      </c>
    </row>
    <row r="38" spans="1:23" x14ac:dyDescent="0.25">
      <c r="A38" s="141" t="s">
        <v>78</v>
      </c>
      <c r="B38" s="150">
        <v>0.1432320079177847</v>
      </c>
      <c r="C38" s="150">
        <v>0.29299999999999998</v>
      </c>
      <c r="D38" s="150">
        <v>0.25</v>
      </c>
      <c r="E38" s="149">
        <v>0.30309999999999998</v>
      </c>
      <c r="F38" s="149">
        <v>0.30080000000000001</v>
      </c>
      <c r="G38" s="149">
        <v>0.2923</v>
      </c>
      <c r="H38" s="148">
        <v>0.29499999999999998</v>
      </c>
      <c r="I38" s="148">
        <v>0.29599999999999999</v>
      </c>
      <c r="J38" s="148">
        <v>0.29299999999999998</v>
      </c>
      <c r="K38" s="177" t="s">
        <v>92</v>
      </c>
      <c r="L38" s="148">
        <v>0.315</v>
      </c>
      <c r="M38" s="148">
        <v>0.318</v>
      </c>
      <c r="N38" s="148">
        <v>0.3281</v>
      </c>
      <c r="O38" s="147">
        <v>0.30230000000000001</v>
      </c>
      <c r="P38" s="147">
        <v>0.30320000000000003</v>
      </c>
      <c r="Q38" s="145">
        <v>0.30244430108593801</v>
      </c>
      <c r="R38" s="145">
        <v>0.30830000000000002</v>
      </c>
      <c r="S38" s="145">
        <v>0.29770000000000002</v>
      </c>
      <c r="T38" s="145">
        <v>0.29530000000000001</v>
      </c>
      <c r="U38" s="145">
        <v>0.28539999999999999</v>
      </c>
      <c r="V38" s="145"/>
      <c r="W38" s="177" t="s">
        <v>92</v>
      </c>
    </row>
    <row r="39" spans="1:23" x14ac:dyDescent="0.25">
      <c r="A39" s="155" t="s">
        <v>104</v>
      </c>
      <c r="B39" s="178"/>
      <c r="C39" s="178"/>
      <c r="D39" s="178"/>
      <c r="E39" s="179"/>
      <c r="F39" s="179"/>
      <c r="G39" s="179"/>
      <c r="H39" s="179"/>
      <c r="I39" s="179"/>
      <c r="J39" s="179"/>
      <c r="K39" s="180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81"/>
    </row>
    <row r="40" spans="1:23" x14ac:dyDescent="0.25">
      <c r="A40" s="141" t="s">
        <v>79</v>
      </c>
      <c r="B40" s="149" t="s">
        <v>92</v>
      </c>
      <c r="C40" s="149" t="s">
        <v>92</v>
      </c>
      <c r="D40" s="149" t="s">
        <v>92</v>
      </c>
      <c r="E40" s="149">
        <v>2E-3</v>
      </c>
      <c r="F40" s="149">
        <v>2.0999999999999999E-3</v>
      </c>
      <c r="G40" s="149" t="s">
        <v>92</v>
      </c>
      <c r="H40" s="148" t="s">
        <v>92</v>
      </c>
      <c r="I40" s="148" t="s">
        <v>92</v>
      </c>
      <c r="J40" s="148" t="s">
        <v>92</v>
      </c>
      <c r="K40" s="177" t="s">
        <v>92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/>
      <c r="W40" s="177" t="s">
        <v>92</v>
      </c>
    </row>
    <row r="41" spans="1:23" x14ac:dyDescent="0.25">
      <c r="A41" s="141" t="s">
        <v>80</v>
      </c>
      <c r="B41" s="149" t="s">
        <v>92</v>
      </c>
      <c r="C41" s="149" t="s">
        <v>92</v>
      </c>
      <c r="D41" s="149" t="s">
        <v>92</v>
      </c>
      <c r="E41" s="149" t="s">
        <v>92</v>
      </c>
      <c r="F41" s="149" t="s">
        <v>92</v>
      </c>
      <c r="G41" s="149" t="s">
        <v>92</v>
      </c>
      <c r="H41" s="149" t="s">
        <v>92</v>
      </c>
      <c r="I41" s="149" t="s">
        <v>92</v>
      </c>
      <c r="J41" s="149" t="s">
        <v>92</v>
      </c>
      <c r="K41" s="149" t="s">
        <v>92</v>
      </c>
      <c r="L41" s="149" t="s">
        <v>92</v>
      </c>
      <c r="M41" s="149" t="s">
        <v>92</v>
      </c>
      <c r="N41" s="149" t="s">
        <v>92</v>
      </c>
      <c r="O41" s="149" t="s">
        <v>92</v>
      </c>
      <c r="P41" s="149" t="s">
        <v>92</v>
      </c>
      <c r="Q41" s="149" t="s">
        <v>92</v>
      </c>
      <c r="R41" s="149" t="s">
        <v>92</v>
      </c>
      <c r="S41" s="149" t="s">
        <v>92</v>
      </c>
      <c r="T41" s="145">
        <v>6.0000000000000001E-3</v>
      </c>
      <c r="U41" s="145">
        <v>5.0000000000000001E-3</v>
      </c>
      <c r="V41" s="145"/>
      <c r="W41" s="177"/>
    </row>
    <row r="42" spans="1:23" x14ac:dyDescent="0.25">
      <c r="A42" s="141" t="s">
        <v>81</v>
      </c>
      <c r="B42" s="149" t="s">
        <v>92</v>
      </c>
      <c r="C42" s="149" t="s">
        <v>92</v>
      </c>
      <c r="D42" s="149" t="s">
        <v>92</v>
      </c>
      <c r="E42" s="149">
        <v>8.0000000000000002E-3</v>
      </c>
      <c r="F42" s="149">
        <v>8.3999999999999995E-3</v>
      </c>
      <c r="G42" s="149" t="s">
        <v>92</v>
      </c>
      <c r="H42" s="148">
        <v>4.0000000000000001E-3</v>
      </c>
      <c r="I42" s="148">
        <v>7.0000000000000001E-3</v>
      </c>
      <c r="J42" s="148">
        <v>7.0000000000000001E-3</v>
      </c>
      <c r="K42" s="177" t="s">
        <v>92</v>
      </c>
      <c r="L42" s="148">
        <v>6.1000000000000004E-3</v>
      </c>
      <c r="M42" s="148">
        <v>1.2999999999999999E-2</v>
      </c>
      <c r="N42" s="148">
        <v>1.2999999999999999E-2</v>
      </c>
      <c r="O42" s="147">
        <v>1.1441224356200921E-2</v>
      </c>
      <c r="P42" s="147">
        <v>9.2917903523144288E-3</v>
      </c>
      <c r="Q42" s="145">
        <v>1.2E-2</v>
      </c>
      <c r="R42" s="145">
        <v>1.2999999999999999E-2</v>
      </c>
      <c r="S42" s="145">
        <v>8.9999999999999993E-3</v>
      </c>
      <c r="T42" s="145">
        <v>4.0000000000000001E-3</v>
      </c>
      <c r="U42" s="145">
        <v>7.0000000000000001E-3</v>
      </c>
      <c r="V42" s="145"/>
      <c r="W42" s="177" t="s">
        <v>92</v>
      </c>
    </row>
    <row r="43" spans="1:23" x14ac:dyDescent="0.25">
      <c r="A43" s="141" t="s">
        <v>71</v>
      </c>
      <c r="B43" s="150">
        <v>0.2</v>
      </c>
      <c r="C43" s="150">
        <v>0.52500000000000002</v>
      </c>
      <c r="D43" s="150">
        <v>0.44400000000000001</v>
      </c>
      <c r="E43" s="149">
        <v>0.14399999999999999</v>
      </c>
      <c r="F43" s="149">
        <v>0.17249999999999999</v>
      </c>
      <c r="G43" s="149">
        <v>0.13100000000000001</v>
      </c>
      <c r="H43" s="148">
        <v>0.127</v>
      </c>
      <c r="I43" s="148">
        <v>0.121</v>
      </c>
      <c r="J43" s="148">
        <v>0.115</v>
      </c>
      <c r="K43" s="177" t="s">
        <v>92</v>
      </c>
      <c r="L43" s="148">
        <v>0.1139</v>
      </c>
      <c r="M43" s="148">
        <v>0.115</v>
      </c>
      <c r="N43" s="148">
        <v>7.0999999999999994E-2</v>
      </c>
      <c r="O43" s="147">
        <v>9.5355957891592694E-2</v>
      </c>
      <c r="P43" s="147">
        <v>9.7060148669140575E-2</v>
      </c>
      <c r="Q43" s="145">
        <v>7.6999999999999999E-2</v>
      </c>
      <c r="R43" s="145">
        <v>7.9000000000000001E-2</v>
      </c>
      <c r="S43" s="145">
        <v>8.5999999999999993E-2</v>
      </c>
      <c r="T43" s="145">
        <v>7.5999999999999998E-2</v>
      </c>
      <c r="U43" s="145">
        <v>7.9000000000000001E-2</v>
      </c>
      <c r="V43" s="145"/>
      <c r="W43" s="177" t="s">
        <v>92</v>
      </c>
    </row>
    <row r="44" spans="1:23" x14ac:dyDescent="0.25">
      <c r="A44" s="141" t="s">
        <v>72</v>
      </c>
      <c r="B44" s="150">
        <v>0.7</v>
      </c>
      <c r="C44" s="150">
        <v>0.113</v>
      </c>
      <c r="D44" s="150">
        <v>0.13200000000000001</v>
      </c>
      <c r="E44" s="149">
        <v>0.23599999999999999</v>
      </c>
      <c r="F44" s="149">
        <v>0.128</v>
      </c>
      <c r="G44" s="149">
        <v>9.1999999999999998E-2</v>
      </c>
      <c r="H44" s="148">
        <v>0.13600000000000001</v>
      </c>
      <c r="I44" s="148">
        <v>0.127</v>
      </c>
      <c r="J44" s="148">
        <v>0.11799999999999999</v>
      </c>
      <c r="K44" s="177" t="s">
        <v>92</v>
      </c>
      <c r="L44" s="148">
        <v>0.1162</v>
      </c>
      <c r="M44" s="148">
        <v>0.113</v>
      </c>
      <c r="N44" s="148">
        <v>0.15</v>
      </c>
      <c r="O44" s="147">
        <v>0.16099274940980821</v>
      </c>
      <c r="P44" s="147">
        <v>0.17052029282379788</v>
      </c>
      <c r="Q44" s="145">
        <v>0.20699999999999999</v>
      </c>
      <c r="R44" s="145">
        <v>0.187</v>
      </c>
      <c r="S44" s="145">
        <v>0.191</v>
      </c>
      <c r="T44" s="145">
        <v>0.17299999999999999</v>
      </c>
      <c r="U44" s="145">
        <v>0.161</v>
      </c>
      <c r="V44" s="145"/>
      <c r="W44" s="177" t="s">
        <v>92</v>
      </c>
    </row>
    <row r="45" spans="1:23" x14ac:dyDescent="0.25">
      <c r="A45" s="141" t="s">
        <v>82</v>
      </c>
      <c r="B45" s="149" t="s">
        <v>92</v>
      </c>
      <c r="C45" s="149" t="s">
        <v>92</v>
      </c>
      <c r="D45" s="149" t="s">
        <v>92</v>
      </c>
      <c r="E45" s="149">
        <v>2E-3</v>
      </c>
      <c r="F45" s="149">
        <v>2.0999999999999999E-3</v>
      </c>
      <c r="G45" s="149" t="s">
        <v>92</v>
      </c>
      <c r="H45" s="148">
        <v>1E-3</v>
      </c>
      <c r="I45" s="148">
        <v>2E-3</v>
      </c>
      <c r="J45" s="148">
        <v>2E-3</v>
      </c>
      <c r="K45" s="177" t="s">
        <v>92</v>
      </c>
      <c r="L45" s="148">
        <v>1.5E-3</v>
      </c>
      <c r="M45" s="148">
        <v>3.0000000000000001E-3</v>
      </c>
      <c r="N45" s="148">
        <v>3.0000000000000001E-3</v>
      </c>
      <c r="O45" s="147">
        <v>3.8137414520669735E-3</v>
      </c>
      <c r="P45" s="147">
        <v>3.0972634507714764E-3</v>
      </c>
      <c r="Q45" s="145">
        <v>4.0000000000000001E-3</v>
      </c>
      <c r="R45" s="145">
        <v>4.0000000000000001E-3</v>
      </c>
      <c r="S45" s="145">
        <v>3.0000000000000001E-3</v>
      </c>
      <c r="T45" s="145">
        <v>1E-3</v>
      </c>
      <c r="U45" s="145">
        <v>2E-3</v>
      </c>
      <c r="V45" s="145"/>
      <c r="W45" s="177" t="s">
        <v>92</v>
      </c>
    </row>
    <row r="46" spans="1:23" x14ac:dyDescent="0.25">
      <c r="A46" s="141" t="s">
        <v>83</v>
      </c>
      <c r="B46" s="149" t="s">
        <v>92</v>
      </c>
      <c r="C46" s="149" t="s">
        <v>92</v>
      </c>
      <c r="D46" s="149" t="s">
        <v>92</v>
      </c>
      <c r="E46" s="149">
        <v>4.0000000000000001E-3</v>
      </c>
      <c r="F46" s="149">
        <v>4.1999999999999997E-3</v>
      </c>
      <c r="G46" s="149" t="s">
        <v>92</v>
      </c>
      <c r="H46" s="148">
        <v>2E-3</v>
      </c>
      <c r="I46" s="148">
        <v>3.0000000000000001E-3</v>
      </c>
      <c r="J46" s="148">
        <v>3.0000000000000001E-3</v>
      </c>
      <c r="K46" s="177" t="s">
        <v>92</v>
      </c>
      <c r="L46" s="148">
        <v>3.0999999999999999E-3</v>
      </c>
      <c r="M46" s="148">
        <v>6.0000000000000001E-3</v>
      </c>
      <c r="N46" s="148">
        <v>7.0000000000000001E-3</v>
      </c>
      <c r="O46" s="147">
        <v>7.6274829041339471E-3</v>
      </c>
      <c r="P46" s="147">
        <v>6.1945269015429528E-3</v>
      </c>
      <c r="Q46" s="145">
        <v>8.0000000000000002E-3</v>
      </c>
      <c r="R46" s="145">
        <v>8.9999999999999993E-3</v>
      </c>
      <c r="S46" s="145">
        <v>6.0000000000000001E-3</v>
      </c>
      <c r="T46" s="145">
        <v>1E-3</v>
      </c>
      <c r="U46" s="145">
        <v>2E-3</v>
      </c>
      <c r="V46" s="145"/>
      <c r="W46" s="177" t="s">
        <v>92</v>
      </c>
    </row>
    <row r="47" spans="1:23" x14ac:dyDescent="0.25">
      <c r="A47" s="141" t="s">
        <v>73</v>
      </c>
      <c r="B47" s="149" t="s">
        <v>92</v>
      </c>
      <c r="C47" s="150">
        <v>6.8000000000000005E-2</v>
      </c>
      <c r="D47" s="150">
        <v>7.9000000000000001E-2</v>
      </c>
      <c r="E47" s="149">
        <v>4.7E-2</v>
      </c>
      <c r="F47" s="149">
        <v>2.7E-2</v>
      </c>
      <c r="G47" s="149">
        <v>5.0000000000000001E-3</v>
      </c>
      <c r="H47" s="148">
        <v>2.3E-2</v>
      </c>
      <c r="I47" s="148">
        <v>2.7E-2</v>
      </c>
      <c r="J47" s="148">
        <v>0.02</v>
      </c>
      <c r="K47" s="177" t="s">
        <v>92</v>
      </c>
      <c r="L47" s="148">
        <v>1.9E-2</v>
      </c>
      <c r="M47" s="148">
        <v>2.9000000000000001E-2</v>
      </c>
      <c r="N47" s="148">
        <v>2.3E-2</v>
      </c>
      <c r="O47" s="147">
        <v>2.6696190164468815E-2</v>
      </c>
      <c r="P47" s="147">
        <v>2.1680844155400333E-2</v>
      </c>
      <c r="Q47" s="145">
        <v>2.8000000000000001E-2</v>
      </c>
      <c r="R47" s="145">
        <v>0.03</v>
      </c>
      <c r="S47" s="145">
        <v>4.3999999999999997E-2</v>
      </c>
      <c r="T47" s="145">
        <v>3.1E-2</v>
      </c>
      <c r="U47" s="145">
        <v>3.4000000000000002E-2</v>
      </c>
      <c r="V47" s="145"/>
      <c r="W47" s="177" t="s">
        <v>92</v>
      </c>
    </row>
    <row r="48" spans="1:23" x14ac:dyDescent="0.25">
      <c r="A48" s="141" t="s">
        <v>84</v>
      </c>
      <c r="B48" s="149" t="s">
        <v>92</v>
      </c>
      <c r="C48" s="149" t="s">
        <v>92</v>
      </c>
      <c r="D48" s="149" t="s">
        <v>92</v>
      </c>
      <c r="E48" s="149">
        <v>1.2999999999999999E-2</v>
      </c>
      <c r="F48" s="149">
        <v>1.47E-2</v>
      </c>
      <c r="G48" s="149" t="s">
        <v>92</v>
      </c>
      <c r="H48" s="148">
        <v>8.9999999999999993E-3</v>
      </c>
      <c r="I48" s="148">
        <v>1.4999999999999999E-2</v>
      </c>
      <c r="J48" s="148">
        <v>1.4999999999999999E-2</v>
      </c>
      <c r="K48" s="177" t="s">
        <v>92</v>
      </c>
      <c r="L48" s="148">
        <v>1.38E-2</v>
      </c>
      <c r="M48" s="148">
        <v>2.8000000000000001E-2</v>
      </c>
      <c r="N48" s="148">
        <v>0.03</v>
      </c>
      <c r="O48" s="147">
        <v>2.2882448712401842E-2</v>
      </c>
      <c r="P48" s="147">
        <v>1.8583580704628858E-2</v>
      </c>
      <c r="Q48" s="145">
        <v>2.4E-2</v>
      </c>
      <c r="R48" s="145">
        <v>2.5999999999999999E-2</v>
      </c>
      <c r="S48" s="145">
        <v>1.7000000000000001E-2</v>
      </c>
      <c r="T48" s="145">
        <v>0.01</v>
      </c>
      <c r="U48" s="145">
        <v>1.7000000000000001E-2</v>
      </c>
      <c r="V48" s="145"/>
      <c r="W48" s="177" t="s">
        <v>92</v>
      </c>
    </row>
    <row r="49" spans="1:23" x14ac:dyDescent="0.25">
      <c r="A49" s="141" t="s">
        <v>74</v>
      </c>
      <c r="B49" s="149" t="s">
        <v>92</v>
      </c>
      <c r="C49" s="150">
        <v>2.3E-2</v>
      </c>
      <c r="D49" s="150">
        <v>2.5999999999999999E-2</v>
      </c>
      <c r="E49" s="149">
        <v>2.1000000000000001E-2</v>
      </c>
      <c r="F49" s="149">
        <v>1.46E-2</v>
      </c>
      <c r="G49" s="149">
        <v>2E-3</v>
      </c>
      <c r="H49" s="148">
        <v>1.9E-2</v>
      </c>
      <c r="I49" s="148">
        <v>6.9000000000000006E-2</v>
      </c>
      <c r="J49" s="148">
        <v>6.5000000000000002E-2</v>
      </c>
      <c r="K49" s="177" t="s">
        <v>92</v>
      </c>
      <c r="L49" s="148">
        <v>6.3600000000000004E-2</v>
      </c>
      <c r="M49" s="148">
        <v>6.9000000000000006E-2</v>
      </c>
      <c r="N49" s="148">
        <v>6.9000000000000006E-2</v>
      </c>
      <c r="O49" s="147">
        <v>1.9068707260334869E-2</v>
      </c>
      <c r="P49" s="147">
        <v>1.5486317253857379E-2</v>
      </c>
      <c r="Q49" s="145">
        <v>0.02</v>
      </c>
      <c r="R49" s="145">
        <v>2.1999999999999999E-2</v>
      </c>
      <c r="S49" s="145">
        <v>3.2000000000000001E-2</v>
      </c>
      <c r="T49" s="145">
        <v>2.4E-2</v>
      </c>
      <c r="U49" s="145">
        <v>2.5999999999999999E-2</v>
      </c>
      <c r="V49" s="145"/>
      <c r="W49" s="177" t="s">
        <v>92</v>
      </c>
    </row>
    <row r="50" spans="1:23" x14ac:dyDescent="0.25">
      <c r="A50" s="141" t="s">
        <v>85</v>
      </c>
      <c r="B50" s="149" t="s">
        <v>92</v>
      </c>
      <c r="C50" s="149" t="s">
        <v>92</v>
      </c>
      <c r="D50" s="149" t="s">
        <v>92</v>
      </c>
      <c r="E50" s="149">
        <v>2E-3</v>
      </c>
      <c r="F50" s="149">
        <v>2.0999999999999999E-3</v>
      </c>
      <c r="G50" s="149" t="s">
        <v>92</v>
      </c>
      <c r="H50" s="148">
        <v>2E-3</v>
      </c>
      <c r="I50" s="148">
        <v>3.0000000000000001E-3</v>
      </c>
      <c r="J50" s="148">
        <v>3.0000000000000001E-3</v>
      </c>
      <c r="K50" s="177" t="s">
        <v>92</v>
      </c>
      <c r="L50" s="148">
        <v>3.0999999999999999E-3</v>
      </c>
      <c r="M50" s="148">
        <v>6.0000000000000001E-3</v>
      </c>
      <c r="N50" s="148">
        <v>7.0000000000000001E-3</v>
      </c>
      <c r="O50" s="147">
        <v>7.6274829041339471E-3</v>
      </c>
      <c r="P50" s="147">
        <v>6.1945269015429528E-3</v>
      </c>
      <c r="Q50" s="145">
        <v>8.0000000000000002E-3</v>
      </c>
      <c r="R50" s="145">
        <v>8.9999999999999993E-3</v>
      </c>
      <c r="S50" s="145">
        <v>6.0000000000000001E-3</v>
      </c>
      <c r="T50" s="145">
        <v>1E-3</v>
      </c>
      <c r="U50" s="145">
        <v>2E-3</v>
      </c>
      <c r="V50" s="145"/>
      <c r="W50" s="177" t="s">
        <v>92</v>
      </c>
    </row>
    <row r="51" spans="1:23" x14ac:dyDescent="0.25">
      <c r="A51" s="141" t="s">
        <v>86</v>
      </c>
      <c r="B51" s="149" t="s">
        <v>92</v>
      </c>
      <c r="C51" s="149" t="s">
        <v>92</v>
      </c>
      <c r="D51" s="149" t="s">
        <v>92</v>
      </c>
      <c r="E51" s="149">
        <v>6.0000000000000001E-3</v>
      </c>
      <c r="F51" s="149">
        <v>6.3E-3</v>
      </c>
      <c r="G51" s="149" t="s">
        <v>92</v>
      </c>
      <c r="H51" s="148">
        <v>3.0000000000000001E-3</v>
      </c>
      <c r="I51" s="148">
        <v>5.0000000000000001E-3</v>
      </c>
      <c r="J51" s="148">
        <v>5.0000000000000001E-3</v>
      </c>
      <c r="K51" s="177" t="s">
        <v>92</v>
      </c>
      <c r="L51" s="148">
        <v>4.5999999999999999E-3</v>
      </c>
      <c r="M51" s="148">
        <v>8.9999999999999993E-3</v>
      </c>
      <c r="N51" s="148">
        <v>0.01</v>
      </c>
      <c r="O51" s="147">
        <v>1.1441224356200921E-2</v>
      </c>
      <c r="P51" s="147">
        <v>9.2917903523144288E-3</v>
      </c>
      <c r="Q51" s="145">
        <v>1.2E-2</v>
      </c>
      <c r="R51" s="145">
        <v>1.2999999999999999E-2</v>
      </c>
      <c r="S51" s="145">
        <v>8.9999999999999993E-3</v>
      </c>
      <c r="T51" s="145">
        <v>1E-3</v>
      </c>
      <c r="U51" s="145">
        <v>2E-3</v>
      </c>
      <c r="V51" s="145"/>
      <c r="W51" s="177" t="s">
        <v>92</v>
      </c>
    </row>
    <row r="52" spans="1:23" x14ac:dyDescent="0.25">
      <c r="A52" s="141" t="s">
        <v>87</v>
      </c>
      <c r="B52" s="149"/>
      <c r="C52" s="149"/>
      <c r="D52" s="149"/>
      <c r="E52" s="149"/>
      <c r="F52" s="149"/>
      <c r="G52" s="149"/>
      <c r="H52" s="148"/>
      <c r="I52" s="148"/>
      <c r="J52" s="148"/>
      <c r="K52" s="177"/>
      <c r="L52" s="148"/>
      <c r="M52" s="148"/>
      <c r="N52" s="148"/>
      <c r="O52" s="147">
        <v>1.1441224356200921E-2</v>
      </c>
      <c r="P52" s="147">
        <v>9.2917903523144288E-3</v>
      </c>
      <c r="Q52" s="145">
        <v>1.2E-2</v>
      </c>
      <c r="R52" s="145">
        <v>1.2999999999999999E-2</v>
      </c>
      <c r="S52" s="145">
        <v>8.9999999999999993E-3</v>
      </c>
      <c r="T52" s="145">
        <v>4.0000000000000001E-3</v>
      </c>
      <c r="U52" s="145">
        <v>7.0000000000000001E-3</v>
      </c>
      <c r="V52" s="145"/>
      <c r="W52" s="177" t="s">
        <v>92</v>
      </c>
    </row>
    <row r="53" spans="1:23" x14ac:dyDescent="0.25">
      <c r="A53" s="141" t="s">
        <v>76</v>
      </c>
      <c r="B53" s="149" t="s">
        <v>92</v>
      </c>
      <c r="C53" s="150">
        <v>4.4999999999999998E-2</v>
      </c>
      <c r="D53" s="150">
        <v>5.2999999999999999E-2</v>
      </c>
      <c r="E53" s="149">
        <v>0.25600000000000001</v>
      </c>
      <c r="F53" s="149">
        <v>0.2467</v>
      </c>
      <c r="G53" s="149">
        <v>0.218</v>
      </c>
      <c r="H53" s="148">
        <v>0.27200000000000002</v>
      </c>
      <c r="I53" s="148">
        <v>0.245</v>
      </c>
      <c r="J53" s="148">
        <v>0.248</v>
      </c>
      <c r="K53" s="177" t="s">
        <v>92</v>
      </c>
      <c r="L53" s="148">
        <v>0.25040000000000001</v>
      </c>
      <c r="M53" s="148">
        <v>0.22</v>
      </c>
      <c r="N53" s="148">
        <v>0.23200000000000001</v>
      </c>
      <c r="O53" s="147">
        <v>0.23449999999999999</v>
      </c>
      <c r="P53" s="147">
        <v>0.2384</v>
      </c>
      <c r="Q53" s="145">
        <v>0.23200000000000001</v>
      </c>
      <c r="R53" s="145">
        <v>0.23200000000000001</v>
      </c>
      <c r="S53" s="145">
        <v>0.19700000000000001</v>
      </c>
      <c r="T53" s="145">
        <v>0.2</v>
      </c>
      <c r="U53" s="145">
        <v>0.17699999999999999</v>
      </c>
      <c r="V53" s="145"/>
      <c r="W53" s="177" t="s">
        <v>92</v>
      </c>
    </row>
    <row r="54" spans="1:23" x14ac:dyDescent="0.25">
      <c r="A54" s="141" t="s">
        <v>88</v>
      </c>
      <c r="B54" s="149" t="s">
        <v>92</v>
      </c>
      <c r="C54" s="149" t="s">
        <v>92</v>
      </c>
      <c r="D54" s="149" t="s">
        <v>92</v>
      </c>
      <c r="E54" s="149">
        <v>6.0000000000000001E-3</v>
      </c>
      <c r="F54" s="149">
        <v>6.3E-3</v>
      </c>
      <c r="G54" s="149" t="s">
        <v>92</v>
      </c>
      <c r="H54" s="148">
        <v>4.0000000000000001E-3</v>
      </c>
      <c r="I54" s="148">
        <v>7.0000000000000001E-3</v>
      </c>
      <c r="J54" s="148">
        <v>7.0000000000000001E-3</v>
      </c>
      <c r="K54" s="177" t="s">
        <v>92</v>
      </c>
      <c r="L54" s="148">
        <v>6.1000000000000004E-3</v>
      </c>
      <c r="M54" s="148">
        <v>1.2999999999999999E-2</v>
      </c>
      <c r="N54" s="148">
        <v>1.2999999999999999E-2</v>
      </c>
      <c r="O54" s="147">
        <v>3.8E-3</v>
      </c>
      <c r="P54" s="147">
        <v>3.0972634507714764E-3</v>
      </c>
      <c r="Q54" s="145">
        <v>4.0000000000000001E-3</v>
      </c>
      <c r="R54" s="145">
        <v>4.0000000000000001E-3</v>
      </c>
      <c r="S54" s="145">
        <v>8.9999999999999993E-3</v>
      </c>
      <c r="T54" s="145">
        <v>7.0000000000000001E-3</v>
      </c>
      <c r="U54" s="145">
        <v>7.0000000000000001E-3</v>
      </c>
      <c r="V54" s="145"/>
      <c r="W54" s="177" t="s">
        <v>92</v>
      </c>
    </row>
    <row r="55" spans="1:23" x14ac:dyDescent="0.25">
      <c r="A55" s="141" t="s">
        <v>89</v>
      </c>
      <c r="B55" s="149" t="s">
        <v>92</v>
      </c>
      <c r="C55" s="150">
        <v>0.09</v>
      </c>
      <c r="D55" s="150">
        <v>0.106</v>
      </c>
      <c r="E55" s="149">
        <v>4.4999999999999998E-2</v>
      </c>
      <c r="F55" s="149">
        <v>1.6299999999999999E-2</v>
      </c>
      <c r="G55" s="149">
        <v>7.0000000000000001E-3</v>
      </c>
      <c r="H55" s="148">
        <v>1.6E-2</v>
      </c>
      <c r="I55" s="148">
        <v>1.4999999999999999E-2</v>
      </c>
      <c r="J55" s="148">
        <v>8.0000000000000002E-3</v>
      </c>
      <c r="K55" s="177" t="s">
        <v>92</v>
      </c>
      <c r="L55" s="148">
        <v>8.3000000000000001E-3</v>
      </c>
      <c r="M55" s="148">
        <v>7.0000000000000001E-3</v>
      </c>
      <c r="N55" s="148">
        <v>0</v>
      </c>
      <c r="O55" s="147">
        <v>1.14E-2</v>
      </c>
      <c r="P55" s="147">
        <v>9.2917903523144288E-3</v>
      </c>
      <c r="Q55" s="145">
        <v>1.2E-2</v>
      </c>
      <c r="R55" s="145">
        <v>1.2999999999999999E-2</v>
      </c>
      <c r="S55" s="145">
        <v>3.2000000000000001E-2</v>
      </c>
      <c r="T55" s="145">
        <v>2.5000000000000001E-2</v>
      </c>
      <c r="U55" s="145">
        <v>2.4E-2</v>
      </c>
      <c r="V55" s="145"/>
      <c r="W55" s="177" t="s">
        <v>92</v>
      </c>
    </row>
    <row r="56" spans="1:23" x14ac:dyDescent="0.25">
      <c r="A56" s="141" t="s">
        <v>90</v>
      </c>
      <c r="B56" s="149"/>
      <c r="C56" s="150"/>
      <c r="D56" s="150"/>
      <c r="E56" s="149"/>
      <c r="F56" s="149"/>
      <c r="G56" s="149"/>
      <c r="H56" s="148"/>
      <c r="I56" s="148"/>
      <c r="J56" s="148">
        <v>2.7E-2</v>
      </c>
      <c r="K56" s="177" t="s">
        <v>92</v>
      </c>
      <c r="L56" s="148">
        <v>2.0299999999999999E-2</v>
      </c>
      <c r="M56" s="148">
        <v>1.7999999999999999E-2</v>
      </c>
      <c r="N56" s="148">
        <v>0</v>
      </c>
      <c r="O56" s="147">
        <v>0</v>
      </c>
      <c r="P56" s="147">
        <v>2.1636470356579087E-2</v>
      </c>
      <c r="Q56" s="145">
        <v>1.9E-2</v>
      </c>
      <c r="R56" s="145">
        <v>1.9E-2</v>
      </c>
      <c r="S56" s="145">
        <v>3.5000000000000003E-2</v>
      </c>
      <c r="T56" s="145">
        <v>0.05</v>
      </c>
      <c r="U56" s="145">
        <v>5.8999999999999997E-2</v>
      </c>
      <c r="V56" s="145"/>
      <c r="W56" s="177" t="s">
        <v>92</v>
      </c>
    </row>
    <row r="57" spans="1:23" x14ac:dyDescent="0.25">
      <c r="A57" s="141" t="s">
        <v>77</v>
      </c>
      <c r="B57" s="149" t="s">
        <v>92</v>
      </c>
      <c r="C57" s="150">
        <v>0.13600000000000001</v>
      </c>
      <c r="D57" s="150">
        <v>0.159</v>
      </c>
      <c r="E57" s="149">
        <v>8.5000000000000006E-2</v>
      </c>
      <c r="F57" s="149">
        <v>0.27779999999999999</v>
      </c>
      <c r="G57" s="149">
        <v>0.48</v>
      </c>
      <c r="H57" s="148">
        <v>0.33900000000000002</v>
      </c>
      <c r="I57" s="148">
        <v>0.318</v>
      </c>
      <c r="J57" s="148">
        <v>0.318</v>
      </c>
      <c r="K57" s="177" t="s">
        <v>92</v>
      </c>
      <c r="L57" s="148">
        <v>0.32950000000000002</v>
      </c>
      <c r="M57" s="148">
        <v>0.316</v>
      </c>
      <c r="N57" s="148">
        <v>0.33200000000000002</v>
      </c>
      <c r="O57" s="147">
        <v>0.33429999999999999</v>
      </c>
      <c r="P57" s="147">
        <v>0.36079901037722378</v>
      </c>
      <c r="Q57" s="145">
        <v>0.311</v>
      </c>
      <c r="R57" s="145">
        <v>0.32700000000000001</v>
      </c>
      <c r="S57" s="145">
        <v>0.312</v>
      </c>
      <c r="T57" s="145">
        <v>0.38200000000000001</v>
      </c>
      <c r="U57" s="145">
        <v>0.38900000000000001</v>
      </c>
      <c r="V57" s="145"/>
      <c r="W57" s="177" t="s">
        <v>92</v>
      </c>
    </row>
    <row r="58" spans="1:23" x14ac:dyDescent="0.25">
      <c r="A58" s="141" t="s">
        <v>78</v>
      </c>
      <c r="B58" s="150">
        <v>0.1</v>
      </c>
      <c r="C58" s="149" t="s">
        <v>92</v>
      </c>
      <c r="D58" s="149" t="s">
        <v>92</v>
      </c>
      <c r="E58" s="149">
        <v>0.125</v>
      </c>
      <c r="F58" s="149">
        <v>7.0699999999999999E-2</v>
      </c>
      <c r="G58" s="149">
        <v>6.6000000000000003E-2</v>
      </c>
      <c r="H58" s="148">
        <v>4.1000000000000002E-2</v>
      </c>
      <c r="I58" s="148">
        <v>3.5999999999999997E-2</v>
      </c>
      <c r="J58" s="148">
        <v>3.7999999999999999E-2</v>
      </c>
      <c r="K58" s="177" t="s">
        <v>92</v>
      </c>
      <c r="L58" s="148">
        <v>4.0599999999999997E-2</v>
      </c>
      <c r="M58" s="148">
        <v>3.5000000000000003E-2</v>
      </c>
      <c r="N58" s="148">
        <v>3.9E-2</v>
      </c>
      <c r="O58" s="147">
        <v>3.7600000000000001E-2</v>
      </c>
      <c r="P58" s="147">
        <v>0</v>
      </c>
      <c r="Q58" s="145">
        <v>0</v>
      </c>
      <c r="R58" s="145">
        <v>0</v>
      </c>
      <c r="S58" s="145">
        <v>0</v>
      </c>
      <c r="T58" s="145">
        <v>0</v>
      </c>
      <c r="U58" s="145">
        <v>0</v>
      </c>
      <c r="V58" s="145"/>
      <c r="W58" s="177" t="s">
        <v>92</v>
      </c>
    </row>
    <row r="59" spans="1:23" x14ac:dyDescent="0.25">
      <c r="A59" s="182" t="s">
        <v>105</v>
      </c>
      <c r="B59" s="183"/>
      <c r="C59" s="183"/>
      <c r="D59" s="183"/>
      <c r="E59" s="183"/>
      <c r="F59" s="183"/>
      <c r="G59" s="183"/>
      <c r="H59" s="184"/>
    </row>
    <row r="60" spans="1:23" x14ac:dyDescent="0.25">
      <c r="A60" s="211" t="s">
        <v>106</v>
      </c>
      <c r="B60" s="211"/>
      <c r="C60" s="211"/>
      <c r="D60" s="211"/>
      <c r="E60" s="211"/>
      <c r="F60" s="211"/>
      <c r="G60" s="211"/>
      <c r="H60" s="211"/>
    </row>
    <row r="61" spans="1:23" x14ac:dyDescent="0.25">
      <c r="A61" s="212" t="s">
        <v>107</v>
      </c>
      <c r="B61" s="212"/>
      <c r="C61" s="212"/>
      <c r="D61" s="212"/>
      <c r="E61" s="212"/>
      <c r="F61" s="212"/>
      <c r="G61" s="212"/>
      <c r="H61" s="212"/>
    </row>
  </sheetData>
  <mergeCells count="2">
    <mergeCell ref="A60:H60"/>
    <mergeCell ref="A61:H61"/>
  </mergeCells>
  <pageMargins left="0.7" right="0.7" top="0.75" bottom="0.75" header="0.3" footer="0.3"/>
  <pageSetup paperSize="9" scale="4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82"/>
  <sheetViews>
    <sheetView workbookViewId="0">
      <selection activeCell="G16" sqref="G16"/>
    </sheetView>
  </sheetViews>
  <sheetFormatPr defaultRowHeight="15" x14ac:dyDescent="0.25"/>
  <cols>
    <col min="1" max="1" width="9.140625" style="34"/>
    <col min="2" max="2" width="10.7109375" style="34" bestFit="1" customWidth="1"/>
    <col min="3" max="3" width="11.5703125" style="34" bestFit="1" customWidth="1"/>
    <col min="4" max="4" width="13.42578125" style="34" bestFit="1" customWidth="1"/>
    <col min="5" max="5" width="9.140625" style="34"/>
    <col min="6" max="6" width="11" style="34" bestFit="1" customWidth="1"/>
    <col min="7" max="7" width="8.140625" style="34" bestFit="1" customWidth="1"/>
    <col min="8" max="12" width="7.140625" style="34" bestFit="1" customWidth="1"/>
    <col min="13" max="16" width="6.85546875" style="34" bestFit="1" customWidth="1"/>
    <col min="17" max="17" width="7.140625" style="34" bestFit="1" customWidth="1"/>
    <col min="18" max="18" width="6.85546875" style="34" bestFit="1" customWidth="1"/>
    <col min="19" max="19" width="7.140625" style="34" bestFit="1" customWidth="1"/>
    <col min="20" max="24" width="6.85546875" style="34" bestFit="1" customWidth="1"/>
    <col min="25" max="16384" width="9.140625" style="34"/>
  </cols>
  <sheetData>
    <row r="1" spans="2:38" x14ac:dyDescent="0.25">
      <c r="C1" s="119" t="s">
        <v>44</v>
      </c>
      <c r="D1" s="119" t="s">
        <v>38</v>
      </c>
    </row>
    <row r="2" spans="2:38" x14ac:dyDescent="0.25">
      <c r="B2" s="127">
        <v>41759</v>
      </c>
      <c r="C2" s="116"/>
      <c r="D2" s="199">
        <v>4.5431704265402835E-2</v>
      </c>
    </row>
    <row r="3" spans="2:38" x14ac:dyDescent="0.25">
      <c r="B3" s="39">
        <f>EOMONTH(B2,1)</f>
        <v>41790</v>
      </c>
      <c r="C3" s="116"/>
      <c r="D3" s="199">
        <v>1.6970567927163997E-2</v>
      </c>
      <c r="F3" s="43"/>
      <c r="G3" s="199">
        <v>4.5431704265402835E-2</v>
      </c>
      <c r="H3" s="34">
        <v>1.6970567927163997E-2</v>
      </c>
      <c r="I3" s="34">
        <v>2.3937565985919687E-2</v>
      </c>
      <c r="J3" s="34">
        <v>8.6873146505504779E-3</v>
      </c>
      <c r="K3" s="34">
        <v>-2.8149833537964254E-3</v>
      </c>
      <c r="L3" s="34">
        <v>1.4530175550634196E-2</v>
      </c>
      <c r="M3" s="34">
        <v>-4.8495082302293007E-3</v>
      </c>
      <c r="N3" s="34">
        <v>-2.3563619587559019E-3</v>
      </c>
      <c r="O3" s="34">
        <v>-3.1484494582681446E-3</v>
      </c>
      <c r="Q3" s="41"/>
      <c r="R3" s="42"/>
      <c r="S3" s="42"/>
      <c r="T3" s="42"/>
      <c r="U3" s="42"/>
      <c r="V3" s="42"/>
      <c r="W3" s="42"/>
      <c r="X3" s="42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2:38" x14ac:dyDescent="0.25">
      <c r="B4" s="39">
        <f t="shared" ref="B4:B21" si="0">EOMONTH(B3,1)</f>
        <v>41820</v>
      </c>
      <c r="C4" s="116"/>
      <c r="D4" s="199">
        <v>2.3937565985919687E-2</v>
      </c>
      <c r="E4" s="42"/>
      <c r="F4" s="42"/>
      <c r="G4" s="143">
        <v>1.2648207871993711E-2</v>
      </c>
      <c r="H4" s="143">
        <v>3.0392325762155243E-3</v>
      </c>
      <c r="I4" s="143">
        <v>7.1205743987615821E-3</v>
      </c>
      <c r="J4" s="143">
        <v>8.6778730437897141E-3</v>
      </c>
      <c r="K4" s="143">
        <v>-5.5921536018009067E-5</v>
      </c>
      <c r="L4" s="143">
        <v>-9.9817575740988873E-3</v>
      </c>
      <c r="M4" s="143">
        <v>-4.0637829006546066E-3</v>
      </c>
      <c r="N4" s="143">
        <v>-2.1136591957559535E-3</v>
      </c>
      <c r="O4" s="143">
        <v>-9.1262102047339356E-3</v>
      </c>
      <c r="P4" s="143">
        <v>-1.5799999999999998E-2</v>
      </c>
      <c r="Q4" s="143">
        <v>6.8000000000000005E-3</v>
      </c>
    </row>
    <row r="5" spans="2:38" x14ac:dyDescent="0.25">
      <c r="B5" s="39">
        <f t="shared" si="0"/>
        <v>41851</v>
      </c>
      <c r="C5" s="116"/>
      <c r="D5" s="199">
        <v>8.6873146505504779E-3</v>
      </c>
      <c r="E5" s="42"/>
      <c r="F5" s="42"/>
      <c r="G5" s="42"/>
      <c r="H5" s="42"/>
      <c r="I5" s="42"/>
      <c r="K5" s="41"/>
      <c r="L5" s="41"/>
      <c r="M5" s="41"/>
      <c r="N5" s="41"/>
      <c r="O5" s="42"/>
      <c r="P5" s="42"/>
      <c r="Q5" s="42"/>
      <c r="R5" s="42"/>
      <c r="S5" s="42"/>
      <c r="T5" s="42"/>
      <c r="U5" s="42"/>
      <c r="V5" s="42"/>
      <c r="W5" s="42"/>
    </row>
    <row r="6" spans="2:38" x14ac:dyDescent="0.25">
      <c r="B6" s="39">
        <f t="shared" si="0"/>
        <v>41882</v>
      </c>
      <c r="C6" s="116"/>
      <c r="D6" s="199">
        <v>-2.8149833537964254E-3</v>
      </c>
      <c r="E6" s="42"/>
      <c r="F6" s="42"/>
      <c r="G6" s="42"/>
      <c r="H6" s="42"/>
      <c r="I6" s="42"/>
      <c r="K6" s="41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2:38" x14ac:dyDescent="0.25">
      <c r="B7" s="39">
        <f t="shared" si="0"/>
        <v>41912</v>
      </c>
      <c r="C7" s="116"/>
      <c r="D7" s="199">
        <v>1.4530175550634196E-2</v>
      </c>
      <c r="E7" s="42"/>
      <c r="F7" s="42"/>
      <c r="G7" s="42"/>
      <c r="H7" s="42"/>
      <c r="I7" s="42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</row>
    <row r="8" spans="2:38" x14ac:dyDescent="0.25">
      <c r="B8" s="39">
        <f t="shared" si="0"/>
        <v>41943</v>
      </c>
      <c r="C8" s="116"/>
      <c r="D8" s="199">
        <v>-4.8495082302293007E-3</v>
      </c>
      <c r="E8" s="42"/>
      <c r="F8" s="42"/>
      <c r="G8" s="42"/>
      <c r="H8" s="42"/>
      <c r="I8" s="44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2:38" x14ac:dyDescent="0.25">
      <c r="B9" s="39">
        <f t="shared" si="0"/>
        <v>41973</v>
      </c>
      <c r="C9" s="116"/>
      <c r="D9" s="199">
        <v>-2.3563619587559019E-3</v>
      </c>
      <c r="E9" s="42"/>
      <c r="F9" s="42"/>
      <c r="G9" s="42"/>
      <c r="H9" s="42"/>
      <c r="I9" s="42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2:38" x14ac:dyDescent="0.25">
      <c r="B10" s="39">
        <f t="shared" si="0"/>
        <v>42004</v>
      </c>
      <c r="C10" s="116"/>
      <c r="D10" s="199">
        <v>-3.1484494582681446E-3</v>
      </c>
      <c r="I10" s="41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2:38" x14ac:dyDescent="0.25">
      <c r="B11" s="39">
        <f t="shared" si="0"/>
        <v>42035</v>
      </c>
      <c r="C11" s="116"/>
      <c r="D11" s="199">
        <v>1.2648207871993711E-2</v>
      </c>
      <c r="I11" s="42"/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</row>
    <row r="12" spans="2:38" x14ac:dyDescent="0.25">
      <c r="B12" s="39">
        <f t="shared" si="0"/>
        <v>42063</v>
      </c>
      <c r="C12" s="116"/>
      <c r="D12" s="199">
        <v>3.0392325762155243E-3</v>
      </c>
      <c r="I12" s="42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</row>
    <row r="13" spans="2:38" x14ac:dyDescent="0.25">
      <c r="B13" s="39">
        <f t="shared" si="0"/>
        <v>42094</v>
      </c>
      <c r="C13" s="116"/>
      <c r="D13" s="199">
        <v>7.1205743987615821E-3</v>
      </c>
      <c r="I13" s="42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</row>
    <row r="14" spans="2:38" x14ac:dyDescent="0.25">
      <c r="B14" s="39">
        <f t="shared" si="0"/>
        <v>42124</v>
      </c>
      <c r="C14" s="116"/>
      <c r="D14" s="199">
        <v>8.6778730437897141E-3</v>
      </c>
      <c r="I14" s="42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</row>
    <row r="15" spans="2:38" x14ac:dyDescent="0.25">
      <c r="B15" s="39">
        <f t="shared" si="0"/>
        <v>42155</v>
      </c>
      <c r="C15" s="116"/>
      <c r="D15" s="199">
        <v>-5.5921536018009067E-5</v>
      </c>
      <c r="I15" s="42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</row>
    <row r="16" spans="2:38" x14ac:dyDescent="0.25">
      <c r="B16" s="39">
        <f t="shared" si="0"/>
        <v>42185</v>
      </c>
      <c r="C16" s="116"/>
      <c r="D16" s="199">
        <v>-9.9817575740988873E-3</v>
      </c>
      <c r="I16" s="42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</row>
    <row r="17" spans="2:29" x14ac:dyDescent="0.25">
      <c r="B17" s="39">
        <f t="shared" si="0"/>
        <v>42216</v>
      </c>
      <c r="C17" s="116"/>
      <c r="D17" s="199">
        <v>-4.0637829006546066E-3</v>
      </c>
      <c r="I17" s="42"/>
      <c r="J17" s="42"/>
      <c r="K17" s="42"/>
      <c r="L17" s="42"/>
      <c r="M17" s="42"/>
      <c r="N17" s="42"/>
    </row>
    <row r="18" spans="2:29" x14ac:dyDescent="0.25">
      <c r="B18" s="39">
        <f t="shared" si="0"/>
        <v>42247</v>
      </c>
      <c r="C18" s="116"/>
      <c r="D18" s="199">
        <v>-2.1136591957559535E-3</v>
      </c>
      <c r="I18" s="42"/>
      <c r="J18" s="42"/>
      <c r="K18" s="42"/>
      <c r="L18" s="42"/>
      <c r="M18" s="42"/>
      <c r="N18" s="42"/>
    </row>
    <row r="19" spans="2:29" x14ac:dyDescent="0.25">
      <c r="B19" s="39">
        <f t="shared" si="0"/>
        <v>42277</v>
      </c>
      <c r="C19" s="116"/>
      <c r="D19" s="199">
        <v>-9.1262102047339356E-3</v>
      </c>
      <c r="X19" s="42"/>
      <c r="Y19" s="42"/>
      <c r="Z19" s="42"/>
      <c r="AA19" s="42"/>
      <c r="AB19" s="42"/>
      <c r="AC19" s="42"/>
    </row>
    <row r="20" spans="2:29" x14ac:dyDescent="0.25">
      <c r="B20" s="39">
        <f t="shared" si="0"/>
        <v>42308</v>
      </c>
      <c r="C20" s="116"/>
      <c r="D20" s="199">
        <v>-1.5799999999999998E-2</v>
      </c>
      <c r="X20" s="42"/>
      <c r="Y20" s="42"/>
      <c r="Z20" s="42"/>
      <c r="AA20" s="42"/>
      <c r="AB20" s="42"/>
      <c r="AC20" s="42"/>
    </row>
    <row r="21" spans="2:29" x14ac:dyDescent="0.25">
      <c r="B21" s="39">
        <f t="shared" si="0"/>
        <v>42338</v>
      </c>
      <c r="C21" s="116"/>
      <c r="D21" s="199">
        <v>6.8000000000000005E-3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X21" s="42"/>
      <c r="Y21" s="42"/>
      <c r="Z21" s="42"/>
      <c r="AA21" s="42"/>
      <c r="AB21" s="42"/>
      <c r="AC21" s="42"/>
    </row>
    <row r="22" spans="2:29" x14ac:dyDescent="0.25">
      <c r="B22" s="39"/>
      <c r="C22" s="14"/>
      <c r="D22" s="81"/>
    </row>
    <row r="23" spans="2:29" x14ac:dyDescent="0.25">
      <c r="B23" s="39"/>
      <c r="C23" s="14"/>
      <c r="D23" s="14"/>
    </row>
    <row r="24" spans="2:29" x14ac:dyDescent="0.25">
      <c r="B24" s="39"/>
      <c r="C24" s="14"/>
      <c r="D24" s="14"/>
    </row>
    <row r="25" spans="2:29" x14ac:dyDescent="0.25">
      <c r="B25" s="39"/>
      <c r="C25" s="14"/>
      <c r="D25" s="14"/>
    </row>
    <row r="26" spans="2:29" x14ac:dyDescent="0.25">
      <c r="B26" s="39"/>
      <c r="C26" s="14"/>
      <c r="D26" s="14"/>
    </row>
    <row r="27" spans="2:29" x14ac:dyDescent="0.25">
      <c r="B27" s="39"/>
      <c r="C27" s="14"/>
      <c r="D27" s="14"/>
    </row>
    <row r="28" spans="2:29" x14ac:dyDescent="0.25">
      <c r="B28" s="39"/>
      <c r="C28" s="14"/>
      <c r="D28" s="14"/>
    </row>
    <row r="29" spans="2:29" x14ac:dyDescent="0.25">
      <c r="B29" s="39"/>
      <c r="C29" s="14"/>
      <c r="D29" s="14"/>
    </row>
    <row r="30" spans="2:29" x14ac:dyDescent="0.25">
      <c r="B30" s="39"/>
      <c r="C30" s="14"/>
      <c r="D30" s="14"/>
    </row>
    <row r="31" spans="2:29" x14ac:dyDescent="0.25">
      <c r="B31" s="39"/>
      <c r="C31" s="14"/>
      <c r="D31" s="14"/>
    </row>
    <row r="32" spans="2:29" x14ac:dyDescent="0.25">
      <c r="B32" s="39"/>
      <c r="C32" s="14"/>
      <c r="D32" s="14"/>
    </row>
    <row r="33" spans="2:4" x14ac:dyDescent="0.25">
      <c r="B33" s="39"/>
      <c r="C33" s="14"/>
      <c r="D33" s="14"/>
    </row>
    <row r="34" spans="2:4" x14ac:dyDescent="0.25">
      <c r="B34" s="39"/>
      <c r="C34" s="14"/>
      <c r="D34" s="14"/>
    </row>
    <row r="35" spans="2:4" x14ac:dyDescent="0.25">
      <c r="B35" s="39"/>
      <c r="C35" s="14"/>
      <c r="D35" s="14"/>
    </row>
    <row r="36" spans="2:4" x14ac:dyDescent="0.25">
      <c r="B36" s="39"/>
      <c r="C36" s="14"/>
      <c r="D36" s="14"/>
    </row>
    <row r="37" spans="2:4" x14ac:dyDescent="0.25">
      <c r="B37" s="39"/>
      <c r="C37" s="14"/>
      <c r="D37" s="14"/>
    </row>
    <row r="38" spans="2:4" x14ac:dyDescent="0.25">
      <c r="B38" s="39"/>
      <c r="C38" s="14"/>
      <c r="D38" s="14"/>
    </row>
    <row r="39" spans="2:4" x14ac:dyDescent="0.25">
      <c r="B39" s="39"/>
      <c r="C39" s="14"/>
      <c r="D39" s="14"/>
    </row>
    <row r="40" spans="2:4" x14ac:dyDescent="0.25">
      <c r="B40" s="39"/>
      <c r="C40" s="14"/>
      <c r="D40" s="14"/>
    </row>
    <row r="41" spans="2:4" x14ac:dyDescent="0.25">
      <c r="B41" s="39"/>
      <c r="C41" s="14"/>
      <c r="D41" s="14"/>
    </row>
    <row r="42" spans="2:4" x14ac:dyDescent="0.25">
      <c r="B42" s="39"/>
      <c r="C42" s="14"/>
      <c r="D42" s="14"/>
    </row>
    <row r="43" spans="2:4" x14ac:dyDescent="0.25">
      <c r="B43" s="39"/>
      <c r="C43" s="14"/>
      <c r="D43" s="14"/>
    </row>
    <row r="44" spans="2:4" x14ac:dyDescent="0.25">
      <c r="B44" s="39"/>
      <c r="C44" s="14"/>
      <c r="D44" s="14"/>
    </row>
    <row r="45" spans="2:4" x14ac:dyDescent="0.25">
      <c r="B45" s="39"/>
      <c r="C45" s="14"/>
      <c r="D45" s="14"/>
    </row>
    <row r="46" spans="2:4" x14ac:dyDescent="0.25">
      <c r="B46" s="39"/>
      <c r="C46" s="14"/>
      <c r="D46" s="14"/>
    </row>
    <row r="47" spans="2:4" x14ac:dyDescent="0.25">
      <c r="B47" s="39"/>
      <c r="C47" s="14"/>
      <c r="D47" s="14"/>
    </row>
    <row r="48" spans="2:4" x14ac:dyDescent="0.25">
      <c r="B48" s="39"/>
      <c r="C48" s="14"/>
      <c r="D48" s="14"/>
    </row>
    <row r="49" spans="2:4" x14ac:dyDescent="0.25">
      <c r="B49" s="39"/>
      <c r="C49" s="14"/>
      <c r="D49" s="14"/>
    </row>
    <row r="50" spans="2:4" x14ac:dyDescent="0.25">
      <c r="B50" s="39"/>
      <c r="C50" s="14"/>
      <c r="D50" s="14"/>
    </row>
    <row r="51" spans="2:4" x14ac:dyDescent="0.25">
      <c r="B51" s="39"/>
      <c r="C51" s="14"/>
      <c r="D51" s="14"/>
    </row>
    <row r="52" spans="2:4" x14ac:dyDescent="0.25">
      <c r="B52" s="39"/>
      <c r="C52" s="14"/>
      <c r="D52" s="14"/>
    </row>
    <row r="53" spans="2:4" x14ac:dyDescent="0.25">
      <c r="B53" s="45"/>
      <c r="C53" s="46"/>
    </row>
    <row r="54" spans="2:4" x14ac:dyDescent="0.25">
      <c r="B54" s="45"/>
      <c r="C54" s="46"/>
    </row>
    <row r="55" spans="2:4" x14ac:dyDescent="0.25">
      <c r="B55" s="45"/>
      <c r="C55" s="46"/>
    </row>
    <row r="56" spans="2:4" x14ac:dyDescent="0.25">
      <c r="B56" s="45"/>
      <c r="C56" s="46"/>
    </row>
    <row r="57" spans="2:4" x14ac:dyDescent="0.25">
      <c r="B57" s="45"/>
      <c r="C57" s="46"/>
    </row>
    <row r="58" spans="2:4" x14ac:dyDescent="0.25">
      <c r="B58" s="45"/>
      <c r="C58" s="46"/>
    </row>
    <row r="59" spans="2:4" x14ac:dyDescent="0.25">
      <c r="B59" s="45"/>
      <c r="C59" s="46"/>
    </row>
    <row r="60" spans="2:4" x14ac:dyDescent="0.25">
      <c r="B60" s="45"/>
      <c r="C60" s="46"/>
    </row>
    <row r="61" spans="2:4" x14ac:dyDescent="0.25">
      <c r="B61" s="45"/>
      <c r="C61" s="46"/>
    </row>
    <row r="62" spans="2:4" x14ac:dyDescent="0.25">
      <c r="B62" s="45"/>
      <c r="C62" s="46"/>
    </row>
    <row r="63" spans="2:4" x14ac:dyDescent="0.25">
      <c r="B63" s="45"/>
      <c r="C63" s="46"/>
    </row>
    <row r="64" spans="2:4" x14ac:dyDescent="0.25">
      <c r="B64" s="45"/>
      <c r="C64" s="46"/>
    </row>
    <row r="65" spans="2:3" x14ac:dyDescent="0.25">
      <c r="B65" s="45"/>
      <c r="C65" s="46"/>
    </row>
    <row r="66" spans="2:3" x14ac:dyDescent="0.25">
      <c r="B66" s="45"/>
      <c r="C66" s="46"/>
    </row>
    <row r="67" spans="2:3" x14ac:dyDescent="0.25">
      <c r="B67" s="45"/>
      <c r="C67" s="46"/>
    </row>
    <row r="68" spans="2:3" x14ac:dyDescent="0.25">
      <c r="B68" s="45"/>
      <c r="C68" s="46"/>
    </row>
    <row r="69" spans="2:3" x14ac:dyDescent="0.25">
      <c r="B69" s="45"/>
      <c r="C69" s="46"/>
    </row>
    <row r="70" spans="2:3" x14ac:dyDescent="0.25">
      <c r="B70" s="45"/>
      <c r="C70" s="46"/>
    </row>
    <row r="71" spans="2:3" x14ac:dyDescent="0.25">
      <c r="B71" s="45"/>
      <c r="C71" s="46"/>
    </row>
    <row r="72" spans="2:3" x14ac:dyDescent="0.25">
      <c r="B72" s="45"/>
      <c r="C72" s="46"/>
    </row>
    <row r="73" spans="2:3" x14ac:dyDescent="0.25">
      <c r="B73" s="45"/>
      <c r="C73" s="46"/>
    </row>
    <row r="74" spans="2:3" x14ac:dyDescent="0.25">
      <c r="B74" s="45"/>
      <c r="C74" s="46"/>
    </row>
    <row r="75" spans="2:3" x14ac:dyDescent="0.25">
      <c r="B75" s="45"/>
      <c r="C75" s="46"/>
    </row>
    <row r="76" spans="2:3" x14ac:dyDescent="0.25">
      <c r="B76" s="45"/>
      <c r="C76" s="46"/>
    </row>
    <row r="77" spans="2:3" x14ac:dyDescent="0.25">
      <c r="B77" s="45"/>
      <c r="C77" s="46"/>
    </row>
    <row r="78" spans="2:3" x14ac:dyDescent="0.25">
      <c r="B78" s="45"/>
      <c r="C78" s="46"/>
    </row>
    <row r="79" spans="2:3" x14ac:dyDescent="0.25">
      <c r="B79" s="45"/>
      <c r="C79" s="46"/>
    </row>
    <row r="80" spans="2:3" x14ac:dyDescent="0.25">
      <c r="B80" s="45"/>
      <c r="C80" s="46"/>
    </row>
    <row r="81" spans="2:3" x14ac:dyDescent="0.25">
      <c r="B81" s="45"/>
      <c r="C81" s="46"/>
    </row>
    <row r="82" spans="2:3" x14ac:dyDescent="0.25">
      <c r="B82" s="45"/>
      <c r="C82" s="4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24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6" sqref="C6"/>
    </sheetView>
  </sheetViews>
  <sheetFormatPr defaultRowHeight="15" x14ac:dyDescent="0.25"/>
  <cols>
    <col min="1" max="1" width="30.28515625" bestFit="1" customWidth="1"/>
    <col min="2" max="2" width="32.28515625" style="11" bestFit="1" customWidth="1"/>
    <col min="3" max="3" width="9.28515625" bestFit="1" customWidth="1"/>
    <col min="8" max="10" width="10.140625" bestFit="1" customWidth="1"/>
    <col min="15" max="15" width="9.28515625" bestFit="1" customWidth="1"/>
    <col min="20" max="22" width="10.140625" bestFit="1" customWidth="1"/>
    <col min="23" max="23" width="8.28515625" bestFit="1" customWidth="1"/>
  </cols>
  <sheetData>
    <row r="1" spans="1:24" s="11" customFormat="1" x14ac:dyDescent="0.25">
      <c r="A1" s="17" t="s">
        <v>23</v>
      </c>
      <c r="B1" s="17"/>
      <c r="C1" s="129">
        <v>41759</v>
      </c>
      <c r="D1" s="21">
        <f>EOMONTH(C1,1)</f>
        <v>41790</v>
      </c>
      <c r="E1" s="21">
        <f t="shared" ref="E1:V1" si="0">EOMONTH(D1,1)</f>
        <v>41820</v>
      </c>
      <c r="F1" s="21">
        <f t="shared" si="0"/>
        <v>41851</v>
      </c>
      <c r="G1" s="21">
        <f t="shared" si="0"/>
        <v>41882</v>
      </c>
      <c r="H1" s="21">
        <f t="shared" si="0"/>
        <v>41912</v>
      </c>
      <c r="I1" s="21">
        <f t="shared" si="0"/>
        <v>41943</v>
      </c>
      <c r="J1" s="21">
        <f t="shared" si="0"/>
        <v>41973</v>
      </c>
      <c r="K1" s="21">
        <f t="shared" si="0"/>
        <v>42004</v>
      </c>
      <c r="L1" s="21">
        <f t="shared" si="0"/>
        <v>42035</v>
      </c>
      <c r="M1" s="21">
        <f t="shared" si="0"/>
        <v>42063</v>
      </c>
      <c r="N1" s="21">
        <f t="shared" si="0"/>
        <v>42094</v>
      </c>
      <c r="O1" s="21">
        <f t="shared" si="0"/>
        <v>42124</v>
      </c>
      <c r="P1" s="21">
        <f t="shared" si="0"/>
        <v>42155</v>
      </c>
      <c r="Q1" s="21">
        <f t="shared" si="0"/>
        <v>42185</v>
      </c>
      <c r="R1" s="21">
        <f t="shared" si="0"/>
        <v>42216</v>
      </c>
      <c r="S1" s="21">
        <f t="shared" si="0"/>
        <v>42247</v>
      </c>
      <c r="T1" s="21">
        <f t="shared" si="0"/>
        <v>42277</v>
      </c>
      <c r="U1" s="21">
        <f t="shared" si="0"/>
        <v>42308</v>
      </c>
      <c r="V1" s="21">
        <f t="shared" si="0"/>
        <v>42338</v>
      </c>
      <c r="W1" s="17" t="s">
        <v>10</v>
      </c>
    </row>
    <row r="2" spans="1:24" s="11" customFormat="1" x14ac:dyDescent="0.25">
      <c r="A2" s="130" t="s">
        <v>70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4" s="11" customFormat="1" x14ac:dyDescent="0.25">
      <c r="A3" s="50" t="s">
        <v>8</v>
      </c>
      <c r="B3" s="50"/>
      <c r="C3" s="134">
        <f>SUM(C14,C18,C22,C26,C30,C34,C38)</f>
        <v>4.7137354258293844E-2</v>
      </c>
      <c r="D3" s="134">
        <f t="shared" ref="D3:V3" si="1">SUM(D14,D18,D22,D26,D30,D34,D38)</f>
        <v>1.8135102227224434E-2</v>
      </c>
      <c r="E3" s="134">
        <f t="shared" si="1"/>
        <v>2.4906100865134201E-2</v>
      </c>
      <c r="F3" s="134">
        <f t="shared" si="1"/>
        <v>8.6810115920187385E-3</v>
      </c>
      <c r="G3" s="134">
        <f t="shared" si="1"/>
        <v>4.7741098247467204E-4</v>
      </c>
      <c r="H3" s="134">
        <f t="shared" si="1"/>
        <v>1.3201722370180229E-2</v>
      </c>
      <c r="I3" s="134">
        <f t="shared" si="1"/>
        <v>-2.997050901997725E-3</v>
      </c>
      <c r="J3" s="134">
        <f t="shared" si="1"/>
        <v>9.2540592600623384E-4</v>
      </c>
      <c r="K3" s="134">
        <f t="shared" si="1"/>
        <v>-2.759344396154044E-3</v>
      </c>
      <c r="L3" s="134">
        <f t="shared" si="1"/>
        <v>1.3817365874901738E-2</v>
      </c>
      <c r="M3" s="134">
        <f t="shared" si="1"/>
        <v>9.2274844056020235E-3</v>
      </c>
      <c r="N3" s="134">
        <f t="shared" si="1"/>
        <v>8.5773836108261805E-3</v>
      </c>
      <c r="O3" s="134">
        <f t="shared" si="1"/>
        <v>9.7397293470528092E-3</v>
      </c>
      <c r="P3" s="134">
        <f t="shared" si="1"/>
        <v>1.3449025978546404E-3</v>
      </c>
      <c r="Q3" s="134">
        <f t="shared" si="1"/>
        <v>-1.2253813408605678E-2</v>
      </c>
      <c r="R3" s="134">
        <f t="shared" si="1"/>
        <v>3.2653287955291886E-3</v>
      </c>
      <c r="S3" s="134">
        <f t="shared" si="1"/>
        <v>-2.5145154457094101E-3</v>
      </c>
      <c r="T3" s="134">
        <f t="shared" si="1"/>
        <v>-1.0191598469965197E-2</v>
      </c>
      <c r="U3" s="134">
        <f t="shared" si="1"/>
        <v>-8.0000000000000002E-3</v>
      </c>
      <c r="V3" s="134">
        <f t="shared" si="1"/>
        <v>7.5000000000000015E-3</v>
      </c>
      <c r="W3" s="134"/>
      <c r="X3" s="19"/>
    </row>
    <row r="4" spans="1:24" s="11" customFormat="1" x14ac:dyDescent="0.25">
      <c r="A4" s="50" t="s">
        <v>22</v>
      </c>
      <c r="B4" s="50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9"/>
    </row>
    <row r="5" spans="1:24" s="11" customFormat="1" x14ac:dyDescent="0.25">
      <c r="A5" s="50" t="s">
        <v>11</v>
      </c>
      <c r="B5" s="5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4"/>
      <c r="X5" s="19"/>
    </row>
    <row r="6" spans="1:24" s="11" customFormat="1" x14ac:dyDescent="0.25">
      <c r="A6" s="50" t="s">
        <v>9</v>
      </c>
      <c r="B6" s="50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9"/>
    </row>
    <row r="7" spans="1:24" s="11" customFormat="1" x14ac:dyDescent="0.25">
      <c r="A7" s="49" t="s">
        <v>10</v>
      </c>
      <c r="B7" s="49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9"/>
    </row>
    <row r="11" spans="1:24" s="11" customFormat="1" x14ac:dyDescent="0.25">
      <c r="A11" s="17" t="s">
        <v>24</v>
      </c>
      <c r="B11" s="17"/>
      <c r="C11" s="129">
        <v>41759</v>
      </c>
      <c r="D11" s="21">
        <f>EOMONTH(C11,1)</f>
        <v>41790</v>
      </c>
      <c r="E11" s="21">
        <f t="shared" ref="E11:V11" si="2">EOMONTH(D11,1)</f>
        <v>41820</v>
      </c>
      <c r="F11" s="21">
        <f t="shared" si="2"/>
        <v>41851</v>
      </c>
      <c r="G11" s="21">
        <f t="shared" si="2"/>
        <v>41882</v>
      </c>
      <c r="H11" s="21">
        <f t="shared" si="2"/>
        <v>41912</v>
      </c>
      <c r="I11" s="21">
        <f t="shared" si="2"/>
        <v>41943</v>
      </c>
      <c r="J11" s="21">
        <f t="shared" si="2"/>
        <v>41973</v>
      </c>
      <c r="K11" s="21">
        <f t="shared" si="2"/>
        <v>42004</v>
      </c>
      <c r="L11" s="21">
        <f t="shared" si="2"/>
        <v>42035</v>
      </c>
      <c r="M11" s="21">
        <f t="shared" si="2"/>
        <v>42063</v>
      </c>
      <c r="N11" s="21">
        <f t="shared" si="2"/>
        <v>42094</v>
      </c>
      <c r="O11" s="21">
        <f t="shared" si="2"/>
        <v>42124</v>
      </c>
      <c r="P11" s="21">
        <f t="shared" si="2"/>
        <v>42155</v>
      </c>
      <c r="Q11" s="21">
        <f t="shared" si="2"/>
        <v>42185</v>
      </c>
      <c r="R11" s="21">
        <f t="shared" si="2"/>
        <v>42216</v>
      </c>
      <c r="S11" s="21">
        <f t="shared" si="2"/>
        <v>42247</v>
      </c>
      <c r="T11" s="21">
        <f t="shared" si="2"/>
        <v>42277</v>
      </c>
      <c r="U11" s="21">
        <f t="shared" si="2"/>
        <v>42308</v>
      </c>
      <c r="V11" s="21">
        <f t="shared" si="2"/>
        <v>42338</v>
      </c>
      <c r="W11" s="17" t="s">
        <v>10</v>
      </c>
    </row>
    <row r="12" spans="1:24" s="11" customFormat="1" x14ac:dyDescent="0.25">
      <c r="A12" s="131" t="str">
        <f>A2</f>
        <v>East Lodge Capital</v>
      </c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4" s="11" customFormat="1" x14ac:dyDescent="0.25">
      <c r="A13" s="140" t="str">
        <f>'Exposure Data'!D1</f>
        <v>CLOs</v>
      </c>
      <c r="B13" s="2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4" s="11" customFormat="1" x14ac:dyDescent="0.25">
      <c r="A14" s="23" t="s">
        <v>8</v>
      </c>
      <c r="B14" s="26" t="str">
        <f>A13&amp;A14</f>
        <v>CLOsLong</v>
      </c>
      <c r="C14" s="134">
        <f>Data!B4</f>
        <v>0</v>
      </c>
      <c r="D14" s="134">
        <f>Data!C4</f>
        <v>0</v>
      </c>
      <c r="E14" s="134">
        <f>Data!D4</f>
        <v>2.2041977806334288E-9</v>
      </c>
      <c r="F14" s="134">
        <f>Data!E4</f>
        <v>-2.7895009106377358E-4</v>
      </c>
      <c r="G14" s="134">
        <f>Data!F4</f>
        <v>-2.3221882972842986E-4</v>
      </c>
      <c r="H14" s="134">
        <f>Data!G4</f>
        <v>1.5886579775748844E-3</v>
      </c>
      <c r="I14" s="134">
        <f>Data!H4</f>
        <v>-1.6506805360705413E-3</v>
      </c>
      <c r="J14" s="134">
        <f>Data!I4</f>
        <v>-1.1818494881699248E-3</v>
      </c>
      <c r="K14" s="134">
        <f>Data!J4</f>
        <v>-1.6834664706200802E-5</v>
      </c>
      <c r="L14" s="134">
        <f>Data!L4</f>
        <v>3.7523580663720944E-3</v>
      </c>
      <c r="M14" s="134">
        <f>Data!M4</f>
        <v>2.1236169008976109E-3</v>
      </c>
      <c r="N14" s="134">
        <f>Data!N4</f>
        <v>3.0417132623323977E-3</v>
      </c>
      <c r="O14" s="134">
        <f>Data!O4</f>
        <v>5.3606494712516075E-3</v>
      </c>
      <c r="P14" s="134">
        <f>Data!P4</f>
        <v>2.2020625416208734E-3</v>
      </c>
      <c r="Q14" s="134">
        <f>Data!Q4</f>
        <v>-4.2290711485750551E-3</v>
      </c>
      <c r="R14" s="134">
        <f>Data!R4</f>
        <v>9.2477321570089491E-4</v>
      </c>
      <c r="S14" s="134">
        <f>Data!S4</f>
        <v>-1.471046718600376E-3</v>
      </c>
      <c r="T14" s="134">
        <f>Data!T4</f>
        <v>-2.3010777486722109E-3</v>
      </c>
      <c r="U14" s="134">
        <f>Data!U4</f>
        <v>-3.5000000000000001E-3</v>
      </c>
      <c r="V14" s="134">
        <f>Data!V4</f>
        <v>1.8E-3</v>
      </c>
      <c r="W14" s="134"/>
    </row>
    <row r="15" spans="1:24" s="11" customFormat="1" x14ac:dyDescent="0.25">
      <c r="A15" s="23" t="s">
        <v>9</v>
      </c>
      <c r="B15" s="26" t="str">
        <f>A13&amp;A15</f>
        <v>CLOsShort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</row>
    <row r="16" spans="1:24" s="11" customFormat="1" x14ac:dyDescent="0.25">
      <c r="A16" s="139" t="s">
        <v>10</v>
      </c>
      <c r="B16" s="25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</row>
    <row r="17" spans="1:23" s="11" customFormat="1" x14ac:dyDescent="0.25">
      <c r="A17" s="140" t="str">
        <f>'Exposure Data'!E1</f>
        <v>European CMBS</v>
      </c>
      <c r="B17" s="25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8" spans="1:23" s="11" customFormat="1" x14ac:dyDescent="0.25">
      <c r="A18" s="23" t="s">
        <v>8</v>
      </c>
      <c r="B18" s="26" t="str">
        <f>A17&amp;A18</f>
        <v>European CMBSLong</v>
      </c>
      <c r="C18" s="134">
        <f>Data!B5</f>
        <v>1.7135051005687204E-3</v>
      </c>
      <c r="D18" s="134">
        <f>Data!C5</f>
        <v>4.4719875980635398E-3</v>
      </c>
      <c r="E18" s="134">
        <f>Data!D5</f>
        <v>4.0922065294201797E-3</v>
      </c>
      <c r="F18" s="134">
        <f>Data!E5</f>
        <v>3.1106148573288609E-3</v>
      </c>
      <c r="G18" s="134">
        <f>Data!F5</f>
        <v>2.3336420369668084E-3</v>
      </c>
      <c r="H18" s="134">
        <f>Data!G5</f>
        <v>3.0442134940516724E-3</v>
      </c>
      <c r="I18" s="134">
        <f>Data!H5</f>
        <v>1.6424633950189664E-3</v>
      </c>
      <c r="J18" s="134">
        <f>Data!I5</f>
        <v>6.9481439934335741E-4</v>
      </c>
      <c r="K18" s="134">
        <f>Data!J5</f>
        <v>1.7214746388626381E-4</v>
      </c>
      <c r="L18" s="134">
        <f>Data!L5</f>
        <v>3.710986326257818E-3</v>
      </c>
      <c r="M18" s="134">
        <f>Data!M5</f>
        <v>1.2328480709814435E-3</v>
      </c>
      <c r="N18" s="134">
        <f>Data!N5</f>
        <v>2.415390144441015E-3</v>
      </c>
      <c r="O18" s="134">
        <f>Data!O5</f>
        <v>1.1785545168627176E-3</v>
      </c>
      <c r="P18" s="134">
        <f>Data!P5</f>
        <v>2.4766029364980233E-3</v>
      </c>
      <c r="Q18" s="134">
        <f>Data!Q5</f>
        <v>-1.222509961001342E-3</v>
      </c>
      <c r="R18" s="134">
        <f>Data!R5</f>
        <v>5.4911751191705051E-3</v>
      </c>
      <c r="S18" s="134">
        <f>Data!S5</f>
        <v>1.6904981622601989E-3</v>
      </c>
      <c r="T18" s="134">
        <f>Data!T5</f>
        <v>1.4394220203440338E-3</v>
      </c>
      <c r="U18" s="134">
        <f>Data!U5</f>
        <v>1.2999999999999999E-3</v>
      </c>
      <c r="V18" s="134">
        <f>Data!V5</f>
        <v>3.0000000000000001E-3</v>
      </c>
      <c r="W18" s="134"/>
    </row>
    <row r="19" spans="1:23" s="11" customFormat="1" x14ac:dyDescent="0.25">
      <c r="A19" s="23" t="s">
        <v>9</v>
      </c>
      <c r="B19" s="26" t="str">
        <f>A17&amp;A19</f>
        <v>European CMBSShort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</row>
    <row r="20" spans="1:23" s="11" customFormat="1" x14ac:dyDescent="0.25">
      <c r="A20" s="139" t="s">
        <v>10</v>
      </c>
      <c r="B20" s="25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</row>
    <row r="21" spans="1:23" s="11" customFormat="1" x14ac:dyDescent="0.25">
      <c r="A21" s="140" t="str">
        <f>'Exposure Data'!F1</f>
        <v>European RMBS</v>
      </c>
      <c r="B21" s="25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</row>
    <row r="22" spans="1:23" s="11" customFormat="1" x14ac:dyDescent="0.25">
      <c r="A22" s="23" t="s">
        <v>8</v>
      </c>
      <c r="B22" s="26" t="str">
        <f>A21&amp;A22</f>
        <v>European RMBSLong</v>
      </c>
      <c r="C22" s="134">
        <f>Data!B6</f>
        <v>8.6261556605687229E-3</v>
      </c>
      <c r="D22" s="134">
        <f>Data!C6</f>
        <v>1.1263759144523306E-2</v>
      </c>
      <c r="E22" s="134">
        <f>Data!D6</f>
        <v>1.9435474150267067E-2</v>
      </c>
      <c r="F22" s="134">
        <f>Data!E6</f>
        <v>1.3687863387485425E-3</v>
      </c>
      <c r="G22" s="134">
        <f>Data!F6</f>
        <v>-1.2674269680114378E-3</v>
      </c>
      <c r="H22" s="134">
        <f>Data!G6</f>
        <v>9.6138441934749425E-3</v>
      </c>
      <c r="I22" s="134">
        <f>Data!H6</f>
        <v>-3.0075104577515386E-3</v>
      </c>
      <c r="J22" s="134">
        <f>Data!I6</f>
        <v>-1.5381902776777083E-3</v>
      </c>
      <c r="K22" s="134">
        <f>Data!J6</f>
        <v>-1.9813095787233745E-3</v>
      </c>
      <c r="L22" s="134">
        <f>Data!L6</f>
        <v>4.0542855298739602E-3</v>
      </c>
      <c r="M22" s="134">
        <f>Data!M6</f>
        <v>3.2461781482288074E-3</v>
      </c>
      <c r="N22" s="134">
        <f>Data!N6</f>
        <v>3.6188215370913527E-3</v>
      </c>
      <c r="O22" s="134">
        <f>Data!O6</f>
        <v>4.7074981261248323E-4</v>
      </c>
      <c r="P22" s="134">
        <f>Data!P6</f>
        <v>-4.1666684508178346E-3</v>
      </c>
      <c r="Q22" s="134">
        <f>Data!Q6</f>
        <v>-6.071677924657206E-3</v>
      </c>
      <c r="R22" s="134">
        <f>Data!R6</f>
        <v>-3.6845032418368127E-3</v>
      </c>
      <c r="S22" s="134">
        <f>Data!S6</f>
        <v>-2.6468300145935787E-3</v>
      </c>
      <c r="T22" s="134">
        <f>Data!T6</f>
        <v>-6.4796254686722817E-3</v>
      </c>
      <c r="U22" s="134">
        <f>Data!U6</f>
        <v>-2.0999999999999999E-3</v>
      </c>
      <c r="V22" s="134">
        <f>Data!V6</f>
        <v>4.7999999999999996E-3</v>
      </c>
      <c r="W22" s="134"/>
    </row>
    <row r="23" spans="1:23" s="11" customFormat="1" x14ac:dyDescent="0.25">
      <c r="A23" s="23" t="s">
        <v>9</v>
      </c>
      <c r="B23" s="26" t="str">
        <f>A21&amp;A23</f>
        <v>European RMBSShort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</row>
    <row r="24" spans="1:23" s="11" customFormat="1" x14ac:dyDescent="0.25">
      <c r="A24" s="139" t="s">
        <v>10</v>
      </c>
      <c r="B24" s="25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</row>
    <row r="25" spans="1:23" s="11" customFormat="1" x14ac:dyDescent="0.25">
      <c r="A25" s="140" t="str">
        <f>'Exposure Data'!H1</f>
        <v>US Non-Agency</v>
      </c>
      <c r="B25" s="25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</row>
    <row r="26" spans="1:23" s="11" customFormat="1" x14ac:dyDescent="0.25">
      <c r="A26" s="23" t="s">
        <v>8</v>
      </c>
      <c r="B26" s="26" t="str">
        <f>A25&amp;A26</f>
        <v>US Non-AgencyLong</v>
      </c>
      <c r="C26" s="134">
        <f>Data!B7</f>
        <v>9.0595071090047389E-3</v>
      </c>
      <c r="D26" s="134">
        <f>Data!C7</f>
        <v>2.3993554846375867E-3</v>
      </c>
      <c r="E26" s="134">
        <f>Data!D7</f>
        <v>1.3784179812491727E-3</v>
      </c>
      <c r="F26" s="134">
        <f>Data!E7</f>
        <v>4.4805604870051079E-3</v>
      </c>
      <c r="G26" s="134">
        <f>Data!F7</f>
        <v>-3.5658525675226878E-4</v>
      </c>
      <c r="H26" s="134">
        <f>Data!G7</f>
        <v>-1.0449932949212685E-3</v>
      </c>
      <c r="I26" s="134">
        <f>Data!H7</f>
        <v>1.8676696805388457E-5</v>
      </c>
      <c r="J26" s="134">
        <f>Data!I7</f>
        <v>3.0331822788267366E-3</v>
      </c>
      <c r="K26" s="134">
        <f>Data!J7</f>
        <v>-1.0481602008922464E-3</v>
      </c>
      <c r="L26" s="134">
        <f>Data!L7</f>
        <v>2.0005764708286985E-3</v>
      </c>
      <c r="M26" s="134">
        <f>Data!M7</f>
        <v>1.0357378462451706E-3</v>
      </c>
      <c r="N26" s="134">
        <f>Data!N7</f>
        <v>8.492623586323398E-5</v>
      </c>
      <c r="O26" s="134">
        <f>Data!O7</f>
        <v>2.4521145343344534E-3</v>
      </c>
      <c r="P26" s="134">
        <f>Data!P7</f>
        <v>6.3042357606281525E-4</v>
      </c>
      <c r="Q26" s="134">
        <f>Data!Q7</f>
        <v>-5.0827474145066602E-4</v>
      </c>
      <c r="R26" s="134">
        <f>Data!R7</f>
        <v>8.4778044184597486E-4</v>
      </c>
      <c r="S26" s="134">
        <f>Data!S7</f>
        <v>-3.7312180781893115E-5</v>
      </c>
      <c r="T26" s="134">
        <f>Data!T7</f>
        <v>-2.4512735104347304E-3</v>
      </c>
      <c r="U26" s="134">
        <f>Data!U7</f>
        <v>-2.5999999999999999E-3</v>
      </c>
      <c r="V26" s="134">
        <f>Data!V7</f>
        <v>-1.8E-3</v>
      </c>
      <c r="W26" s="134"/>
    </row>
    <row r="27" spans="1:23" s="11" customFormat="1" x14ac:dyDescent="0.25">
      <c r="A27" s="23" t="s">
        <v>9</v>
      </c>
      <c r="B27" s="26" t="str">
        <f>A25&amp;A27</f>
        <v>US Non-AgencyShort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</row>
    <row r="28" spans="1:23" s="11" customFormat="1" x14ac:dyDescent="0.25">
      <c r="A28" s="139" t="s">
        <v>10</v>
      </c>
      <c r="B28" s="25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</row>
    <row r="29" spans="1:23" s="11" customFormat="1" x14ac:dyDescent="0.25">
      <c r="A29" s="140" t="str">
        <f>'Exposure Data'!J1</f>
        <v>US Agency CRT</v>
      </c>
      <c r="B29" s="25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</row>
    <row r="30" spans="1:23" s="11" customFormat="1" x14ac:dyDescent="0.25">
      <c r="A30" s="23" t="s">
        <v>8</v>
      </c>
      <c r="B30" s="26" t="str">
        <f>A29&amp;A30</f>
        <v>US Agency CRTLong</v>
      </c>
      <c r="C30" s="134" t="str">
        <f>Data!B8</f>
        <v>-</v>
      </c>
      <c r="D30" s="134" t="str">
        <f>Data!C8</f>
        <v>-</v>
      </c>
      <c r="E30" s="134" t="str">
        <f>Data!D8</f>
        <v>-</v>
      </c>
      <c r="F30" s="134" t="str">
        <f>Data!E8</f>
        <v>-</v>
      </c>
      <c r="G30" s="134" t="str">
        <f>Data!F8</f>
        <v>-</v>
      </c>
      <c r="H30" s="134" t="str">
        <f>Data!G8</f>
        <v>-</v>
      </c>
      <c r="I30" s="134" t="str">
        <f>Data!H8</f>
        <v>-</v>
      </c>
      <c r="J30" s="134" t="str">
        <f>Data!I8</f>
        <v>-</v>
      </c>
      <c r="K30" s="134" t="str">
        <f>Data!J8</f>
        <v>-</v>
      </c>
      <c r="L30" s="134">
        <f>Data!L8</f>
        <v>9.2973896348864197E-5</v>
      </c>
      <c r="M30" s="134">
        <f>Data!M8</f>
        <v>3.4407713931131089E-4</v>
      </c>
      <c r="N30" s="134">
        <f>Data!N8</f>
        <v>5.1712780469269747E-5</v>
      </c>
      <c r="O30" s="134">
        <f>Data!O8</f>
        <v>2.2066846866407265E-4</v>
      </c>
      <c r="P30" s="134">
        <f>Data!P8</f>
        <v>-7.2466169976291716E-5</v>
      </c>
      <c r="Q30" s="134">
        <f>Data!Q8</f>
        <v>-1.6206327732869112E-4</v>
      </c>
      <c r="R30" s="134">
        <f>Data!R8</f>
        <v>-3.4944849334038846E-5</v>
      </c>
      <c r="S30" s="134">
        <f>Data!S8</f>
        <v>-7.5088846354881574E-5</v>
      </c>
      <c r="T30" s="134">
        <f>Data!T8</f>
        <v>1.4609995635075866E-5</v>
      </c>
      <c r="U30" s="134">
        <f>Data!U8</f>
        <v>0</v>
      </c>
      <c r="V30" s="134">
        <f>Data!V8</f>
        <v>0</v>
      </c>
      <c r="W30" s="134"/>
    </row>
    <row r="31" spans="1:23" s="11" customFormat="1" x14ac:dyDescent="0.25">
      <c r="A31" s="23" t="s">
        <v>9</v>
      </c>
      <c r="B31" s="26" t="str">
        <f>A29&amp;A31</f>
        <v>US Agency CRTShort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</row>
    <row r="32" spans="1:23" s="11" customFormat="1" x14ac:dyDescent="0.25">
      <c r="A32" s="139" t="s">
        <v>10</v>
      </c>
      <c r="B32" s="25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</row>
    <row r="33" spans="1:23" s="11" customFormat="1" x14ac:dyDescent="0.25">
      <c r="A33" s="140" t="str">
        <f>'Exposure Data'!G1</f>
        <v>Other Structured Finance</v>
      </c>
      <c r="B33" s="25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</row>
    <row r="34" spans="1:23" s="11" customFormat="1" x14ac:dyDescent="0.25">
      <c r="A34" s="23" t="s">
        <v>8</v>
      </c>
      <c r="B34" s="26" t="str">
        <f>A33&amp;A34</f>
        <v>Other Structured FinanceLong</v>
      </c>
      <c r="C34" s="134">
        <f>Data!B9</f>
        <v>2.7738186388151662E-2</v>
      </c>
      <c r="D34" s="134" t="str">
        <f>Data!C9</f>
        <v>-</v>
      </c>
      <c r="E34" s="134" t="str">
        <f>Data!D9</f>
        <v>-</v>
      </c>
      <c r="F34" s="134" t="str">
        <f>Data!E9</f>
        <v>-</v>
      </c>
      <c r="G34" s="134" t="str">
        <f>Data!F9</f>
        <v>-</v>
      </c>
      <c r="H34" s="134" t="str">
        <f>Data!G9</f>
        <v>-</v>
      </c>
      <c r="I34" s="134" t="str">
        <f>Data!H9</f>
        <v>-</v>
      </c>
      <c r="J34" s="134" t="str">
        <f>Data!I9</f>
        <v>-</v>
      </c>
      <c r="K34" s="134" t="str">
        <f>Data!J9</f>
        <v>-</v>
      </c>
      <c r="L34" s="134" t="str">
        <f>Data!L9</f>
        <v>-</v>
      </c>
      <c r="M34" s="134" t="str">
        <f>Data!M9</f>
        <v>-</v>
      </c>
      <c r="N34" s="134" t="str">
        <f>Data!N9</f>
        <v>-</v>
      </c>
      <c r="O34" s="134" t="str">
        <f>Data!O9</f>
        <v>-</v>
      </c>
      <c r="P34" s="134" t="str">
        <f>Data!P9</f>
        <v>-</v>
      </c>
      <c r="Q34" s="134" t="str">
        <f>Data!Q9</f>
        <v>-</v>
      </c>
      <c r="R34" s="134" t="str">
        <f>Data!R9</f>
        <v>-</v>
      </c>
      <c r="S34" s="134" t="str">
        <f>Data!S9</f>
        <v>-</v>
      </c>
      <c r="T34" s="134" t="str">
        <f>Data!T9</f>
        <v>-</v>
      </c>
      <c r="U34" s="134" t="str">
        <f>Data!U9</f>
        <v>-</v>
      </c>
      <c r="V34" s="134" t="str">
        <f>Data!V9</f>
        <v>-</v>
      </c>
      <c r="W34" s="134"/>
    </row>
    <row r="35" spans="1:23" s="11" customFormat="1" x14ac:dyDescent="0.25">
      <c r="A35" s="23" t="s">
        <v>9</v>
      </c>
      <c r="B35" s="26" t="str">
        <f>A33&amp;A35</f>
        <v>Other Structured FinanceShort</v>
      </c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</row>
    <row r="36" spans="1:23" s="11" customFormat="1" x14ac:dyDescent="0.25">
      <c r="A36" s="139" t="s">
        <v>10</v>
      </c>
      <c r="B36" s="25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</row>
    <row r="37" spans="1:23" s="11" customFormat="1" x14ac:dyDescent="0.25">
      <c r="A37" s="140" t="str">
        <f>'Exposure Data'!I1</f>
        <v>Whole Business Securitisation</v>
      </c>
      <c r="B37" s="25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s="11" customFormat="1" x14ac:dyDescent="0.25">
      <c r="A38" s="23" t="s">
        <v>8</v>
      </c>
      <c r="B38" s="26" t="str">
        <f>A37&amp;A38</f>
        <v>Whole Business SecuritisationLong</v>
      </c>
      <c r="C38" s="134" t="str">
        <f>Data!B10</f>
        <v>-</v>
      </c>
      <c r="D38" s="134" t="str">
        <f>Data!C10</f>
        <v>-</v>
      </c>
      <c r="E38" s="134" t="str">
        <f>Data!D10</f>
        <v>-</v>
      </c>
      <c r="F38" s="134" t="str">
        <f>Data!E10</f>
        <v>-</v>
      </c>
      <c r="G38" s="134" t="str">
        <f>Data!F10</f>
        <v>-</v>
      </c>
      <c r="H38" s="134" t="str">
        <f>Data!G10</f>
        <v>-</v>
      </c>
      <c r="I38" s="134" t="str">
        <f>Data!H10</f>
        <v>-</v>
      </c>
      <c r="J38" s="134">
        <f>Data!I10</f>
        <v>-8.2550986316226759E-5</v>
      </c>
      <c r="K38" s="134">
        <f>Data!J10</f>
        <v>1.1481258428151405E-4</v>
      </c>
      <c r="L38" s="134">
        <f>Data!L10</f>
        <v>2.0618558522030012E-4</v>
      </c>
      <c r="M38" s="134">
        <f>Data!M10</f>
        <v>1.245026299937681E-3</v>
      </c>
      <c r="N38" s="134">
        <f>Data!N10</f>
        <v>-6.3518034937108973E-4</v>
      </c>
      <c r="O38" s="134">
        <f>Data!O10</f>
        <v>5.6992543327476E-5</v>
      </c>
      <c r="P38" s="134">
        <f>Data!P10</f>
        <v>2.7494816446705419E-4</v>
      </c>
      <c r="Q38" s="134">
        <f>Data!Q10</f>
        <v>-6.0216355592716535E-5</v>
      </c>
      <c r="R38" s="134">
        <f>Data!R10</f>
        <v>-2.7895189001733489E-4</v>
      </c>
      <c r="S38" s="134">
        <f>Data!S10</f>
        <v>2.5264152361120916E-5</v>
      </c>
      <c r="T38" s="134">
        <f>Data!T10</f>
        <v>-4.1365375816508377E-4</v>
      </c>
      <c r="U38" s="134">
        <f>Data!U10</f>
        <v>-1.1000000000000001E-3</v>
      </c>
      <c r="V38" s="134">
        <f>Data!V10</f>
        <v>-2.9999999999999997E-4</v>
      </c>
      <c r="W38" s="134"/>
    </row>
    <row r="39" spans="1:23" s="11" customFormat="1" x14ac:dyDescent="0.25">
      <c r="A39" s="23" t="s">
        <v>9</v>
      </c>
      <c r="B39" s="26" t="str">
        <f>A37&amp;A39</f>
        <v>Whole Business SecuritisationShort</v>
      </c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</row>
    <row r="40" spans="1:23" s="11" customFormat="1" x14ac:dyDescent="0.25">
      <c r="A40" s="139" t="s">
        <v>10</v>
      </c>
      <c r="B40" s="25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</row>
    <row r="41" spans="1:23" s="11" customFormat="1" x14ac:dyDescent="0.25">
      <c r="A41" s="140" t="str">
        <f>'Exposure Data'!K1</f>
        <v>Indices</v>
      </c>
      <c r="B41" s="25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</row>
    <row r="42" spans="1:23" s="11" customFormat="1" x14ac:dyDescent="0.25">
      <c r="A42" s="23" t="s">
        <v>8</v>
      </c>
      <c r="B42" s="26" t="str">
        <f>A41&amp;A42</f>
        <v>IndicesLong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</row>
    <row r="43" spans="1:23" s="11" customFormat="1" x14ac:dyDescent="0.25">
      <c r="A43" s="23" t="s">
        <v>9</v>
      </c>
      <c r="B43" s="26" t="str">
        <f>A41&amp;A43</f>
        <v>IndicesShort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</row>
    <row r="44" spans="1:23" s="11" customFormat="1" x14ac:dyDescent="0.25">
      <c r="A44" s="139" t="s">
        <v>10</v>
      </c>
      <c r="B44" s="25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</row>
    <row r="45" spans="1:23" s="11" customFormat="1" x14ac:dyDescent="0.25">
      <c r="A45" s="140" t="str">
        <f>'Exposure Data'!L1</f>
        <v xml:space="preserve">Financials </v>
      </c>
      <c r="B45" s="25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</row>
    <row r="46" spans="1:23" s="11" customFormat="1" x14ac:dyDescent="0.25">
      <c r="A46" s="23" t="s">
        <v>8</v>
      </c>
      <c r="B46" s="26" t="str">
        <f>A45&amp;A46</f>
        <v>Financials Long</v>
      </c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</row>
    <row r="47" spans="1:23" s="11" customFormat="1" x14ac:dyDescent="0.25">
      <c r="A47" s="23" t="s">
        <v>9</v>
      </c>
      <c r="B47" s="26" t="str">
        <f>A45&amp;A47</f>
        <v>Financials Short</v>
      </c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</row>
    <row r="48" spans="1:23" s="11" customFormat="1" x14ac:dyDescent="0.25">
      <c r="A48" s="139" t="s">
        <v>10</v>
      </c>
      <c r="B48" s="25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</row>
    <row r="49" spans="1:23" s="11" customFormat="1" x14ac:dyDescent="0.25">
      <c r="A49" s="140" t="str">
        <f>'Exposure Data'!M1</f>
        <v>Sovereign</v>
      </c>
      <c r="B49" s="25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</row>
    <row r="50" spans="1:23" s="11" customFormat="1" x14ac:dyDescent="0.25">
      <c r="A50" s="23" t="s">
        <v>8</v>
      </c>
      <c r="B50" s="26" t="str">
        <f>A49&amp;A50</f>
        <v>SovereignLong</v>
      </c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</row>
    <row r="51" spans="1:23" s="11" customFormat="1" x14ac:dyDescent="0.25">
      <c r="A51" s="23" t="s">
        <v>9</v>
      </c>
      <c r="B51" s="26" t="str">
        <f>A49&amp;A51</f>
        <v>SovereignShort</v>
      </c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</row>
    <row r="52" spans="1:23" s="11" customFormat="1" x14ac:dyDescent="0.25">
      <c r="A52" s="139" t="s">
        <v>10</v>
      </c>
      <c r="B52" s="25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</row>
    <row r="56" spans="1:23" s="11" customFormat="1" x14ac:dyDescent="0.25">
      <c r="A56" s="17" t="s">
        <v>19</v>
      </c>
      <c r="B56" s="17"/>
      <c r="C56" s="12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17"/>
    </row>
    <row r="57" spans="1:23" s="11" customFormat="1" x14ac:dyDescent="0.25">
      <c r="A57" s="131" t="str">
        <f>A12</f>
        <v>East Lodge Capital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11" customFormat="1" x14ac:dyDescent="0.25">
      <c r="A58" s="141" t="s">
        <v>71</v>
      </c>
      <c r="B58" s="25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11" customFormat="1" x14ac:dyDescent="0.25">
      <c r="A59" s="26" t="s">
        <v>8</v>
      </c>
      <c r="B59" s="26" t="str">
        <f>A58&amp;A59</f>
        <v>FranceLong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</row>
    <row r="60" spans="1:23" s="11" customFormat="1" x14ac:dyDescent="0.25">
      <c r="A60" s="26" t="s">
        <v>9</v>
      </c>
      <c r="B60" s="26" t="str">
        <f>A58&amp;A60</f>
        <v>FranceShort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</row>
    <row r="61" spans="1:23" s="11" customFormat="1" x14ac:dyDescent="0.25">
      <c r="A61" s="139" t="s">
        <v>10</v>
      </c>
      <c r="B61" s="25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</row>
    <row r="62" spans="1:23" s="11" customFormat="1" x14ac:dyDescent="0.25">
      <c r="A62" s="141" t="s">
        <v>72</v>
      </c>
      <c r="B62" s="25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</row>
    <row r="63" spans="1:23" s="11" customFormat="1" x14ac:dyDescent="0.25">
      <c r="A63" s="26" t="s">
        <v>8</v>
      </c>
      <c r="B63" s="26" t="str">
        <f>A62&amp;A63</f>
        <v>GermanyLong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</row>
    <row r="64" spans="1:23" s="11" customFormat="1" x14ac:dyDescent="0.25">
      <c r="A64" s="26" t="s">
        <v>9</v>
      </c>
      <c r="B64" s="26" t="str">
        <f>A62&amp;A64</f>
        <v>GermanyShort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</row>
    <row r="65" spans="1:23" s="11" customFormat="1" x14ac:dyDescent="0.25">
      <c r="A65" s="139" t="s">
        <v>10</v>
      </c>
      <c r="B65" s="25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</row>
    <row r="66" spans="1:23" s="11" customFormat="1" x14ac:dyDescent="0.25">
      <c r="A66" s="141" t="s">
        <v>73</v>
      </c>
      <c r="B66" s="25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</row>
    <row r="67" spans="1:23" s="11" customFormat="1" x14ac:dyDescent="0.25">
      <c r="A67" s="26" t="s">
        <v>8</v>
      </c>
      <c r="B67" s="26" t="str">
        <f>A66&amp;A67</f>
        <v>ItalyLong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</row>
    <row r="68" spans="1:23" s="11" customFormat="1" x14ac:dyDescent="0.25">
      <c r="A68" s="26" t="s">
        <v>9</v>
      </c>
      <c r="B68" s="26" t="str">
        <f>A66&amp;A68</f>
        <v>ItalyShort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</row>
    <row r="69" spans="1:23" s="11" customFormat="1" x14ac:dyDescent="0.25">
      <c r="A69" s="139" t="s">
        <v>10</v>
      </c>
      <c r="B69" s="25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</row>
    <row r="70" spans="1:23" s="11" customFormat="1" x14ac:dyDescent="0.25">
      <c r="A70" s="141" t="s">
        <v>74</v>
      </c>
      <c r="B70" s="2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</row>
    <row r="71" spans="1:23" s="11" customFormat="1" x14ac:dyDescent="0.25">
      <c r="A71" s="26" t="s">
        <v>8</v>
      </c>
      <c r="B71" s="26" t="str">
        <f>A70&amp;A71</f>
        <v>NetherlandsLong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</row>
    <row r="72" spans="1:23" s="11" customFormat="1" x14ac:dyDescent="0.25">
      <c r="A72" s="26" t="s">
        <v>9</v>
      </c>
      <c r="B72" s="26" t="str">
        <f>A70&amp;A72</f>
        <v>NetherlandsShort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</row>
    <row r="73" spans="1:23" s="11" customFormat="1" x14ac:dyDescent="0.25">
      <c r="A73" s="139" t="s">
        <v>10</v>
      </c>
      <c r="B73" s="25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</row>
    <row r="74" spans="1:23" s="11" customFormat="1" x14ac:dyDescent="0.25">
      <c r="A74" s="141" t="s">
        <v>75</v>
      </c>
      <c r="B74" s="2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</row>
    <row r="75" spans="1:23" s="11" customFormat="1" x14ac:dyDescent="0.25">
      <c r="A75" s="26" t="s">
        <v>8</v>
      </c>
      <c r="B75" s="26" t="str">
        <f>A74&amp;A75</f>
        <v>Pan-EuropeanLong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</row>
    <row r="76" spans="1:23" s="11" customFormat="1" x14ac:dyDescent="0.25">
      <c r="A76" s="26" t="s">
        <v>9</v>
      </c>
      <c r="B76" s="26" t="str">
        <f>A74&amp;A76</f>
        <v>Pan-EuropeanShort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</row>
    <row r="77" spans="1:23" s="11" customFormat="1" x14ac:dyDescent="0.25">
      <c r="A77" s="139" t="s">
        <v>10</v>
      </c>
      <c r="B77" s="25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</row>
    <row r="78" spans="1:23" s="11" customFormat="1" x14ac:dyDescent="0.25">
      <c r="A78" s="141" t="s">
        <v>76</v>
      </c>
      <c r="B78" s="2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</row>
    <row r="79" spans="1:23" s="11" customFormat="1" x14ac:dyDescent="0.25">
      <c r="A79" s="26" t="s">
        <v>8</v>
      </c>
      <c r="B79" s="26" t="str">
        <f>A78&amp;A79</f>
        <v>SpainLong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</row>
    <row r="80" spans="1:23" s="11" customFormat="1" x14ac:dyDescent="0.25">
      <c r="A80" s="26" t="s">
        <v>9</v>
      </c>
      <c r="B80" s="26" t="str">
        <f>A78&amp;A80</f>
        <v>SpainShort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</row>
    <row r="81" spans="1:23" s="11" customFormat="1" x14ac:dyDescent="0.25">
      <c r="A81" s="139" t="s">
        <v>10</v>
      </c>
      <c r="B81" s="25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</row>
    <row r="82" spans="1:23" s="11" customFormat="1" x14ac:dyDescent="0.25">
      <c r="A82" s="141" t="s">
        <v>77</v>
      </c>
      <c r="B82" s="25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</row>
    <row r="83" spans="1:23" s="11" customFormat="1" x14ac:dyDescent="0.25">
      <c r="A83" s="26" t="s">
        <v>8</v>
      </c>
      <c r="B83" s="26" t="str">
        <f>A82&amp;A83</f>
        <v>United KingdomLong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</row>
    <row r="84" spans="1:23" s="11" customFormat="1" x14ac:dyDescent="0.25">
      <c r="A84" s="26" t="s">
        <v>9</v>
      </c>
      <c r="B84" s="26" t="str">
        <f>A82&amp;A84</f>
        <v>United KingdomShort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</row>
    <row r="85" spans="1:23" s="11" customFormat="1" x14ac:dyDescent="0.25">
      <c r="A85" s="139" t="s">
        <v>10</v>
      </c>
      <c r="B85" s="25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</row>
    <row r="86" spans="1:23" s="11" customFormat="1" x14ac:dyDescent="0.25">
      <c r="A86" s="141" t="s">
        <v>78</v>
      </c>
      <c r="B86" s="25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</row>
    <row r="87" spans="1:23" s="11" customFormat="1" x14ac:dyDescent="0.25">
      <c r="A87" s="26" t="s">
        <v>8</v>
      </c>
      <c r="B87" s="26" t="str">
        <f>A86&amp;A87</f>
        <v>United StatesLong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</row>
    <row r="88" spans="1:23" s="11" customFormat="1" x14ac:dyDescent="0.25">
      <c r="A88" s="26" t="s">
        <v>9</v>
      </c>
      <c r="B88" s="26" t="str">
        <f>A86&amp;A88</f>
        <v>United StatesShort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</row>
    <row r="89" spans="1:23" s="11" customFormat="1" x14ac:dyDescent="0.25">
      <c r="A89" s="139" t="s">
        <v>10</v>
      </c>
      <c r="B89" s="25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</row>
    <row r="90" spans="1:23" s="101" customFormat="1" x14ac:dyDescent="0.25">
      <c r="A90" s="141" t="s">
        <v>79</v>
      </c>
      <c r="B90" s="25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</row>
    <row r="91" spans="1:23" s="101" customFormat="1" x14ac:dyDescent="0.25">
      <c r="A91" s="26" t="s">
        <v>8</v>
      </c>
      <c r="B91" s="26" t="str">
        <f>A90&amp;A91</f>
        <v>BelgiumLong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</row>
    <row r="92" spans="1:23" s="101" customFormat="1" x14ac:dyDescent="0.25">
      <c r="A92" s="26" t="s">
        <v>9</v>
      </c>
      <c r="B92" s="26" t="str">
        <f>A90&amp;A92</f>
        <v>BelgiumShort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</row>
    <row r="93" spans="1:23" s="101" customFormat="1" x14ac:dyDescent="0.25">
      <c r="A93" s="139" t="s">
        <v>10</v>
      </c>
      <c r="B93" s="25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</row>
    <row r="94" spans="1:23" s="101" customFormat="1" x14ac:dyDescent="0.25">
      <c r="A94" s="141" t="s">
        <v>80</v>
      </c>
      <c r="B94" s="25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</row>
    <row r="95" spans="1:23" s="101" customFormat="1" x14ac:dyDescent="0.25">
      <c r="A95" s="26" t="s">
        <v>8</v>
      </c>
      <c r="B95" s="26" t="str">
        <f>A94&amp;A95</f>
        <v>DenmarkLong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</row>
    <row r="96" spans="1:23" s="101" customFormat="1" x14ac:dyDescent="0.25">
      <c r="A96" s="26" t="s">
        <v>9</v>
      </c>
      <c r="B96" s="26" t="str">
        <f>A94&amp;A96</f>
        <v>DenmarkShort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</row>
    <row r="97" spans="1:23" s="101" customFormat="1" x14ac:dyDescent="0.25">
      <c r="A97" s="139" t="s">
        <v>10</v>
      </c>
      <c r="B97" s="25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</row>
    <row r="98" spans="1:23" s="101" customFormat="1" x14ac:dyDescent="0.25">
      <c r="A98" s="141" t="s">
        <v>79</v>
      </c>
      <c r="B98" s="25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</row>
    <row r="99" spans="1:23" s="101" customFormat="1" x14ac:dyDescent="0.25">
      <c r="A99" s="26" t="s">
        <v>8</v>
      </c>
      <c r="B99" s="26" t="str">
        <f>A98&amp;A99</f>
        <v>BelgiumLong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</row>
    <row r="100" spans="1:23" s="101" customFormat="1" x14ac:dyDescent="0.25">
      <c r="A100" s="26" t="s">
        <v>9</v>
      </c>
      <c r="B100" s="26" t="str">
        <f>A98&amp;A100</f>
        <v>BelgiumShort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</row>
    <row r="101" spans="1:23" s="101" customFormat="1" x14ac:dyDescent="0.25">
      <c r="A101" s="139" t="s">
        <v>10</v>
      </c>
      <c r="B101" s="25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</row>
    <row r="102" spans="1:23" s="101" customFormat="1" x14ac:dyDescent="0.25">
      <c r="A102" s="141" t="s">
        <v>81</v>
      </c>
      <c r="B102" s="25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</row>
    <row r="103" spans="1:23" s="101" customFormat="1" x14ac:dyDescent="0.25">
      <c r="A103" s="26" t="s">
        <v>8</v>
      </c>
      <c r="B103" s="26" t="str">
        <f>A102&amp;A103</f>
        <v>FinlandLong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</row>
    <row r="104" spans="1:23" s="101" customFormat="1" x14ac:dyDescent="0.25">
      <c r="A104" s="26" t="s">
        <v>9</v>
      </c>
      <c r="B104" s="26" t="str">
        <f>A102&amp;A104</f>
        <v>FinlandShort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</row>
    <row r="105" spans="1:23" s="101" customFormat="1" x14ac:dyDescent="0.25">
      <c r="A105" s="139" t="s">
        <v>10</v>
      </c>
      <c r="B105" s="25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</row>
    <row r="106" spans="1:23" s="101" customFormat="1" x14ac:dyDescent="0.25">
      <c r="A106" s="141" t="s">
        <v>82</v>
      </c>
      <c r="B106" s="25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</row>
    <row r="107" spans="1:23" s="101" customFormat="1" x14ac:dyDescent="0.25">
      <c r="A107" s="26" t="s">
        <v>8</v>
      </c>
      <c r="B107" s="26" t="str">
        <f>A106&amp;A107</f>
        <v>GreeceLong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</row>
    <row r="108" spans="1:23" s="101" customFormat="1" x14ac:dyDescent="0.25">
      <c r="A108" s="26" t="s">
        <v>9</v>
      </c>
      <c r="B108" s="26" t="str">
        <f>A106&amp;A108</f>
        <v>GreeceShort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</row>
    <row r="109" spans="1:23" s="101" customFormat="1" x14ac:dyDescent="0.25">
      <c r="A109" s="139" t="s">
        <v>10</v>
      </c>
      <c r="B109" s="25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</row>
    <row r="110" spans="1:23" s="101" customFormat="1" x14ac:dyDescent="0.25">
      <c r="A110" s="141" t="s">
        <v>83</v>
      </c>
      <c r="B110" s="25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</row>
    <row r="111" spans="1:23" s="101" customFormat="1" x14ac:dyDescent="0.25">
      <c r="A111" s="26" t="s">
        <v>8</v>
      </c>
      <c r="B111" s="26" t="str">
        <f>A110&amp;A111</f>
        <v>IrelandLong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</row>
    <row r="112" spans="1:23" s="101" customFormat="1" x14ac:dyDescent="0.25">
      <c r="A112" s="26" t="s">
        <v>9</v>
      </c>
      <c r="B112" s="26" t="str">
        <f>A110&amp;A112</f>
        <v>IrelandShort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</row>
    <row r="113" spans="1:23" s="101" customFormat="1" x14ac:dyDescent="0.25">
      <c r="A113" s="139" t="s">
        <v>10</v>
      </c>
      <c r="B113" s="25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</row>
    <row r="114" spans="1:23" s="101" customFormat="1" x14ac:dyDescent="0.25">
      <c r="A114" s="141" t="s">
        <v>84</v>
      </c>
      <c r="B114" s="25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</row>
    <row r="115" spans="1:23" s="101" customFormat="1" x14ac:dyDescent="0.25">
      <c r="A115" s="26" t="s">
        <v>8</v>
      </c>
      <c r="B115" s="26" t="str">
        <f>A114&amp;A115</f>
        <v>LuxembourgLong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</row>
    <row r="116" spans="1:23" s="101" customFormat="1" x14ac:dyDescent="0.25">
      <c r="A116" s="26" t="s">
        <v>9</v>
      </c>
      <c r="B116" s="26" t="str">
        <f>A114&amp;A116</f>
        <v>LuxembourgShort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</row>
    <row r="117" spans="1:23" s="101" customFormat="1" x14ac:dyDescent="0.25">
      <c r="A117" s="139" t="s">
        <v>10</v>
      </c>
      <c r="B117" s="25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</row>
    <row r="118" spans="1:23" s="101" customFormat="1" x14ac:dyDescent="0.25">
      <c r="A118" s="141" t="s">
        <v>85</v>
      </c>
      <c r="B118" s="25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</row>
    <row r="119" spans="1:23" s="101" customFormat="1" x14ac:dyDescent="0.25">
      <c r="A119" s="26" t="s">
        <v>8</v>
      </c>
      <c r="B119" s="26" t="str">
        <f>A118&amp;A119</f>
        <v>NorwayLong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</row>
    <row r="120" spans="1:23" s="101" customFormat="1" x14ac:dyDescent="0.25">
      <c r="A120" s="26" t="s">
        <v>9</v>
      </c>
      <c r="B120" s="26" t="str">
        <f>A118&amp;A120</f>
        <v>NorwayShort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</row>
    <row r="121" spans="1:23" s="101" customFormat="1" x14ac:dyDescent="0.25">
      <c r="A121" s="139" t="s">
        <v>10</v>
      </c>
      <c r="B121" s="25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</row>
    <row r="122" spans="1:23" s="101" customFormat="1" x14ac:dyDescent="0.25">
      <c r="A122" s="141" t="s">
        <v>86</v>
      </c>
      <c r="B122" s="25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</row>
    <row r="123" spans="1:23" s="101" customFormat="1" x14ac:dyDescent="0.25">
      <c r="A123" s="26" t="s">
        <v>8</v>
      </c>
      <c r="B123" s="26" t="str">
        <f>A122&amp;A123</f>
        <v>PolandLong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</row>
    <row r="124" spans="1:23" s="101" customFormat="1" x14ac:dyDescent="0.25">
      <c r="A124" s="26" t="s">
        <v>9</v>
      </c>
      <c r="B124" s="26" t="str">
        <f>A122&amp;A124</f>
        <v>PolandShort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</row>
    <row r="125" spans="1:23" s="101" customFormat="1" x14ac:dyDescent="0.25">
      <c r="A125" s="139" t="s">
        <v>10</v>
      </c>
      <c r="B125" s="25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</row>
    <row r="126" spans="1:23" s="101" customFormat="1" x14ac:dyDescent="0.25">
      <c r="A126" s="141" t="s">
        <v>87</v>
      </c>
      <c r="B126" s="25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</row>
    <row r="127" spans="1:23" s="101" customFormat="1" x14ac:dyDescent="0.25">
      <c r="A127" s="26" t="s">
        <v>8</v>
      </c>
      <c r="B127" s="26" t="str">
        <f>A126&amp;A127</f>
        <v>PortugalLong</v>
      </c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</row>
    <row r="128" spans="1:23" s="101" customFormat="1" x14ac:dyDescent="0.25">
      <c r="A128" s="26" t="s">
        <v>9</v>
      </c>
      <c r="B128" s="26" t="str">
        <f>A126&amp;A128</f>
        <v>PortugalShort</v>
      </c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</row>
    <row r="129" spans="1:23" s="101" customFormat="1" x14ac:dyDescent="0.25">
      <c r="A129" s="139" t="s">
        <v>10</v>
      </c>
      <c r="B129" s="25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</row>
    <row r="130" spans="1:23" s="101" customFormat="1" x14ac:dyDescent="0.25">
      <c r="A130" s="141" t="s">
        <v>88</v>
      </c>
      <c r="B130" s="25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</row>
    <row r="131" spans="1:23" s="101" customFormat="1" x14ac:dyDescent="0.25">
      <c r="A131" s="26" t="s">
        <v>8</v>
      </c>
      <c r="B131" s="26" t="str">
        <f>A130&amp;A131</f>
        <v>SwedenLong</v>
      </c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</row>
    <row r="132" spans="1:23" s="101" customFormat="1" x14ac:dyDescent="0.25">
      <c r="A132" s="26" t="s">
        <v>9</v>
      </c>
      <c r="B132" s="26" t="str">
        <f>A130&amp;A132</f>
        <v>SwedenShort</v>
      </c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</row>
    <row r="133" spans="1:23" s="101" customFormat="1" x14ac:dyDescent="0.25">
      <c r="A133" s="139" t="s">
        <v>10</v>
      </c>
      <c r="B133" s="25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</row>
    <row r="134" spans="1:23" s="101" customFormat="1" x14ac:dyDescent="0.25">
      <c r="A134" s="141" t="s">
        <v>89</v>
      </c>
      <c r="B134" s="25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</row>
    <row r="135" spans="1:23" s="101" customFormat="1" x14ac:dyDescent="0.25">
      <c r="A135" s="26" t="s">
        <v>8</v>
      </c>
      <c r="B135" s="26" t="str">
        <f>A134&amp;A135</f>
        <v>SwitzerlandLong</v>
      </c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</row>
    <row r="136" spans="1:23" s="101" customFormat="1" x14ac:dyDescent="0.25">
      <c r="A136" s="26" t="s">
        <v>9</v>
      </c>
      <c r="B136" s="26" t="str">
        <f>A134&amp;A136</f>
        <v>SwitzerlandShort</v>
      </c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</row>
    <row r="137" spans="1:23" s="101" customFormat="1" x14ac:dyDescent="0.25">
      <c r="A137" s="139" t="s">
        <v>10</v>
      </c>
      <c r="B137" s="25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</row>
    <row r="138" spans="1:23" s="101" customFormat="1" x14ac:dyDescent="0.25">
      <c r="A138" s="141" t="s">
        <v>90</v>
      </c>
      <c r="B138" s="25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</row>
    <row r="139" spans="1:23" s="101" customFormat="1" x14ac:dyDescent="0.25">
      <c r="A139" s="26" t="s">
        <v>8</v>
      </c>
      <c r="B139" s="26" t="str">
        <f>A138&amp;A139</f>
        <v>RussiaLong</v>
      </c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</row>
    <row r="140" spans="1:23" s="101" customFormat="1" x14ac:dyDescent="0.25">
      <c r="A140" s="26" t="s">
        <v>9</v>
      </c>
      <c r="B140" s="26" t="str">
        <f>A138&amp;A140</f>
        <v>RussiaShort</v>
      </c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</row>
    <row r="141" spans="1:23" s="101" customFormat="1" x14ac:dyDescent="0.25">
      <c r="A141" s="139" t="s">
        <v>10</v>
      </c>
      <c r="B141" s="25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</row>
    <row r="142" spans="1:23" s="11" customFormat="1" x14ac:dyDescent="0.25">
      <c r="A142" s="142" t="s">
        <v>91</v>
      </c>
      <c r="B142" s="2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</row>
    <row r="143" spans="1:23" s="11" customFormat="1" x14ac:dyDescent="0.25">
      <c r="A143" s="17"/>
      <c r="B143" s="17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17"/>
    </row>
    <row r="144" spans="1:23" s="11" customFormat="1" x14ac:dyDescent="0.25">
      <c r="A144" s="17"/>
      <c r="B144" s="17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17"/>
    </row>
    <row r="145" spans="1:23" s="11" customFormat="1" x14ac:dyDescent="0.25">
      <c r="A145" s="17"/>
      <c r="B145" s="17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17"/>
    </row>
    <row r="146" spans="1:23" s="11" customFormat="1" x14ac:dyDescent="0.25">
      <c r="A146" s="17"/>
      <c r="B146" s="17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17"/>
    </row>
    <row r="147" spans="1:23" s="11" customFormat="1" x14ac:dyDescent="0.25"/>
    <row r="148" spans="1:23" s="11" customFormat="1" x14ac:dyDescent="0.25">
      <c r="A148" s="18"/>
      <c r="B148" s="18"/>
    </row>
    <row r="149" spans="1:23" s="11" customFormat="1" x14ac:dyDescent="0.25">
      <c r="A149" s="20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spans="1:23" s="11" customFormat="1" x14ac:dyDescent="0.25">
      <c r="A150" s="20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spans="1:23" s="11" customFormat="1" x14ac:dyDescent="0.25">
      <c r="A151" s="20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spans="1:23" s="11" customFormat="1" x14ac:dyDescent="0.25">
      <c r="A152" s="20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</row>
    <row r="153" spans="1:23" s="11" customFormat="1" x14ac:dyDescent="0.25">
      <c r="A153" s="20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spans="1:23" s="11" customFormat="1" x14ac:dyDescent="0.25">
      <c r="A154" s="20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spans="1:23" s="11" customFormat="1" x14ac:dyDescent="0.25">
      <c r="A155" s="20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spans="1:23" s="11" customFormat="1" x14ac:dyDescent="0.25">
      <c r="A156" s="20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spans="1:23" s="11" customFormat="1" x14ac:dyDescent="0.25">
      <c r="A157" s="20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:23" s="11" customFormat="1" x14ac:dyDescent="0.25">
      <c r="A158" s="20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spans="1:23" s="11" customFormat="1" x14ac:dyDescent="0.25">
      <c r="A159" s="20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spans="1:23" s="11" customFormat="1" x14ac:dyDescent="0.25">
      <c r="A160" s="20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spans="1:23" s="11" customFormat="1" x14ac:dyDescent="0.25">
      <c r="A161" s="20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spans="1:23" s="11" customFormat="1" x14ac:dyDescent="0.25">
      <c r="A162" s="20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 spans="1:23" s="11" customFormat="1" x14ac:dyDescent="0.25">
      <c r="A163" s="20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spans="1:23" s="11" customFormat="1" x14ac:dyDescent="0.25">
      <c r="A164" s="20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spans="1:23" s="11" customFormat="1" x14ac:dyDescent="0.25">
      <c r="A165" s="20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1:23" s="11" customFormat="1" x14ac:dyDescent="0.25">
      <c r="A166" s="20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 spans="1:23" s="11" customFormat="1" x14ac:dyDescent="0.25">
      <c r="A167" s="20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spans="1:23" s="11" customFormat="1" x14ac:dyDescent="0.25">
      <c r="A168" s="20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spans="1:23" s="11" customFormat="1" x14ac:dyDescent="0.25">
      <c r="A169" s="18"/>
      <c r="B169" s="18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spans="1:23" s="11" customFormat="1" x14ac:dyDescent="0.25">
      <c r="A170" s="18"/>
      <c r="B170" s="18"/>
    </row>
    <row r="171" spans="1:23" s="11" customFormat="1" x14ac:dyDescent="0.25">
      <c r="A171" s="20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spans="1:23" s="11" customFormat="1" x14ac:dyDescent="0.25">
      <c r="A172" s="20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 spans="1:23" s="11" customFormat="1" x14ac:dyDescent="0.25">
      <c r="A173" s="20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spans="1:23" s="11" customFormat="1" x14ac:dyDescent="0.25">
      <c r="A174" s="20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 spans="1:23" s="11" customFormat="1" x14ac:dyDescent="0.25">
      <c r="A175" s="20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spans="1:23" s="11" customFormat="1" x14ac:dyDescent="0.25">
      <c r="A176" s="20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spans="1:23" s="11" customFormat="1" x14ac:dyDescent="0.25">
      <c r="A177" s="20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 s="11" customFormat="1" x14ac:dyDescent="0.25">
      <c r="A178" s="20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spans="1:23" s="11" customFormat="1" x14ac:dyDescent="0.25">
      <c r="A179" s="20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spans="1:23" s="11" customFormat="1" x14ac:dyDescent="0.25">
      <c r="A180" s="20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spans="1:23" s="11" customFormat="1" x14ac:dyDescent="0.25">
      <c r="A181" s="20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spans="1:23" s="11" customFormat="1" x14ac:dyDescent="0.25">
      <c r="A182" s="20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spans="1:23" s="11" customFormat="1" x14ac:dyDescent="0.25">
      <c r="A183" s="20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spans="1:23" s="11" customFormat="1" x14ac:dyDescent="0.25">
      <c r="A184" s="18"/>
      <c r="B184" s="18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spans="1:23" s="11" customFormat="1" x14ac:dyDescent="0.25">
      <c r="A185" s="18"/>
      <c r="B185" s="18"/>
    </row>
    <row r="186" spans="1:23" s="11" customFormat="1" x14ac:dyDescent="0.25">
      <c r="A186" s="20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spans="1:23" s="11" customFormat="1" x14ac:dyDescent="0.25">
      <c r="A187" s="18"/>
      <c r="B187" s="18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spans="1:23" s="11" customFormat="1" x14ac:dyDescent="0.25">
      <c r="A188" s="18"/>
      <c r="B188" s="18"/>
    </row>
    <row r="189" spans="1:23" s="11" customFormat="1" x14ac:dyDescent="0.25">
      <c r="A189" s="20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spans="1:23" s="11" customFormat="1" x14ac:dyDescent="0.25">
      <c r="A190" s="20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spans="1:23" s="11" customFormat="1" x14ac:dyDescent="0.25">
      <c r="A191" s="20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spans="1:23" s="11" customFormat="1" x14ac:dyDescent="0.25">
      <c r="A192" s="20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spans="1:23" s="11" customFormat="1" x14ac:dyDescent="0.25">
      <c r="A193" s="20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23" s="11" customFormat="1" x14ac:dyDescent="0.25">
      <c r="A194" s="20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spans="1:23" s="11" customFormat="1" x14ac:dyDescent="0.25">
      <c r="A195" s="20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spans="1:23" s="11" customFormat="1" x14ac:dyDescent="0.25">
      <c r="A196" s="20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</row>
    <row r="197" spans="1:23" s="11" customFormat="1" x14ac:dyDescent="0.25">
      <c r="A197" s="20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</row>
    <row r="198" spans="1:23" s="11" customFormat="1" x14ac:dyDescent="0.25">
      <c r="A198" s="18"/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spans="1:23" s="11" customFormat="1" x14ac:dyDescent="0.25">
      <c r="A199" s="18"/>
      <c r="B199" s="18"/>
    </row>
    <row r="200" spans="1:23" s="11" customFormat="1" x14ac:dyDescent="0.25">
      <c r="A200" s="20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spans="1:23" s="11" customFormat="1" x14ac:dyDescent="0.25">
      <c r="A201" s="20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spans="1:23" s="11" customFormat="1" x14ac:dyDescent="0.25">
      <c r="A202" s="20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</row>
    <row r="203" spans="1:23" s="11" customFormat="1" x14ac:dyDescent="0.25">
      <c r="A203" s="20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</row>
    <row r="204" spans="1:23" s="11" customFormat="1" x14ac:dyDescent="0.25">
      <c r="A204" s="20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</row>
    <row r="205" spans="1:23" s="11" customFormat="1" x14ac:dyDescent="0.25">
      <c r="A205" s="20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spans="1:23" s="11" customFormat="1" x14ac:dyDescent="0.25">
      <c r="A206" s="20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</row>
    <row r="207" spans="1:23" s="11" customFormat="1" x14ac:dyDescent="0.25">
      <c r="A207" s="20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spans="1:23" s="11" customFormat="1" x14ac:dyDescent="0.25">
      <c r="A208" s="20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</row>
    <row r="209" spans="1:23" s="11" customFormat="1" x14ac:dyDescent="0.25">
      <c r="A209" s="20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</row>
    <row r="210" spans="1:23" s="11" customFormat="1" x14ac:dyDescent="0.25">
      <c r="A210" s="20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spans="1:23" s="11" customFormat="1" x14ac:dyDescent="0.25">
      <c r="A211" s="20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</row>
    <row r="212" spans="1:23" s="11" customFormat="1" x14ac:dyDescent="0.25">
      <c r="A212" s="20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spans="1:23" s="11" customFormat="1" x14ac:dyDescent="0.25">
      <c r="A213" s="20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</row>
    <row r="214" spans="1:23" s="11" customFormat="1" x14ac:dyDescent="0.25">
      <c r="A214" s="20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</row>
    <row r="215" spans="1:23" s="11" customFormat="1" x14ac:dyDescent="0.25">
      <c r="A215" s="18"/>
      <c r="B215" s="18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spans="1:23" s="11" customFormat="1" x14ac:dyDescent="0.25">
      <c r="A216" s="18"/>
      <c r="B216" s="18"/>
    </row>
    <row r="217" spans="1:23" s="11" customFormat="1" x14ac:dyDescent="0.25">
      <c r="A217" s="20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spans="1:23" s="11" customFormat="1" x14ac:dyDescent="0.25">
      <c r="A218" s="20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spans="1:23" s="11" customFormat="1" x14ac:dyDescent="0.25">
      <c r="A219" s="20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</row>
    <row r="220" spans="1:23" s="11" customFormat="1" x14ac:dyDescent="0.25">
      <c r="A220" s="18"/>
      <c r="B220" s="18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</row>
    <row r="221" spans="1:23" s="11" customFormat="1" x14ac:dyDescent="0.25">
      <c r="A221" s="18"/>
      <c r="B221" s="18"/>
    </row>
    <row r="222" spans="1:23" s="11" customFormat="1" x14ac:dyDescent="0.25">
      <c r="A222" s="20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spans="1:23" s="11" customFormat="1" x14ac:dyDescent="0.25">
      <c r="A223" s="18"/>
      <c r="B223" s="18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</row>
    <row r="224" spans="1:23" s="11" customFormat="1" x14ac:dyDescent="0.25">
      <c r="A224" s="18"/>
      <c r="B224" s="18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</row>
    <row r="225" spans="1:23" s="11" customFormat="1" x14ac:dyDescent="0.25">
      <c r="A225" s="18"/>
      <c r="B225" s="18"/>
    </row>
    <row r="226" spans="1:23" s="11" customFormat="1" x14ac:dyDescent="0.25">
      <c r="A226" s="20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</row>
    <row r="227" spans="1:23" s="11" customFormat="1" x14ac:dyDescent="0.25">
      <c r="A227" s="18"/>
      <c r="B227" s="18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</row>
    <row r="228" spans="1:23" s="11" customFormat="1" x14ac:dyDescent="0.25">
      <c r="A228" s="18"/>
      <c r="B228" s="18"/>
      <c r="W228" s="19"/>
    </row>
    <row r="229" spans="1:23" s="11" customFormat="1" x14ac:dyDescent="0.25">
      <c r="A229" s="18"/>
      <c r="B229" s="18"/>
    </row>
    <row r="230" spans="1:23" s="11" customFormat="1" x14ac:dyDescent="0.25">
      <c r="A230" s="20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spans="1:23" s="11" customFormat="1" x14ac:dyDescent="0.25">
      <c r="A231" s="20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</row>
    <row r="232" spans="1:23" s="11" customFormat="1" x14ac:dyDescent="0.25">
      <c r="A232" s="20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spans="1:23" s="11" customFormat="1" x14ac:dyDescent="0.25">
      <c r="A233" s="20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</row>
    <row r="234" spans="1:23" s="11" customFormat="1" x14ac:dyDescent="0.25">
      <c r="A234" s="20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</row>
    <row r="235" spans="1:23" s="11" customFormat="1" x14ac:dyDescent="0.25">
      <c r="A235" s="20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</row>
    <row r="236" spans="1:23" s="11" customFormat="1" x14ac:dyDescent="0.25">
      <c r="A236" s="20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</row>
    <row r="237" spans="1:23" s="11" customFormat="1" x14ac:dyDescent="0.25">
      <c r="A237" s="20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spans="1:23" s="11" customFormat="1" x14ac:dyDescent="0.25">
      <c r="A238" s="20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</row>
    <row r="239" spans="1:23" s="11" customFormat="1" x14ac:dyDescent="0.25">
      <c r="A239" s="20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</row>
    <row r="240" spans="1:23" s="11" customFormat="1" x14ac:dyDescent="0.25">
      <c r="A240" s="20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</row>
    <row r="241" spans="1:23" s="11" customFormat="1" x14ac:dyDescent="0.25">
      <c r="A241" s="20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</row>
    <row r="242" spans="1:23" s="11" customFormat="1" x14ac:dyDescent="0.25">
      <c r="A242" s="20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spans="1:23" s="11" customFormat="1" x14ac:dyDescent="0.25">
      <c r="A243" s="20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spans="1:23" s="11" customFormat="1" x14ac:dyDescent="0.25">
      <c r="A244" s="20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spans="1:23" s="11" customFormat="1" x14ac:dyDescent="0.25">
      <c r="A245" s="20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spans="1:23" s="11" customFormat="1" x14ac:dyDescent="0.25">
      <c r="A246" s="18"/>
      <c r="B246" s="18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spans="1:23" s="11" customFormat="1" x14ac:dyDescent="0.25"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workbookViewId="0">
      <selection activeCell="G14" sqref="G14"/>
    </sheetView>
  </sheetViews>
  <sheetFormatPr defaultRowHeight="15" x14ac:dyDescent="0.25"/>
  <cols>
    <col min="1" max="1" width="12.28515625" bestFit="1" customWidth="1"/>
    <col min="2" max="3" width="7.85546875" bestFit="1" customWidth="1"/>
    <col min="4" max="4" width="14.42578125" bestFit="1" customWidth="1"/>
    <col min="5" max="5" width="13.140625" bestFit="1" customWidth="1"/>
    <col min="6" max="6" width="14" bestFit="1" customWidth="1"/>
    <col min="7" max="7" width="15.5703125" bestFit="1" customWidth="1"/>
    <col min="8" max="9" width="19.28515625" bestFit="1" customWidth="1"/>
    <col min="10" max="11" width="7.85546875" bestFit="1" customWidth="1"/>
    <col min="14" max="14" width="22.5703125" bestFit="1" customWidth="1"/>
    <col min="15" max="16" width="7.85546875" bestFit="1" customWidth="1"/>
    <col min="18" max="18" width="17" bestFit="1" customWidth="1"/>
    <col min="19" max="20" width="7.85546875" bestFit="1" customWidth="1"/>
    <col min="22" max="22" width="12.28515625" bestFit="1" customWidth="1"/>
    <col min="23" max="24" width="7.85546875" bestFit="1" customWidth="1"/>
    <col min="26" max="26" width="12.28515625" bestFit="1" customWidth="1"/>
    <col min="27" max="28" width="9.7109375" bestFit="1" customWidth="1"/>
    <col min="30" max="30" width="12.28515625" bestFit="1" customWidth="1"/>
    <col min="31" max="32" width="7.85546875" bestFit="1" customWidth="1"/>
    <col min="34" max="34" width="22.5703125" bestFit="1" customWidth="1"/>
    <col min="35" max="36" width="7.85546875" bestFit="1" customWidth="1"/>
    <col min="38" max="38" width="12.28515625" bestFit="1" customWidth="1"/>
    <col min="39" max="40" width="7.85546875" bestFit="1" customWidth="1"/>
    <col min="42" max="42" width="26.85546875" bestFit="1" customWidth="1"/>
    <col min="43" max="43" width="7.85546875" bestFit="1" customWidth="1"/>
    <col min="44" max="44" width="7.140625" bestFit="1" customWidth="1"/>
  </cols>
  <sheetData>
    <row r="1" spans="1:44" x14ac:dyDescent="0.25">
      <c r="A1" s="103" t="s">
        <v>10</v>
      </c>
      <c r="B1" s="103" t="s">
        <v>8</v>
      </c>
      <c r="C1" s="103" t="s">
        <v>9</v>
      </c>
      <c r="D1" s="103" t="s">
        <v>13</v>
      </c>
      <c r="E1" s="103" t="s">
        <v>15</v>
      </c>
      <c r="F1" s="103" t="s">
        <v>17</v>
      </c>
      <c r="G1" s="103" t="s">
        <v>18</v>
      </c>
      <c r="H1" s="103" t="s">
        <v>16</v>
      </c>
      <c r="I1" s="103" t="s">
        <v>16</v>
      </c>
      <c r="J1" s="103" t="s">
        <v>12</v>
      </c>
      <c r="K1" s="103" t="s">
        <v>12</v>
      </c>
      <c r="L1" s="103"/>
      <c r="M1" s="103"/>
      <c r="N1" s="103" t="s">
        <v>0</v>
      </c>
      <c r="O1" s="103" t="s">
        <v>8</v>
      </c>
      <c r="P1" s="103" t="s">
        <v>9</v>
      </c>
      <c r="Q1" s="103"/>
      <c r="R1" s="103" t="s">
        <v>1</v>
      </c>
      <c r="S1" s="103" t="s">
        <v>8</v>
      </c>
      <c r="T1" s="103" t="s">
        <v>9</v>
      </c>
      <c r="U1" s="103"/>
      <c r="V1" s="103" t="s">
        <v>2</v>
      </c>
      <c r="W1" s="103" t="s">
        <v>8</v>
      </c>
      <c r="X1" s="103" t="s">
        <v>9</v>
      </c>
      <c r="Y1" s="103"/>
      <c r="Z1" s="103" t="s">
        <v>3</v>
      </c>
      <c r="AA1" s="103" t="s">
        <v>8</v>
      </c>
      <c r="AB1" s="103" t="s">
        <v>9</v>
      </c>
      <c r="AC1" s="103"/>
      <c r="AD1" s="103" t="s">
        <v>4</v>
      </c>
      <c r="AE1" s="103" t="s">
        <v>8</v>
      </c>
      <c r="AF1" s="103" t="s">
        <v>9</v>
      </c>
      <c r="AG1" s="103"/>
      <c r="AH1" s="103" t="s">
        <v>5</v>
      </c>
      <c r="AI1" s="103" t="s">
        <v>8</v>
      </c>
      <c r="AJ1" s="103" t="s">
        <v>9</v>
      </c>
      <c r="AK1" s="103"/>
      <c r="AL1" s="103" t="s">
        <v>6</v>
      </c>
      <c r="AM1" s="103" t="s">
        <v>8</v>
      </c>
      <c r="AN1" s="103" t="s">
        <v>9</v>
      </c>
      <c r="AO1" s="103"/>
      <c r="AP1" s="103" t="s">
        <v>7</v>
      </c>
      <c r="AQ1" s="103" t="s">
        <v>8</v>
      </c>
      <c r="AR1" s="103" t="s">
        <v>9</v>
      </c>
    </row>
    <row r="2" spans="1:44" x14ac:dyDescent="0.25">
      <c r="A2" s="103"/>
      <c r="B2" s="103"/>
      <c r="C2" s="103"/>
      <c r="D2" s="104" t="s">
        <v>46</v>
      </c>
      <c r="E2" s="104" t="s">
        <v>46</v>
      </c>
      <c r="F2" s="104" t="s">
        <v>46</v>
      </c>
      <c r="G2" s="104" t="s">
        <v>46</v>
      </c>
      <c r="H2" s="104" t="s">
        <v>47</v>
      </c>
      <c r="I2" s="104" t="s">
        <v>48</v>
      </c>
      <c r="J2" s="104" t="s">
        <v>47</v>
      </c>
      <c r="K2" s="104" t="s">
        <v>48</v>
      </c>
      <c r="L2" s="104"/>
      <c r="M2" s="104"/>
      <c r="N2" s="104"/>
      <c r="O2" s="104"/>
      <c r="P2" s="104"/>
      <c r="Q2" s="103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</row>
    <row r="3" spans="1:44" x14ac:dyDescent="0.25">
      <c r="A3" s="103"/>
      <c r="B3" s="103"/>
      <c r="C3" s="103"/>
      <c r="D3" s="135"/>
      <c r="E3" s="135"/>
      <c r="F3" s="135"/>
      <c r="G3" s="135"/>
      <c r="H3" s="135"/>
      <c r="I3" s="135"/>
      <c r="J3" s="104"/>
      <c r="K3" s="104"/>
      <c r="L3" s="104"/>
      <c r="M3" s="104"/>
      <c r="N3" s="104" t="s">
        <v>49</v>
      </c>
      <c r="O3" s="104"/>
      <c r="P3" s="104"/>
      <c r="Q3" s="104"/>
      <c r="R3" s="104" t="s">
        <v>50</v>
      </c>
      <c r="S3" s="104"/>
      <c r="T3" s="104"/>
      <c r="U3" s="104"/>
      <c r="V3" s="104" t="s">
        <v>51</v>
      </c>
      <c r="W3" s="104"/>
      <c r="X3" s="104"/>
      <c r="Y3" s="104"/>
      <c r="Z3" s="104" t="s">
        <v>52</v>
      </c>
      <c r="AA3" s="103" t="s">
        <v>3</v>
      </c>
      <c r="AB3" s="103" t="s">
        <v>3</v>
      </c>
      <c r="AC3" s="104"/>
      <c r="AD3" s="104" t="s">
        <v>53</v>
      </c>
      <c r="AE3" s="104"/>
      <c r="AF3" s="104"/>
      <c r="AG3" s="104"/>
      <c r="AH3" s="104" t="s">
        <v>54</v>
      </c>
      <c r="AI3" s="104"/>
      <c r="AJ3" s="104"/>
      <c r="AK3" s="104"/>
      <c r="AL3" s="104" t="s">
        <v>55</v>
      </c>
      <c r="AM3" s="104"/>
      <c r="AN3" s="104"/>
      <c r="AO3" s="104"/>
      <c r="AP3" s="104" t="s">
        <v>56</v>
      </c>
      <c r="AQ3" s="104"/>
      <c r="AR3" s="104"/>
    </row>
    <row r="4" spans="1:44" x14ac:dyDescent="0.25">
      <c r="A4" s="127">
        <v>41759</v>
      </c>
      <c r="B4" s="102">
        <v>-8.5102620089110403E-2</v>
      </c>
      <c r="C4" s="102">
        <v>7.5653638281085345E-2</v>
      </c>
      <c r="D4" s="102">
        <v>-0.1007647</v>
      </c>
      <c r="E4" s="102">
        <v>-0.1399513</v>
      </c>
      <c r="F4" s="102">
        <v>-2.936712E-2</v>
      </c>
      <c r="G4" s="102">
        <v>-4.4600140000000003E-2</v>
      </c>
      <c r="H4" s="102">
        <v>-9.7645345825229712E-2</v>
      </c>
      <c r="I4" s="102">
        <v>-9.2146757925563955E-2</v>
      </c>
      <c r="J4" s="102">
        <v>-7.473422014141741E-2</v>
      </c>
      <c r="K4" s="102">
        <v>-7.4828973653406253E-2</v>
      </c>
      <c r="L4" s="106"/>
      <c r="M4" s="101"/>
      <c r="N4" s="105"/>
      <c r="O4" s="102">
        <v>-7.97838003062913E-2</v>
      </c>
      <c r="P4" s="102">
        <v>6.6774475453206236E-2</v>
      </c>
      <c r="Q4" s="101"/>
      <c r="R4" s="105"/>
      <c r="S4" s="102">
        <v>-7.4677015245631223E-2</v>
      </c>
      <c r="T4" s="102">
        <v>9.023722897951314E-2</v>
      </c>
      <c r="U4" s="101"/>
      <c r="V4" s="105"/>
      <c r="W4" s="102">
        <v>-5.8219249290844842E-2</v>
      </c>
      <c r="X4" s="102">
        <v>5.8851135388448952E-2</v>
      </c>
      <c r="Y4" s="101"/>
      <c r="Z4" s="105"/>
      <c r="AA4" s="102">
        <v>-0.14061856412710674</v>
      </c>
      <c r="AB4" s="102">
        <v>6.8141442964964605E-2</v>
      </c>
      <c r="AC4" s="101"/>
      <c r="AD4" s="105"/>
      <c r="AE4" s="102">
        <v>-9.9968216458960354E-2</v>
      </c>
      <c r="AF4" s="102">
        <v>8.6671330933530605E-2</v>
      </c>
      <c r="AG4" s="101"/>
      <c r="AH4" s="105"/>
      <c r="AI4" s="102">
        <v>-7.8338217705456417E-2</v>
      </c>
      <c r="AJ4" s="102">
        <v>7.7260643497242487E-2</v>
      </c>
      <c r="AK4" s="101"/>
      <c r="AL4" s="105"/>
      <c r="AM4" s="102">
        <v>-9.8024737925722055E-2</v>
      </c>
      <c r="AN4" s="102">
        <v>5.4908124406603587E-2</v>
      </c>
      <c r="AO4" s="101"/>
      <c r="AP4" s="105"/>
      <c r="AQ4" s="102">
        <v>-8.9799245437409247E-2</v>
      </c>
      <c r="AR4" s="102">
        <v>7.7922822955817303E-2</v>
      </c>
    </row>
    <row r="5" spans="1:44" x14ac:dyDescent="0.25">
      <c r="A5" s="39">
        <f>EOMONTH(A4,1)</f>
        <v>41790</v>
      </c>
      <c r="B5" s="102">
        <v>-8.8118989734340732E-3</v>
      </c>
      <c r="C5" s="102">
        <v>-4.5956497456356837E-3</v>
      </c>
      <c r="D5" s="102">
        <v>1.363346E-2</v>
      </c>
      <c r="E5" s="102">
        <v>4.2502760000000001E-2</v>
      </c>
      <c r="F5" s="102">
        <v>-8.5582009999999995E-5</v>
      </c>
      <c r="G5" s="102">
        <v>8.5929769999999999E-3</v>
      </c>
      <c r="H5" s="102">
        <v>-5.6234302725790088E-2</v>
      </c>
      <c r="I5" s="102">
        <v>-2.4016715079167705E-2</v>
      </c>
      <c r="J5" s="102">
        <v>-1.6355280529605294E-3</v>
      </c>
      <c r="K5" s="102">
        <v>-1.1004424287576987E-3</v>
      </c>
      <c r="L5" s="101"/>
      <c r="M5" s="101"/>
      <c r="N5" s="105"/>
      <c r="O5" s="102">
        <v>-4.59697119505258E-3</v>
      </c>
      <c r="P5" s="102">
        <v>1.5960755963452221E-3</v>
      </c>
      <c r="Q5" s="101"/>
      <c r="R5" s="105"/>
      <c r="S5" s="102">
        <v>-1.2917194966213389E-2</v>
      </c>
      <c r="T5" s="102">
        <v>-1.5083661671312233E-2</v>
      </c>
      <c r="U5" s="101"/>
      <c r="V5" s="105"/>
      <c r="W5" s="102">
        <v>8.6120894077373368E-3</v>
      </c>
      <c r="X5" s="102">
        <v>-8.5097907959771849E-3</v>
      </c>
      <c r="Y5" s="101"/>
      <c r="Z5" s="105"/>
      <c r="AA5" s="102">
        <v>-5.057919002045913E-2</v>
      </c>
      <c r="AB5" s="102">
        <v>-5.8353385859265814E-3</v>
      </c>
      <c r="AC5" s="101"/>
      <c r="AD5" s="105"/>
      <c r="AE5" s="102">
        <v>-1.3942115610368739E-3</v>
      </c>
      <c r="AF5" s="102">
        <v>-6.4161403777265869E-3</v>
      </c>
      <c r="AG5" s="101"/>
      <c r="AH5" s="105"/>
      <c r="AI5" s="102">
        <v>-2.1397499369056359E-2</v>
      </c>
      <c r="AJ5" s="102">
        <v>2.0470821606662883E-2</v>
      </c>
      <c r="AK5" s="101"/>
      <c r="AL5" s="105"/>
      <c r="AM5" s="102">
        <v>-1.6865854712558005E-2</v>
      </c>
      <c r="AN5" s="102">
        <v>-8.946228349685198E-3</v>
      </c>
      <c r="AO5" s="101"/>
      <c r="AP5" s="105"/>
      <c r="AQ5" s="102">
        <v>-1.6993941234149084E-2</v>
      </c>
      <c r="AR5" s="102">
        <v>-1.2014925658771266E-2</v>
      </c>
    </row>
    <row r="6" spans="1:44" x14ac:dyDescent="0.25">
      <c r="A6" s="39">
        <f t="shared" ref="A6:A23" si="0">EOMONTH(A5,1)</f>
        <v>41820</v>
      </c>
      <c r="B6" s="102">
        <v>2.2473581381397975E-2</v>
      </c>
      <c r="C6" s="102">
        <v>-7.5517027837523976E-3</v>
      </c>
      <c r="D6" s="102">
        <v>5.3792790000000007E-2</v>
      </c>
      <c r="E6" s="102">
        <v>2.9374880000000003E-2</v>
      </c>
      <c r="F6" s="102">
        <v>3.3218950000000001E-3</v>
      </c>
      <c r="G6" s="102">
        <v>1.7428320000000001E-2</v>
      </c>
      <c r="H6" s="102">
        <v>5.3200849183960258E-2</v>
      </c>
      <c r="I6" s="102">
        <v>1.470854284278722E-3</v>
      </c>
      <c r="J6" s="102">
        <v>7.0307403478588526E-4</v>
      </c>
      <c r="K6" s="102">
        <v>4.0017747266409145E-4</v>
      </c>
      <c r="L6" s="101"/>
      <c r="M6" s="101"/>
      <c r="N6" s="105"/>
      <c r="O6" s="102">
        <v>-1.1878656581133832E-2</v>
      </c>
      <c r="P6" s="102">
        <v>1.9718920941506936E-2</v>
      </c>
      <c r="Q6" s="101"/>
      <c r="R6" s="105"/>
      <c r="S6" s="102">
        <v>1.1373645759361211E-3</v>
      </c>
      <c r="T6" s="102">
        <v>-2.0346302241504948E-2</v>
      </c>
      <c r="U6" s="101"/>
      <c r="V6" s="105"/>
      <c r="W6" s="102">
        <v>3.2818335452788845E-2</v>
      </c>
      <c r="X6" s="102">
        <v>-2.7628587800586656E-2</v>
      </c>
      <c r="Y6" s="101"/>
      <c r="Z6" s="105"/>
      <c r="AA6" s="102">
        <v>6.4811925384005653E-2</v>
      </c>
      <c r="AB6" s="102">
        <v>-1.4584346312157995E-2</v>
      </c>
      <c r="AC6" s="101"/>
      <c r="AD6" s="105"/>
      <c r="AE6" s="102">
        <v>1.7268999888825142E-2</v>
      </c>
      <c r="AF6" s="102">
        <v>-3.482734142814717E-3</v>
      </c>
      <c r="AG6" s="101"/>
      <c r="AH6" s="105"/>
      <c r="AI6" s="102">
        <v>-2.5983111016606518E-2</v>
      </c>
      <c r="AJ6" s="102">
        <v>2.7029851209223174E-2</v>
      </c>
      <c r="AK6" s="101"/>
      <c r="AL6" s="105"/>
      <c r="AM6" s="102">
        <v>3.8852133782940307E-2</v>
      </c>
      <c r="AN6" s="102">
        <v>3.5530270624194796E-3</v>
      </c>
      <c r="AO6" s="101"/>
      <c r="AP6" s="105"/>
      <c r="AQ6" s="102">
        <v>7.3463913807957484E-2</v>
      </c>
      <c r="AR6" s="102">
        <v>-4.5957356731900441E-2</v>
      </c>
    </row>
    <row r="7" spans="1:44" x14ac:dyDescent="0.25">
      <c r="A7" s="39">
        <f t="shared" si="0"/>
        <v>41851</v>
      </c>
      <c r="B7" s="102">
        <v>3.502939241208336E-2</v>
      </c>
      <c r="C7" s="102">
        <v>-2.9811525950779096E-2</v>
      </c>
      <c r="D7" s="102">
        <v>1.5741430000000001E-2</v>
      </c>
      <c r="E7" s="102">
        <v>1.0107919999999999E-2</v>
      </c>
      <c r="F7" s="102">
        <v>2.5312290000000001E-2</v>
      </c>
      <c r="G7" s="102">
        <v>2.8915890000000003E-2</v>
      </c>
      <c r="H7" s="102">
        <v>5.4117640821452734E-2</v>
      </c>
      <c r="I7" s="102">
        <v>3.8533435994405486E-2</v>
      </c>
      <c r="J7" s="102">
        <v>3.6143898385229585E-2</v>
      </c>
      <c r="K7" s="102">
        <v>3.6325121992594259E-2</v>
      </c>
      <c r="L7" s="101"/>
      <c r="M7" s="101"/>
      <c r="N7" s="105"/>
      <c r="O7" s="102">
        <v>4.7188256565313454E-2</v>
      </c>
      <c r="P7" s="102">
        <v>-4.5028005552560077E-2</v>
      </c>
      <c r="Q7" s="101"/>
      <c r="R7" s="105"/>
      <c r="S7" s="102">
        <v>3.5968117299420302E-2</v>
      </c>
      <c r="T7" s="102">
        <v>-3.8962532332197271E-2</v>
      </c>
      <c r="U7" s="101"/>
      <c r="V7" s="105"/>
      <c r="W7" s="102">
        <v>4.7595120369601299E-3</v>
      </c>
      <c r="X7" s="102">
        <v>-4.8491994991017003E-3</v>
      </c>
      <c r="Y7" s="101"/>
      <c r="Z7" s="105"/>
      <c r="AA7" s="102">
        <v>5.9148173514543698E-2</v>
      </c>
      <c r="AB7" s="102">
        <v>-2.0577649845965534E-2</v>
      </c>
      <c r="AC7" s="101"/>
      <c r="AD7" s="105"/>
      <c r="AE7" s="102">
        <v>4.3773727082812589E-2</v>
      </c>
      <c r="AF7" s="102">
        <v>-2.5366868280371956E-2</v>
      </c>
      <c r="AG7" s="101"/>
      <c r="AH7" s="105"/>
      <c r="AI7" s="102">
        <v>7.255058320908811E-2</v>
      </c>
      <c r="AJ7" s="102">
        <v>-7.3917134573388069E-2</v>
      </c>
      <c r="AK7" s="101"/>
      <c r="AL7" s="105"/>
      <c r="AM7" s="102">
        <v>1.0094836812414989E-2</v>
      </c>
      <c r="AN7" s="102">
        <v>-6.8224023871380039E-3</v>
      </c>
      <c r="AO7" s="101"/>
      <c r="AP7" s="105"/>
      <c r="AQ7" s="102">
        <v>6.2796434482737723E-2</v>
      </c>
      <c r="AR7" s="102">
        <v>-3.434849006770696E-2</v>
      </c>
    </row>
    <row r="8" spans="1:44" x14ac:dyDescent="0.25">
      <c r="A8" s="39">
        <f t="shared" si="0"/>
        <v>41882</v>
      </c>
      <c r="B8" s="102">
        <v>1.4660468444770924E-2</v>
      </c>
      <c r="C8" s="102">
        <v>-1.9552831376050066E-2</v>
      </c>
      <c r="D8" s="102">
        <v>-5.5550780000000001E-2</v>
      </c>
      <c r="E8" s="102">
        <v>7.7750980000000003E-3</v>
      </c>
      <c r="F8" s="102">
        <v>2.1526070000000001E-2</v>
      </c>
      <c r="G8" s="102">
        <v>1.924203E-2</v>
      </c>
      <c r="H8" s="102">
        <v>1.243297645074095E-2</v>
      </c>
      <c r="I8" s="102">
        <v>5.6048041352527883E-4</v>
      </c>
      <c r="J8" s="102">
        <v>2.9821199476381097E-2</v>
      </c>
      <c r="K8" s="102">
        <v>2.8079458699480222E-2</v>
      </c>
      <c r="L8" s="101"/>
      <c r="M8" s="101"/>
      <c r="N8" s="105"/>
      <c r="O8" s="102">
        <v>4.1982428794787668E-2</v>
      </c>
      <c r="P8" s="102">
        <v>-4.152824730605529E-2</v>
      </c>
      <c r="Q8" s="101"/>
      <c r="R8" s="105"/>
      <c r="S8" s="102">
        <v>1.4607606142593668E-2</v>
      </c>
      <c r="T8" s="102">
        <v>-1.6493949024920074E-2</v>
      </c>
      <c r="U8" s="101"/>
      <c r="V8" s="105"/>
      <c r="W8" s="102">
        <v>-2.7361866204720496E-2</v>
      </c>
      <c r="X8" s="102">
        <v>2.2078248114102712E-2</v>
      </c>
      <c r="Y8" s="101"/>
      <c r="Z8" s="105"/>
      <c r="AA8" s="102">
        <v>1.0210676827426313E-2</v>
      </c>
      <c r="AB8" s="102">
        <v>-3.2367153655117185E-2</v>
      </c>
      <c r="AC8" s="101"/>
      <c r="AD8" s="105"/>
      <c r="AE8" s="102">
        <v>2.7749514594406072E-2</v>
      </c>
      <c r="AF8" s="102">
        <v>-2.0814703219675844E-2</v>
      </c>
      <c r="AG8" s="101"/>
      <c r="AH8" s="105"/>
      <c r="AI8" s="102">
        <v>3.2381393401835601E-2</v>
      </c>
      <c r="AJ8" s="102">
        <v>-3.383530389163223E-2</v>
      </c>
      <c r="AK8" s="101"/>
      <c r="AL8" s="105"/>
      <c r="AM8" s="102">
        <v>9.9405218183332821E-3</v>
      </c>
      <c r="AN8" s="102">
        <v>-1.4167583567868017E-2</v>
      </c>
      <c r="AO8" s="101"/>
      <c r="AP8" s="105"/>
      <c r="AQ8" s="102">
        <v>5.2510653933392833E-2</v>
      </c>
      <c r="AR8" s="102">
        <v>-5.3291960176666812E-2</v>
      </c>
    </row>
    <row r="9" spans="1:44" x14ac:dyDescent="0.25">
      <c r="A9" s="39">
        <f t="shared" si="0"/>
        <v>41912</v>
      </c>
      <c r="B9" s="102">
        <v>3.3356184369968345E-2</v>
      </c>
      <c r="C9" s="102">
        <v>-4.0643806185797826E-2</v>
      </c>
      <c r="D9" s="102">
        <v>4.1509340000000006E-2</v>
      </c>
      <c r="E9" s="102">
        <v>7.9549919999999996E-2</v>
      </c>
      <c r="F9" s="102">
        <v>3.5095040000000001E-2</v>
      </c>
      <c r="G9" s="102">
        <v>3.5521469999999999E-2</v>
      </c>
      <c r="H9" s="102">
        <v>1.8873523469180326E-2</v>
      </c>
      <c r="I9" s="102">
        <v>6.8901061872695457E-2</v>
      </c>
      <c r="J9" s="102">
        <v>2.8333653783819683E-2</v>
      </c>
      <c r="K9" s="102">
        <v>2.7596829772196983E-2</v>
      </c>
      <c r="L9" s="101"/>
      <c r="M9" s="101"/>
      <c r="N9" s="105"/>
      <c r="O9" s="102">
        <v>4.8604507899474805E-2</v>
      </c>
      <c r="P9" s="102">
        <v>-3.9396231863220631E-2</v>
      </c>
      <c r="Q9" s="101"/>
      <c r="R9" s="105"/>
      <c r="S9" s="102">
        <v>3.2606091262329454E-2</v>
      </c>
      <c r="T9" s="102">
        <v>-4.3447933465055349E-2</v>
      </c>
      <c r="U9" s="101"/>
      <c r="V9" s="105"/>
      <c r="W9" s="102">
        <v>4.7431225235443415E-2</v>
      </c>
      <c r="X9" s="102">
        <v>-4.1895046134461142E-2</v>
      </c>
      <c r="Y9" s="101"/>
      <c r="Z9" s="105"/>
      <c r="AA9" s="102">
        <v>5.9656332246401822E-2</v>
      </c>
      <c r="AB9" s="102">
        <v>-3.7785554887675078E-2</v>
      </c>
      <c r="AC9" s="101"/>
      <c r="AD9" s="105"/>
      <c r="AE9" s="102">
        <v>3.7351120198783366E-2</v>
      </c>
      <c r="AF9" s="102">
        <v>-3.6168446687971659E-2</v>
      </c>
      <c r="AG9" s="101"/>
      <c r="AH9" s="105"/>
      <c r="AI9" s="102">
        <v>3.1662036759606714E-3</v>
      </c>
      <c r="AJ9" s="102">
        <v>-7.5700967308030831E-3</v>
      </c>
      <c r="AK9" s="101"/>
      <c r="AL9" s="105"/>
      <c r="AM9" s="102">
        <v>6.6726777812944491E-2</v>
      </c>
      <c r="AN9" s="102">
        <v>-6.8192685566837441E-2</v>
      </c>
      <c r="AO9" s="101"/>
      <c r="AP9" s="105"/>
      <c r="AQ9" s="102">
        <v>6.4529503463727586E-2</v>
      </c>
      <c r="AR9" s="102">
        <v>-6.7463615110273684E-2</v>
      </c>
    </row>
    <row r="10" spans="1:44" x14ac:dyDescent="0.25">
      <c r="A10" s="39">
        <f t="shared" si="0"/>
        <v>41943</v>
      </c>
      <c r="B10" s="102">
        <v>3.979694279281476E-2</v>
      </c>
      <c r="C10" s="102">
        <v>-4.4881035565071947E-2</v>
      </c>
      <c r="D10" s="102">
        <v>0.10545159999999999</v>
      </c>
      <c r="E10" s="102">
        <v>5.7127749999999998E-2</v>
      </c>
      <c r="F10" s="102">
        <v>2.0489210000000001E-2</v>
      </c>
      <c r="G10" s="102">
        <v>-2.3477059999999998E-3</v>
      </c>
      <c r="H10" s="102">
        <v>-2.4935519111712247E-2</v>
      </c>
      <c r="I10" s="102">
        <v>-6.413612092720674E-3</v>
      </c>
      <c r="J10" s="102">
        <v>6.7120076196740569E-2</v>
      </c>
      <c r="K10" s="102">
        <v>6.3807780885986778E-2</v>
      </c>
      <c r="L10" s="101"/>
      <c r="M10" s="101"/>
      <c r="N10" s="105"/>
      <c r="O10" s="102">
        <v>3.2441467176693189E-2</v>
      </c>
      <c r="P10" s="102">
        <v>-2.4496126464151884E-2</v>
      </c>
      <c r="Q10" s="101"/>
      <c r="R10" s="105"/>
      <c r="S10" s="102">
        <v>4.3332299134804318E-2</v>
      </c>
      <c r="T10" s="102">
        <v>-4.6854090687385053E-2</v>
      </c>
      <c r="U10" s="101"/>
      <c r="V10" s="105"/>
      <c r="W10" s="102">
        <v>6.0350052727127984E-2</v>
      </c>
      <c r="X10" s="102">
        <v>-5.5417058923644555E-2</v>
      </c>
      <c r="Y10" s="101"/>
      <c r="Z10" s="105"/>
      <c r="AA10" s="102">
        <v>7.345674914210381E-3</v>
      </c>
      <c r="AB10" s="102">
        <v>-6.9845933564465446E-2</v>
      </c>
      <c r="AC10" s="101"/>
      <c r="AD10" s="105"/>
      <c r="AE10" s="102">
        <v>1.7845623829537142E-2</v>
      </c>
      <c r="AF10" s="102">
        <v>-4.3088408835958332E-2</v>
      </c>
      <c r="AG10" s="101"/>
      <c r="AH10" s="105"/>
      <c r="AI10" s="102">
        <v>6.5122563213765278E-2</v>
      </c>
      <c r="AJ10" s="102">
        <v>-6.1959261560482939E-2</v>
      </c>
      <c r="AK10" s="101"/>
      <c r="AL10" s="105"/>
      <c r="AM10" s="102">
        <v>5.1938420422035947E-2</v>
      </c>
      <c r="AN10" s="102">
        <v>-7.4339191795680673E-2</v>
      </c>
      <c r="AO10" s="101"/>
      <c r="AP10" s="105"/>
      <c r="AQ10" s="102">
        <v>5.4797742005258811E-2</v>
      </c>
      <c r="AR10" s="102">
        <v>-3.5391174603464338E-2</v>
      </c>
    </row>
    <row r="11" spans="1:44" x14ac:dyDescent="0.25">
      <c r="A11" s="39">
        <f t="shared" si="0"/>
        <v>41973</v>
      </c>
      <c r="B11" s="102">
        <v>4.2971241781290331E-2</v>
      </c>
      <c r="C11" s="102">
        <v>-4.2426551342398498E-2</v>
      </c>
      <c r="D11" s="102">
        <v>3.3155230000000001E-2</v>
      </c>
      <c r="E11" s="102">
        <v>6.9726270000000007E-2</v>
      </c>
      <c r="F11" s="102">
        <v>1.0874200000000001E-2</v>
      </c>
      <c r="G11" s="102">
        <v>3.7637520000000001E-2</v>
      </c>
      <c r="H11" s="102">
        <v>3.7138219031503043E-2</v>
      </c>
      <c r="I11" s="102">
        <v>3.4688996631364419E-2</v>
      </c>
      <c r="J11" s="102">
        <v>4.7625021308113989E-2</v>
      </c>
      <c r="K11" s="102">
        <v>4.7929707203464893E-2</v>
      </c>
      <c r="L11" s="101"/>
      <c r="M11" s="101"/>
      <c r="N11" s="105"/>
      <c r="O11" s="102">
        <v>4.0581922356212941E-2</v>
      </c>
      <c r="P11" s="102">
        <v>-4.1023988226016432E-2</v>
      </c>
      <c r="Q11" s="101"/>
      <c r="R11" s="105"/>
      <c r="S11" s="102">
        <v>5.9967153737384808E-2</v>
      </c>
      <c r="T11" s="102">
        <v>-7.4168664194449146E-2</v>
      </c>
      <c r="U11" s="101"/>
      <c r="V11" s="105"/>
      <c r="W11" s="102">
        <v>4.7518648661306118E-2</v>
      </c>
      <c r="X11" s="102">
        <v>-5.2505790180627974E-2</v>
      </c>
      <c r="Y11" s="101"/>
      <c r="Z11" s="105"/>
      <c r="AA11" s="102">
        <v>5.8576824824884494E-2</v>
      </c>
      <c r="AB11" s="102">
        <v>-7.4722091810336913E-2</v>
      </c>
      <c r="AC11" s="101"/>
      <c r="AD11" s="105"/>
      <c r="AE11" s="102">
        <v>3.9661427355444479E-2</v>
      </c>
      <c r="AF11" s="102">
        <v>-3.9795386742238981E-2</v>
      </c>
      <c r="AG11" s="101"/>
      <c r="AH11" s="105"/>
      <c r="AI11" s="102">
        <v>1.9699041590418537E-3</v>
      </c>
      <c r="AJ11" s="102">
        <v>1.0998865409238235E-4</v>
      </c>
      <c r="AK11" s="101"/>
      <c r="AL11" s="105"/>
      <c r="AM11" s="102">
        <v>4.4527987732036312E-2</v>
      </c>
      <c r="AN11" s="102">
        <v>-4.5198831346876467E-2</v>
      </c>
      <c r="AO11" s="101"/>
      <c r="AP11" s="105"/>
      <c r="AQ11" s="102">
        <v>7.6403515594744814E-2</v>
      </c>
      <c r="AR11" s="102">
        <v>-5.4930309418448543E-2</v>
      </c>
    </row>
    <row r="12" spans="1:44" x14ac:dyDescent="0.25">
      <c r="A12" s="39">
        <f t="shared" si="0"/>
        <v>42004</v>
      </c>
      <c r="B12" s="102">
        <v>-2.7420889938168424E-3</v>
      </c>
      <c r="C12" s="102">
        <v>-6.681995848595375E-3</v>
      </c>
      <c r="D12" s="102">
        <v>-3.9891950000000002E-2</v>
      </c>
      <c r="E12" s="102">
        <v>1.778443E-2</v>
      </c>
      <c r="F12" s="102">
        <v>1.673649E-2</v>
      </c>
      <c r="G12" s="102">
        <v>2.086986E-2</v>
      </c>
      <c r="H12" s="102">
        <v>1.3358054010103872E-3</v>
      </c>
      <c r="I12" s="102">
        <v>4.4486042700077853E-2</v>
      </c>
      <c r="J12" s="102">
        <v>-8.3097760615206285E-3</v>
      </c>
      <c r="K12" s="102">
        <v>-6.8228281409648825E-3</v>
      </c>
      <c r="L12" s="101"/>
      <c r="M12" s="101"/>
      <c r="N12" s="105"/>
      <c r="O12" s="102">
        <v>1.7623536195921982E-2</v>
      </c>
      <c r="P12" s="102">
        <v>-1.5044670464226601E-2</v>
      </c>
      <c r="Q12" s="101"/>
      <c r="R12" s="105"/>
      <c r="S12" s="102">
        <v>4.6600794274867206E-3</v>
      </c>
      <c r="T12" s="102">
        <v>-8.0515173766526511E-3</v>
      </c>
      <c r="U12" s="101"/>
      <c r="V12" s="105"/>
      <c r="W12" s="102">
        <v>-3.1164996046098008E-2</v>
      </c>
      <c r="X12" s="102">
        <v>2.9256642675316847E-2</v>
      </c>
      <c r="Y12" s="101"/>
      <c r="Z12" s="105"/>
      <c r="AA12" s="102">
        <v>-1.3047586573296542E-2</v>
      </c>
      <c r="AB12" s="102">
        <v>4.7792855394126112E-3</v>
      </c>
      <c r="AC12" s="101"/>
      <c r="AD12" s="105"/>
      <c r="AE12" s="102">
        <v>9.0465461114203165E-3</v>
      </c>
      <c r="AF12" s="102">
        <v>-2.0372915664635293E-2</v>
      </c>
      <c r="AG12" s="101"/>
      <c r="AH12" s="105"/>
      <c r="AI12" s="102">
        <v>-2.0415677588947349E-2</v>
      </c>
      <c r="AJ12" s="102">
        <v>1.6213970570042788E-2</v>
      </c>
      <c r="AK12" s="101"/>
      <c r="AL12" s="105"/>
      <c r="AM12" s="102">
        <v>1.5410821497899015E-2</v>
      </c>
      <c r="AN12" s="102">
        <v>-2.9532714374600248E-2</v>
      </c>
      <c r="AO12" s="101"/>
      <c r="AP12" s="105"/>
      <c r="AQ12" s="102">
        <v>2.9293497808562184E-2</v>
      </c>
      <c r="AR12" s="102">
        <v>-2.8495166712075869E-2</v>
      </c>
    </row>
    <row r="13" spans="1:44" x14ac:dyDescent="0.25">
      <c r="A13" s="39">
        <f t="shared" si="0"/>
        <v>42035</v>
      </c>
      <c r="B13" s="102">
        <v>4.9692931645827399E-4</v>
      </c>
      <c r="C13" s="102">
        <v>7.4428095219827763E-3</v>
      </c>
      <c r="D13" s="102">
        <v>-2.2665210000000002E-2</v>
      </c>
      <c r="E13" s="102">
        <v>-2.6995760000000001E-2</v>
      </c>
      <c r="F13" s="102">
        <v>-1.6594439999999998E-2</v>
      </c>
      <c r="G13" s="102">
        <v>-1.9688830000000001E-2</v>
      </c>
      <c r="H13" s="102">
        <v>2.8332789809491176E-2</v>
      </c>
      <c r="I13" s="102">
        <v>8.3197834019854734E-3</v>
      </c>
      <c r="J13" s="102">
        <v>5.7453560261497998E-4</v>
      </c>
      <c r="K13" s="102">
        <v>1.4437056462506242E-3</v>
      </c>
      <c r="L13" s="101"/>
      <c r="M13" s="101"/>
      <c r="N13" s="105"/>
      <c r="O13" s="102">
        <v>-2.4960445314228547E-3</v>
      </c>
      <c r="P13" s="102">
        <v>7.353099264363029E-3</v>
      </c>
      <c r="Q13" s="101"/>
      <c r="R13" s="105"/>
      <c r="S13" s="102">
        <v>1.483799185154382E-2</v>
      </c>
      <c r="T13" s="102">
        <v>3.8363344364803695E-2</v>
      </c>
      <c r="U13" s="101"/>
      <c r="V13" s="105"/>
      <c r="W13" s="102">
        <v>2.7322770803637885E-3</v>
      </c>
      <c r="X13" s="102">
        <v>-7.5948264369888208E-3</v>
      </c>
      <c r="Y13" s="101"/>
      <c r="Z13" s="105"/>
      <c r="AA13" s="102">
        <v>1.5133670322350006E-2</v>
      </c>
      <c r="AB13" s="102">
        <v>6.7431264344829708E-3</v>
      </c>
      <c r="AC13" s="101"/>
      <c r="AD13" s="105"/>
      <c r="AE13" s="102">
        <v>2.072104090666808E-2</v>
      </c>
      <c r="AF13" s="102">
        <v>-2.7229835095604862E-2</v>
      </c>
      <c r="AG13" s="101"/>
      <c r="AH13" s="105"/>
      <c r="AI13" s="102">
        <v>-1.0021078255808303E-2</v>
      </c>
      <c r="AJ13" s="102">
        <v>1.157197623390253E-2</v>
      </c>
      <c r="AK13" s="101"/>
      <c r="AL13" s="105"/>
      <c r="AM13" s="102">
        <v>3.1943089476240985E-2</v>
      </c>
      <c r="AN13" s="102">
        <v>-3.7400741814596503E-2</v>
      </c>
      <c r="AO13" s="101"/>
      <c r="AP13" s="105"/>
      <c r="AQ13" s="102">
        <v>-6.7509989017442325E-3</v>
      </c>
      <c r="AR13" s="102">
        <v>1.247062189408831E-2</v>
      </c>
    </row>
    <row r="14" spans="1:44" x14ac:dyDescent="0.25">
      <c r="A14" s="39">
        <f t="shared" si="0"/>
        <v>42063</v>
      </c>
      <c r="B14" s="102">
        <v>2.1562043693712504E-2</v>
      </c>
      <c r="C14" s="102">
        <v>-2.7837295837312169E-2</v>
      </c>
      <c r="D14" s="102">
        <v>5.5382830000000001E-2</v>
      </c>
      <c r="E14" s="102">
        <v>7.1210509999999991E-2</v>
      </c>
      <c r="F14" s="102">
        <v>1.2140550000000002E-2</v>
      </c>
      <c r="G14" s="102">
        <v>2.9112040000000002E-2</v>
      </c>
      <c r="H14" s="102">
        <v>-3.5504559471579889E-3</v>
      </c>
      <c r="I14" s="102">
        <v>4.5646109308324023E-2</v>
      </c>
      <c r="J14" s="102">
        <v>1.8096721334605166E-2</v>
      </c>
      <c r="K14" s="102">
        <v>1.6707326793445301E-2</v>
      </c>
      <c r="L14" s="101"/>
      <c r="M14" s="101"/>
      <c r="N14" s="105"/>
      <c r="O14" s="102">
        <v>2.10041115661758E-2</v>
      </c>
      <c r="P14" s="102">
        <v>-1.9245529153393479E-2</v>
      </c>
      <c r="Q14" s="101"/>
      <c r="R14" s="105"/>
      <c r="S14" s="102">
        <v>5.5408921237156517E-2</v>
      </c>
      <c r="T14" s="102">
        <v>-5.3009349739193079E-2</v>
      </c>
      <c r="U14" s="101"/>
      <c r="V14" s="105"/>
      <c r="W14" s="102">
        <v>6.5759418336152467E-2</v>
      </c>
      <c r="X14" s="102">
        <v>-6.2359210349954668E-2</v>
      </c>
      <c r="Y14" s="101"/>
      <c r="Z14" s="105"/>
      <c r="AA14" s="102">
        <v>1.4723905758059062E-2</v>
      </c>
      <c r="AB14" s="102">
        <v>-2.2296913575613638E-2</v>
      </c>
      <c r="AC14" s="101"/>
      <c r="AD14" s="105"/>
      <c r="AE14" s="102">
        <v>2.3322486150501739E-2</v>
      </c>
      <c r="AF14" s="102">
        <v>-2.9971478558807951E-2</v>
      </c>
      <c r="AG14" s="101"/>
      <c r="AH14" s="105"/>
      <c r="AI14" s="102">
        <v>-6.8663887363101354E-3</v>
      </c>
      <c r="AJ14" s="102">
        <v>5.9984781323957764E-3</v>
      </c>
      <c r="AK14" s="101"/>
      <c r="AL14" s="105"/>
      <c r="AM14" s="102">
        <v>4.7985506905112753E-2</v>
      </c>
      <c r="AN14" s="102">
        <v>-4.8355940749848211E-2</v>
      </c>
      <c r="AO14" s="101"/>
      <c r="AP14" s="105"/>
      <c r="AQ14" s="102">
        <v>4.1914031101922274E-2</v>
      </c>
      <c r="AR14" s="102">
        <v>-5.7479822317448595E-2</v>
      </c>
    </row>
    <row r="15" spans="1:44" x14ac:dyDescent="0.25">
      <c r="A15" s="39">
        <f t="shared" si="0"/>
        <v>42094</v>
      </c>
      <c r="B15" s="102">
        <v>3.5394960041653128E-2</v>
      </c>
      <c r="C15" s="102">
        <v>-4.0845443530535513E-2</v>
      </c>
      <c r="D15" s="102">
        <v>9.4985539999999991E-4</v>
      </c>
      <c r="E15" s="102">
        <v>5.3630409999999996E-2</v>
      </c>
      <c r="F15" s="102">
        <v>4.4272410000000005E-2</v>
      </c>
      <c r="G15" s="102">
        <v>3.990345E-2</v>
      </c>
      <c r="H15" s="102">
        <v>3.0120381681274982E-2</v>
      </c>
      <c r="I15" s="102">
        <v>4.5459582067715838E-2</v>
      </c>
      <c r="J15" s="102">
        <v>3.8838603022880801E-2</v>
      </c>
      <c r="K15" s="102">
        <v>3.679729056152365E-2</v>
      </c>
      <c r="L15" s="101"/>
      <c r="M15" s="101"/>
      <c r="N15" s="105"/>
      <c r="O15" s="102">
        <v>1.5252500086426254E-2</v>
      </c>
      <c r="P15" s="102">
        <v>-1.7830448535529009E-2</v>
      </c>
      <c r="Q15" s="101"/>
      <c r="R15" s="105"/>
      <c r="S15" s="102">
        <v>5.2369817276265801E-2</v>
      </c>
      <c r="T15" s="102">
        <v>-4.7448865816462966E-2</v>
      </c>
      <c r="U15" s="101"/>
      <c r="V15" s="105"/>
      <c r="W15" s="102">
        <v>3.1074328870794619E-2</v>
      </c>
      <c r="X15" s="102">
        <v>-3.4132015275333383E-2</v>
      </c>
      <c r="Y15" s="101"/>
      <c r="Z15" s="105"/>
      <c r="AA15" s="102">
        <v>3.9761579455343865E-2</v>
      </c>
      <c r="AB15" s="102">
        <v>-3.2117519636570072E-2</v>
      </c>
      <c r="AC15" s="101"/>
      <c r="AD15" s="105"/>
      <c r="AE15" s="102">
        <v>7.6788706159543196E-2</v>
      </c>
      <c r="AF15" s="102">
        <v>-7.165680575846009E-2</v>
      </c>
      <c r="AG15" s="101"/>
      <c r="AH15" s="105"/>
      <c r="AI15" s="102">
        <v>3.0094609878427766E-2</v>
      </c>
      <c r="AJ15" s="102">
        <v>-3.1851422001466997E-2</v>
      </c>
      <c r="AK15" s="101"/>
      <c r="AL15" s="105"/>
      <c r="AM15" s="102">
        <v>5.673254757884845E-2</v>
      </c>
      <c r="AN15" s="102">
        <v>-4.2183987514212047E-2</v>
      </c>
      <c r="AO15" s="101"/>
      <c r="AP15" s="105"/>
      <c r="AQ15" s="102">
        <v>3.175188949304595E-2</v>
      </c>
      <c r="AR15" s="102">
        <v>-5.546647279984495E-2</v>
      </c>
    </row>
    <row r="16" spans="1:44" x14ac:dyDescent="0.25">
      <c r="A16" s="39">
        <f t="shared" si="0"/>
        <v>42124</v>
      </c>
      <c r="B16" s="102">
        <v>4.937045186019387E-2</v>
      </c>
      <c r="C16" s="102">
        <v>-5.2224985655422676E-2</v>
      </c>
      <c r="D16" s="102">
        <v>-3.21899E-2</v>
      </c>
      <c r="E16" s="102">
        <v>0.1043342</v>
      </c>
      <c r="F16" s="102">
        <v>3.8563939999999998E-2</v>
      </c>
      <c r="G16" s="102">
        <v>3.432371E-2</v>
      </c>
      <c r="H16" s="102">
        <v>5.0305230186662761E-2</v>
      </c>
      <c r="I16" s="102">
        <v>1.5761931202401557E-2</v>
      </c>
      <c r="J16" s="102">
        <v>5.4768813676113789E-2</v>
      </c>
      <c r="K16" s="102">
        <v>5.3819281318739302E-2</v>
      </c>
      <c r="L16" s="101"/>
      <c r="M16" s="101"/>
      <c r="N16" s="105"/>
      <c r="O16" s="102">
        <v>4.9281877363243666E-2</v>
      </c>
      <c r="P16" s="102">
        <v>-4.4815795097098703E-2</v>
      </c>
      <c r="Q16" s="101"/>
      <c r="R16" s="105"/>
      <c r="S16" s="102">
        <v>5.23999071900276E-2</v>
      </c>
      <c r="T16" s="102">
        <v>-7.4397340801513751E-2</v>
      </c>
      <c r="U16" s="101"/>
      <c r="V16" s="105"/>
      <c r="W16" s="102">
        <v>0.13272046128329584</v>
      </c>
      <c r="X16" s="102">
        <v>-0.12923873563682833</v>
      </c>
      <c r="Y16" s="101"/>
      <c r="Z16" s="105"/>
      <c r="AA16" s="102">
        <v>5.8316590224444326E-2</v>
      </c>
      <c r="AB16" s="102">
        <v>-4.2657906338867714E-2</v>
      </c>
      <c r="AC16" s="101"/>
      <c r="AD16" s="105"/>
      <c r="AE16" s="102">
        <v>0.11969537713240361</v>
      </c>
      <c r="AF16" s="102">
        <v>-8.9808339957883704E-2</v>
      </c>
      <c r="AG16" s="101"/>
      <c r="AH16" s="105"/>
      <c r="AI16" s="102">
        <v>1.8790181851166439E-2</v>
      </c>
      <c r="AJ16" s="102">
        <v>-2.1163260494509391E-2</v>
      </c>
      <c r="AK16" s="101"/>
      <c r="AL16" s="105"/>
      <c r="AM16" s="102">
        <v>7.3506564931136525E-2</v>
      </c>
      <c r="AN16" s="102">
        <v>-7.7560562823872026E-2</v>
      </c>
      <c r="AO16" s="101"/>
      <c r="AP16" s="105"/>
      <c r="AQ16" s="102">
        <v>3.7508897598595131E-2</v>
      </c>
      <c r="AR16" s="102">
        <v>-7.5319566728680454E-2</v>
      </c>
    </row>
    <row r="17" spans="1:44" x14ac:dyDescent="0.25">
      <c r="A17" s="39">
        <f t="shared" si="0"/>
        <v>42155</v>
      </c>
      <c r="B17" s="102">
        <v>2.7776921837871508E-2</v>
      </c>
      <c r="C17" s="102">
        <v>-2.3645499827177514E-2</v>
      </c>
      <c r="D17" s="102">
        <v>8.0929819999999986E-2</v>
      </c>
      <c r="E17" s="102">
        <v>2.7256249999999999E-2</v>
      </c>
      <c r="F17" s="102">
        <v>-1.5583590000000001E-2</v>
      </c>
      <c r="G17" s="102">
        <v>-3.2308360000000004E-3</v>
      </c>
      <c r="H17" s="102">
        <v>-4.8109523141177087E-3</v>
      </c>
      <c r="I17" s="102">
        <v>-1.3556622577335406E-2</v>
      </c>
      <c r="J17" s="102">
        <v>4.6398991776484232E-2</v>
      </c>
      <c r="K17" s="102">
        <v>4.4711840844137006E-2</v>
      </c>
      <c r="L17" s="101"/>
      <c r="M17" s="101"/>
      <c r="N17" s="105"/>
      <c r="O17" s="102">
        <v>1.7190047651621462E-2</v>
      </c>
      <c r="P17" s="102">
        <v>-1.1493771829321708E-2</v>
      </c>
      <c r="Q17" s="101"/>
      <c r="R17" s="105"/>
      <c r="S17" s="102">
        <v>-4.6020364896904482E-3</v>
      </c>
      <c r="T17" s="102">
        <v>7.6973533271264619E-4</v>
      </c>
      <c r="U17" s="101"/>
      <c r="V17" s="105"/>
      <c r="W17" s="102">
        <v>6.8825833980206377E-2</v>
      </c>
      <c r="X17" s="102">
        <v>-7.1746154901574155E-2</v>
      </c>
      <c r="Y17" s="101"/>
      <c r="Z17" s="105"/>
      <c r="AA17" s="102">
        <v>2.29673218533177E-2</v>
      </c>
      <c r="AB17" s="102">
        <v>-3.4414436319660333E-2</v>
      </c>
      <c r="AC17" s="101"/>
      <c r="AD17" s="105"/>
      <c r="AE17" s="102">
        <v>2.4584446440098478E-2</v>
      </c>
      <c r="AF17" s="102">
        <v>-3.5256783379278005E-2</v>
      </c>
      <c r="AG17" s="101"/>
      <c r="AH17" s="105"/>
      <c r="AI17" s="102">
        <v>5.5548517857316675E-2</v>
      </c>
      <c r="AJ17" s="102">
        <v>-5.0342190810051181E-2</v>
      </c>
      <c r="AK17" s="101"/>
      <c r="AL17" s="105"/>
      <c r="AM17" s="102">
        <v>2.4177732089682689E-2</v>
      </c>
      <c r="AN17" s="102">
        <v>-5.5800279098434297E-2</v>
      </c>
      <c r="AO17" s="101"/>
      <c r="AP17" s="105"/>
      <c r="AQ17" s="102">
        <v>2.1201565567942761E-2</v>
      </c>
      <c r="AR17" s="102">
        <v>-5.3852193368609143E-3</v>
      </c>
    </row>
    <row r="18" spans="1:44" x14ac:dyDescent="0.25">
      <c r="A18" s="39">
        <f t="shared" si="0"/>
        <v>42185</v>
      </c>
      <c r="B18" s="102">
        <v>3.4398448551512521E-2</v>
      </c>
      <c r="C18" s="102">
        <v>-2.6527484581470896E-2</v>
      </c>
      <c r="D18" s="102">
        <v>3.4497589999999995E-2</v>
      </c>
      <c r="E18" s="102">
        <v>1.4472540000000001E-2</v>
      </c>
      <c r="F18" s="102">
        <v>-2.883703E-2</v>
      </c>
      <c r="G18" s="102">
        <v>-3.4030870000000005E-2</v>
      </c>
      <c r="H18" s="102">
        <v>2.9460673292143039E-2</v>
      </c>
      <c r="I18" s="102">
        <v>5.3628911029663343E-2</v>
      </c>
      <c r="J18" s="102">
        <v>5.924795124040972E-2</v>
      </c>
      <c r="K18" s="102">
        <v>5.4751018594210617E-2</v>
      </c>
      <c r="L18" s="101"/>
      <c r="M18" s="101"/>
      <c r="N18" s="105"/>
      <c r="O18" s="102">
        <v>5.9599364565252749E-4</v>
      </c>
      <c r="P18" s="102">
        <v>8.6796565470183412E-3</v>
      </c>
      <c r="Q18" s="101"/>
      <c r="R18" s="105"/>
      <c r="S18" s="102">
        <v>-1.1690583745624428E-2</v>
      </c>
      <c r="T18" s="102">
        <v>8.2406761765361543E-3</v>
      </c>
      <c r="U18" s="101"/>
      <c r="V18" s="105"/>
      <c r="W18" s="102">
        <v>7.0018652559514158E-2</v>
      </c>
      <c r="X18" s="102">
        <v>-6.3079477603460138E-2</v>
      </c>
      <c r="Y18" s="101"/>
      <c r="Z18" s="105"/>
      <c r="AA18" s="102">
        <v>6.5028432094648231E-2</v>
      </c>
      <c r="AB18" s="102">
        <v>-6.3081418943442449E-2</v>
      </c>
      <c r="AC18" s="101"/>
      <c r="AD18" s="105"/>
      <c r="AE18" s="102">
        <v>5.2003957934077208E-2</v>
      </c>
      <c r="AF18" s="102">
        <v>-7.0952976481344784E-2</v>
      </c>
      <c r="AG18" s="101"/>
      <c r="AH18" s="105"/>
      <c r="AI18" s="102">
        <v>2.3454874671974005E-2</v>
      </c>
      <c r="AJ18" s="102">
        <v>-2.0714677263028829E-2</v>
      </c>
      <c r="AK18" s="101"/>
      <c r="AL18" s="105"/>
      <c r="AM18" s="102">
        <v>6.5105112335886561E-2</v>
      </c>
      <c r="AN18" s="102">
        <v>-8.5170864807540325E-2</v>
      </c>
      <c r="AO18" s="101"/>
      <c r="AP18" s="105"/>
      <c r="AQ18" s="102">
        <v>1.2635803405306831E-2</v>
      </c>
      <c r="AR18" s="102">
        <v>9.9744805984789409E-3</v>
      </c>
    </row>
    <row r="19" spans="1:44" x14ac:dyDescent="0.25">
      <c r="A19" s="39">
        <f t="shared" si="0"/>
        <v>42216</v>
      </c>
      <c r="B19" s="102">
        <v>-2.0829305743699116E-2</v>
      </c>
      <c r="C19" s="102">
        <v>1.3694520045771938E-2</v>
      </c>
      <c r="D19" s="102">
        <v>-4.0775199999999998E-2</v>
      </c>
      <c r="E19" s="102">
        <v>-2.9320560000000002E-2</v>
      </c>
      <c r="F19" s="102">
        <v>1.4182440000000001E-2</v>
      </c>
      <c r="G19" s="102">
        <v>-6.5811609999999994E-3</v>
      </c>
      <c r="H19" s="102">
        <v>-3.0494887672743262E-2</v>
      </c>
      <c r="I19" s="102">
        <v>-2.0956688763058128E-2</v>
      </c>
      <c r="J19" s="102">
        <v>-1.6531635527448633E-2</v>
      </c>
      <c r="K19" s="102">
        <v>-1.7950530776036717E-2</v>
      </c>
      <c r="L19" s="101"/>
      <c r="M19" s="101"/>
      <c r="N19" s="105"/>
      <c r="O19" s="102">
        <v>-3.5449497612561887E-2</v>
      </c>
      <c r="P19" s="102">
        <v>2.7827475260042041E-2</v>
      </c>
      <c r="Q19" s="101"/>
      <c r="R19" s="105"/>
      <c r="S19" s="102">
        <v>-1.161412898874435E-2</v>
      </c>
      <c r="T19" s="102">
        <v>1.9425211408404121E-2</v>
      </c>
      <c r="U19" s="101"/>
      <c r="V19" s="105"/>
      <c r="W19" s="102">
        <v>-2.4848985518058871E-2</v>
      </c>
      <c r="X19" s="102">
        <v>1.9744726376395742E-2</v>
      </c>
      <c r="Y19" s="101"/>
      <c r="Z19" s="105"/>
      <c r="AA19" s="102">
        <v>-2.8750699495079485E-2</v>
      </c>
      <c r="AB19" s="102">
        <v>2.9242612926959784E-2</v>
      </c>
      <c r="AC19" s="101"/>
      <c r="AD19" s="105"/>
      <c r="AE19" s="102">
        <v>-2.3347751952505318E-2</v>
      </c>
      <c r="AF19" s="102">
        <v>2.6319716329757357E-2</v>
      </c>
      <c r="AG19" s="101"/>
      <c r="AH19" s="105"/>
      <c r="AI19" s="102">
        <v>-2.4777638764150799E-2</v>
      </c>
      <c r="AJ19" s="102">
        <v>1.907160387845943E-2</v>
      </c>
      <c r="AK19" s="101"/>
      <c r="AL19" s="105"/>
      <c r="AM19" s="102">
        <v>-1.4700502932322624E-2</v>
      </c>
      <c r="AN19" s="102">
        <v>-2.2851947309143437E-3</v>
      </c>
      <c r="AO19" s="101"/>
      <c r="AP19" s="105"/>
      <c r="AQ19" s="102">
        <v>-2.9981836299759149E-3</v>
      </c>
      <c r="AR19" s="102">
        <v>-2.6211105019129131E-2</v>
      </c>
    </row>
    <row r="20" spans="1:44" x14ac:dyDescent="0.25">
      <c r="A20" s="39">
        <f t="shared" si="0"/>
        <v>42247</v>
      </c>
      <c r="B20" s="102">
        <v>8.6868642158380166E-2</v>
      </c>
      <c r="C20" s="102">
        <v>-8.4522785566001221E-2</v>
      </c>
      <c r="D20" s="102">
        <v>8.1107589999999993E-2</v>
      </c>
      <c r="E20" s="102">
        <v>0.1248394</v>
      </c>
      <c r="F20" s="102">
        <v>4.248482E-2</v>
      </c>
      <c r="G20" s="102">
        <v>7.1885330000000004E-3</v>
      </c>
      <c r="H20" s="102">
        <v>5.9515413326698512E-2</v>
      </c>
      <c r="I20" s="102">
        <v>5.4505117950390695E-2</v>
      </c>
      <c r="J20" s="102">
        <v>0.10959438460479171</v>
      </c>
      <c r="K20" s="102">
        <v>0.10536488914926713</v>
      </c>
      <c r="L20" s="101"/>
      <c r="M20" s="101"/>
      <c r="N20" s="105"/>
      <c r="O20" s="102">
        <v>5.5211550109071424E-2</v>
      </c>
      <c r="P20" s="102">
        <v>-4.507608859813058E-2</v>
      </c>
      <c r="Q20" s="101"/>
      <c r="R20" s="105"/>
      <c r="S20" s="102">
        <v>5.3635855541482445E-2</v>
      </c>
      <c r="T20" s="102">
        <v>-5.7504392983290846E-2</v>
      </c>
      <c r="U20" s="101"/>
      <c r="V20" s="105"/>
      <c r="W20" s="102">
        <v>0.19929773836800785</v>
      </c>
      <c r="X20" s="102">
        <v>-0.20152223154945653</v>
      </c>
      <c r="Y20" s="101"/>
      <c r="Z20" s="105"/>
      <c r="AA20" s="102">
        <v>8.7905534180507477E-2</v>
      </c>
      <c r="AB20" s="102">
        <v>-0.11407732965762239</v>
      </c>
      <c r="AC20" s="101"/>
      <c r="AD20" s="105"/>
      <c r="AE20" s="102">
        <v>8.5233752905674698E-2</v>
      </c>
      <c r="AF20" s="102">
        <v>-8.7645056613755434E-2</v>
      </c>
      <c r="AG20" s="101"/>
      <c r="AH20" s="105"/>
      <c r="AI20" s="102">
        <v>4.5770139191344497E-2</v>
      </c>
      <c r="AJ20" s="102">
        <v>-4.562220472636546E-2</v>
      </c>
      <c r="AK20" s="101"/>
      <c r="AL20" s="105"/>
      <c r="AM20" s="102">
        <v>0.14200582110670562</v>
      </c>
      <c r="AN20" s="102">
        <v>-0.14634497243268235</v>
      </c>
      <c r="AO20" s="101"/>
      <c r="AP20" s="105"/>
      <c r="AQ20" s="102">
        <v>7.0683759479280628E-2</v>
      </c>
      <c r="AR20" s="102">
        <v>-3.9532480404401764E-2</v>
      </c>
    </row>
    <row r="21" spans="1:44" x14ac:dyDescent="0.25">
      <c r="A21" s="39">
        <f t="shared" si="0"/>
        <v>42277</v>
      </c>
      <c r="B21" s="102">
        <v>8.3983399953589943E-2</v>
      </c>
      <c r="C21" s="102">
        <v>-7.6008094550243127E-2</v>
      </c>
      <c r="D21" s="102">
        <v>9.8154740000000004E-2</v>
      </c>
      <c r="E21" s="102">
        <v>0.12050959999999999</v>
      </c>
      <c r="F21" s="102">
        <v>2.2899349999999999E-2</v>
      </c>
      <c r="G21" s="102">
        <v>2.8984429999999999E-2</v>
      </c>
      <c r="H21" s="102">
        <v>7.3427197584593526E-2</v>
      </c>
      <c r="I21" s="102">
        <v>7.0801924144999015E-2</v>
      </c>
      <c r="J21" s="102">
        <v>9.3909271399655561E-2</v>
      </c>
      <c r="K21" s="102">
        <v>8.9548977153207865E-2</v>
      </c>
      <c r="L21" s="101"/>
      <c r="M21" s="101"/>
      <c r="N21" s="105"/>
      <c r="O21" s="102">
        <v>4.4322658681277549E-2</v>
      </c>
      <c r="P21" s="102">
        <v>-3.4459915986518902E-2</v>
      </c>
      <c r="Q21" s="101"/>
      <c r="R21" s="105"/>
      <c r="S21" s="102">
        <v>6.4106439553908254E-2</v>
      </c>
      <c r="T21" s="102">
        <v>-6.616939195515209E-2</v>
      </c>
      <c r="U21" s="101"/>
      <c r="V21" s="105"/>
      <c r="W21" s="102">
        <v>0.17003418682667953</v>
      </c>
      <c r="X21" s="102">
        <v>-0.16132055773458567</v>
      </c>
      <c r="Y21" s="101"/>
      <c r="Z21" s="105"/>
      <c r="AA21" s="102">
        <v>0.12828882339531111</v>
      </c>
      <c r="AB21" s="102">
        <v>-0.109880216235672</v>
      </c>
      <c r="AC21" s="101"/>
      <c r="AD21" s="105"/>
      <c r="AE21" s="102">
        <v>0.116423685813765</v>
      </c>
      <c r="AF21" s="102">
        <v>-9.4615268981778994E-2</v>
      </c>
      <c r="AG21" s="101"/>
      <c r="AH21" s="105"/>
      <c r="AI21" s="102">
        <v>4.9209875712016057E-2</v>
      </c>
      <c r="AJ21" s="102">
        <v>-5.3719651240788285E-2</v>
      </c>
      <c r="AK21" s="101"/>
      <c r="AL21" s="105"/>
      <c r="AM21" s="102">
        <v>7.7072883207602805E-2</v>
      </c>
      <c r="AN21" s="102">
        <v>-6.3199661939529486E-2</v>
      </c>
      <c r="AO21" s="101"/>
      <c r="AP21" s="105"/>
      <c r="AQ21" s="102">
        <v>0.10765728316849697</v>
      </c>
      <c r="AR21" s="102">
        <v>-7.2626750249154534E-2</v>
      </c>
    </row>
    <row r="22" spans="1:44" x14ac:dyDescent="0.25">
      <c r="A22" s="39">
        <f t="shared" si="0"/>
        <v>42308</v>
      </c>
      <c r="B22" s="102">
        <v>-4.8207982115732032E-2</v>
      </c>
      <c r="C22" s="102">
        <v>6.3759818671288049E-2</v>
      </c>
      <c r="D22" s="102">
        <v>-2.5786990000000002E-4</v>
      </c>
      <c r="E22" s="102">
        <v>-5.7025079999999999E-2</v>
      </c>
      <c r="F22" s="102">
        <v>-4.688026E-2</v>
      </c>
      <c r="G22" s="102">
        <v>-4.554333E-2</v>
      </c>
      <c r="H22" s="102">
        <v>-4.0411629000473475E-3</v>
      </c>
      <c r="I22" s="102">
        <v>-4.4692421865314504E-2</v>
      </c>
      <c r="J22" s="102">
        <v>-8.1305904507054383E-2</v>
      </c>
      <c r="K22" s="102">
        <v>-7.9983295615805999E-2</v>
      </c>
      <c r="L22" s="101"/>
      <c r="M22" s="101"/>
      <c r="N22" s="105"/>
      <c r="O22" s="102">
        <v>-6.6922868724559825E-2</v>
      </c>
      <c r="P22" s="102">
        <v>7.1320175787420323E-2</v>
      </c>
      <c r="Q22" s="101"/>
      <c r="R22" s="105"/>
      <c r="S22" s="102">
        <v>-1.619735467318369E-2</v>
      </c>
      <c r="T22" s="102">
        <v>5.6699996285124288E-2</v>
      </c>
      <c r="U22" s="101"/>
      <c r="V22" s="105"/>
      <c r="W22" s="102">
        <v>-6.4381011852431114E-2</v>
      </c>
      <c r="X22" s="102">
        <v>6.6827822017280783E-2</v>
      </c>
      <c r="Y22" s="101"/>
      <c r="Z22" s="105"/>
      <c r="AA22" s="102">
        <v>-4.9189219688463112E-2</v>
      </c>
      <c r="AB22" s="102">
        <v>8.23665470375054E-2</v>
      </c>
      <c r="AC22" s="101"/>
      <c r="AD22" s="105"/>
      <c r="AE22" s="102">
        <v>-8.5294048878459816E-2</v>
      </c>
      <c r="AF22" s="102">
        <v>0.10018069064823773</v>
      </c>
      <c r="AG22" s="101"/>
      <c r="AH22" s="105"/>
      <c r="AI22" s="102">
        <v>-9.243048825228059E-2</v>
      </c>
      <c r="AJ22" s="102">
        <v>9.101501456007477E-2</v>
      </c>
      <c r="AK22" s="101"/>
      <c r="AL22" s="105"/>
      <c r="AM22" s="102">
        <v>-6.6879758993345764E-2</v>
      </c>
      <c r="AN22" s="102">
        <v>8.4191668537029973E-2</v>
      </c>
      <c r="AO22" s="101"/>
      <c r="AP22" s="105"/>
      <c r="AQ22" s="102">
        <v>2.1218465114129295E-2</v>
      </c>
      <c r="AR22" s="102">
        <v>1.5041411053709002E-2</v>
      </c>
    </row>
    <row r="23" spans="1:44" x14ac:dyDescent="0.25">
      <c r="A23" s="39">
        <f t="shared" si="0"/>
        <v>42338</v>
      </c>
      <c r="B23" s="102">
        <v>1.3521546797616992E-2</v>
      </c>
      <c r="C23" s="102">
        <v>1.9288627191410711E-3</v>
      </c>
      <c r="D23" s="102">
        <v>3.3349549999999999E-2</v>
      </c>
      <c r="E23" s="102">
        <v>1.3462190000000001E-2</v>
      </c>
      <c r="F23" s="102">
        <v>-2.9490480000000001E-3</v>
      </c>
      <c r="G23" s="102">
        <v>-1.356276E-2</v>
      </c>
      <c r="H23" s="102">
        <v>4.7920706621741048E-2</v>
      </c>
      <c r="I23" s="102">
        <v>2.1474974159073636E-3</v>
      </c>
      <c r="J23" s="102">
        <v>-4.7197322317392848E-3</v>
      </c>
      <c r="K23" s="102">
        <v>-6.0120447039986053E-3</v>
      </c>
      <c r="L23" s="101"/>
      <c r="M23" s="101"/>
      <c r="N23" s="105"/>
      <c r="O23" s="102">
        <v>8.295906380197289E-5</v>
      </c>
      <c r="P23" s="102">
        <v>5.7149262870251471E-3</v>
      </c>
      <c r="Q23" s="101"/>
      <c r="R23" s="105"/>
      <c r="S23" s="102">
        <v>4.4631707174051571E-2</v>
      </c>
      <c r="T23" s="102">
        <v>-3.0871363813840536E-2</v>
      </c>
      <c r="U23" s="101"/>
      <c r="V23" s="105"/>
      <c r="W23" s="102">
        <v>2.0637387161359835E-2</v>
      </c>
      <c r="X23" s="102">
        <v>-1.0597401717890722E-2</v>
      </c>
      <c r="Y23" s="101"/>
      <c r="Z23" s="105"/>
      <c r="AA23" s="102">
        <v>3.5865012754425184E-2</v>
      </c>
      <c r="AB23" s="102">
        <v>4.7871963341164746E-3</v>
      </c>
      <c r="AC23" s="101"/>
      <c r="AD23" s="105"/>
      <c r="AE23" s="102">
        <v>-9.5251568656734877E-3</v>
      </c>
      <c r="AF23" s="102">
        <v>2.8220968410124388E-2</v>
      </c>
      <c r="AG23" s="101"/>
      <c r="AH23" s="105"/>
      <c r="AI23" s="102">
        <v>-8.7361840499076502E-3</v>
      </c>
      <c r="AJ23" s="102">
        <v>5.6831760010071855E-3</v>
      </c>
      <c r="AK23" s="101"/>
      <c r="AL23" s="105"/>
      <c r="AM23" s="102">
        <v>1.9768361173233509E-2</v>
      </c>
      <c r="AN23" s="102">
        <v>1.8929467676094731E-2</v>
      </c>
      <c r="AO23" s="101"/>
      <c r="AP23" s="105"/>
      <c r="AQ23" s="102">
        <v>6.2554831657000737E-2</v>
      </c>
      <c r="AR23" s="102">
        <v>-6.0336084993679769E-3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1"/>
  <sheetViews>
    <sheetView topLeftCell="A40" workbookViewId="0">
      <pane xSplit="1" topLeftCell="B1" activePane="topRight" state="frozen"/>
      <selection activeCell="A16" sqref="A16"/>
      <selection pane="topRight" activeCell="A26" sqref="A26:E49"/>
    </sheetView>
  </sheetViews>
  <sheetFormatPr defaultRowHeight="15" x14ac:dyDescent="0.25"/>
  <cols>
    <col min="1" max="1" width="12.28515625" style="101" bestFit="1" customWidth="1"/>
    <col min="2" max="2" width="11.7109375" style="101" bestFit="1" customWidth="1"/>
    <col min="3" max="3" width="7.85546875" style="101" bestFit="1" customWidth="1"/>
    <col min="4" max="4" width="16.28515625" style="101" customWidth="1"/>
    <col min="5" max="5" width="13.140625" style="101" bestFit="1" customWidth="1"/>
    <col min="6" max="6" width="14" style="101" bestFit="1" customWidth="1"/>
    <col min="7" max="7" width="15.5703125" style="101" bestFit="1" customWidth="1"/>
    <col min="8" max="9" width="19.28515625" style="101" bestFit="1" customWidth="1"/>
    <col min="10" max="10" width="7.85546875" style="101" bestFit="1" customWidth="1"/>
    <col min="11" max="13" width="9.140625" style="101"/>
    <col min="14" max="14" width="11.7109375" style="101" bestFit="1" customWidth="1"/>
    <col min="15" max="16384" width="9.140625" style="101"/>
  </cols>
  <sheetData>
    <row r="1" spans="1:31" x14ac:dyDescent="0.25">
      <c r="A1" s="103" t="s">
        <v>10</v>
      </c>
      <c r="B1" s="103" t="s">
        <v>8</v>
      </c>
      <c r="C1" s="103" t="s">
        <v>9</v>
      </c>
      <c r="D1" s="136" t="s">
        <v>60</v>
      </c>
      <c r="E1" s="136" t="s">
        <v>61</v>
      </c>
      <c r="F1" s="136" t="s">
        <v>62</v>
      </c>
      <c r="G1" s="136" t="s">
        <v>63</v>
      </c>
      <c r="H1" s="136" t="s">
        <v>64</v>
      </c>
      <c r="I1" s="136" t="s">
        <v>65</v>
      </c>
      <c r="J1" s="136" t="s">
        <v>66</v>
      </c>
      <c r="K1" s="103"/>
      <c r="L1" s="141" t="s">
        <v>71</v>
      </c>
      <c r="M1" s="141" t="s">
        <v>72</v>
      </c>
      <c r="N1" s="141" t="s">
        <v>73</v>
      </c>
      <c r="O1" s="141" t="s">
        <v>74</v>
      </c>
      <c r="P1" s="141" t="s">
        <v>75</v>
      </c>
      <c r="Q1" s="141" t="s">
        <v>76</v>
      </c>
      <c r="R1" s="141" t="s">
        <v>77</v>
      </c>
      <c r="S1" s="141" t="s">
        <v>78</v>
      </c>
      <c r="T1" s="141" t="s">
        <v>79</v>
      </c>
      <c r="U1" s="141" t="s">
        <v>80</v>
      </c>
      <c r="V1" s="141" t="s">
        <v>81</v>
      </c>
      <c r="W1" s="141" t="s">
        <v>82</v>
      </c>
      <c r="X1" s="141" t="s">
        <v>83</v>
      </c>
      <c r="Y1" s="141" t="s">
        <v>84</v>
      </c>
      <c r="Z1" s="141" t="s">
        <v>85</v>
      </c>
      <c r="AA1" s="141" t="s">
        <v>86</v>
      </c>
      <c r="AB1" s="141" t="s">
        <v>87</v>
      </c>
      <c r="AC1" s="141" t="s">
        <v>88</v>
      </c>
      <c r="AD1" s="141" t="s">
        <v>89</v>
      </c>
      <c r="AE1" s="141" t="s">
        <v>90</v>
      </c>
    </row>
    <row r="2" spans="1:31" x14ac:dyDescent="0.25">
      <c r="A2" s="103"/>
      <c r="B2" s="103"/>
      <c r="C2" s="103"/>
      <c r="D2" s="104" t="s">
        <v>46</v>
      </c>
      <c r="E2" s="104" t="s">
        <v>46</v>
      </c>
      <c r="F2" s="104" t="s">
        <v>46</v>
      </c>
      <c r="G2" s="104" t="s">
        <v>46</v>
      </c>
      <c r="H2" s="104" t="s">
        <v>46</v>
      </c>
      <c r="I2" s="104" t="s">
        <v>46</v>
      </c>
      <c r="J2" s="104" t="s">
        <v>46</v>
      </c>
      <c r="K2" s="104"/>
      <c r="L2" s="104" t="s">
        <v>46</v>
      </c>
      <c r="M2" s="104" t="s">
        <v>46</v>
      </c>
      <c r="N2" s="104" t="s">
        <v>46</v>
      </c>
      <c r="O2" s="104" t="s">
        <v>46</v>
      </c>
      <c r="P2" s="104" t="s">
        <v>46</v>
      </c>
      <c r="Q2" s="104" t="s">
        <v>46</v>
      </c>
      <c r="R2" s="104" t="s">
        <v>46</v>
      </c>
      <c r="S2" s="104" t="s">
        <v>46</v>
      </c>
      <c r="T2" s="104" t="s">
        <v>46</v>
      </c>
      <c r="U2" s="104" t="s">
        <v>46</v>
      </c>
      <c r="V2" s="104" t="s">
        <v>46</v>
      </c>
      <c r="W2" s="104" t="s">
        <v>46</v>
      </c>
      <c r="X2" s="104" t="s">
        <v>46</v>
      </c>
      <c r="Y2" s="104" t="s">
        <v>46</v>
      </c>
      <c r="Z2" s="104" t="s">
        <v>46</v>
      </c>
      <c r="AA2" s="104" t="s">
        <v>46</v>
      </c>
      <c r="AB2" s="104" t="s">
        <v>46</v>
      </c>
      <c r="AC2" s="104" t="s">
        <v>46</v>
      </c>
      <c r="AD2" s="104" t="s">
        <v>46</v>
      </c>
      <c r="AE2" s="104" t="s">
        <v>46</v>
      </c>
    </row>
    <row r="3" spans="1:31" x14ac:dyDescent="0.25">
      <c r="A3" s="103"/>
      <c r="B3" s="103"/>
      <c r="C3" s="103"/>
      <c r="D3" s="101" t="s">
        <v>115</v>
      </c>
      <c r="E3" s="135"/>
      <c r="F3" s="135"/>
      <c r="G3" s="135"/>
      <c r="H3" s="135"/>
      <c r="I3" s="135"/>
      <c r="J3" s="135"/>
      <c r="K3" s="104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</row>
    <row r="4" spans="1:31" x14ac:dyDescent="0.25">
      <c r="A4" s="127">
        <v>41759</v>
      </c>
      <c r="B4" s="102"/>
      <c r="C4" s="102"/>
      <c r="D4" s="194">
        <v>94.3874</v>
      </c>
      <c r="E4" s="36"/>
      <c r="F4" s="36"/>
      <c r="G4" s="36"/>
      <c r="H4" s="36"/>
      <c r="I4" s="36"/>
      <c r="J4" s="36"/>
      <c r="K4" s="10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x14ac:dyDescent="0.25">
      <c r="A5" s="39">
        <f>EOMONTH(A4,1)</f>
        <v>41790</v>
      </c>
      <c r="B5" s="102"/>
      <c r="C5" s="102"/>
      <c r="D5" s="194">
        <v>94.382400000000004</v>
      </c>
      <c r="E5" s="36"/>
      <c r="F5" s="36"/>
      <c r="G5" s="36"/>
      <c r="H5" s="36"/>
      <c r="I5" s="36"/>
      <c r="J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</row>
    <row r="6" spans="1:31" x14ac:dyDescent="0.25">
      <c r="A6" s="39">
        <f t="shared" ref="A6:A23" si="0">EOMONTH(A5,1)</f>
        <v>41820</v>
      </c>
      <c r="B6" s="102"/>
      <c r="C6" s="102"/>
      <c r="D6" s="194">
        <v>94.454300000000003</v>
      </c>
      <c r="E6" s="36"/>
      <c r="F6" s="36"/>
      <c r="G6" s="36"/>
      <c r="H6" s="36"/>
      <c r="I6" s="36"/>
      <c r="J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1" x14ac:dyDescent="0.25">
      <c r="A7" s="39">
        <f t="shared" si="0"/>
        <v>41851</v>
      </c>
      <c r="B7" s="102"/>
      <c r="C7" s="102"/>
      <c r="D7" s="194">
        <v>94.653899999999993</v>
      </c>
      <c r="E7" s="36"/>
      <c r="F7" s="36"/>
      <c r="G7" s="36"/>
      <c r="H7" s="36"/>
      <c r="I7" s="36"/>
      <c r="J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</row>
    <row r="8" spans="1:31" x14ac:dyDescent="0.25">
      <c r="A8" s="39">
        <f t="shared" si="0"/>
        <v>41882</v>
      </c>
      <c r="B8" s="102"/>
      <c r="C8" s="102"/>
      <c r="D8" s="194">
        <v>94.921099999999996</v>
      </c>
      <c r="E8" s="36"/>
      <c r="F8" s="36"/>
      <c r="G8" s="36"/>
      <c r="H8" s="36"/>
      <c r="I8" s="36"/>
      <c r="J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</row>
    <row r="9" spans="1:31" x14ac:dyDescent="0.25">
      <c r="A9" s="39">
        <f t="shared" si="0"/>
        <v>41912</v>
      </c>
      <c r="B9" s="102"/>
      <c r="C9" s="102"/>
      <c r="D9" s="194">
        <v>94.884200000000007</v>
      </c>
      <c r="E9" s="36"/>
      <c r="F9" s="36"/>
      <c r="G9" s="36"/>
      <c r="H9" s="36"/>
      <c r="I9" s="36"/>
      <c r="J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</row>
    <row r="10" spans="1:31" x14ac:dyDescent="0.25">
      <c r="A10" s="39">
        <f t="shared" si="0"/>
        <v>41943</v>
      </c>
      <c r="B10" s="102"/>
      <c r="C10" s="102"/>
      <c r="D10" s="194">
        <v>94.213700000000003</v>
      </c>
      <c r="E10" s="36"/>
      <c r="F10" s="36"/>
      <c r="G10" s="36"/>
      <c r="H10" s="36"/>
      <c r="I10" s="36"/>
      <c r="J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</row>
    <row r="11" spans="1:31" x14ac:dyDescent="0.25">
      <c r="A11" s="39">
        <f t="shared" si="0"/>
        <v>41973</v>
      </c>
      <c r="B11" s="102"/>
      <c r="C11" s="102"/>
      <c r="D11" s="194">
        <v>94.797899999999998</v>
      </c>
      <c r="E11" s="36"/>
      <c r="F11" s="36"/>
      <c r="G11" s="36"/>
      <c r="H11" s="36"/>
      <c r="I11" s="36"/>
      <c r="J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</row>
    <row r="12" spans="1:31" x14ac:dyDescent="0.25">
      <c r="A12" s="39">
        <f t="shared" si="0"/>
        <v>42004</v>
      </c>
      <c r="B12" s="102"/>
      <c r="C12" s="102"/>
      <c r="D12" s="194">
        <v>94.759399999999999</v>
      </c>
      <c r="E12" s="36"/>
      <c r="F12" s="36"/>
      <c r="G12" s="36"/>
      <c r="H12" s="36"/>
      <c r="I12" s="36"/>
      <c r="J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</row>
    <row r="13" spans="1:31" x14ac:dyDescent="0.25">
      <c r="A13" s="39">
        <f t="shared" si="0"/>
        <v>42035</v>
      </c>
      <c r="B13" s="102"/>
      <c r="C13" s="102"/>
      <c r="D13" s="194">
        <v>95.254199999999997</v>
      </c>
      <c r="E13" s="36"/>
      <c r="F13" s="36"/>
      <c r="G13" s="36"/>
      <c r="H13" s="36"/>
      <c r="I13" s="36"/>
      <c r="J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 spans="1:31" x14ac:dyDescent="0.25">
      <c r="A14" s="39">
        <f t="shared" si="0"/>
        <v>42063</v>
      </c>
      <c r="B14" s="102"/>
      <c r="C14" s="102"/>
      <c r="D14" s="194">
        <v>96.751900000000006</v>
      </c>
      <c r="E14" s="36"/>
      <c r="F14" s="36"/>
      <c r="G14" s="36"/>
      <c r="H14" s="36"/>
      <c r="I14" s="36"/>
      <c r="J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 x14ac:dyDescent="0.25">
      <c r="A15" s="39">
        <f t="shared" si="0"/>
        <v>42094</v>
      </c>
      <c r="B15" s="102"/>
      <c r="C15" s="102"/>
      <c r="D15" s="194">
        <v>97.605900000000005</v>
      </c>
      <c r="E15" s="36"/>
      <c r="F15" s="36"/>
      <c r="G15" s="36"/>
      <c r="H15" s="36"/>
      <c r="I15" s="36"/>
      <c r="J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 spans="1:31" x14ac:dyDescent="0.25">
      <c r="A16" s="39">
        <f t="shared" si="0"/>
        <v>42124</v>
      </c>
      <c r="B16" s="102"/>
      <c r="C16" s="102"/>
      <c r="D16" s="194">
        <v>98.628900000000002</v>
      </c>
      <c r="E16" s="36"/>
      <c r="F16" s="36"/>
      <c r="G16" s="36"/>
      <c r="H16" s="36"/>
      <c r="I16" s="36"/>
      <c r="J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31" x14ac:dyDescent="0.25">
      <c r="A17" s="39">
        <f t="shared" si="0"/>
        <v>42155</v>
      </c>
      <c r="B17" s="102"/>
      <c r="C17" s="102"/>
      <c r="D17" s="194">
        <v>100</v>
      </c>
      <c r="E17" s="36"/>
      <c r="F17" s="36"/>
      <c r="G17" s="36"/>
      <c r="H17" s="36"/>
      <c r="I17" s="36"/>
      <c r="J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 spans="1:31" x14ac:dyDescent="0.25">
      <c r="A18" s="39">
        <f t="shared" si="0"/>
        <v>42185</v>
      </c>
      <c r="B18" s="102"/>
      <c r="C18" s="102"/>
      <c r="D18" s="194">
        <v>99.88</v>
      </c>
      <c r="E18" s="36"/>
      <c r="F18" s="36"/>
      <c r="G18" s="36"/>
      <c r="H18" s="36"/>
      <c r="I18" s="36"/>
      <c r="J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 spans="1:31" x14ac:dyDescent="0.25">
      <c r="A19" s="39">
        <f t="shared" si="0"/>
        <v>42216</v>
      </c>
      <c r="B19" s="102"/>
      <c r="C19" s="102"/>
      <c r="D19" s="194">
        <v>99.736599999999996</v>
      </c>
      <c r="E19" s="36"/>
      <c r="F19" s="36"/>
      <c r="G19" s="36"/>
      <c r="H19" s="36"/>
      <c r="I19" s="36"/>
      <c r="J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 spans="1:31" x14ac:dyDescent="0.25">
      <c r="A20" s="39">
        <f t="shared" si="0"/>
        <v>42247</v>
      </c>
      <c r="B20" s="102"/>
      <c r="C20" s="102"/>
      <c r="D20" s="194">
        <v>99.153300000000002</v>
      </c>
      <c r="E20" s="36"/>
      <c r="F20" s="36"/>
      <c r="G20" s="36"/>
      <c r="H20" s="36"/>
      <c r="I20" s="36"/>
      <c r="J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 spans="1:31" x14ac:dyDescent="0.25">
      <c r="A21" s="39">
        <f t="shared" si="0"/>
        <v>42277</v>
      </c>
      <c r="B21" s="102"/>
      <c r="C21" s="102"/>
      <c r="D21" s="194">
        <v>98.680499999999995</v>
      </c>
      <c r="E21" s="36"/>
      <c r="F21" s="36"/>
      <c r="G21" s="36"/>
      <c r="H21" s="36"/>
      <c r="I21" s="36"/>
      <c r="J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spans="1:31" x14ac:dyDescent="0.25">
      <c r="A22" s="39">
        <f t="shared" si="0"/>
        <v>42308</v>
      </c>
      <c r="B22" s="102"/>
      <c r="C22" s="102"/>
      <c r="D22" s="194">
        <v>97.348200000000006</v>
      </c>
      <c r="E22" s="36"/>
      <c r="F22" s="36"/>
      <c r="G22" s="36"/>
      <c r="H22" s="36"/>
      <c r="I22" s="36"/>
      <c r="J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spans="1:31" x14ac:dyDescent="0.25">
      <c r="A23" s="39">
        <f t="shared" si="0"/>
        <v>42338</v>
      </c>
      <c r="B23" s="102"/>
      <c r="C23" s="102"/>
      <c r="D23" s="194">
        <v>97.116500000000002</v>
      </c>
      <c r="E23" s="36"/>
      <c r="F23" s="36"/>
      <c r="G23" s="36"/>
      <c r="H23" s="36"/>
      <c r="I23" s="36"/>
      <c r="J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6" spans="1:31" x14ac:dyDescent="0.25">
      <c r="A26" s="101" t="s">
        <v>156</v>
      </c>
    </row>
    <row r="27" spans="1:31" x14ac:dyDescent="0.25">
      <c r="A27" s="101" t="s">
        <v>155</v>
      </c>
    </row>
    <row r="28" spans="1:31" x14ac:dyDescent="0.25">
      <c r="B28" s="101" t="s">
        <v>115</v>
      </c>
      <c r="D28" s="193" t="s">
        <v>138</v>
      </c>
      <c r="F28" s="101" t="s">
        <v>157</v>
      </c>
      <c r="H28" s="101" t="s">
        <v>158</v>
      </c>
      <c r="J28" s="101" t="s">
        <v>159</v>
      </c>
      <c r="L28" s="101" t="s">
        <v>160</v>
      </c>
      <c r="N28" s="101" t="s">
        <v>161</v>
      </c>
      <c r="P28" s="101" t="s">
        <v>162</v>
      </c>
      <c r="R28" s="101" t="s">
        <v>163</v>
      </c>
      <c r="T28" s="101" t="s">
        <v>151</v>
      </c>
      <c r="V28" s="101" t="s">
        <v>153</v>
      </c>
      <c r="X28" s="101" t="s">
        <v>147</v>
      </c>
      <c r="Z28" s="1" t="s">
        <v>149</v>
      </c>
    </row>
    <row r="29" spans="1:31" x14ac:dyDescent="0.25">
      <c r="A29" s="127">
        <v>41729</v>
      </c>
      <c r="B29" s="197" t="e">
        <f ca="1">_xll.BDH(B28,$A$26,$A$29,$A$49,"per=cm","cols=2;rows=21")</f>
        <v>#NAME?</v>
      </c>
      <c r="C29" s="101">
        <v>94.201499999999996</v>
      </c>
      <c r="D29" s="197" t="e">
        <f ca="1">_xll.BDH(D28,$A$27,$A$29,$A$49,"per=cm","cols=2;rows=21")</f>
        <v>#NAME?</v>
      </c>
      <c r="E29" s="101">
        <v>160.29570000000001</v>
      </c>
      <c r="F29" s="197" t="e">
        <f ca="1">_xll.BDH(F28,$A$27,$A$29,$A$49,"per=cm","cols=2;rows=21")</f>
        <v>#NAME?</v>
      </c>
      <c r="G29" s="101">
        <v>189.45099999999999</v>
      </c>
      <c r="H29" s="197" t="e">
        <f ca="1">_xll.BDH(H28,$A$27,$A$29,$A$49,"per=cm","cols=2;rows=21")</f>
        <v>#NAME?</v>
      </c>
      <c r="I29" s="101">
        <v>178.518</v>
      </c>
      <c r="J29" s="197" t="e">
        <f ca="1">_xll.BDH(J28,$A$27,$A$29,$A$49,"per=cm")</f>
        <v>#NAME?</v>
      </c>
      <c r="L29" s="197" t="e">
        <f ca="1">_xll.BDH(L28,$A$27,$A$29,$A$49,"per=cm")</f>
        <v>#NAME?</v>
      </c>
      <c r="N29" s="197" t="e">
        <f ca="1">_xll.BDH(N28,$A$27,$A$29,$A$49,"per=cm","cols=2;rows=21")</f>
        <v>#NAME?</v>
      </c>
      <c r="O29" s="101">
        <v>262.904</v>
      </c>
      <c r="P29" s="197" t="e">
        <f ca="1">_xll.BDH(P28,$A$27,$A$29,$A$49,"per=cm","cols=2;rows=21")</f>
        <v>#NAME?</v>
      </c>
      <c r="Q29" s="101">
        <v>1878.2650000000001</v>
      </c>
      <c r="R29" s="197" t="e">
        <f ca="1">_xll.BDH(R28,$A$27,$A$29,$A$49,"per=cm","cols=2;rows=21")</f>
        <v>#NAME?</v>
      </c>
      <c r="S29" s="101">
        <v>353.11799999999999</v>
      </c>
      <c r="T29" s="197" t="e">
        <f ca="1">_xll.BDH(T28,$A$27,$A$29,$A$49,"per=cm","cols=2;rows=21")</f>
        <v>#NAME?</v>
      </c>
      <c r="U29" s="101">
        <v>7070.48</v>
      </c>
      <c r="V29" s="197" t="e">
        <f ca="1">_xll.BDH(V28,$A$27,$A$29,$A$49,"per=cm","cols=2;rows=21")</f>
        <v>#NAME?</v>
      </c>
      <c r="W29" s="101">
        <v>6322.5502999999999</v>
      </c>
      <c r="X29" s="197" t="e">
        <f ca="1">_xll.BDH(X28,$A$27,$A$29,$A$49,"per=cm","cols=2;rows=21")</f>
        <v>#NAME?</v>
      </c>
      <c r="Y29" s="101">
        <v>7393.1414999999997</v>
      </c>
      <c r="Z29" s="197" t="e">
        <f ca="1">_xll.BDH(Z28,$A$27,$A$29,$A$49,"per=cm","cols=2;rows=21")</f>
        <v>#NAME?</v>
      </c>
      <c r="AA29" s="101">
        <v>7312.5182999999997</v>
      </c>
    </row>
    <row r="30" spans="1:31" x14ac:dyDescent="0.25">
      <c r="A30" s="39">
        <f>EOMONTH(A29,1)</f>
        <v>41759</v>
      </c>
      <c r="B30" s="197">
        <v>41759</v>
      </c>
      <c r="C30" s="101">
        <v>94.3874</v>
      </c>
      <c r="D30" s="197">
        <v>41759</v>
      </c>
      <c r="E30" s="101">
        <v>161.6183</v>
      </c>
      <c r="F30" s="197">
        <v>41759</v>
      </c>
      <c r="G30" s="101">
        <v>190.34800000000001</v>
      </c>
      <c r="H30" s="197">
        <v>41759</v>
      </c>
      <c r="I30" s="101">
        <v>179.05099999999999</v>
      </c>
      <c r="J30" s="197"/>
      <c r="L30" s="197"/>
      <c r="N30" s="197">
        <v>41759</v>
      </c>
      <c r="O30" s="101">
        <v>265.49400000000003</v>
      </c>
      <c r="P30" s="197">
        <v>41759</v>
      </c>
      <c r="Q30" s="101">
        <v>1896.3130000000001</v>
      </c>
      <c r="R30" s="197">
        <v>41759</v>
      </c>
      <c r="S30" s="101">
        <v>356.75799999999998</v>
      </c>
      <c r="T30" s="197">
        <v>41759</v>
      </c>
      <c r="U30" s="101">
        <v>7091.3595999999998</v>
      </c>
      <c r="V30" s="197">
        <v>41759</v>
      </c>
      <c r="W30" s="101">
        <v>6369.4777000000004</v>
      </c>
      <c r="X30" s="197">
        <v>41759</v>
      </c>
      <c r="Y30" s="101">
        <v>7406.5855000000001</v>
      </c>
      <c r="Z30" s="197">
        <v>41759</v>
      </c>
      <c r="AA30" s="101">
        <v>7373.4998999999998</v>
      </c>
    </row>
    <row r="31" spans="1:31" x14ac:dyDescent="0.25">
      <c r="A31" s="39">
        <f>EOMONTH(A30,1)</f>
        <v>41790</v>
      </c>
      <c r="B31" s="197">
        <v>41789</v>
      </c>
      <c r="C31" s="101">
        <v>94.382400000000004</v>
      </c>
      <c r="D31" s="39">
        <v>41789</v>
      </c>
      <c r="E31" s="101">
        <v>163.45849999999999</v>
      </c>
      <c r="F31" s="39">
        <v>41789</v>
      </c>
      <c r="G31" s="101">
        <v>191.36600000000001</v>
      </c>
      <c r="H31" s="39">
        <v>41790</v>
      </c>
      <c r="I31" s="101">
        <v>179.46600000000001</v>
      </c>
      <c r="N31" s="39">
        <v>41789</v>
      </c>
      <c r="O31" s="101">
        <v>267.08</v>
      </c>
      <c r="P31" s="39">
        <v>41789</v>
      </c>
      <c r="Q31" s="101">
        <v>1918.749</v>
      </c>
      <c r="R31" s="39">
        <v>41790</v>
      </c>
      <c r="S31" s="101">
        <v>361.92500000000001</v>
      </c>
      <c r="T31" s="39">
        <v>41790</v>
      </c>
      <c r="U31" s="101">
        <v>7140.6302999999998</v>
      </c>
      <c r="V31" s="39">
        <v>41790</v>
      </c>
      <c r="W31" s="101">
        <v>6427.1760999999997</v>
      </c>
      <c r="X31" s="39">
        <v>41790</v>
      </c>
      <c r="Y31" s="101">
        <v>7436.6495000000004</v>
      </c>
      <c r="Z31" s="39">
        <v>41790</v>
      </c>
      <c r="AA31" s="101">
        <v>7432.5924000000005</v>
      </c>
    </row>
    <row r="32" spans="1:31" x14ac:dyDescent="0.25">
      <c r="A32" s="39">
        <f t="shared" ref="A32:A49" si="1">EOMONTH(A31,1)</f>
        <v>41820</v>
      </c>
      <c r="B32" s="197">
        <v>41820</v>
      </c>
      <c r="C32" s="101">
        <v>94.454300000000003</v>
      </c>
      <c r="D32" s="39">
        <v>41820</v>
      </c>
      <c r="E32" s="101">
        <v>168.196</v>
      </c>
      <c r="F32" s="39">
        <v>41820</v>
      </c>
      <c r="G32" s="101">
        <v>191.63200000000001</v>
      </c>
      <c r="H32" s="39">
        <v>41820</v>
      </c>
      <c r="I32" s="101">
        <v>179.571</v>
      </c>
      <c r="N32" s="39">
        <v>41820</v>
      </c>
      <c r="O32" s="101">
        <v>267.56700000000001</v>
      </c>
      <c r="P32" s="39">
        <v>41820</v>
      </c>
      <c r="Q32" s="101">
        <v>1923.94</v>
      </c>
      <c r="R32" s="39">
        <v>41820</v>
      </c>
      <c r="S32" s="101">
        <v>359.98899999999998</v>
      </c>
      <c r="T32" s="39">
        <v>41820</v>
      </c>
      <c r="U32" s="101">
        <v>7196.1189999999997</v>
      </c>
      <c r="V32" s="39">
        <v>41820</v>
      </c>
      <c r="W32" s="101">
        <v>6482.9812000000002</v>
      </c>
      <c r="X32" s="39">
        <v>41820</v>
      </c>
      <c r="Y32" s="101">
        <v>7478.2934999999998</v>
      </c>
      <c r="Z32" s="39">
        <v>41820</v>
      </c>
      <c r="AA32" s="101">
        <v>7509.3305</v>
      </c>
    </row>
    <row r="33" spans="1:27" x14ac:dyDescent="0.25">
      <c r="A33" s="39">
        <f t="shared" si="1"/>
        <v>41851</v>
      </c>
      <c r="B33" s="197">
        <v>41851</v>
      </c>
      <c r="C33" s="101">
        <v>94.653899999999993</v>
      </c>
      <c r="D33" s="39">
        <v>41851</v>
      </c>
      <c r="E33" s="101">
        <v>169.3338</v>
      </c>
      <c r="F33" s="39">
        <v>41851</v>
      </c>
      <c r="G33" s="101">
        <v>191.49299999999999</v>
      </c>
      <c r="H33" s="39">
        <v>41851</v>
      </c>
      <c r="I33" s="101">
        <v>179.60300000000001</v>
      </c>
      <c r="N33" s="39">
        <v>41851</v>
      </c>
      <c r="O33" s="101">
        <v>267.185</v>
      </c>
      <c r="P33" s="39">
        <v>41851</v>
      </c>
      <c r="Q33" s="101">
        <v>1912.932</v>
      </c>
      <c r="R33" s="39">
        <v>41851</v>
      </c>
      <c r="S33" s="101">
        <v>361.81099999999998</v>
      </c>
      <c r="T33" s="39">
        <v>41851</v>
      </c>
      <c r="U33" s="101">
        <v>7200.0174999999999</v>
      </c>
      <c r="V33" s="39">
        <v>41851</v>
      </c>
      <c r="W33" s="101">
        <v>6460.7039999999997</v>
      </c>
      <c r="X33" s="39">
        <v>41851</v>
      </c>
      <c r="Y33" s="101">
        <v>7463.8365000000003</v>
      </c>
      <c r="Z33" s="39">
        <v>41851</v>
      </c>
      <c r="AA33" s="101">
        <v>7575.5553</v>
      </c>
    </row>
    <row r="34" spans="1:27" x14ac:dyDescent="0.25">
      <c r="A34" s="39">
        <f t="shared" si="1"/>
        <v>41882</v>
      </c>
      <c r="B34" s="197">
        <v>41880</v>
      </c>
      <c r="C34" s="101">
        <v>94.921099999999996</v>
      </c>
      <c r="D34" s="39">
        <v>41880</v>
      </c>
      <c r="E34" s="101">
        <v>170.70439999999999</v>
      </c>
      <c r="F34" s="39">
        <v>41880</v>
      </c>
      <c r="G34" s="101">
        <v>192.012</v>
      </c>
      <c r="H34" s="39">
        <v>41882</v>
      </c>
      <c r="I34" s="101">
        <v>179.84800000000001</v>
      </c>
      <c r="N34" s="39">
        <v>41880</v>
      </c>
      <c r="O34" s="101">
        <v>269.98200000000003</v>
      </c>
      <c r="P34" s="39">
        <v>41880</v>
      </c>
      <c r="Q34" s="101">
        <v>1929.7329999999999</v>
      </c>
      <c r="R34" s="39">
        <v>41882</v>
      </c>
      <c r="S34" s="101">
        <v>373.48500000000001</v>
      </c>
      <c r="T34" s="39">
        <v>41882</v>
      </c>
      <c r="U34" s="101">
        <v>7230.8203999999996</v>
      </c>
      <c r="V34" s="39">
        <v>41882</v>
      </c>
      <c r="W34" s="101">
        <v>6481.4596000000001</v>
      </c>
      <c r="X34" s="39">
        <v>41882</v>
      </c>
      <c r="Y34" s="101">
        <v>7475.3816999999999</v>
      </c>
      <c r="Z34" s="39">
        <v>41882</v>
      </c>
      <c r="AA34" s="101">
        <v>7593.1382999999996</v>
      </c>
    </row>
    <row r="35" spans="1:27" x14ac:dyDescent="0.25">
      <c r="A35" s="39">
        <f t="shared" si="1"/>
        <v>41912</v>
      </c>
      <c r="B35" s="197">
        <v>41912</v>
      </c>
      <c r="C35" s="101">
        <v>94.884200000000007</v>
      </c>
      <c r="D35" s="39">
        <v>41912</v>
      </c>
      <c r="E35" s="101">
        <v>173.5658</v>
      </c>
      <c r="F35" s="39">
        <v>41912</v>
      </c>
      <c r="G35" s="101">
        <v>191.70099999999999</v>
      </c>
      <c r="H35" s="39">
        <v>41912</v>
      </c>
      <c r="I35" s="101">
        <v>179.79499999999999</v>
      </c>
      <c r="N35" s="39">
        <v>41912</v>
      </c>
      <c r="O35" s="101">
        <v>269.33199999999999</v>
      </c>
      <c r="P35" s="39">
        <v>41912</v>
      </c>
      <c r="Q35" s="101">
        <v>1926.8869999999999</v>
      </c>
      <c r="R35" s="39">
        <v>41912</v>
      </c>
      <c r="S35" s="101">
        <v>370.86500000000001</v>
      </c>
      <c r="T35" s="39">
        <v>41912</v>
      </c>
      <c r="U35" s="101">
        <v>7216.0194000000001</v>
      </c>
      <c r="V35" s="39">
        <v>41912</v>
      </c>
      <c r="W35" s="101">
        <v>6417.2137000000002</v>
      </c>
      <c r="X35" s="39">
        <v>41912</v>
      </c>
      <c r="Y35" s="101">
        <v>7389.3894</v>
      </c>
      <c r="Z35" s="39">
        <v>41912</v>
      </c>
      <c r="AA35" s="101">
        <v>7654.3841000000002</v>
      </c>
    </row>
    <row r="36" spans="1:27" x14ac:dyDescent="0.25">
      <c r="A36" s="39">
        <f t="shared" si="1"/>
        <v>41943</v>
      </c>
      <c r="B36" s="197">
        <v>41943</v>
      </c>
      <c r="C36" s="101">
        <v>94.213700000000003</v>
      </c>
      <c r="D36" s="39">
        <v>41943</v>
      </c>
      <c r="E36" s="101">
        <v>174.8066</v>
      </c>
      <c r="F36" s="39">
        <v>41943</v>
      </c>
      <c r="G36" s="101">
        <v>192.571</v>
      </c>
      <c r="H36" s="39">
        <v>41943</v>
      </c>
      <c r="I36" s="101">
        <v>180.14400000000001</v>
      </c>
      <c r="N36" s="39">
        <v>41943</v>
      </c>
      <c r="O36" s="101">
        <v>272.38</v>
      </c>
      <c r="P36" s="39">
        <v>41943</v>
      </c>
      <c r="Q36" s="101">
        <v>1945.424</v>
      </c>
      <c r="R36" s="39">
        <v>41943</v>
      </c>
      <c r="S36" s="101">
        <v>373.79599999999999</v>
      </c>
      <c r="T36" s="39">
        <v>41943</v>
      </c>
      <c r="U36" s="101">
        <v>7187.91</v>
      </c>
      <c r="V36" s="39">
        <v>41943</v>
      </c>
      <c r="W36" s="101">
        <v>6381.7825000000003</v>
      </c>
      <c r="X36" s="39">
        <v>41943</v>
      </c>
      <c r="Y36" s="101">
        <v>7297.8230999999996</v>
      </c>
      <c r="Z36" s="39">
        <v>41943</v>
      </c>
      <c r="AA36" s="101">
        <v>7645.7942999999996</v>
      </c>
    </row>
    <row r="37" spans="1:27" x14ac:dyDescent="0.25">
      <c r="A37" s="39">
        <f t="shared" si="1"/>
        <v>41973</v>
      </c>
      <c r="B37" s="197">
        <v>41971</v>
      </c>
      <c r="C37" s="101">
        <v>94.797899999999998</v>
      </c>
      <c r="D37" s="39">
        <v>41971</v>
      </c>
      <c r="E37" s="101">
        <v>175.80549999999999</v>
      </c>
      <c r="F37" s="39">
        <v>41971</v>
      </c>
      <c r="G37" s="101">
        <v>193.31399999999999</v>
      </c>
      <c r="H37" s="39">
        <v>41973</v>
      </c>
      <c r="I37" s="101">
        <v>180.34800000000001</v>
      </c>
      <c r="N37" s="39">
        <v>41971</v>
      </c>
      <c r="O37" s="101">
        <v>273.76900000000001</v>
      </c>
      <c r="P37" s="39">
        <v>41971</v>
      </c>
      <c r="Q37" s="101">
        <v>1958.942</v>
      </c>
      <c r="R37" s="39">
        <v>41973</v>
      </c>
      <c r="S37" s="101">
        <v>383.36200000000002</v>
      </c>
      <c r="T37" s="39">
        <v>41973</v>
      </c>
      <c r="U37" s="101">
        <v>7218.0217000000002</v>
      </c>
      <c r="V37" s="39">
        <v>41973</v>
      </c>
      <c r="W37" s="101">
        <v>6352.7793000000001</v>
      </c>
      <c r="X37" s="39">
        <v>41973</v>
      </c>
      <c r="Y37" s="101">
        <v>7323.7303000000002</v>
      </c>
      <c r="Z37" s="39">
        <v>41973</v>
      </c>
      <c r="AA37" s="101">
        <v>7673.2533999999996</v>
      </c>
    </row>
    <row r="38" spans="1:27" x14ac:dyDescent="0.25">
      <c r="A38" s="39">
        <f t="shared" si="1"/>
        <v>42004</v>
      </c>
      <c r="B38" s="197">
        <v>42004</v>
      </c>
      <c r="C38" s="101">
        <v>94.759399999999999</v>
      </c>
      <c r="D38" s="39">
        <v>42004</v>
      </c>
      <c r="E38" s="101">
        <v>176.57220000000001</v>
      </c>
      <c r="F38" s="39">
        <v>42004</v>
      </c>
      <c r="G38" s="101">
        <v>193.17400000000001</v>
      </c>
      <c r="H38" s="39">
        <v>42004</v>
      </c>
      <c r="I38" s="101">
        <v>180.238</v>
      </c>
      <c r="N38" s="39">
        <v>42004</v>
      </c>
      <c r="O38" s="101">
        <v>273.49400000000003</v>
      </c>
      <c r="P38" s="39">
        <v>42004</v>
      </c>
      <c r="Q38" s="101">
        <v>1961.4190000000001</v>
      </c>
      <c r="R38" s="39">
        <v>42004</v>
      </c>
      <c r="S38" s="101">
        <v>387.58600000000001</v>
      </c>
      <c r="T38" s="39">
        <v>42004</v>
      </c>
      <c r="U38" s="101">
        <v>7209.4097000000002</v>
      </c>
      <c r="V38" s="39">
        <v>42004</v>
      </c>
      <c r="W38" s="101">
        <v>6267.8594000000003</v>
      </c>
      <c r="X38" s="39">
        <v>42004</v>
      </c>
      <c r="Y38" s="101">
        <v>7341.8716000000004</v>
      </c>
      <c r="Z38" s="39">
        <v>42004</v>
      </c>
      <c r="AA38" s="101">
        <v>7695.3208999999997</v>
      </c>
    </row>
    <row r="39" spans="1:27" x14ac:dyDescent="0.25">
      <c r="A39" s="39">
        <f t="shared" si="1"/>
        <v>42035</v>
      </c>
      <c r="B39" s="197">
        <v>42034</v>
      </c>
      <c r="C39" s="101">
        <v>95.254199999999997</v>
      </c>
      <c r="D39" s="39">
        <v>42034</v>
      </c>
      <c r="E39" s="101">
        <v>177.58109999999999</v>
      </c>
      <c r="F39" s="39">
        <v>42034</v>
      </c>
      <c r="G39" s="101">
        <v>195.06200000000001</v>
      </c>
      <c r="H39" s="39">
        <v>42035</v>
      </c>
      <c r="I39" s="101">
        <v>180.91300000000001</v>
      </c>
      <c r="N39" s="39">
        <v>42034</v>
      </c>
      <c r="O39" s="101">
        <v>278.04500000000002</v>
      </c>
      <c r="P39" s="39">
        <v>42034</v>
      </c>
      <c r="Q39" s="101">
        <v>1977.2719999999999</v>
      </c>
      <c r="R39" s="39">
        <v>42035</v>
      </c>
      <c r="S39" s="101">
        <v>406.90100000000001</v>
      </c>
      <c r="T39" s="39">
        <v>42035</v>
      </c>
      <c r="U39" s="101">
        <v>7229.1166999999996</v>
      </c>
      <c r="V39" s="39">
        <v>42035</v>
      </c>
      <c r="W39" s="101">
        <v>6260.7052000000003</v>
      </c>
      <c r="X39" s="39">
        <v>42035</v>
      </c>
      <c r="Y39" s="101">
        <v>7372.3842999999997</v>
      </c>
      <c r="Z39" s="39">
        <v>42035</v>
      </c>
      <c r="AA39" s="101">
        <v>7668.5117</v>
      </c>
    </row>
    <row r="40" spans="1:27" x14ac:dyDescent="0.25">
      <c r="A40" s="39">
        <f t="shared" si="1"/>
        <v>42063</v>
      </c>
      <c r="B40" s="197">
        <v>42062</v>
      </c>
      <c r="C40" s="101">
        <v>96.751900000000006</v>
      </c>
      <c r="D40" s="39">
        <v>42062</v>
      </c>
      <c r="E40" s="101">
        <v>180.51759999999999</v>
      </c>
      <c r="F40" s="39">
        <v>42062</v>
      </c>
      <c r="G40" s="101">
        <v>194.37799999999999</v>
      </c>
      <c r="H40" s="39">
        <v>42063</v>
      </c>
      <c r="I40" s="101">
        <v>180.71199999999999</v>
      </c>
      <c r="N40" s="39">
        <v>42062</v>
      </c>
      <c r="O40" s="101">
        <v>277.13600000000002</v>
      </c>
      <c r="P40" s="39">
        <v>42062</v>
      </c>
      <c r="Q40" s="101">
        <v>1973.482</v>
      </c>
      <c r="R40" s="39">
        <v>42063</v>
      </c>
      <c r="S40" s="101">
        <v>394.72199999999998</v>
      </c>
      <c r="T40" s="39">
        <v>42063</v>
      </c>
      <c r="U40" s="101">
        <v>7318.4300999999996</v>
      </c>
      <c r="V40" s="39">
        <v>42063</v>
      </c>
      <c r="W40" s="101">
        <v>6354.0563000000002</v>
      </c>
      <c r="X40" s="39">
        <v>42063</v>
      </c>
      <c r="Y40" s="101">
        <v>7475.1095999999998</v>
      </c>
      <c r="Z40" s="39">
        <v>42063</v>
      </c>
      <c r="AA40" s="101">
        <v>7761.6653999999999</v>
      </c>
    </row>
    <row r="41" spans="1:27" x14ac:dyDescent="0.25">
      <c r="A41" s="39">
        <f t="shared" si="1"/>
        <v>42094</v>
      </c>
      <c r="B41" s="197">
        <v>42094</v>
      </c>
      <c r="C41" s="101">
        <v>97.605900000000005</v>
      </c>
      <c r="D41" s="39">
        <v>42094</v>
      </c>
      <c r="E41" s="101">
        <v>182.12970000000001</v>
      </c>
      <c r="F41" s="39">
        <v>42094</v>
      </c>
      <c r="G41" s="101">
        <v>195.29300000000001</v>
      </c>
      <c r="H41" s="39">
        <v>42094</v>
      </c>
      <c r="I41" s="101">
        <v>181.17</v>
      </c>
      <c r="N41" s="39">
        <v>42094</v>
      </c>
      <c r="O41" s="101">
        <v>278.81299999999999</v>
      </c>
      <c r="P41" s="39">
        <v>42094</v>
      </c>
      <c r="Q41" s="101">
        <v>1981.123</v>
      </c>
      <c r="R41" s="39">
        <v>42094</v>
      </c>
      <c r="S41" s="101">
        <v>400.44799999999998</v>
      </c>
      <c r="T41" s="39">
        <v>42094</v>
      </c>
      <c r="U41" s="101">
        <v>7354.951</v>
      </c>
      <c r="V41" s="39">
        <v>42094</v>
      </c>
      <c r="W41" s="101">
        <v>6363.6900999999998</v>
      </c>
      <c r="X41" s="39">
        <v>42094</v>
      </c>
      <c r="Y41" s="101">
        <v>7489.1882999999998</v>
      </c>
      <c r="Z41" s="39">
        <v>42094</v>
      </c>
      <c r="AA41" s="101">
        <v>7798.7512999999999</v>
      </c>
    </row>
    <row r="42" spans="1:27" x14ac:dyDescent="0.25">
      <c r="A42" s="39">
        <f t="shared" si="1"/>
        <v>42124</v>
      </c>
      <c r="B42" s="197">
        <v>42124</v>
      </c>
      <c r="C42" s="101">
        <v>98.628900000000002</v>
      </c>
      <c r="D42" s="39">
        <v>42124</v>
      </c>
      <c r="E42" s="101">
        <v>184.75399999999999</v>
      </c>
      <c r="F42" s="39">
        <v>42124</v>
      </c>
      <c r="G42" s="101">
        <v>195.32499999999999</v>
      </c>
      <c r="H42" s="39">
        <v>42124</v>
      </c>
      <c r="I42" s="101">
        <v>181.36199999999999</v>
      </c>
      <c r="N42" s="39">
        <v>42124</v>
      </c>
      <c r="O42" s="101">
        <v>278.51900000000001</v>
      </c>
      <c r="P42" s="39">
        <v>42124</v>
      </c>
      <c r="Q42" s="101">
        <v>1982.085</v>
      </c>
      <c r="R42" s="39">
        <v>42124</v>
      </c>
      <c r="S42" s="101">
        <v>392.17899999999997</v>
      </c>
      <c r="T42" s="39">
        <v>42124</v>
      </c>
      <c r="U42" s="101">
        <v>7438.3631999999998</v>
      </c>
      <c r="V42" s="39">
        <v>42124</v>
      </c>
      <c r="W42" s="101">
        <v>6443.7524999999996</v>
      </c>
      <c r="X42" s="39">
        <v>42124</v>
      </c>
      <c r="Y42" s="101">
        <v>7607.2656999999999</v>
      </c>
      <c r="Z42" s="39">
        <v>42124</v>
      </c>
      <c r="AA42" s="101">
        <v>7853.7120999999997</v>
      </c>
    </row>
    <row r="43" spans="1:27" x14ac:dyDescent="0.25">
      <c r="A43" s="39">
        <f t="shared" si="1"/>
        <v>42155</v>
      </c>
      <c r="B43" s="197">
        <v>42153</v>
      </c>
      <c r="C43" s="101">
        <v>100</v>
      </c>
      <c r="D43" s="39">
        <v>42153</v>
      </c>
      <c r="E43" s="101">
        <v>186.65110000000001</v>
      </c>
      <c r="F43" s="39">
        <v>42153</v>
      </c>
      <c r="G43" s="101">
        <v>195.57300000000001</v>
      </c>
      <c r="H43" s="39">
        <v>42155</v>
      </c>
      <c r="I43" s="101">
        <v>181.55600000000001</v>
      </c>
      <c r="N43" s="39">
        <v>42153</v>
      </c>
      <c r="O43" s="101">
        <v>278.70600000000002</v>
      </c>
      <c r="P43" s="39">
        <v>42153</v>
      </c>
      <c r="Q43" s="101">
        <v>1980.77</v>
      </c>
      <c r="R43" s="39">
        <v>42155</v>
      </c>
      <c r="S43" s="101">
        <v>394.67200000000003</v>
      </c>
      <c r="T43" s="39">
        <v>42155</v>
      </c>
      <c r="U43" s="101">
        <v>7478.6638999999996</v>
      </c>
      <c r="V43" s="39">
        <v>42155</v>
      </c>
      <c r="W43" s="101">
        <v>6456.6247999999996</v>
      </c>
      <c r="X43" s="39">
        <v>42155</v>
      </c>
      <c r="Y43" s="101">
        <v>7660.1545999999998</v>
      </c>
      <c r="Z43" s="39">
        <v>42155</v>
      </c>
      <c r="AA43" s="101">
        <v>7885.4206000000004</v>
      </c>
    </row>
    <row r="44" spans="1:27" x14ac:dyDescent="0.25">
      <c r="A44" s="39">
        <f t="shared" si="1"/>
        <v>42185</v>
      </c>
      <c r="B44" s="197">
        <v>42185</v>
      </c>
      <c r="C44" s="101">
        <v>99.88</v>
      </c>
      <c r="D44" s="39">
        <v>42185</v>
      </c>
      <c r="E44" s="101">
        <v>187.86600000000001</v>
      </c>
      <c r="F44" s="39">
        <v>42185</v>
      </c>
      <c r="G44" s="101">
        <v>194.55099999999999</v>
      </c>
      <c r="H44" s="39">
        <v>42185</v>
      </c>
      <c r="I44" s="101">
        <v>181.43899999999999</v>
      </c>
      <c r="N44" s="39">
        <v>42185</v>
      </c>
      <c r="O44" s="101">
        <v>277.08699999999999</v>
      </c>
      <c r="P44" s="39">
        <v>42185</v>
      </c>
      <c r="Q44" s="101">
        <v>1965.4960000000001</v>
      </c>
      <c r="R44" s="39">
        <v>42185</v>
      </c>
      <c r="S44" s="101">
        <v>384.97300000000001</v>
      </c>
      <c r="T44" s="39">
        <v>42185</v>
      </c>
      <c r="U44" s="101">
        <v>7409.8374999999996</v>
      </c>
      <c r="V44" s="39">
        <v>42185</v>
      </c>
      <c r="W44" s="101">
        <v>6392.1283000000003</v>
      </c>
      <c r="X44" s="39">
        <v>42185</v>
      </c>
      <c r="Y44" s="101">
        <v>7593.1584000000003</v>
      </c>
      <c r="Z44" s="39">
        <v>42185</v>
      </c>
      <c r="AA44" s="101">
        <v>7900.9625999999998</v>
      </c>
    </row>
    <row r="45" spans="1:27" x14ac:dyDescent="0.25">
      <c r="A45" s="39">
        <f t="shared" si="1"/>
        <v>42216</v>
      </c>
      <c r="B45" s="197">
        <v>42216</v>
      </c>
      <c r="C45" s="101">
        <v>99.736599999999996</v>
      </c>
      <c r="D45" s="39">
        <v>42216</v>
      </c>
      <c r="E45" s="101">
        <v>189.40299999999999</v>
      </c>
      <c r="F45" s="39">
        <v>42216</v>
      </c>
      <c r="G45" s="101">
        <v>194.97300000000001</v>
      </c>
      <c r="H45" s="39">
        <v>42216</v>
      </c>
      <c r="I45" s="101">
        <v>181.20099999999999</v>
      </c>
      <c r="N45" s="39">
        <v>42216</v>
      </c>
      <c r="O45" s="101">
        <v>280.51299999999998</v>
      </c>
      <c r="P45" s="39">
        <v>42216</v>
      </c>
      <c r="Q45" s="101">
        <v>1978.0650000000001</v>
      </c>
      <c r="R45" s="39">
        <v>42216</v>
      </c>
      <c r="S45" s="101">
        <v>391.13</v>
      </c>
      <c r="T45" s="39">
        <v>42216</v>
      </c>
      <c r="U45" s="101">
        <v>7379.9137000000001</v>
      </c>
      <c r="V45" s="39">
        <v>42216</v>
      </c>
      <c r="W45" s="101">
        <v>6359.8757999999998</v>
      </c>
      <c r="X45" s="39">
        <v>42216</v>
      </c>
      <c r="Y45" s="101">
        <v>7549.9961000000003</v>
      </c>
      <c r="Z45" s="39">
        <v>42216</v>
      </c>
      <c r="AA45" s="101">
        <v>7914.0748999999996</v>
      </c>
    </row>
    <row r="46" spans="1:27" x14ac:dyDescent="0.25">
      <c r="A46" s="39">
        <f t="shared" si="1"/>
        <v>42247</v>
      </c>
      <c r="B46" s="197">
        <v>42247</v>
      </c>
      <c r="C46" s="101">
        <v>99.153300000000002</v>
      </c>
      <c r="D46" s="39">
        <v>42247</v>
      </c>
      <c r="E46" s="101">
        <v>190.63229999999999</v>
      </c>
      <c r="F46" s="39">
        <v>42247</v>
      </c>
      <c r="G46" s="101">
        <v>194.589</v>
      </c>
      <c r="H46" s="39">
        <v>42247</v>
      </c>
      <c r="I46" s="101">
        <v>180.928</v>
      </c>
      <c r="N46" s="39">
        <v>42247</v>
      </c>
      <c r="O46" s="101">
        <v>280.82</v>
      </c>
      <c r="P46" s="39">
        <v>42247</v>
      </c>
      <c r="Q46" s="101">
        <v>1979.8620000000001</v>
      </c>
      <c r="R46" s="39">
        <v>42247</v>
      </c>
      <c r="S46" s="101">
        <v>389.26400000000001</v>
      </c>
      <c r="T46" s="39">
        <v>42247</v>
      </c>
      <c r="U46" s="101">
        <v>7298.3554000000004</v>
      </c>
      <c r="V46" s="39">
        <v>42247</v>
      </c>
      <c r="W46" s="101">
        <v>6273.2187000000004</v>
      </c>
      <c r="X46" s="39">
        <v>42247</v>
      </c>
      <c r="Y46" s="101">
        <v>7495.8365000000003</v>
      </c>
      <c r="Z46" s="39">
        <v>42247</v>
      </c>
      <c r="AA46" s="101">
        <v>7908.4062999999996</v>
      </c>
    </row>
    <row r="47" spans="1:27" x14ac:dyDescent="0.25">
      <c r="A47" s="39">
        <f t="shared" si="1"/>
        <v>42277</v>
      </c>
      <c r="B47" s="197">
        <v>42277</v>
      </c>
      <c r="C47" s="101">
        <v>98.680499999999995</v>
      </c>
      <c r="D47" s="39">
        <v>42277</v>
      </c>
      <c r="E47" s="101">
        <v>191.8186</v>
      </c>
      <c r="F47" s="39">
        <v>42277</v>
      </c>
      <c r="G47" s="101">
        <v>195.821</v>
      </c>
      <c r="H47" s="39">
        <v>42277</v>
      </c>
      <c r="I47" s="101">
        <v>181.40899999999999</v>
      </c>
      <c r="N47" s="39">
        <v>42277</v>
      </c>
      <c r="O47" s="101">
        <v>282.77300000000002</v>
      </c>
      <c r="P47" s="39">
        <v>42277</v>
      </c>
      <c r="Q47" s="101">
        <v>1991.2560000000001</v>
      </c>
      <c r="R47" s="39">
        <v>42277</v>
      </c>
      <c r="S47" s="101">
        <v>392.524</v>
      </c>
      <c r="T47" s="39">
        <v>42277</v>
      </c>
      <c r="U47" s="101">
        <v>7238.3203999999996</v>
      </c>
      <c r="V47" s="39">
        <v>42277</v>
      </c>
      <c r="W47" s="101">
        <v>6195.9061000000002</v>
      </c>
      <c r="X47" s="39">
        <v>42277</v>
      </c>
      <c r="Y47" s="101">
        <v>7460.9177</v>
      </c>
      <c r="Z47" s="39">
        <v>42277</v>
      </c>
      <c r="AA47" s="101">
        <v>7870.1855999999998</v>
      </c>
    </row>
    <row r="48" spans="1:27" x14ac:dyDescent="0.25">
      <c r="A48" s="39">
        <f t="shared" si="1"/>
        <v>42308</v>
      </c>
      <c r="B48" s="197">
        <v>42307</v>
      </c>
      <c r="C48" s="101">
        <v>97.348200000000006</v>
      </c>
      <c r="D48" s="39">
        <v>42307</v>
      </c>
      <c r="E48" s="101">
        <v>193.52600000000001</v>
      </c>
      <c r="F48" s="39">
        <v>42307</v>
      </c>
      <c r="G48" s="101">
        <v>195.52699999999999</v>
      </c>
      <c r="H48" s="39">
        <v>42308</v>
      </c>
      <c r="I48" s="101">
        <v>181.23099999999999</v>
      </c>
      <c r="N48" s="39">
        <v>42307</v>
      </c>
      <c r="O48" s="101">
        <v>283.61700000000002</v>
      </c>
      <c r="P48" s="39">
        <v>42307</v>
      </c>
      <c r="Q48" s="101">
        <v>1993.6890000000001</v>
      </c>
      <c r="R48" s="39">
        <v>42308</v>
      </c>
      <c r="S48" s="101">
        <v>390.14699999999999</v>
      </c>
      <c r="T48" s="39">
        <v>42308</v>
      </c>
      <c r="U48" s="101">
        <v>7285.0524999999998</v>
      </c>
      <c r="V48" s="39">
        <v>42308</v>
      </c>
      <c r="W48" s="101">
        <v>6281.9772999999996</v>
      </c>
      <c r="X48" s="39">
        <v>42308</v>
      </c>
      <c r="Y48" s="101">
        <v>7574.7182000000003</v>
      </c>
      <c r="Z48" s="39">
        <v>42308</v>
      </c>
      <c r="AA48" s="101">
        <v>7855.8969999999999</v>
      </c>
    </row>
    <row r="49" spans="1:27" x14ac:dyDescent="0.25">
      <c r="A49" s="39">
        <f t="shared" si="1"/>
        <v>42338</v>
      </c>
      <c r="B49" s="197">
        <v>42338</v>
      </c>
      <c r="C49" s="101">
        <v>97.116500000000002</v>
      </c>
      <c r="D49" s="39">
        <v>42338</v>
      </c>
      <c r="E49" s="101">
        <v>194.33680000000001</v>
      </c>
      <c r="F49" s="39">
        <v>42338</v>
      </c>
      <c r="G49" s="101">
        <v>195.45599999999999</v>
      </c>
      <c r="H49" s="39">
        <v>42338</v>
      </c>
      <c r="I49" s="101">
        <v>181.191</v>
      </c>
      <c r="N49" s="39">
        <v>42338</v>
      </c>
      <c r="O49" s="101">
        <v>282.44299999999998</v>
      </c>
      <c r="P49" s="39">
        <v>42338</v>
      </c>
      <c r="Q49" s="101">
        <v>1990.5450000000001</v>
      </c>
      <c r="R49" s="39">
        <v>42338</v>
      </c>
      <c r="S49" s="101">
        <v>394.92599999999999</v>
      </c>
      <c r="T49" s="39">
        <v>42338</v>
      </c>
      <c r="U49" s="101">
        <v>7257.1923999999999</v>
      </c>
      <c r="V49" s="39">
        <v>42338</v>
      </c>
      <c r="W49" s="101">
        <v>6262.5300999999999</v>
      </c>
      <c r="X49" s="39">
        <v>42338</v>
      </c>
      <c r="Y49" s="101">
        <v>7554.9808000000003</v>
      </c>
      <c r="Z49" s="39">
        <v>42338</v>
      </c>
      <c r="AA49" s="101">
        <v>7888.1715999999997</v>
      </c>
    </row>
    <row r="50" spans="1:27" x14ac:dyDescent="0.25">
      <c r="D50" s="39"/>
    </row>
    <row r="51" spans="1:27" x14ac:dyDescent="0.25">
      <c r="D51" s="39"/>
    </row>
    <row r="52" spans="1:27" x14ac:dyDescent="0.25">
      <c r="D52" s="39"/>
    </row>
    <row r="53" spans="1:27" x14ac:dyDescent="0.25">
      <c r="D53" s="39"/>
    </row>
    <row r="54" spans="1:27" x14ac:dyDescent="0.25">
      <c r="D54" s="39"/>
    </row>
    <row r="55" spans="1:27" x14ac:dyDescent="0.25">
      <c r="D55" s="39"/>
    </row>
    <row r="56" spans="1:27" x14ac:dyDescent="0.25">
      <c r="D56" s="39"/>
    </row>
    <row r="57" spans="1:27" x14ac:dyDescent="0.25">
      <c r="D57" s="39"/>
    </row>
    <row r="58" spans="1:27" x14ac:dyDescent="0.25">
      <c r="D58" s="39"/>
    </row>
    <row r="59" spans="1:27" x14ac:dyDescent="0.25">
      <c r="D59" s="39"/>
    </row>
    <row r="60" spans="1:27" x14ac:dyDescent="0.25">
      <c r="D60" s="39"/>
    </row>
    <row r="61" spans="1:27" x14ac:dyDescent="0.25">
      <c r="D61" s="39"/>
    </row>
    <row r="62" spans="1:27" x14ac:dyDescent="0.25">
      <c r="D62" s="39"/>
    </row>
    <row r="63" spans="1:27" x14ac:dyDescent="0.25">
      <c r="D63" s="39"/>
    </row>
    <row r="64" spans="1:27" x14ac:dyDescent="0.25">
      <c r="D64" s="39"/>
    </row>
    <row r="65" spans="4:4" x14ac:dyDescent="0.25">
      <c r="D65" s="39"/>
    </row>
    <row r="66" spans="4:4" x14ac:dyDescent="0.25">
      <c r="D66" s="39"/>
    </row>
    <row r="67" spans="4:4" x14ac:dyDescent="0.25">
      <c r="D67" s="39"/>
    </row>
    <row r="68" spans="4:4" x14ac:dyDescent="0.25">
      <c r="D68" s="39"/>
    </row>
    <row r="69" spans="4:4" x14ac:dyDescent="0.25">
      <c r="D69" s="39"/>
    </row>
    <row r="70" spans="4:4" x14ac:dyDescent="0.25">
      <c r="D70" s="39"/>
    </row>
    <row r="71" spans="4:4" x14ac:dyDescent="0.25">
      <c r="D71" s="39"/>
    </row>
    <row r="72" spans="4:4" x14ac:dyDescent="0.25">
      <c r="D72" s="39"/>
    </row>
    <row r="73" spans="4:4" x14ac:dyDescent="0.25">
      <c r="D73" s="39"/>
    </row>
    <row r="74" spans="4:4" x14ac:dyDescent="0.25">
      <c r="D74" s="39"/>
    </row>
    <row r="75" spans="4:4" x14ac:dyDescent="0.25">
      <c r="D75" s="39"/>
    </row>
    <row r="76" spans="4:4" x14ac:dyDescent="0.25">
      <c r="D76" s="39"/>
    </row>
    <row r="77" spans="4:4" x14ac:dyDescent="0.25">
      <c r="D77" s="39"/>
    </row>
    <row r="78" spans="4:4" x14ac:dyDescent="0.25">
      <c r="D78" s="39"/>
    </row>
    <row r="79" spans="4:4" x14ac:dyDescent="0.25">
      <c r="D79" s="39"/>
    </row>
    <row r="80" spans="4:4" x14ac:dyDescent="0.25">
      <c r="D80" s="39"/>
    </row>
    <row r="81" spans="4:4" x14ac:dyDescent="0.25">
      <c r="D81" s="39"/>
    </row>
    <row r="82" spans="4:4" x14ac:dyDescent="0.25">
      <c r="D82" s="39"/>
    </row>
    <row r="83" spans="4:4" x14ac:dyDescent="0.25">
      <c r="D83" s="39"/>
    </row>
    <row r="84" spans="4:4" x14ac:dyDescent="0.25">
      <c r="D84" s="39"/>
    </row>
    <row r="85" spans="4:4" x14ac:dyDescent="0.25">
      <c r="D85" s="39"/>
    </row>
    <row r="86" spans="4:4" x14ac:dyDescent="0.25">
      <c r="D86" s="39"/>
    </row>
    <row r="87" spans="4:4" x14ac:dyDescent="0.25">
      <c r="D87" s="39"/>
    </row>
    <row r="88" spans="4:4" x14ac:dyDescent="0.25">
      <c r="D88" s="39"/>
    </row>
    <row r="89" spans="4:4" x14ac:dyDescent="0.25">
      <c r="D89" s="39"/>
    </row>
    <row r="90" spans="4:4" x14ac:dyDescent="0.25">
      <c r="D90" s="39"/>
    </row>
    <row r="91" spans="4:4" x14ac:dyDescent="0.25">
      <c r="D91" s="39"/>
    </row>
    <row r="92" spans="4:4" x14ac:dyDescent="0.25">
      <c r="D92" s="39"/>
    </row>
    <row r="93" spans="4:4" x14ac:dyDescent="0.25">
      <c r="D93" s="39"/>
    </row>
    <row r="94" spans="4:4" x14ac:dyDescent="0.25">
      <c r="D94" s="39"/>
    </row>
    <row r="95" spans="4:4" x14ac:dyDescent="0.25">
      <c r="D95" s="39"/>
    </row>
    <row r="96" spans="4:4" x14ac:dyDescent="0.25">
      <c r="D96" s="39"/>
    </row>
    <row r="97" spans="4:4" x14ac:dyDescent="0.25">
      <c r="D97" s="39"/>
    </row>
    <row r="98" spans="4:4" x14ac:dyDescent="0.25">
      <c r="D98" s="39"/>
    </row>
    <row r="99" spans="4:4" x14ac:dyDescent="0.25">
      <c r="D99" s="39"/>
    </row>
    <row r="100" spans="4:4" x14ac:dyDescent="0.25">
      <c r="D100" s="39"/>
    </row>
    <row r="101" spans="4:4" x14ac:dyDescent="0.25">
      <c r="D101" s="39"/>
    </row>
    <row r="102" spans="4:4" x14ac:dyDescent="0.25">
      <c r="D102" s="39"/>
    </row>
    <row r="103" spans="4:4" x14ac:dyDescent="0.25">
      <c r="D103" s="39"/>
    </row>
    <row r="104" spans="4:4" x14ac:dyDescent="0.25">
      <c r="D104" s="39"/>
    </row>
    <row r="105" spans="4:4" x14ac:dyDescent="0.25">
      <c r="D105" s="39"/>
    </row>
    <row r="106" spans="4:4" x14ac:dyDescent="0.25">
      <c r="D106" s="39"/>
    </row>
    <row r="107" spans="4:4" x14ac:dyDescent="0.25">
      <c r="D107" s="39"/>
    </row>
    <row r="108" spans="4:4" x14ac:dyDescent="0.25">
      <c r="D108" s="39"/>
    </row>
    <row r="109" spans="4:4" x14ac:dyDescent="0.25">
      <c r="D109" s="39"/>
    </row>
    <row r="110" spans="4:4" x14ac:dyDescent="0.25">
      <c r="D110" s="39"/>
    </row>
    <row r="111" spans="4:4" x14ac:dyDescent="0.25">
      <c r="D111" s="39"/>
    </row>
    <row r="112" spans="4:4" x14ac:dyDescent="0.25">
      <c r="D112" s="39"/>
    </row>
    <row r="113" spans="4:4" x14ac:dyDescent="0.25">
      <c r="D113" s="39"/>
    </row>
    <row r="114" spans="4:4" x14ac:dyDescent="0.25">
      <c r="D114" s="39"/>
    </row>
    <row r="115" spans="4:4" x14ac:dyDescent="0.25">
      <c r="D115" s="39"/>
    </row>
    <row r="116" spans="4:4" x14ac:dyDescent="0.25">
      <c r="D116" s="39"/>
    </row>
    <row r="117" spans="4:4" x14ac:dyDescent="0.25">
      <c r="D117" s="39"/>
    </row>
    <row r="118" spans="4:4" x14ac:dyDescent="0.25">
      <c r="D118" s="39"/>
    </row>
    <row r="119" spans="4:4" x14ac:dyDescent="0.25">
      <c r="D119" s="39"/>
    </row>
    <row r="120" spans="4:4" x14ac:dyDescent="0.25">
      <c r="D120" s="39"/>
    </row>
    <row r="121" spans="4:4" x14ac:dyDescent="0.25">
      <c r="D121" s="39"/>
    </row>
    <row r="122" spans="4:4" x14ac:dyDescent="0.25">
      <c r="D122" s="39"/>
    </row>
    <row r="123" spans="4:4" x14ac:dyDescent="0.25">
      <c r="D123" s="39"/>
    </row>
    <row r="124" spans="4:4" x14ac:dyDescent="0.25">
      <c r="D124" s="39"/>
    </row>
    <row r="125" spans="4:4" x14ac:dyDescent="0.25">
      <c r="D125" s="39"/>
    </row>
    <row r="126" spans="4:4" x14ac:dyDescent="0.25">
      <c r="D126" s="39"/>
    </row>
    <row r="127" spans="4:4" x14ac:dyDescent="0.25">
      <c r="D127" s="39"/>
    </row>
    <row r="128" spans="4:4" x14ac:dyDescent="0.25">
      <c r="D128" s="39"/>
    </row>
    <row r="129" spans="4:4" x14ac:dyDescent="0.25">
      <c r="D129" s="39"/>
    </row>
    <row r="130" spans="4:4" x14ac:dyDescent="0.25">
      <c r="D130" s="39"/>
    </row>
    <row r="131" spans="4:4" x14ac:dyDescent="0.25">
      <c r="D131" s="39"/>
    </row>
    <row r="132" spans="4:4" x14ac:dyDescent="0.25">
      <c r="D132" s="39"/>
    </row>
    <row r="133" spans="4:4" x14ac:dyDescent="0.25">
      <c r="D133" s="39"/>
    </row>
    <row r="134" spans="4:4" x14ac:dyDescent="0.25">
      <c r="D134" s="39"/>
    </row>
    <row r="135" spans="4:4" x14ac:dyDescent="0.25">
      <c r="D135" s="39"/>
    </row>
    <row r="136" spans="4:4" x14ac:dyDescent="0.25">
      <c r="D136" s="39"/>
    </row>
    <row r="137" spans="4:4" x14ac:dyDescent="0.25">
      <c r="D137" s="39"/>
    </row>
    <row r="138" spans="4:4" x14ac:dyDescent="0.25">
      <c r="D138" s="39"/>
    </row>
    <row r="139" spans="4:4" x14ac:dyDescent="0.25">
      <c r="D139" s="39"/>
    </row>
    <row r="140" spans="4:4" x14ac:dyDescent="0.25">
      <c r="D140" s="39"/>
    </row>
    <row r="141" spans="4:4" x14ac:dyDescent="0.25">
      <c r="D141" s="39"/>
    </row>
    <row r="142" spans="4:4" x14ac:dyDescent="0.25">
      <c r="D142" s="39"/>
    </row>
    <row r="143" spans="4:4" x14ac:dyDescent="0.25">
      <c r="D143" s="39"/>
    </row>
    <row r="144" spans="4:4" x14ac:dyDescent="0.25">
      <c r="D144" s="39"/>
    </row>
    <row r="145" spans="4:4" x14ac:dyDescent="0.25">
      <c r="D145" s="39"/>
    </row>
    <row r="146" spans="4:4" x14ac:dyDescent="0.25">
      <c r="D146" s="39"/>
    </row>
    <row r="147" spans="4:4" x14ac:dyDescent="0.25">
      <c r="D147" s="39"/>
    </row>
    <row r="148" spans="4:4" x14ac:dyDescent="0.25">
      <c r="D148" s="39"/>
    </row>
    <row r="149" spans="4:4" x14ac:dyDescent="0.25">
      <c r="D149" s="39"/>
    </row>
    <row r="150" spans="4:4" x14ac:dyDescent="0.25">
      <c r="D150" s="39"/>
    </row>
    <row r="151" spans="4:4" x14ac:dyDescent="0.25">
      <c r="D151" s="39"/>
    </row>
    <row r="152" spans="4:4" x14ac:dyDescent="0.25">
      <c r="D152" s="39"/>
    </row>
    <row r="153" spans="4:4" x14ac:dyDescent="0.25">
      <c r="D153" s="39"/>
    </row>
    <row r="154" spans="4:4" x14ac:dyDescent="0.25">
      <c r="D154" s="39"/>
    </row>
    <row r="155" spans="4:4" x14ac:dyDescent="0.25">
      <c r="D155" s="39"/>
    </row>
    <row r="156" spans="4:4" x14ac:dyDescent="0.25">
      <c r="D156" s="39"/>
    </row>
    <row r="157" spans="4:4" x14ac:dyDescent="0.25">
      <c r="D157" s="39"/>
    </row>
    <row r="158" spans="4:4" x14ac:dyDescent="0.25">
      <c r="D158" s="39"/>
    </row>
    <row r="159" spans="4:4" x14ac:dyDescent="0.25">
      <c r="D159" s="39"/>
    </row>
    <row r="160" spans="4:4" x14ac:dyDescent="0.25">
      <c r="D160" s="39"/>
    </row>
    <row r="161" spans="4:4" x14ac:dyDescent="0.25">
      <c r="D161" s="39"/>
    </row>
    <row r="162" spans="4:4" x14ac:dyDescent="0.25">
      <c r="D162" s="39"/>
    </row>
    <row r="163" spans="4:4" x14ac:dyDescent="0.25">
      <c r="D163" s="39"/>
    </row>
    <row r="164" spans="4:4" x14ac:dyDescent="0.25">
      <c r="D164" s="39"/>
    </row>
    <row r="165" spans="4:4" x14ac:dyDescent="0.25">
      <c r="D165" s="39"/>
    </row>
    <row r="166" spans="4:4" x14ac:dyDescent="0.25">
      <c r="D166" s="39"/>
    </row>
    <row r="167" spans="4:4" x14ac:dyDescent="0.25">
      <c r="D167" s="39"/>
    </row>
    <row r="168" spans="4:4" x14ac:dyDescent="0.25">
      <c r="D168" s="39"/>
    </row>
    <row r="169" spans="4:4" x14ac:dyDescent="0.25">
      <c r="D169" s="39"/>
    </row>
    <row r="170" spans="4:4" x14ac:dyDescent="0.25">
      <c r="D170" s="39"/>
    </row>
    <row r="171" spans="4:4" x14ac:dyDescent="0.25">
      <c r="D171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37" sqref="B37"/>
    </sheetView>
  </sheetViews>
  <sheetFormatPr defaultRowHeight="15" x14ac:dyDescent="0.25"/>
  <cols>
    <col min="1" max="1" width="28.28515625" bestFit="1" customWidth="1"/>
    <col min="2" max="2" width="25" customWidth="1"/>
    <col min="3" max="3" width="65.42578125" customWidth="1"/>
  </cols>
  <sheetData>
    <row r="1" spans="1:9" x14ac:dyDescent="0.25">
      <c r="A1" s="101"/>
      <c r="B1" s="101" t="s">
        <v>110</v>
      </c>
      <c r="C1" s="101"/>
      <c r="D1" s="101" t="s">
        <v>112</v>
      </c>
      <c r="E1" s="101"/>
      <c r="F1" s="101"/>
      <c r="G1" s="101"/>
      <c r="H1" s="101"/>
      <c r="I1" s="101"/>
    </row>
    <row r="2" spans="1:9" x14ac:dyDescent="0.25">
      <c r="A2" s="136" t="s">
        <v>60</v>
      </c>
      <c r="B2" s="101" t="s">
        <v>111</v>
      </c>
      <c r="C2" s="101" t="s">
        <v>114</v>
      </c>
      <c r="D2" s="101" t="s">
        <v>113</v>
      </c>
      <c r="E2" s="101"/>
      <c r="F2" s="101"/>
      <c r="G2" s="101"/>
      <c r="H2" s="101"/>
      <c r="I2" s="101"/>
    </row>
    <row r="3" spans="1:9" x14ac:dyDescent="0.25">
      <c r="A3" s="136"/>
      <c r="B3" s="101" t="s">
        <v>115</v>
      </c>
      <c r="C3" s="101" t="s">
        <v>117</v>
      </c>
      <c r="D3" s="101" t="s">
        <v>116</v>
      </c>
      <c r="E3" s="101"/>
      <c r="F3" s="101"/>
      <c r="G3" s="101"/>
      <c r="H3" s="101"/>
      <c r="I3" s="101"/>
    </row>
    <row r="4" spans="1:9" x14ac:dyDescent="0.25">
      <c r="A4" s="136" t="s">
        <v>61</v>
      </c>
      <c r="B4" s="195" t="s">
        <v>118</v>
      </c>
      <c r="C4" s="195" t="s">
        <v>122</v>
      </c>
      <c r="D4" s="101"/>
      <c r="E4" s="101"/>
      <c r="F4" s="101"/>
      <c r="G4" s="101"/>
      <c r="H4" s="101"/>
      <c r="I4" s="101"/>
    </row>
    <row r="5" spans="1:9" s="101" customFormat="1" x14ac:dyDescent="0.25">
      <c r="A5" s="192"/>
      <c r="B5" s="195" t="s">
        <v>119</v>
      </c>
      <c r="C5" s="195" t="s">
        <v>123</v>
      </c>
    </row>
    <row r="6" spans="1:9" s="101" customFormat="1" x14ac:dyDescent="0.25">
      <c r="A6" s="192"/>
      <c r="B6" s="195" t="s">
        <v>120</v>
      </c>
      <c r="C6" s="195" t="s">
        <v>124</v>
      </c>
    </row>
    <row r="7" spans="1:9" s="101" customFormat="1" x14ac:dyDescent="0.25">
      <c r="A7" s="192"/>
      <c r="B7" s="195" t="s">
        <v>121</v>
      </c>
      <c r="C7" s="195" t="s">
        <v>125</v>
      </c>
    </row>
    <row r="8" spans="1:9" s="184" customFormat="1" x14ac:dyDescent="0.25">
      <c r="A8" s="192" t="s">
        <v>62</v>
      </c>
      <c r="B8" s="196" t="s">
        <v>126</v>
      </c>
      <c r="C8" s="196" t="s">
        <v>127</v>
      </c>
    </row>
    <row r="9" spans="1:9" s="184" customFormat="1" x14ac:dyDescent="0.25">
      <c r="A9" s="192"/>
      <c r="B9" s="196" t="s">
        <v>128</v>
      </c>
      <c r="C9" s="196" t="s">
        <v>133</v>
      </c>
    </row>
    <row r="10" spans="1:9" s="184" customFormat="1" x14ac:dyDescent="0.25">
      <c r="A10" s="192"/>
      <c r="B10" s="196" t="s">
        <v>129</v>
      </c>
      <c r="C10" s="196" t="s">
        <v>131</v>
      </c>
    </row>
    <row r="11" spans="1:9" s="184" customFormat="1" x14ac:dyDescent="0.25">
      <c r="A11" s="192"/>
      <c r="B11" s="196" t="s">
        <v>130</v>
      </c>
      <c r="C11" s="196" t="s">
        <v>132</v>
      </c>
    </row>
    <row r="12" spans="1:9" x14ac:dyDescent="0.25">
      <c r="A12" s="136" t="s">
        <v>63</v>
      </c>
      <c r="B12" s="195" t="s">
        <v>134</v>
      </c>
      <c r="C12" s="195" t="s">
        <v>135</v>
      </c>
      <c r="D12" s="101"/>
      <c r="E12" s="101"/>
      <c r="F12" s="101"/>
      <c r="G12" s="101"/>
      <c r="H12" s="101"/>
      <c r="I12" s="101"/>
    </row>
    <row r="13" spans="1:9" s="101" customFormat="1" x14ac:dyDescent="0.25">
      <c r="A13" s="136"/>
      <c r="B13" s="195" t="s">
        <v>136</v>
      </c>
      <c r="C13" s="195" t="s">
        <v>137</v>
      </c>
    </row>
    <row r="14" spans="1:9" s="101" customFormat="1" x14ac:dyDescent="0.25">
      <c r="A14" s="136"/>
      <c r="B14" s="193" t="s">
        <v>138</v>
      </c>
      <c r="C14" s="193" t="s">
        <v>139</v>
      </c>
    </row>
    <row r="15" spans="1:9" x14ac:dyDescent="0.25">
      <c r="A15" s="136" t="s">
        <v>64</v>
      </c>
      <c r="B15" s="101"/>
      <c r="C15" s="101"/>
      <c r="D15" s="101"/>
      <c r="E15" s="101"/>
      <c r="F15" s="101"/>
      <c r="G15" s="101"/>
      <c r="H15" s="101"/>
      <c r="I15" s="101"/>
    </row>
    <row r="16" spans="1:9" x14ac:dyDescent="0.25">
      <c r="A16" s="136" t="s">
        <v>65</v>
      </c>
      <c r="B16" s="101"/>
      <c r="C16" s="101"/>
      <c r="D16" s="101"/>
      <c r="E16" s="101"/>
      <c r="F16" s="101"/>
      <c r="G16" s="101"/>
      <c r="H16" s="101"/>
      <c r="I16" s="101"/>
    </row>
    <row r="17" spans="1:9" x14ac:dyDescent="0.25">
      <c r="A17" s="136" t="s">
        <v>66</v>
      </c>
      <c r="B17" s="101"/>
      <c r="C17" s="101"/>
      <c r="D17" s="101"/>
      <c r="E17" s="101"/>
      <c r="F17" s="101"/>
      <c r="G17" s="101"/>
      <c r="H17" s="101"/>
      <c r="I17" s="101"/>
    </row>
    <row r="18" spans="1:9" x14ac:dyDescent="0.25">
      <c r="A18" s="101"/>
      <c r="B18" s="101"/>
      <c r="C18" s="101"/>
      <c r="D18" s="101"/>
      <c r="E18" s="101"/>
      <c r="F18" s="101"/>
      <c r="G18" s="101"/>
      <c r="H18" s="101"/>
      <c r="I18" s="101"/>
    </row>
    <row r="19" spans="1:9" x14ac:dyDescent="0.25">
      <c r="B19" s="101" t="s">
        <v>157</v>
      </c>
      <c r="C19" s="101" t="s">
        <v>140</v>
      </c>
      <c r="D19" s="101"/>
      <c r="E19" s="101"/>
      <c r="F19" s="101"/>
    </row>
    <row r="20" spans="1:9" x14ac:dyDescent="0.25">
      <c r="B20" s="101" t="s">
        <v>158</v>
      </c>
      <c r="C20" s="101" t="s">
        <v>141</v>
      </c>
      <c r="D20" s="101"/>
      <c r="E20" s="101"/>
      <c r="F20" s="101"/>
    </row>
    <row r="21" spans="1:9" x14ac:dyDescent="0.25">
      <c r="B21" s="101" t="s">
        <v>159</v>
      </c>
      <c r="C21" s="101" t="s">
        <v>142</v>
      </c>
      <c r="D21" s="101"/>
      <c r="E21" s="101"/>
      <c r="F21" s="101"/>
    </row>
    <row r="22" spans="1:9" x14ac:dyDescent="0.25">
      <c r="B22" s="101" t="s">
        <v>160</v>
      </c>
      <c r="C22" s="101" t="s">
        <v>143</v>
      </c>
      <c r="D22" s="101"/>
      <c r="E22" s="101"/>
      <c r="F22" s="101"/>
    </row>
    <row r="23" spans="1:9" x14ac:dyDescent="0.25">
      <c r="B23" s="101" t="s">
        <v>161</v>
      </c>
      <c r="C23" s="101" t="s">
        <v>144</v>
      </c>
      <c r="D23" s="101"/>
      <c r="E23" s="101"/>
      <c r="F23" s="101"/>
    </row>
    <row r="24" spans="1:9" x14ac:dyDescent="0.25">
      <c r="B24" s="101" t="s">
        <v>162</v>
      </c>
      <c r="C24" s="101" t="s">
        <v>145</v>
      </c>
      <c r="D24" s="101"/>
      <c r="E24" s="101"/>
      <c r="F24" s="101"/>
    </row>
    <row r="25" spans="1:9" x14ac:dyDescent="0.25">
      <c r="B25" s="101" t="s">
        <v>163</v>
      </c>
      <c r="C25" s="101" t="s">
        <v>146</v>
      </c>
      <c r="D25" s="101"/>
      <c r="E25" s="101"/>
      <c r="F25" s="101"/>
    </row>
    <row r="26" spans="1:9" x14ac:dyDescent="0.25">
      <c r="D26" s="101"/>
      <c r="E26" s="101"/>
      <c r="F26" s="101"/>
    </row>
    <row r="28" spans="1:9" x14ac:dyDescent="0.25">
      <c r="B28" s="101" t="s">
        <v>151</v>
      </c>
      <c r="C28" s="101" t="s">
        <v>152</v>
      </c>
    </row>
    <row r="29" spans="1:9" x14ac:dyDescent="0.25">
      <c r="B29" s="101" t="s">
        <v>153</v>
      </c>
      <c r="C29" s="101" t="s">
        <v>154</v>
      </c>
    </row>
    <row r="30" spans="1:9" x14ac:dyDescent="0.25">
      <c r="B30" s="101" t="s">
        <v>147</v>
      </c>
      <c r="C30" s="101" t="s">
        <v>148</v>
      </c>
    </row>
    <row r="31" spans="1:9" x14ac:dyDescent="0.25">
      <c r="B31" s="1" t="s">
        <v>149</v>
      </c>
      <c r="C31" s="1" t="s">
        <v>150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14</vt:i4>
      </vt:variant>
    </vt:vector>
  </HeadingPairs>
  <TitlesOfParts>
    <vt:vector size="29" baseType="lpstr">
      <vt:lpstr>Portstats --&gt;</vt:lpstr>
      <vt:lpstr>LongShort --&gt;</vt:lpstr>
      <vt:lpstr>Sector --&gt;</vt:lpstr>
      <vt:lpstr>Sector2</vt:lpstr>
      <vt:lpstr>Region --&gt;</vt:lpstr>
      <vt:lpstr>Region2</vt:lpstr>
      <vt:lpstr>Short Eastern Europe</vt:lpstr>
      <vt:lpstr>Appendix --&gt;</vt:lpstr>
      <vt:lpstr>Exposure Data</vt:lpstr>
      <vt:lpstr>Data</vt:lpstr>
      <vt:lpstr>Monthly Returns</vt:lpstr>
      <vt:lpstr>Perfattr Data</vt:lpstr>
      <vt:lpstr>Benchmark</vt:lpstr>
      <vt:lpstr>Benchmark (2)</vt:lpstr>
      <vt:lpstr>BM Des</vt:lpstr>
      <vt:lpstr>Chart1</vt:lpstr>
      <vt:lpstr>Chart12</vt:lpstr>
      <vt:lpstr>Chart2</vt:lpstr>
      <vt:lpstr>Chart3</vt:lpstr>
      <vt:lpstr>Chart6</vt:lpstr>
      <vt:lpstr>Chart7</vt:lpstr>
      <vt:lpstr>Chart13</vt:lpstr>
      <vt:lpstr>Chart15</vt:lpstr>
      <vt:lpstr>Chart4</vt:lpstr>
      <vt:lpstr>Chart5</vt:lpstr>
      <vt:lpstr>Chart9</vt:lpstr>
      <vt:lpstr>Chart17</vt:lpstr>
      <vt:lpstr>Chart18</vt:lpstr>
      <vt:lpstr>Chart19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Yunqian "Jessica"</dc:creator>
  <cp:lastModifiedBy>Lu, Liying</cp:lastModifiedBy>
  <cp:lastPrinted>2015-12-14T16:30:34Z</cp:lastPrinted>
  <dcterms:created xsi:type="dcterms:W3CDTF">2014-08-01T19:26:57Z</dcterms:created>
  <dcterms:modified xsi:type="dcterms:W3CDTF">2015-12-14T21:09:09Z</dcterms:modified>
</cp:coreProperties>
</file>