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PEDIDO 05.12.2019." sheetId="3" r:id="rId1"/>
  </sheets>
  <calcPr calcId="144525"/>
</workbook>
</file>

<file path=xl/calcChain.xml><?xml version="1.0" encoding="utf-8"?>
<calcChain xmlns="http://schemas.openxmlformats.org/spreadsheetml/2006/main">
  <c r="G9" i="3" l="1"/>
  <c r="K9" i="3" s="1"/>
  <c r="G8" i="3"/>
  <c r="K8" i="3" s="1"/>
  <c r="G7" i="3"/>
  <c r="K7" i="3" s="1"/>
  <c r="Q67" i="3" l="1"/>
  <c r="Q66" i="3"/>
  <c r="Q65" i="3"/>
  <c r="Q64" i="3"/>
  <c r="R64" i="3" s="1"/>
  <c r="Q63" i="3"/>
  <c r="Q62" i="3"/>
  <c r="F73" i="3"/>
  <c r="G73" i="3" s="1"/>
  <c r="K73" i="3" s="1"/>
  <c r="Q61" i="3"/>
  <c r="F72" i="3"/>
  <c r="G72" i="3" s="1"/>
  <c r="K72" i="3" s="1"/>
  <c r="Q60" i="3"/>
  <c r="F71" i="3"/>
  <c r="G71" i="3" s="1"/>
  <c r="K71" i="3" s="1"/>
  <c r="Q59" i="3"/>
  <c r="F70" i="3"/>
  <c r="G70" i="3" s="1"/>
  <c r="K70" i="3" s="1"/>
  <c r="Q58" i="3"/>
  <c r="F69" i="3"/>
  <c r="G69" i="3" s="1"/>
  <c r="K69" i="3" s="1"/>
  <c r="Q57" i="3"/>
  <c r="F68" i="3"/>
  <c r="G68" i="3" s="1"/>
  <c r="K68" i="3" s="1"/>
  <c r="Q56" i="3"/>
  <c r="G67" i="3"/>
  <c r="K67" i="3" s="1"/>
  <c r="Q55" i="3"/>
  <c r="G66" i="3"/>
  <c r="K66" i="3" s="1"/>
  <c r="Q54" i="3"/>
  <c r="G65" i="3"/>
  <c r="K65" i="3" s="1"/>
  <c r="Q53" i="3"/>
  <c r="F64" i="3"/>
  <c r="G64" i="3" s="1"/>
  <c r="K64" i="3" s="1"/>
  <c r="Q52" i="3"/>
  <c r="F63" i="3"/>
  <c r="G63" i="3" s="1"/>
  <c r="K63" i="3" s="1"/>
  <c r="Q51" i="3"/>
  <c r="F62" i="3"/>
  <c r="G62" i="3" s="1"/>
  <c r="K62" i="3" s="1"/>
  <c r="Q50" i="3"/>
  <c r="F61" i="3"/>
  <c r="G61" i="3" s="1"/>
  <c r="K61" i="3" s="1"/>
  <c r="Q49" i="3"/>
  <c r="F59" i="3"/>
  <c r="G59" i="3" s="1"/>
  <c r="K59" i="3" s="1"/>
  <c r="Q48" i="3"/>
  <c r="F58" i="3"/>
  <c r="G58" i="3" s="1"/>
  <c r="K58" i="3" s="1"/>
  <c r="Q47" i="3"/>
  <c r="F57" i="3"/>
  <c r="G57" i="3" s="1"/>
  <c r="K57" i="3" s="1"/>
  <c r="Q46" i="3"/>
  <c r="F56" i="3"/>
  <c r="G56" i="3" s="1"/>
  <c r="K56" i="3" s="1"/>
  <c r="Q45" i="3"/>
  <c r="F55" i="3"/>
  <c r="G55" i="3" s="1"/>
  <c r="K55" i="3" s="1"/>
  <c r="Q44" i="3"/>
  <c r="F54" i="3"/>
  <c r="G54" i="3" s="1"/>
  <c r="K54" i="3" s="1"/>
  <c r="Q43" i="3"/>
  <c r="F53" i="3"/>
  <c r="G53" i="3" s="1"/>
  <c r="K53" i="3" s="1"/>
  <c r="Q42" i="3"/>
  <c r="F48" i="3"/>
  <c r="G48" i="3" s="1"/>
  <c r="K48" i="3" s="1"/>
  <c r="Q41" i="3"/>
  <c r="F47" i="3"/>
  <c r="G47" i="3" s="1"/>
  <c r="K47" i="3" s="1"/>
  <c r="Q40" i="3"/>
  <c r="F46" i="3"/>
  <c r="G46" i="3" s="1"/>
  <c r="K46" i="3" s="1"/>
  <c r="Q39" i="3"/>
  <c r="R39" i="3" s="1"/>
  <c r="F45" i="3"/>
  <c r="G45" i="3" s="1"/>
  <c r="K45" i="3" s="1"/>
  <c r="Q38" i="3"/>
  <c r="F44" i="3"/>
  <c r="G44" i="3" s="1"/>
  <c r="K44" i="3" s="1"/>
  <c r="Q37" i="3"/>
  <c r="G43" i="3"/>
  <c r="K43" i="3" s="1"/>
  <c r="Q36" i="3"/>
  <c r="F42" i="3"/>
  <c r="G42" i="3" s="1"/>
  <c r="K42" i="3" s="1"/>
  <c r="Q35" i="3"/>
  <c r="G41" i="3"/>
  <c r="Q34" i="3"/>
  <c r="G40" i="3"/>
  <c r="K40" i="3" s="1"/>
  <c r="Q33" i="3"/>
  <c r="F39" i="3"/>
  <c r="G39" i="3" s="1"/>
  <c r="K39" i="3" s="1"/>
  <c r="Q32" i="3"/>
  <c r="F38" i="3"/>
  <c r="G38" i="3" s="1"/>
  <c r="K38" i="3" s="1"/>
  <c r="Q31" i="3"/>
  <c r="F37" i="3"/>
  <c r="G37" i="3" s="1"/>
  <c r="K37" i="3" s="1"/>
  <c r="Q30" i="3"/>
  <c r="F36" i="3"/>
  <c r="G36" i="3" s="1"/>
  <c r="K36" i="3" s="1"/>
  <c r="Q29" i="3"/>
  <c r="F35" i="3"/>
  <c r="G35" i="3" s="1"/>
  <c r="K35" i="3" s="1"/>
  <c r="Q28" i="3"/>
  <c r="F34" i="3"/>
  <c r="G34" i="3" s="1"/>
  <c r="K34" i="3" s="1"/>
  <c r="Q27" i="3"/>
  <c r="F33" i="3"/>
  <c r="G33" i="3" s="1"/>
  <c r="K33" i="3" s="1"/>
  <c r="Q26" i="3"/>
  <c r="F32" i="3"/>
  <c r="G32" i="3" s="1"/>
  <c r="K32" i="3" s="1"/>
  <c r="Q25" i="3"/>
  <c r="F31" i="3"/>
  <c r="G31" i="3" s="1"/>
  <c r="K31" i="3" s="1"/>
  <c r="Q24" i="3"/>
  <c r="F30" i="3"/>
  <c r="G30" i="3" s="1"/>
  <c r="K30" i="3" s="1"/>
  <c r="Q23" i="3"/>
  <c r="F29" i="3"/>
  <c r="G29" i="3" s="1"/>
  <c r="K29" i="3" s="1"/>
  <c r="Q22" i="3"/>
  <c r="F28" i="3"/>
  <c r="G28" i="3" s="1"/>
  <c r="K28" i="3" s="1"/>
  <c r="Q21" i="3"/>
  <c r="F27" i="3"/>
  <c r="G27" i="3" s="1"/>
  <c r="K27" i="3" s="1"/>
  <c r="Q20" i="3"/>
  <c r="F26" i="3"/>
  <c r="G26" i="3" s="1"/>
  <c r="K26" i="3" s="1"/>
  <c r="Q19" i="3"/>
  <c r="F25" i="3"/>
  <c r="G25" i="3" s="1"/>
  <c r="K25" i="3" s="1"/>
  <c r="Q18" i="3"/>
  <c r="F24" i="3"/>
  <c r="G24" i="3" s="1"/>
  <c r="K24" i="3" s="1"/>
  <c r="Q17" i="3"/>
  <c r="F23" i="3"/>
  <c r="G23" i="3" s="1"/>
  <c r="K23" i="3" s="1"/>
  <c r="Q16" i="3"/>
  <c r="F22" i="3"/>
  <c r="G22" i="3" s="1"/>
  <c r="K22" i="3" s="1"/>
  <c r="Q15" i="3"/>
  <c r="F21" i="3"/>
  <c r="G21" i="3" s="1"/>
  <c r="K21" i="3" s="1"/>
  <c r="Q14" i="3"/>
  <c r="F20" i="3"/>
  <c r="G20" i="3" s="1"/>
  <c r="K20" i="3" s="1"/>
  <c r="Q13" i="3"/>
  <c r="F19" i="3"/>
  <c r="G19" i="3" s="1"/>
  <c r="K19" i="3" s="1"/>
  <c r="Q12" i="3"/>
  <c r="G18" i="3"/>
  <c r="K18" i="3" s="1"/>
  <c r="F18" i="3"/>
  <c r="Q11" i="3"/>
  <c r="F17" i="3"/>
  <c r="G17" i="3" s="1"/>
  <c r="K17" i="3" s="1"/>
  <c r="Q10" i="3"/>
  <c r="F16" i="3"/>
  <c r="G16" i="3" s="1"/>
  <c r="K16" i="3" s="1"/>
  <c r="F15" i="3"/>
  <c r="G15" i="3" s="1"/>
  <c r="K15" i="3" s="1"/>
  <c r="F14" i="3"/>
  <c r="G14" i="3" s="1"/>
  <c r="K14" i="3" s="1"/>
  <c r="Q9" i="3"/>
  <c r="R9" i="3" s="1"/>
  <c r="F13" i="3"/>
  <c r="G13" i="3" s="1"/>
  <c r="K13" i="3" s="1"/>
  <c r="Q8" i="3"/>
  <c r="R8" i="3" s="1"/>
  <c r="F12" i="3"/>
  <c r="G12" i="3" s="1"/>
  <c r="K12" i="3" s="1"/>
  <c r="Q7" i="3"/>
  <c r="F11" i="3"/>
  <c r="G11" i="3" s="1"/>
  <c r="K11" i="3" s="1"/>
  <c r="Q6" i="3"/>
  <c r="R6" i="3" s="1"/>
  <c r="G6" i="3"/>
  <c r="Q5" i="3"/>
  <c r="R5" i="3" s="1"/>
  <c r="G5" i="3"/>
  <c r="R54" i="3" l="1"/>
  <c r="R56" i="3"/>
  <c r="R58" i="3"/>
  <c r="R18" i="3"/>
  <c r="R46" i="3"/>
  <c r="R27" i="3"/>
  <c r="R35" i="3"/>
  <c r="R37" i="3"/>
  <c r="R48" i="3"/>
  <c r="R52" i="3"/>
  <c r="R65" i="3"/>
  <c r="R25" i="3"/>
  <c r="R11" i="3"/>
  <c r="R26" i="3"/>
  <c r="R47" i="3"/>
  <c r="R66" i="3"/>
  <c r="R16" i="3"/>
  <c r="R19" i="3"/>
  <c r="R32" i="3"/>
  <c r="R34" i="3"/>
  <c r="R38" i="3"/>
  <c r="R55" i="3"/>
  <c r="R57" i="3"/>
  <c r="R63" i="3"/>
  <c r="R67" i="3"/>
  <c r="R10" i="3"/>
  <c r="R15" i="3"/>
  <c r="R20" i="3"/>
  <c r="R22" i="3"/>
  <c r="R31" i="3"/>
  <c r="R40" i="3"/>
  <c r="R42" i="3"/>
  <c r="R51" i="3"/>
  <c r="R62" i="3"/>
  <c r="R24" i="3"/>
  <c r="R44" i="3"/>
  <c r="R7" i="3"/>
  <c r="R12" i="3"/>
  <c r="R14" i="3"/>
  <c r="R21" i="3"/>
  <c r="R23" i="3"/>
  <c r="R28" i="3"/>
  <c r="R30" i="3"/>
  <c r="R41" i="3"/>
  <c r="R43" i="3"/>
  <c r="R50" i="3"/>
  <c r="R59" i="3"/>
  <c r="R61" i="3"/>
  <c r="R33" i="3"/>
  <c r="R36" i="3"/>
  <c r="R17" i="3"/>
  <c r="R13" i="3"/>
  <c r="R29" i="3"/>
  <c r="R45" i="3"/>
  <c r="R49" i="3"/>
  <c r="R53" i="3"/>
  <c r="R60" i="3"/>
</calcChain>
</file>

<file path=xl/sharedStrings.xml><?xml version="1.0" encoding="utf-8"?>
<sst xmlns="http://schemas.openxmlformats.org/spreadsheetml/2006/main" count="155" uniqueCount="96">
  <si>
    <t>038000148002</t>
  </si>
  <si>
    <t>038000148033</t>
  </si>
  <si>
    <t>ALL BRAN FLAKES PASAS DE 490GRS.</t>
  </si>
  <si>
    <t>ALL BRAN FLAKES PASAS DE 285GRS.</t>
  </si>
  <si>
    <t>ALL BRAN FLAKES ORIGINAL DE 620GRS.</t>
  </si>
  <si>
    <t>ALL BRAN FLAKES ORIGINAL DE 300GRS.</t>
  </si>
  <si>
    <t>CORN FLAKES VALUE PACK 680GR</t>
  </si>
  <si>
    <t>ALL-BRAN MALTEADA CHOCOLATE 24/236 GRS..</t>
  </si>
  <si>
    <t>ARBOLEDAS</t>
  </si>
  <si>
    <t>ALLENDE</t>
  </si>
  <si>
    <t>CATEGORÍA</t>
  </si>
  <si>
    <t>PRECIOS A PARTIR 5 NOV 18</t>
  </si>
  <si>
    <t>Costo</t>
  </si>
  <si>
    <t>D1</t>
  </si>
  <si>
    <t>D2</t>
  </si>
  <si>
    <t>D3</t>
  </si>
  <si>
    <t>CTO. C/DES</t>
  </si>
  <si>
    <t>DIAZ ORDAZ</t>
  </si>
  <si>
    <t>BARRAS</t>
  </si>
  <si>
    <t>SPECIAL K NUT BAR ARANDANOS 165G</t>
  </si>
  <si>
    <t>SPECIAL K NUT BAR CHOCOLATE 165G</t>
  </si>
  <si>
    <t>CEREAL</t>
  </si>
  <si>
    <t>CORN POPS 530 GR.</t>
  </si>
  <si>
    <t>FROOT LOOPS 450</t>
  </si>
  <si>
    <t>EXTRA 420 GRS</t>
  </si>
  <si>
    <t>CHOCO KRISPIS POPS 470 GRS</t>
  </si>
  <si>
    <t>CHOCO KRISPIS 660 GRS</t>
  </si>
  <si>
    <t>SPECIAL K EQUIL 400 GRS</t>
  </si>
  <si>
    <t>CHOCO KRISPIS POPS 90 GRS.</t>
  </si>
  <si>
    <t>FROOT LOOPS 90 GRS</t>
  </si>
  <si>
    <t>CORN POPS 100 GRS.</t>
  </si>
  <si>
    <t>SPECIAL K 120 GRS</t>
  </si>
  <si>
    <t>FRUT MANZANA 222 GRS</t>
  </si>
  <si>
    <t>NUTRI-GRAIN FRUTELA FRESA 222 GRS</t>
  </si>
  <si>
    <t>NUTRI-GRAIN FRUTELA MORA 222 GRS</t>
  </si>
  <si>
    <t>NUTRI-GRAIN FRUTELA PIÑA 222 GRS</t>
  </si>
  <si>
    <t>ALL BRAN MANZANA CRUNCH 330GRS.</t>
  </si>
  <si>
    <t>RKT 132 GRS</t>
  </si>
  <si>
    <t>KRUNCHY GRANOLA 210 GRS</t>
  </si>
  <si>
    <t>KRUNCHY GRANOLA AVEN Y CHOCO. 210 GRS.</t>
  </si>
  <si>
    <t>ZUCARITAS 125 GRS</t>
  </si>
  <si>
    <t>FROOT LOOPS POP´S 310 GRS.</t>
  </si>
  <si>
    <t>FROOT LOOPS KELLOGGS 108GR</t>
  </si>
  <si>
    <t>ALL BRAN 465GR.</t>
  </si>
  <si>
    <t>CORN POPS 210GR.</t>
  </si>
  <si>
    <t>SPECIAL K 400GR.</t>
  </si>
  <si>
    <t>FROOT LOOPS 180 GR.</t>
  </si>
  <si>
    <t>ALL BRAN MALTEADA CHOCOLATE DESLACTOSADA 27/270 ML.</t>
  </si>
  <si>
    <t>SPECIAL K NUT BAR CARAMELO 165G</t>
  </si>
  <si>
    <t>CHOCO KRISPIS 290 GRS</t>
  </si>
  <si>
    <t>CHOCO KRISPIS 450 GRS</t>
  </si>
  <si>
    <t>VARIEDAD 311 GRS</t>
  </si>
  <si>
    <t>ZUCARITAS 740GR</t>
  </si>
  <si>
    <t>SPECIAL K ORIGINAL 620 GRS</t>
  </si>
  <si>
    <t>SPECIAL K CHOCOLATE 380GR.</t>
  </si>
  <si>
    <t>ZUCARITAS -CHOCO 260 GRS.</t>
  </si>
  <si>
    <t>ZUCARITAS -CHOCO C/MALVAVSISCOS KELLOGGS 700 GR.</t>
  </si>
  <si>
    <t>CORN FLAKES DE 300 GR.</t>
  </si>
  <si>
    <t>EXTRA 310 GRS</t>
  </si>
  <si>
    <t>ZUCARITAS 300GRS.</t>
  </si>
  <si>
    <t>ZUCARITAS 490 GR.</t>
  </si>
  <si>
    <t>SPECIAL K ORIGINAL 24/260GR.</t>
  </si>
  <si>
    <t>ALL BRAN PASAS 240 GRS</t>
  </si>
  <si>
    <t>SPECIAL K CRISP 108 GRS</t>
  </si>
  <si>
    <t>ALL-BRAN MALTEADA NUEZ 27/236 ML</t>
  </si>
  <si>
    <t>ALL BRAN MALTEADA VAINILLA 27/236 ML.</t>
  </si>
  <si>
    <t>ALL BRAN FLAKES 222 GRS</t>
  </si>
  <si>
    <t>ALL BRAN CHOCOLATE 240 GRS</t>
  </si>
  <si>
    <t>ALL BRAN CRISP MANZANA 108 GRS</t>
  </si>
  <si>
    <t>ZUCARITAS 126 GRS</t>
  </si>
  <si>
    <t>ALL BRAN FLAKES ORIGINAL 775 GR.</t>
  </si>
  <si>
    <t>EXTRA PASION 370 GR.</t>
  </si>
  <si>
    <t xml:space="preserve">PEDIDO KELLOGG'S COMPANY.- </t>
  </si>
  <si>
    <t xml:space="preserve">NO.PROV- </t>
  </si>
  <si>
    <t xml:space="preserve">CODIGO </t>
  </si>
  <si>
    <t xml:space="preserve">DESCRIPCION </t>
  </si>
  <si>
    <t xml:space="preserve">U/EMP </t>
  </si>
  <si>
    <t xml:space="preserve">VILLEGAS </t>
  </si>
  <si>
    <t xml:space="preserve">BEBIDAS </t>
  </si>
  <si>
    <t xml:space="preserve">CHOCO KRISPIS 114GR </t>
  </si>
  <si>
    <t>SALTY SNACKS</t>
  </si>
  <si>
    <t>PRINGLES ORIGINAL 124GR</t>
  </si>
  <si>
    <t>PRINGLES CREMA CEBOLLA 124GR</t>
  </si>
  <si>
    <t>PRINGLES QUESO 124 GR</t>
  </si>
  <si>
    <t>038000184932</t>
  </si>
  <si>
    <t>038000184949</t>
  </si>
  <si>
    <t>038000184956</t>
  </si>
  <si>
    <t>CORN FLAKES KELLOGG'S 500 GRS</t>
  </si>
  <si>
    <t>BARRA ALL BRAN MANZANA CANELA 20/222 GRS</t>
  </si>
  <si>
    <t>CEREAL FROT LOOPS KELOGGS 410 GRS</t>
  </si>
  <si>
    <t>CEREAL CORN POPS 490 GRS</t>
  </si>
  <si>
    <t>CEREAL CHOCO KRISPIS 620 GRS</t>
  </si>
  <si>
    <t>CEREAL ZUCARITAS KELLOGGS 710 GRS</t>
  </si>
  <si>
    <t>CEREAL ZUCARITAS DE 260 GRS.</t>
  </si>
  <si>
    <t>CORN FLAKES KELLOGG S DE 150 GR.</t>
  </si>
  <si>
    <t>PEDIDO DE MERCANCIA: 05.12.2019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</si>
</sst>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right"/>
    </xf>
    <xf numFmtId="1" fontId="0" fillId="4" borderId="1" xfId="0" applyNumberFormat="1" applyFill="1" applyBorder="1"/>
    <xf numFmtId="0" fontId="0" fillId="4" borderId="1" xfId="0" applyFill="1" applyBorder="1"/>
    <xf numFmtId="44" fontId="4" fillId="4" borderId="1" xfId="1" applyFont="1" applyFill="1" applyBorder="1" applyAlignment="1">
      <alignment horizontal="center" vertical="center"/>
    </xf>
    <xf numFmtId="44" fontId="0" fillId="0" borderId="1" xfId="1" applyFont="1" applyBorder="1"/>
    <xf numFmtId="0" fontId="0" fillId="4" borderId="1" xfId="0" applyFill="1" applyBorder="1" applyAlignment="1">
      <alignment horizontal="center" vertical="center"/>
    </xf>
    <xf numFmtId="44" fontId="0" fillId="4" borderId="4" xfId="1" applyFont="1" applyFill="1" applyBorder="1"/>
    <xf numFmtId="44" fontId="0" fillId="0" borderId="0" xfId="0" applyNumberFormat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44" fontId="0" fillId="0" borderId="4" xfId="1" applyFont="1" applyBorder="1"/>
    <xf numFmtId="0" fontId="0" fillId="0" borderId="1" xfId="0" applyFill="1" applyBorder="1"/>
    <xf numFmtId="0" fontId="4" fillId="0" borderId="1" xfId="0" applyFont="1" applyFill="1" applyBorder="1" applyAlignment="1">
      <alignment horizontal="center" vertical="center"/>
    </xf>
    <xf numFmtId="44" fontId="0" fillId="0" borderId="4" xfId="1" applyFont="1" applyFill="1" applyBorder="1"/>
    <xf numFmtId="44" fontId="4" fillId="0" borderId="8" xfId="1" applyFont="1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44" fontId="0" fillId="2" borderId="1" xfId="1" applyFont="1" applyFill="1" applyBorder="1"/>
    <xf numFmtId="44" fontId="0" fillId="2" borderId="4" xfId="1" applyFont="1" applyFill="1" applyBorder="1"/>
    <xf numFmtId="49" fontId="1" fillId="2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10.5703125" bestFit="1" customWidth="1"/>
    <col min="2" max="2" width="14" bestFit="1" customWidth="1"/>
    <col min="3" max="3" width="15.85546875" bestFit="1" customWidth="1"/>
    <col min="4" max="4" width="55.85546875" bestFit="1" customWidth="1"/>
    <col min="5" max="5" width="7.42578125" bestFit="1" customWidth="1"/>
    <col min="6" max="6" width="14.85546875" customWidth="1"/>
    <col min="7" max="7" width="8" bestFit="1" customWidth="1"/>
    <col min="8" max="10" width="3.28515625" bestFit="1" customWidth="1"/>
    <col min="11" max="11" width="10.85546875" customWidth="1"/>
    <col min="12" max="15" width="9.5703125" bestFit="1" customWidth="1"/>
    <col min="18" max="18" width="11.5703125" bestFit="1" customWidth="1"/>
  </cols>
  <sheetData>
    <row r="2" spans="1:18" x14ac:dyDescent="0.25">
      <c r="D2" s="41" t="s">
        <v>72</v>
      </c>
    </row>
    <row r="3" spans="1:18" x14ac:dyDescent="0.25">
      <c r="D3" s="42"/>
      <c r="L3" s="43" t="s">
        <v>95</v>
      </c>
      <c r="M3" s="44"/>
      <c r="N3" s="44"/>
      <c r="O3" s="45"/>
    </row>
    <row r="4" spans="1:18" ht="45" x14ac:dyDescent="0.25">
      <c r="A4" s="2" t="s">
        <v>73</v>
      </c>
      <c r="B4" s="2" t="s">
        <v>74</v>
      </c>
      <c r="C4" s="3" t="s">
        <v>10</v>
      </c>
      <c r="D4" s="2" t="s">
        <v>75</v>
      </c>
      <c r="E4" s="2" t="s">
        <v>76</v>
      </c>
      <c r="F4" s="4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5" t="s">
        <v>16</v>
      </c>
      <c r="L4" s="6" t="s">
        <v>17</v>
      </c>
      <c r="M4" s="6" t="s">
        <v>8</v>
      </c>
      <c r="N4" s="6" t="s">
        <v>77</v>
      </c>
      <c r="O4" s="6" t="s">
        <v>9</v>
      </c>
    </row>
    <row r="5" spans="1:18" ht="15.75" x14ac:dyDescent="0.25">
      <c r="A5" s="7">
        <v>2055</v>
      </c>
      <c r="B5" s="8" t="s">
        <v>0</v>
      </c>
      <c r="C5" s="9" t="s">
        <v>18</v>
      </c>
      <c r="D5" s="10" t="s">
        <v>19</v>
      </c>
      <c r="E5" s="3">
        <v>12</v>
      </c>
      <c r="F5" s="11">
        <v>311.14</v>
      </c>
      <c r="G5" s="12">
        <f>+F5/E5</f>
        <v>25.928333333333331</v>
      </c>
      <c r="H5" s="13"/>
      <c r="I5" s="13"/>
      <c r="J5" s="13"/>
      <c r="K5" s="14"/>
      <c r="L5" s="38">
        <v>0</v>
      </c>
      <c r="M5" s="38">
        <v>1</v>
      </c>
      <c r="N5" s="38">
        <v>0</v>
      </c>
      <c r="O5" s="38">
        <v>0</v>
      </c>
      <c r="Q5">
        <f t="shared" ref="Q5:Q66" si="0">+L5+M5+N5+O5</f>
        <v>1</v>
      </c>
      <c r="R5" s="15">
        <f t="shared" ref="R5:R66" si="1">+Q5*F5</f>
        <v>311.14</v>
      </c>
    </row>
    <row r="6" spans="1:18" ht="15.75" x14ac:dyDescent="0.25">
      <c r="A6" s="16">
        <v>2055</v>
      </c>
      <c r="B6" s="8" t="s">
        <v>1</v>
      </c>
      <c r="C6" s="9" t="s">
        <v>18</v>
      </c>
      <c r="D6" s="10" t="s">
        <v>20</v>
      </c>
      <c r="E6" s="3">
        <v>12</v>
      </c>
      <c r="F6" s="11">
        <v>311.14</v>
      </c>
      <c r="G6" s="12">
        <f>+F6/E6</f>
        <v>25.928333333333331</v>
      </c>
      <c r="H6" s="13"/>
      <c r="I6" s="13"/>
      <c r="J6" s="13"/>
      <c r="K6" s="14"/>
      <c r="L6" s="38">
        <v>1</v>
      </c>
      <c r="M6" s="38">
        <v>2</v>
      </c>
      <c r="N6" s="38">
        <v>0</v>
      </c>
      <c r="O6" s="38">
        <v>0</v>
      </c>
      <c r="Q6">
        <f t="shared" si="0"/>
        <v>3</v>
      </c>
      <c r="R6" s="15">
        <f t="shared" si="1"/>
        <v>933.42</v>
      </c>
    </row>
    <row r="7" spans="1:18" ht="15.75" x14ac:dyDescent="0.25">
      <c r="A7" s="26"/>
      <c r="B7" s="33" t="s">
        <v>84</v>
      </c>
      <c r="C7" s="27" t="s">
        <v>80</v>
      </c>
      <c r="D7" s="28" t="s">
        <v>81</v>
      </c>
      <c r="E7" s="29">
        <v>14</v>
      </c>
      <c r="F7" s="30">
        <v>387.92</v>
      </c>
      <c r="G7" s="31">
        <f>+F7/E7</f>
        <v>27.708571428571428</v>
      </c>
      <c r="H7" s="26">
        <v>0</v>
      </c>
      <c r="I7" s="26">
        <v>0</v>
      </c>
      <c r="J7" s="26">
        <v>0</v>
      </c>
      <c r="K7" s="32">
        <f>+G7*((100-H7)/100)*((100-I7)/100)*((100-J7)/100)</f>
        <v>27.708571428571428</v>
      </c>
      <c r="L7" s="39">
        <v>3</v>
      </c>
      <c r="M7" s="39">
        <v>0</v>
      </c>
      <c r="N7" s="39">
        <v>0</v>
      </c>
      <c r="O7" s="39">
        <v>0</v>
      </c>
      <c r="Q7">
        <f t="shared" si="0"/>
        <v>3</v>
      </c>
      <c r="R7" s="15">
        <f t="shared" si="1"/>
        <v>1163.76</v>
      </c>
    </row>
    <row r="8" spans="1:18" ht="15.75" x14ac:dyDescent="0.25">
      <c r="A8" s="26"/>
      <c r="B8" s="33" t="s">
        <v>85</v>
      </c>
      <c r="C8" s="27" t="s">
        <v>80</v>
      </c>
      <c r="D8" s="28" t="s">
        <v>82</v>
      </c>
      <c r="E8" s="29">
        <v>14</v>
      </c>
      <c r="F8" s="30">
        <v>387.92</v>
      </c>
      <c r="G8" s="31">
        <f>+F8/E8</f>
        <v>27.708571428571428</v>
      </c>
      <c r="H8" s="26">
        <v>0</v>
      </c>
      <c r="I8" s="26">
        <v>0</v>
      </c>
      <c r="J8" s="26">
        <v>0</v>
      </c>
      <c r="K8" s="32">
        <f>+G8*((100-H8)/100)*((100-I8)/100)*((100-J8)/100)</f>
        <v>27.708571428571428</v>
      </c>
      <c r="L8" s="39">
        <v>6</v>
      </c>
      <c r="M8" s="39">
        <v>1</v>
      </c>
      <c r="N8" s="39">
        <v>0</v>
      </c>
      <c r="O8" s="39">
        <v>0</v>
      </c>
      <c r="Q8">
        <f t="shared" si="0"/>
        <v>7</v>
      </c>
      <c r="R8" s="15">
        <f t="shared" si="1"/>
        <v>2715.44</v>
      </c>
    </row>
    <row r="9" spans="1:18" ht="15.75" x14ac:dyDescent="0.25">
      <c r="A9" s="26"/>
      <c r="B9" s="33" t="s">
        <v>86</v>
      </c>
      <c r="C9" s="27" t="s">
        <v>80</v>
      </c>
      <c r="D9" s="28" t="s">
        <v>83</v>
      </c>
      <c r="E9" s="29">
        <v>14</v>
      </c>
      <c r="F9" s="30">
        <v>387.92</v>
      </c>
      <c r="G9" s="31">
        <f>+F9/E9</f>
        <v>27.708571428571428</v>
      </c>
      <c r="H9" s="26">
        <v>0</v>
      </c>
      <c r="I9" s="26">
        <v>0</v>
      </c>
      <c r="J9" s="26">
        <v>0</v>
      </c>
      <c r="K9" s="32">
        <f>+G9*((100-H9)/100)*((100-I9)/100)*((100-J9)/100)</f>
        <v>27.708571428571428</v>
      </c>
      <c r="L9" s="39">
        <v>3</v>
      </c>
      <c r="M9" s="39">
        <v>0</v>
      </c>
      <c r="N9" s="39">
        <v>0</v>
      </c>
      <c r="O9" s="39">
        <v>0</v>
      </c>
      <c r="Q9">
        <f t="shared" si="0"/>
        <v>3</v>
      </c>
      <c r="R9" s="15">
        <f t="shared" si="1"/>
        <v>1163.76</v>
      </c>
    </row>
    <row r="10" spans="1:18" ht="15.75" x14ac:dyDescent="0.25">
      <c r="A10" s="13"/>
      <c r="B10" s="36">
        <v>7501008000045</v>
      </c>
      <c r="C10" s="17"/>
      <c r="D10" s="21" t="s">
        <v>88</v>
      </c>
      <c r="E10" s="22">
        <v>20</v>
      </c>
      <c r="F10" s="19"/>
      <c r="G10" s="12"/>
      <c r="H10" s="16"/>
      <c r="I10" s="16"/>
      <c r="J10" s="16"/>
      <c r="K10" s="23"/>
      <c r="L10" s="38">
        <v>0</v>
      </c>
      <c r="M10" s="38">
        <v>0</v>
      </c>
      <c r="N10" s="38">
        <v>0</v>
      </c>
      <c r="O10" s="38">
        <v>0</v>
      </c>
      <c r="Q10">
        <f t="shared" si="0"/>
        <v>0</v>
      </c>
      <c r="R10" s="15">
        <f t="shared" si="1"/>
        <v>0</v>
      </c>
    </row>
    <row r="11" spans="1:18" ht="15.75" x14ac:dyDescent="0.25">
      <c r="A11" s="7">
        <v>2055</v>
      </c>
      <c r="B11" s="34">
        <v>7501008001363</v>
      </c>
      <c r="C11" s="17" t="s">
        <v>21</v>
      </c>
      <c r="D11" s="1" t="s">
        <v>2</v>
      </c>
      <c r="E11" s="18">
        <v>21</v>
      </c>
      <c r="F11" s="19">
        <f>1078.6335*0.95</f>
        <v>1024.7018249999999</v>
      </c>
      <c r="G11" s="12">
        <f t="shared" ref="G11:G48" si="2">+F11/E11</f>
        <v>48.795324999999991</v>
      </c>
      <c r="H11" s="7">
        <v>0</v>
      </c>
      <c r="I11" s="7">
        <v>0</v>
      </c>
      <c r="J11" s="7">
        <v>0</v>
      </c>
      <c r="K11" s="20">
        <f t="shared" ref="K11:K40" si="3">+G11*((100-H11)/100)*((100-I11)/100)*((100-J11)/100)</f>
        <v>48.795324999999991</v>
      </c>
      <c r="L11" s="38">
        <v>1</v>
      </c>
      <c r="M11" s="38">
        <v>0</v>
      </c>
      <c r="N11" s="38">
        <v>0</v>
      </c>
      <c r="O11" s="38">
        <v>1</v>
      </c>
      <c r="Q11">
        <f t="shared" si="0"/>
        <v>2</v>
      </c>
      <c r="R11" s="15">
        <f t="shared" si="1"/>
        <v>2049.4036499999997</v>
      </c>
    </row>
    <row r="12" spans="1:18" ht="15.75" x14ac:dyDescent="0.25">
      <c r="A12" s="7">
        <v>2055</v>
      </c>
      <c r="B12" s="35">
        <v>7501008001387</v>
      </c>
      <c r="C12" s="17" t="s">
        <v>21</v>
      </c>
      <c r="D12" s="1" t="s">
        <v>3</v>
      </c>
      <c r="E12" s="18">
        <v>28</v>
      </c>
      <c r="F12" s="19">
        <f>934.74055*0.95</f>
        <v>888.00352249999992</v>
      </c>
      <c r="G12" s="12">
        <f t="shared" si="2"/>
        <v>31.71441151785714</v>
      </c>
      <c r="H12" s="7">
        <v>0</v>
      </c>
      <c r="I12" s="7">
        <v>0</v>
      </c>
      <c r="J12" s="7">
        <v>0</v>
      </c>
      <c r="K12" s="20">
        <f t="shared" si="3"/>
        <v>31.71441151785714</v>
      </c>
      <c r="L12" s="38">
        <v>2</v>
      </c>
      <c r="M12" s="38">
        <v>0</v>
      </c>
      <c r="N12" s="38">
        <v>0</v>
      </c>
      <c r="O12" s="38">
        <v>0</v>
      </c>
      <c r="Q12">
        <f t="shared" si="0"/>
        <v>2</v>
      </c>
      <c r="R12" s="15">
        <f t="shared" si="1"/>
        <v>1776.0070449999998</v>
      </c>
    </row>
    <row r="13" spans="1:18" ht="15.75" x14ac:dyDescent="0.25">
      <c r="A13" s="7">
        <v>2055</v>
      </c>
      <c r="B13" s="34">
        <v>7501008001462</v>
      </c>
      <c r="C13" s="17" t="s">
        <v>21</v>
      </c>
      <c r="D13" s="21" t="s">
        <v>22</v>
      </c>
      <c r="E13" s="22">
        <v>24</v>
      </c>
      <c r="F13" s="19">
        <f>1423.19145*0.95</f>
        <v>1352.0318775000001</v>
      </c>
      <c r="G13" s="12">
        <f t="shared" si="2"/>
        <v>56.334661562500003</v>
      </c>
      <c r="H13" s="16">
        <v>0</v>
      </c>
      <c r="I13" s="16">
        <v>0</v>
      </c>
      <c r="J13" s="16">
        <v>0</v>
      </c>
      <c r="K13" s="23">
        <f t="shared" si="3"/>
        <v>56.334661562500003</v>
      </c>
      <c r="L13" s="38">
        <v>0</v>
      </c>
      <c r="M13" s="38">
        <v>0</v>
      </c>
      <c r="N13" s="38">
        <v>1</v>
      </c>
      <c r="O13" s="38">
        <v>3</v>
      </c>
      <c r="Q13">
        <f t="shared" si="0"/>
        <v>4</v>
      </c>
      <c r="R13" s="15">
        <f t="shared" si="1"/>
        <v>5408.1275100000003</v>
      </c>
    </row>
    <row r="14" spans="1:18" ht="15.75" x14ac:dyDescent="0.25">
      <c r="A14" s="7">
        <v>2055</v>
      </c>
      <c r="B14" s="34">
        <v>7501008001486</v>
      </c>
      <c r="C14" s="17" t="s">
        <v>21</v>
      </c>
      <c r="D14" s="1" t="s">
        <v>23</v>
      </c>
      <c r="E14" s="18">
        <v>24</v>
      </c>
      <c r="F14" s="19">
        <f>1416.35415*0.95</f>
        <v>1345.5364424999998</v>
      </c>
      <c r="G14" s="12">
        <f t="shared" si="2"/>
        <v>56.064018437499989</v>
      </c>
      <c r="H14" s="7">
        <v>0</v>
      </c>
      <c r="I14" s="7">
        <v>0</v>
      </c>
      <c r="J14" s="7">
        <v>0</v>
      </c>
      <c r="K14" s="20">
        <f t="shared" si="3"/>
        <v>56.064018437499989</v>
      </c>
      <c r="L14" s="38">
        <v>1</v>
      </c>
      <c r="M14" s="38">
        <v>2</v>
      </c>
      <c r="N14" s="38">
        <v>0</v>
      </c>
      <c r="O14" s="38">
        <v>3</v>
      </c>
      <c r="Q14">
        <f t="shared" si="0"/>
        <v>6</v>
      </c>
      <c r="R14" s="15">
        <f t="shared" si="1"/>
        <v>8073.2186549999988</v>
      </c>
    </row>
    <row r="15" spans="1:18" ht="15.75" x14ac:dyDescent="0.25">
      <c r="A15" s="7">
        <v>2055</v>
      </c>
      <c r="B15" s="34">
        <v>7501008001622</v>
      </c>
      <c r="C15" s="17" t="s">
        <v>21</v>
      </c>
      <c r="D15" s="1" t="s">
        <v>24</v>
      </c>
      <c r="E15" s="18">
        <v>21</v>
      </c>
      <c r="F15" s="19">
        <f>1040.3432*0.95</f>
        <v>988.32603999999992</v>
      </c>
      <c r="G15" s="12">
        <f t="shared" si="2"/>
        <v>47.063144761904759</v>
      </c>
      <c r="H15" s="7">
        <v>0</v>
      </c>
      <c r="I15" s="7">
        <v>0</v>
      </c>
      <c r="J15" s="7">
        <v>0</v>
      </c>
      <c r="K15" s="20">
        <f t="shared" si="3"/>
        <v>47.063144761904759</v>
      </c>
      <c r="L15" s="38">
        <v>0</v>
      </c>
      <c r="M15" s="38">
        <v>0</v>
      </c>
      <c r="N15" s="38">
        <v>0</v>
      </c>
      <c r="O15" s="38">
        <v>0</v>
      </c>
      <c r="Q15">
        <f t="shared" si="0"/>
        <v>0</v>
      </c>
      <c r="R15" s="15">
        <f t="shared" si="1"/>
        <v>0</v>
      </c>
    </row>
    <row r="16" spans="1:18" ht="15.75" x14ac:dyDescent="0.25">
      <c r="A16" s="7">
        <v>2055</v>
      </c>
      <c r="B16" s="34">
        <v>7501008001660</v>
      </c>
      <c r="C16" s="17" t="s">
        <v>21</v>
      </c>
      <c r="D16" s="1" t="s">
        <v>25</v>
      </c>
      <c r="E16" s="18">
        <v>24</v>
      </c>
      <c r="F16" s="19">
        <f>962.2655*0.95</f>
        <v>914.15222499999993</v>
      </c>
      <c r="G16" s="12">
        <f t="shared" si="2"/>
        <v>38.089676041666664</v>
      </c>
      <c r="H16" s="7">
        <v>0</v>
      </c>
      <c r="I16" s="7">
        <v>0</v>
      </c>
      <c r="J16" s="7">
        <v>0</v>
      </c>
      <c r="K16" s="20">
        <f t="shared" si="3"/>
        <v>38.089676041666664</v>
      </c>
      <c r="L16" s="38">
        <v>1</v>
      </c>
      <c r="M16" s="38">
        <v>0</v>
      </c>
      <c r="N16" s="38">
        <v>0</v>
      </c>
      <c r="O16" s="38">
        <v>0</v>
      </c>
      <c r="Q16">
        <f t="shared" si="0"/>
        <v>1</v>
      </c>
      <c r="R16" s="15">
        <f t="shared" si="1"/>
        <v>914.15222499999993</v>
      </c>
    </row>
    <row r="17" spans="1:18" ht="15.75" x14ac:dyDescent="0.25">
      <c r="A17" s="7">
        <v>2055</v>
      </c>
      <c r="B17" s="34">
        <v>7501008002995</v>
      </c>
      <c r="C17" s="17" t="s">
        <v>21</v>
      </c>
      <c r="D17" s="1" t="s">
        <v>26</v>
      </c>
      <c r="E17" s="18">
        <v>24</v>
      </c>
      <c r="F17" s="19">
        <f>1315.9545*0.95</f>
        <v>1250.1567749999999</v>
      </c>
      <c r="G17" s="12">
        <f t="shared" si="2"/>
        <v>52.089865624999995</v>
      </c>
      <c r="H17" s="7">
        <v>0</v>
      </c>
      <c r="I17" s="7">
        <v>0</v>
      </c>
      <c r="J17" s="7">
        <v>0</v>
      </c>
      <c r="K17" s="20">
        <f t="shared" si="3"/>
        <v>52.089865624999995</v>
      </c>
      <c r="L17" s="38">
        <v>1</v>
      </c>
      <c r="M17" s="38">
        <v>0</v>
      </c>
      <c r="N17" s="38">
        <v>0</v>
      </c>
      <c r="O17" s="38">
        <v>1</v>
      </c>
      <c r="Q17">
        <f t="shared" si="0"/>
        <v>2</v>
      </c>
      <c r="R17" s="15">
        <f t="shared" si="1"/>
        <v>2500.3135499999999</v>
      </c>
    </row>
    <row r="18" spans="1:18" ht="15.75" x14ac:dyDescent="0.25">
      <c r="A18" s="7">
        <v>2055</v>
      </c>
      <c r="B18" s="34">
        <v>7501008004166</v>
      </c>
      <c r="C18" s="17" t="s">
        <v>21</v>
      </c>
      <c r="D18" s="1" t="s">
        <v>27</v>
      </c>
      <c r="E18" s="18">
        <v>24</v>
      </c>
      <c r="F18" s="19">
        <f>923.9*0.95</f>
        <v>877.70499999999993</v>
      </c>
      <c r="G18" s="12">
        <f t="shared" si="2"/>
        <v>36.571041666666666</v>
      </c>
      <c r="H18" s="7">
        <v>0</v>
      </c>
      <c r="I18" s="7">
        <v>0</v>
      </c>
      <c r="J18" s="7">
        <v>0</v>
      </c>
      <c r="K18" s="20">
        <f t="shared" si="3"/>
        <v>36.571041666666666</v>
      </c>
      <c r="L18" s="38">
        <v>0</v>
      </c>
      <c r="M18" s="38">
        <v>0</v>
      </c>
      <c r="N18" s="38">
        <v>0</v>
      </c>
      <c r="O18" s="38">
        <v>0</v>
      </c>
      <c r="Q18">
        <f t="shared" si="0"/>
        <v>0</v>
      </c>
      <c r="R18" s="15">
        <f t="shared" si="1"/>
        <v>0</v>
      </c>
    </row>
    <row r="19" spans="1:18" ht="15.75" x14ac:dyDescent="0.25">
      <c r="A19" s="7">
        <v>2055</v>
      </c>
      <c r="B19" s="34">
        <v>7501008004647</v>
      </c>
      <c r="C19" s="17" t="s">
        <v>21</v>
      </c>
      <c r="D19" s="1" t="s">
        <v>28</v>
      </c>
      <c r="E19" s="18">
        <v>14</v>
      </c>
      <c r="F19" s="19">
        <f>167.32215*0.95</f>
        <v>158.9560425</v>
      </c>
      <c r="G19" s="12">
        <f t="shared" si="2"/>
        <v>11.354003035714285</v>
      </c>
      <c r="H19" s="7">
        <v>0</v>
      </c>
      <c r="I19" s="7">
        <v>0</v>
      </c>
      <c r="J19" s="7">
        <v>0</v>
      </c>
      <c r="K19" s="20">
        <f t="shared" si="3"/>
        <v>11.354003035714285</v>
      </c>
      <c r="L19" s="38">
        <v>3</v>
      </c>
      <c r="M19" s="38">
        <v>2</v>
      </c>
      <c r="N19" s="38">
        <v>2</v>
      </c>
      <c r="O19" s="38">
        <v>5</v>
      </c>
      <c r="Q19">
        <f t="shared" si="0"/>
        <v>12</v>
      </c>
      <c r="R19" s="15">
        <f t="shared" si="1"/>
        <v>1907.4725100000001</v>
      </c>
    </row>
    <row r="20" spans="1:18" ht="15.75" x14ac:dyDescent="0.25">
      <c r="A20" s="7">
        <v>2055</v>
      </c>
      <c r="B20" s="34">
        <v>7501008004661</v>
      </c>
      <c r="C20" s="17" t="s">
        <v>21</v>
      </c>
      <c r="D20" s="1" t="s">
        <v>29</v>
      </c>
      <c r="E20" s="18">
        <v>14</v>
      </c>
      <c r="F20" s="19">
        <f>167.32215*0.95</f>
        <v>158.9560425</v>
      </c>
      <c r="G20" s="12">
        <f t="shared" si="2"/>
        <v>11.354003035714285</v>
      </c>
      <c r="H20" s="7">
        <v>0</v>
      </c>
      <c r="I20" s="7">
        <v>0</v>
      </c>
      <c r="J20" s="7">
        <v>0</v>
      </c>
      <c r="K20" s="20">
        <f t="shared" si="3"/>
        <v>11.354003035714285</v>
      </c>
      <c r="L20" s="38">
        <v>2</v>
      </c>
      <c r="M20" s="38">
        <v>0</v>
      </c>
      <c r="N20" s="38">
        <v>2</v>
      </c>
      <c r="O20" s="38">
        <v>10</v>
      </c>
      <c r="Q20">
        <f t="shared" si="0"/>
        <v>14</v>
      </c>
      <c r="R20" s="15">
        <f t="shared" si="1"/>
        <v>2225.384595</v>
      </c>
    </row>
    <row r="21" spans="1:18" ht="15.75" x14ac:dyDescent="0.25">
      <c r="A21" s="7">
        <v>2055</v>
      </c>
      <c r="B21" s="34">
        <v>7501008004715</v>
      </c>
      <c r="C21" s="17" t="s">
        <v>21</v>
      </c>
      <c r="D21" s="1" t="s">
        <v>30</v>
      </c>
      <c r="E21" s="18">
        <v>14</v>
      </c>
      <c r="F21" s="19">
        <f>167.32215*0.95</f>
        <v>158.9560425</v>
      </c>
      <c r="G21" s="12">
        <f t="shared" si="2"/>
        <v>11.354003035714285</v>
      </c>
      <c r="H21" s="7">
        <v>0</v>
      </c>
      <c r="I21" s="7">
        <v>0</v>
      </c>
      <c r="J21" s="7">
        <v>0</v>
      </c>
      <c r="K21" s="20">
        <f t="shared" si="3"/>
        <v>11.354003035714285</v>
      </c>
      <c r="L21" s="38">
        <v>1</v>
      </c>
      <c r="M21" s="38">
        <v>4</v>
      </c>
      <c r="N21" s="38">
        <v>1</v>
      </c>
      <c r="O21" s="38">
        <v>5</v>
      </c>
      <c r="Q21">
        <f t="shared" si="0"/>
        <v>11</v>
      </c>
      <c r="R21" s="15">
        <f t="shared" si="1"/>
        <v>1748.5164674999999</v>
      </c>
    </row>
    <row r="22" spans="1:18" ht="15.75" x14ac:dyDescent="0.25">
      <c r="A22" s="7">
        <v>2055</v>
      </c>
      <c r="B22" s="34">
        <v>7501008004753</v>
      </c>
      <c r="C22" s="17" t="s">
        <v>21</v>
      </c>
      <c r="D22" s="1" t="s">
        <v>31</v>
      </c>
      <c r="E22" s="18">
        <v>14</v>
      </c>
      <c r="F22" s="19">
        <f>200.34*0.95</f>
        <v>190.32300000000001</v>
      </c>
      <c r="G22" s="12">
        <f t="shared" si="2"/>
        <v>13.5945</v>
      </c>
      <c r="H22" s="7">
        <v>0</v>
      </c>
      <c r="I22" s="7">
        <v>0</v>
      </c>
      <c r="J22" s="7">
        <v>0</v>
      </c>
      <c r="K22" s="20">
        <f t="shared" si="3"/>
        <v>13.5945</v>
      </c>
      <c r="L22" s="38">
        <v>2</v>
      </c>
      <c r="M22" s="38">
        <v>1</v>
      </c>
      <c r="N22" s="38">
        <v>1</v>
      </c>
      <c r="O22" s="38">
        <v>0</v>
      </c>
      <c r="Q22">
        <f t="shared" si="0"/>
        <v>4</v>
      </c>
      <c r="R22" s="15">
        <f t="shared" si="1"/>
        <v>761.29200000000003</v>
      </c>
    </row>
    <row r="23" spans="1:18" ht="15.75" x14ac:dyDescent="0.25">
      <c r="A23" s="7">
        <v>2055</v>
      </c>
      <c r="B23" s="34">
        <v>7501008005019</v>
      </c>
      <c r="C23" s="17" t="s">
        <v>18</v>
      </c>
      <c r="D23" s="1" t="s">
        <v>32</v>
      </c>
      <c r="E23" s="18">
        <v>12</v>
      </c>
      <c r="F23" s="19">
        <f>291.39*0.95</f>
        <v>276.82049999999998</v>
      </c>
      <c r="G23" s="12">
        <f t="shared" si="2"/>
        <v>23.068375</v>
      </c>
      <c r="H23" s="7">
        <v>0</v>
      </c>
      <c r="I23" s="7">
        <v>0</v>
      </c>
      <c r="J23" s="7">
        <v>0</v>
      </c>
      <c r="K23" s="20">
        <f t="shared" si="3"/>
        <v>23.068375</v>
      </c>
      <c r="L23" s="38">
        <v>0</v>
      </c>
      <c r="M23" s="38">
        <v>1</v>
      </c>
      <c r="N23" s="38">
        <v>1</v>
      </c>
      <c r="O23" s="38">
        <v>1</v>
      </c>
      <c r="Q23">
        <f t="shared" si="0"/>
        <v>3</v>
      </c>
      <c r="R23" s="15">
        <f t="shared" si="1"/>
        <v>830.46149999999989</v>
      </c>
    </row>
    <row r="24" spans="1:18" ht="15.75" x14ac:dyDescent="0.25">
      <c r="A24" s="7">
        <v>2055</v>
      </c>
      <c r="B24" s="34">
        <v>7501008005033</v>
      </c>
      <c r="C24" s="17" t="s">
        <v>18</v>
      </c>
      <c r="D24" s="1" t="s">
        <v>33</v>
      </c>
      <c r="E24" s="18">
        <v>12</v>
      </c>
      <c r="F24" s="19">
        <f>291.39*0.95</f>
        <v>276.82049999999998</v>
      </c>
      <c r="G24" s="12">
        <f t="shared" si="2"/>
        <v>23.068375</v>
      </c>
      <c r="H24" s="7">
        <v>0</v>
      </c>
      <c r="I24" s="7">
        <v>0</v>
      </c>
      <c r="J24" s="7">
        <v>0</v>
      </c>
      <c r="K24" s="20">
        <f t="shared" si="3"/>
        <v>23.068375</v>
      </c>
      <c r="L24" s="38">
        <v>1</v>
      </c>
      <c r="M24" s="38">
        <v>0</v>
      </c>
      <c r="N24" s="38">
        <v>1</v>
      </c>
      <c r="O24" s="38">
        <v>2</v>
      </c>
      <c r="Q24">
        <f t="shared" si="0"/>
        <v>4</v>
      </c>
      <c r="R24" s="15">
        <f t="shared" si="1"/>
        <v>1107.2819999999999</v>
      </c>
    </row>
    <row r="25" spans="1:18" ht="15.75" x14ac:dyDescent="0.25">
      <c r="A25" s="7">
        <v>2055</v>
      </c>
      <c r="B25" s="34">
        <v>7501008005569</v>
      </c>
      <c r="C25" s="17" t="s">
        <v>18</v>
      </c>
      <c r="D25" s="1" t="s">
        <v>34</v>
      </c>
      <c r="E25" s="18">
        <v>12</v>
      </c>
      <c r="F25" s="19">
        <f>291.39*0.95</f>
        <v>276.82049999999998</v>
      </c>
      <c r="G25" s="12">
        <f t="shared" si="2"/>
        <v>23.068375</v>
      </c>
      <c r="H25" s="7">
        <v>0</v>
      </c>
      <c r="I25" s="7">
        <v>0</v>
      </c>
      <c r="J25" s="7">
        <v>0</v>
      </c>
      <c r="K25" s="20">
        <f t="shared" si="3"/>
        <v>23.068375</v>
      </c>
      <c r="L25" s="38">
        <v>1</v>
      </c>
      <c r="M25" s="38">
        <v>0</v>
      </c>
      <c r="N25" s="38">
        <v>0</v>
      </c>
      <c r="O25" s="38">
        <v>0</v>
      </c>
      <c r="Q25">
        <f t="shared" si="0"/>
        <v>1</v>
      </c>
      <c r="R25" s="15">
        <f t="shared" si="1"/>
        <v>276.82049999999998</v>
      </c>
    </row>
    <row r="26" spans="1:18" ht="15.75" x14ac:dyDescent="0.25">
      <c r="A26" s="7">
        <v>2055</v>
      </c>
      <c r="B26" s="34">
        <v>7501008005576</v>
      </c>
      <c r="C26" s="17" t="s">
        <v>18</v>
      </c>
      <c r="D26" s="1" t="s">
        <v>35</v>
      </c>
      <c r="E26" s="18">
        <v>12</v>
      </c>
      <c r="F26" s="19">
        <f>291.39*0.95</f>
        <v>276.82049999999998</v>
      </c>
      <c r="G26" s="12">
        <f t="shared" si="2"/>
        <v>23.068375</v>
      </c>
      <c r="H26" s="7">
        <v>0</v>
      </c>
      <c r="I26" s="7">
        <v>0</v>
      </c>
      <c r="J26" s="7">
        <v>0</v>
      </c>
      <c r="K26" s="20">
        <f t="shared" si="3"/>
        <v>23.068375</v>
      </c>
      <c r="L26" s="38">
        <v>0</v>
      </c>
      <c r="M26" s="38">
        <v>0</v>
      </c>
      <c r="N26" s="38">
        <v>0</v>
      </c>
      <c r="O26" s="38">
        <v>0</v>
      </c>
      <c r="Q26">
        <f t="shared" si="0"/>
        <v>0</v>
      </c>
      <c r="R26" s="15">
        <f t="shared" si="1"/>
        <v>0</v>
      </c>
    </row>
    <row r="27" spans="1:18" ht="15.75" x14ac:dyDescent="0.25">
      <c r="A27" s="7">
        <v>2055</v>
      </c>
      <c r="B27" s="34">
        <v>7501008005934</v>
      </c>
      <c r="C27" s="17" t="s">
        <v>21</v>
      </c>
      <c r="D27" s="1" t="s">
        <v>36</v>
      </c>
      <c r="E27" s="18">
        <v>24</v>
      </c>
      <c r="F27" s="19">
        <f>951.411*0.95</f>
        <v>903.84044999999992</v>
      </c>
      <c r="G27" s="12">
        <f t="shared" si="2"/>
        <v>37.660018749999999</v>
      </c>
      <c r="H27" s="7">
        <v>0</v>
      </c>
      <c r="I27" s="7">
        <v>0</v>
      </c>
      <c r="J27" s="7">
        <v>0</v>
      </c>
      <c r="K27" s="20">
        <f t="shared" si="3"/>
        <v>37.660018749999999</v>
      </c>
      <c r="L27" s="38">
        <v>1</v>
      </c>
      <c r="M27" s="38">
        <v>0</v>
      </c>
      <c r="N27" s="38">
        <v>0</v>
      </c>
      <c r="O27" s="38">
        <v>0</v>
      </c>
      <c r="Q27">
        <f t="shared" si="0"/>
        <v>1</v>
      </c>
      <c r="R27" s="15">
        <f t="shared" si="1"/>
        <v>903.84044999999992</v>
      </c>
    </row>
    <row r="28" spans="1:18" ht="15.75" x14ac:dyDescent="0.25">
      <c r="A28" s="16">
        <v>2055</v>
      </c>
      <c r="B28" s="34">
        <v>7501008005972</v>
      </c>
      <c r="C28" s="17" t="s">
        <v>21</v>
      </c>
      <c r="D28" s="1" t="s">
        <v>4</v>
      </c>
      <c r="E28" s="18">
        <v>24</v>
      </c>
      <c r="F28" s="24">
        <f>1256.716*0.95</f>
        <v>1193.8801999999998</v>
      </c>
      <c r="G28" s="12">
        <f t="shared" si="2"/>
        <v>49.745008333333324</v>
      </c>
      <c r="H28" s="7">
        <v>0</v>
      </c>
      <c r="I28" s="7">
        <v>0</v>
      </c>
      <c r="J28" s="7">
        <v>0</v>
      </c>
      <c r="K28" s="20">
        <f t="shared" si="3"/>
        <v>49.745008333333324</v>
      </c>
      <c r="L28" s="38">
        <v>1</v>
      </c>
      <c r="M28" s="38">
        <v>0</v>
      </c>
      <c r="N28" s="38">
        <v>1</v>
      </c>
      <c r="O28" s="38">
        <v>0</v>
      </c>
      <c r="Q28">
        <f t="shared" si="0"/>
        <v>2</v>
      </c>
      <c r="R28" s="15">
        <f t="shared" si="1"/>
        <v>2387.7603999999997</v>
      </c>
    </row>
    <row r="29" spans="1:18" ht="15.75" x14ac:dyDescent="0.25">
      <c r="A29" s="16">
        <v>2055</v>
      </c>
      <c r="B29" s="34">
        <v>7501008006290</v>
      </c>
      <c r="C29" s="17" t="s">
        <v>21</v>
      </c>
      <c r="D29" s="1" t="s">
        <v>5</v>
      </c>
      <c r="E29" s="18">
        <v>24</v>
      </c>
      <c r="F29" s="19">
        <f>782.2335*0.95</f>
        <v>743.12182500000006</v>
      </c>
      <c r="G29" s="12">
        <f t="shared" si="2"/>
        <v>30.963409375000001</v>
      </c>
      <c r="H29" s="7">
        <v>0</v>
      </c>
      <c r="I29" s="7">
        <v>0</v>
      </c>
      <c r="J29" s="7">
        <v>0</v>
      </c>
      <c r="K29" s="20">
        <f t="shared" si="3"/>
        <v>30.963409375000001</v>
      </c>
      <c r="L29" s="38">
        <v>0</v>
      </c>
      <c r="M29" s="38">
        <v>0</v>
      </c>
      <c r="N29" s="38">
        <v>0</v>
      </c>
      <c r="O29" s="38">
        <v>1</v>
      </c>
      <c r="Q29">
        <f t="shared" si="0"/>
        <v>1</v>
      </c>
      <c r="R29" s="15">
        <f t="shared" si="1"/>
        <v>743.12182500000006</v>
      </c>
    </row>
    <row r="30" spans="1:18" ht="15.75" x14ac:dyDescent="0.25">
      <c r="A30" s="16">
        <v>2055</v>
      </c>
      <c r="B30" s="34">
        <v>7501008006450</v>
      </c>
      <c r="C30" s="17" t="s">
        <v>18</v>
      </c>
      <c r="D30" s="1" t="s">
        <v>37</v>
      </c>
      <c r="E30" s="18">
        <v>20</v>
      </c>
      <c r="F30" s="19">
        <f>473.36*0.95</f>
        <v>449.69200000000001</v>
      </c>
      <c r="G30" s="12">
        <f t="shared" si="2"/>
        <v>22.4846</v>
      </c>
      <c r="H30" s="7">
        <v>0</v>
      </c>
      <c r="I30" s="7">
        <v>0</v>
      </c>
      <c r="J30" s="7">
        <v>0</v>
      </c>
      <c r="K30" s="20">
        <f t="shared" si="3"/>
        <v>22.4846</v>
      </c>
      <c r="L30" s="40">
        <v>1</v>
      </c>
      <c r="M30" s="40">
        <v>3</v>
      </c>
      <c r="N30" s="40">
        <v>0</v>
      </c>
      <c r="O30" s="40">
        <v>1</v>
      </c>
      <c r="Q30">
        <f t="shared" si="0"/>
        <v>5</v>
      </c>
      <c r="R30" s="15">
        <f t="shared" si="1"/>
        <v>2248.46</v>
      </c>
    </row>
    <row r="31" spans="1:18" s="25" customFormat="1" ht="15.75" x14ac:dyDescent="0.25">
      <c r="A31" s="7">
        <v>2055</v>
      </c>
      <c r="B31" s="35">
        <v>7501008006689</v>
      </c>
      <c r="C31" s="17" t="s">
        <v>18</v>
      </c>
      <c r="D31" s="1" t="s">
        <v>38</v>
      </c>
      <c r="E31" s="18">
        <v>20</v>
      </c>
      <c r="F31" s="19">
        <f>484.84*0.95</f>
        <v>460.59799999999996</v>
      </c>
      <c r="G31" s="12">
        <f t="shared" si="2"/>
        <v>23.029899999999998</v>
      </c>
      <c r="H31" s="7">
        <v>0</v>
      </c>
      <c r="I31" s="7">
        <v>0</v>
      </c>
      <c r="J31" s="7">
        <v>0</v>
      </c>
      <c r="K31" s="20">
        <f t="shared" si="3"/>
        <v>23.029899999999998</v>
      </c>
      <c r="L31" s="38">
        <v>1</v>
      </c>
      <c r="M31" s="38">
        <v>0</v>
      </c>
      <c r="N31" s="38">
        <v>0</v>
      </c>
      <c r="O31" s="38">
        <v>1</v>
      </c>
      <c r="Q31">
        <f t="shared" si="0"/>
        <v>2</v>
      </c>
      <c r="R31" s="15">
        <f t="shared" si="1"/>
        <v>921.19599999999991</v>
      </c>
    </row>
    <row r="32" spans="1:18" ht="15.75" x14ac:dyDescent="0.25">
      <c r="A32" s="7">
        <v>2055</v>
      </c>
      <c r="B32" s="34">
        <v>7501008006702</v>
      </c>
      <c r="C32" s="17" t="s">
        <v>18</v>
      </c>
      <c r="D32" s="1" t="s">
        <v>39</v>
      </c>
      <c r="E32" s="18">
        <v>20</v>
      </c>
      <c r="F32" s="19">
        <f>484.84*0.95</f>
        <v>460.59799999999996</v>
      </c>
      <c r="G32" s="12">
        <f t="shared" si="2"/>
        <v>23.029899999999998</v>
      </c>
      <c r="H32" s="7">
        <v>0</v>
      </c>
      <c r="I32" s="7">
        <v>0</v>
      </c>
      <c r="J32" s="7">
        <v>0</v>
      </c>
      <c r="K32" s="20">
        <f t="shared" si="3"/>
        <v>23.029899999999998</v>
      </c>
      <c r="L32" s="38">
        <v>1</v>
      </c>
      <c r="M32" s="38">
        <v>0</v>
      </c>
      <c r="N32" s="38">
        <v>0</v>
      </c>
      <c r="O32" s="38">
        <v>1</v>
      </c>
      <c r="Q32">
        <f t="shared" si="0"/>
        <v>2</v>
      </c>
      <c r="R32" s="15">
        <f t="shared" si="1"/>
        <v>921.19599999999991</v>
      </c>
    </row>
    <row r="33" spans="1:18" ht="15.75" x14ac:dyDescent="0.25">
      <c r="A33" s="7">
        <v>2055</v>
      </c>
      <c r="B33" s="34">
        <v>7501008006788</v>
      </c>
      <c r="C33" s="17" t="s">
        <v>21</v>
      </c>
      <c r="D33" s="1" t="s">
        <v>40</v>
      </c>
      <c r="E33" s="18">
        <v>14</v>
      </c>
      <c r="F33" s="19">
        <f>167.32*0.95</f>
        <v>158.95399999999998</v>
      </c>
      <c r="G33" s="12">
        <f t="shared" si="2"/>
        <v>11.353857142857141</v>
      </c>
      <c r="H33" s="7">
        <v>0</v>
      </c>
      <c r="I33" s="7">
        <v>0</v>
      </c>
      <c r="J33" s="7">
        <v>0</v>
      </c>
      <c r="K33" s="20">
        <f t="shared" si="3"/>
        <v>11.353857142857141</v>
      </c>
      <c r="L33" s="38">
        <v>0</v>
      </c>
      <c r="M33" s="38">
        <v>1</v>
      </c>
      <c r="N33" s="38">
        <v>3</v>
      </c>
      <c r="O33" s="38">
        <v>6</v>
      </c>
      <c r="Q33">
        <f t="shared" si="0"/>
        <v>10</v>
      </c>
      <c r="R33" s="15">
        <f t="shared" si="1"/>
        <v>1589.5399999999997</v>
      </c>
    </row>
    <row r="34" spans="1:18" ht="15.75" x14ac:dyDescent="0.25">
      <c r="A34" s="16">
        <v>2055</v>
      </c>
      <c r="B34" s="34">
        <v>7501008007259</v>
      </c>
      <c r="C34" s="17" t="s">
        <v>21</v>
      </c>
      <c r="D34" s="1" t="s">
        <v>41</v>
      </c>
      <c r="E34" s="18">
        <v>21</v>
      </c>
      <c r="F34" s="19">
        <f>731.78*0.95</f>
        <v>695.19099999999992</v>
      </c>
      <c r="G34" s="12">
        <f t="shared" si="2"/>
        <v>33.104333333333329</v>
      </c>
      <c r="H34" s="7">
        <v>0</v>
      </c>
      <c r="I34" s="7">
        <v>0</v>
      </c>
      <c r="J34" s="7">
        <v>0</v>
      </c>
      <c r="K34" s="20">
        <f t="shared" si="3"/>
        <v>33.104333333333329</v>
      </c>
      <c r="L34" s="38">
        <v>0</v>
      </c>
      <c r="M34" s="38">
        <v>0</v>
      </c>
      <c r="N34" s="38">
        <v>0</v>
      </c>
      <c r="O34" s="38">
        <v>0</v>
      </c>
      <c r="Q34">
        <f t="shared" si="0"/>
        <v>0</v>
      </c>
      <c r="R34" s="15">
        <f t="shared" si="1"/>
        <v>0</v>
      </c>
    </row>
    <row r="35" spans="1:18" ht="15.75" x14ac:dyDescent="0.25">
      <c r="A35" s="7">
        <v>2055</v>
      </c>
      <c r="B35" s="34">
        <v>7501008007358</v>
      </c>
      <c r="C35" s="17" t="s">
        <v>18</v>
      </c>
      <c r="D35" s="1" t="s">
        <v>42</v>
      </c>
      <c r="E35" s="18">
        <v>40</v>
      </c>
      <c r="F35" s="19">
        <f>946.71*0.95</f>
        <v>899.37450000000001</v>
      </c>
      <c r="G35" s="12">
        <f t="shared" si="2"/>
        <v>22.4843625</v>
      </c>
      <c r="H35" s="7">
        <v>0</v>
      </c>
      <c r="I35" s="7">
        <v>0</v>
      </c>
      <c r="J35" s="7">
        <v>0</v>
      </c>
      <c r="K35" s="20">
        <f t="shared" si="3"/>
        <v>22.4843625</v>
      </c>
      <c r="L35" s="38">
        <v>0</v>
      </c>
      <c r="M35" s="38">
        <v>0</v>
      </c>
      <c r="N35" s="38">
        <v>0</v>
      </c>
      <c r="O35" s="38">
        <v>0</v>
      </c>
      <c r="Q35">
        <f t="shared" si="0"/>
        <v>0</v>
      </c>
      <c r="R35" s="15">
        <f t="shared" si="1"/>
        <v>0</v>
      </c>
    </row>
    <row r="36" spans="1:18" ht="15.75" x14ac:dyDescent="0.25">
      <c r="A36" s="7">
        <v>2055</v>
      </c>
      <c r="B36" s="36">
        <v>7501008007860</v>
      </c>
      <c r="C36" s="17" t="s">
        <v>21</v>
      </c>
      <c r="D36" s="21" t="s">
        <v>43</v>
      </c>
      <c r="E36" s="22">
        <v>28</v>
      </c>
      <c r="F36" s="19">
        <f>1069.97045*0.95</f>
        <v>1016.4719275</v>
      </c>
      <c r="G36" s="12">
        <f t="shared" si="2"/>
        <v>36.302568839285712</v>
      </c>
      <c r="H36" s="16">
        <v>0</v>
      </c>
      <c r="I36" s="16">
        <v>0</v>
      </c>
      <c r="J36" s="16">
        <v>0</v>
      </c>
      <c r="K36" s="23">
        <f t="shared" si="3"/>
        <v>36.302568839285712</v>
      </c>
      <c r="L36" s="38">
        <v>1</v>
      </c>
      <c r="M36" s="38">
        <v>0</v>
      </c>
      <c r="N36" s="38">
        <v>0</v>
      </c>
      <c r="O36" s="38">
        <v>1</v>
      </c>
      <c r="Q36">
        <f t="shared" si="0"/>
        <v>2</v>
      </c>
      <c r="R36" s="15">
        <f t="shared" si="1"/>
        <v>2032.943855</v>
      </c>
    </row>
    <row r="37" spans="1:18" ht="15.75" x14ac:dyDescent="0.25">
      <c r="A37" s="16">
        <v>2055</v>
      </c>
      <c r="B37" s="36">
        <v>7501008015261</v>
      </c>
      <c r="C37" s="17" t="s">
        <v>21</v>
      </c>
      <c r="D37" s="21" t="s">
        <v>44</v>
      </c>
      <c r="E37" s="22">
        <v>28</v>
      </c>
      <c r="F37" s="19">
        <f>709.39*0.95</f>
        <v>673.92049999999995</v>
      </c>
      <c r="G37" s="12">
        <f t="shared" si="2"/>
        <v>24.068589285714285</v>
      </c>
      <c r="H37" s="16">
        <v>0</v>
      </c>
      <c r="I37" s="16">
        <v>0</v>
      </c>
      <c r="J37" s="16">
        <v>0</v>
      </c>
      <c r="K37" s="23">
        <f t="shared" si="3"/>
        <v>24.068589285714285</v>
      </c>
      <c r="L37" s="38">
        <v>1</v>
      </c>
      <c r="M37" s="38">
        <v>0</v>
      </c>
      <c r="N37" s="38">
        <v>0</v>
      </c>
      <c r="O37" s="38">
        <v>0</v>
      </c>
      <c r="Q37">
        <f t="shared" si="0"/>
        <v>1</v>
      </c>
      <c r="R37" s="15">
        <f t="shared" si="1"/>
        <v>673.92049999999995</v>
      </c>
    </row>
    <row r="38" spans="1:18" ht="15.75" x14ac:dyDescent="0.25">
      <c r="A38" s="16">
        <v>2055</v>
      </c>
      <c r="B38" s="36">
        <v>7501008015315</v>
      </c>
      <c r="C38" s="17" t="s">
        <v>21</v>
      </c>
      <c r="D38" s="21" t="s">
        <v>45</v>
      </c>
      <c r="E38" s="22">
        <v>21</v>
      </c>
      <c r="F38" s="24">
        <f>760.37*0.95</f>
        <v>722.35149999999999</v>
      </c>
      <c r="G38" s="12">
        <f t="shared" si="2"/>
        <v>34.397690476190476</v>
      </c>
      <c r="H38" s="16">
        <v>0</v>
      </c>
      <c r="I38" s="16">
        <v>0</v>
      </c>
      <c r="J38" s="16">
        <v>0</v>
      </c>
      <c r="K38" s="23">
        <f t="shared" si="3"/>
        <v>34.397690476190476</v>
      </c>
      <c r="L38" s="38">
        <v>0</v>
      </c>
      <c r="M38" s="38">
        <v>0</v>
      </c>
      <c r="N38" s="38">
        <v>0</v>
      </c>
      <c r="O38" s="38">
        <v>0</v>
      </c>
      <c r="Q38">
        <f t="shared" si="0"/>
        <v>0</v>
      </c>
      <c r="R38" s="15">
        <f t="shared" si="1"/>
        <v>0</v>
      </c>
    </row>
    <row r="39" spans="1:18" ht="15.75" x14ac:dyDescent="0.25">
      <c r="A39" s="7">
        <v>2055</v>
      </c>
      <c r="B39" s="34">
        <v>7501008015339</v>
      </c>
      <c r="C39" s="17" t="s">
        <v>21</v>
      </c>
      <c r="D39" s="1" t="s">
        <v>46</v>
      </c>
      <c r="E39" s="18">
        <v>28</v>
      </c>
      <c r="F39" s="19">
        <f>755.44*0.95</f>
        <v>717.66800000000001</v>
      </c>
      <c r="G39" s="12">
        <f t="shared" si="2"/>
        <v>25.631</v>
      </c>
      <c r="H39" s="7">
        <v>0</v>
      </c>
      <c r="I39" s="7">
        <v>0</v>
      </c>
      <c r="J39" s="7">
        <v>0</v>
      </c>
      <c r="K39" s="20">
        <f t="shared" si="3"/>
        <v>25.631</v>
      </c>
      <c r="L39" s="38">
        <v>1</v>
      </c>
      <c r="M39" s="38">
        <v>0</v>
      </c>
      <c r="N39" s="38">
        <v>2</v>
      </c>
      <c r="O39" s="38">
        <v>0</v>
      </c>
      <c r="Q39">
        <f t="shared" si="0"/>
        <v>3</v>
      </c>
      <c r="R39" s="15">
        <f t="shared" si="1"/>
        <v>2153.0039999999999</v>
      </c>
    </row>
    <row r="40" spans="1:18" ht="15.75" x14ac:dyDescent="0.25">
      <c r="A40" s="16">
        <v>2055</v>
      </c>
      <c r="B40" s="34">
        <v>7501008015391</v>
      </c>
      <c r="C40" s="17" t="s">
        <v>78</v>
      </c>
      <c r="D40" s="1" t="s">
        <v>47</v>
      </c>
      <c r="E40" s="18">
        <v>27</v>
      </c>
      <c r="F40" s="19">
        <v>266.95999999999998</v>
      </c>
      <c r="G40" s="12">
        <f t="shared" si="2"/>
        <v>9.887407407407407</v>
      </c>
      <c r="H40" s="7">
        <v>0</v>
      </c>
      <c r="I40" s="7">
        <v>0</v>
      </c>
      <c r="J40" s="7">
        <v>0</v>
      </c>
      <c r="K40" s="20">
        <f t="shared" si="3"/>
        <v>9.887407407407407</v>
      </c>
      <c r="L40" s="38">
        <v>0</v>
      </c>
      <c r="M40" s="38">
        <v>1</v>
      </c>
      <c r="N40" s="38">
        <v>1</v>
      </c>
      <c r="O40" s="38">
        <v>2</v>
      </c>
      <c r="Q40">
        <f t="shared" si="0"/>
        <v>4</v>
      </c>
      <c r="R40" s="15">
        <f t="shared" si="1"/>
        <v>1067.8399999999999</v>
      </c>
    </row>
    <row r="41" spans="1:18" ht="15.75" x14ac:dyDescent="0.25">
      <c r="A41" s="7">
        <v>2055</v>
      </c>
      <c r="B41" s="37">
        <v>7501008016848</v>
      </c>
      <c r="C41" s="9" t="s">
        <v>18</v>
      </c>
      <c r="D41" s="10" t="s">
        <v>48</v>
      </c>
      <c r="E41" s="3">
        <v>12</v>
      </c>
      <c r="F41" s="11">
        <v>311.14</v>
      </c>
      <c r="G41" s="12">
        <f t="shared" si="2"/>
        <v>25.928333333333331</v>
      </c>
      <c r="H41" s="13"/>
      <c r="I41" s="13"/>
      <c r="J41" s="13"/>
      <c r="K41" s="14"/>
      <c r="L41" s="38">
        <v>0</v>
      </c>
      <c r="M41" s="38">
        <v>0</v>
      </c>
      <c r="N41" s="38">
        <v>0</v>
      </c>
      <c r="O41" s="38">
        <v>0</v>
      </c>
      <c r="Q41">
        <f t="shared" si="0"/>
        <v>0</v>
      </c>
      <c r="R41" s="15">
        <f t="shared" si="1"/>
        <v>0</v>
      </c>
    </row>
    <row r="42" spans="1:18" ht="15.75" x14ac:dyDescent="0.25">
      <c r="A42" s="7">
        <v>2055</v>
      </c>
      <c r="B42" s="34">
        <v>7501008018125</v>
      </c>
      <c r="C42" s="17" t="s">
        <v>21</v>
      </c>
      <c r="D42" s="1" t="s">
        <v>49</v>
      </c>
      <c r="E42" s="18">
        <v>28</v>
      </c>
      <c r="F42" s="19">
        <f>712.71*0.95</f>
        <v>677.07450000000006</v>
      </c>
      <c r="G42" s="12">
        <f t="shared" si="2"/>
        <v>24.181232142857144</v>
      </c>
      <c r="H42" s="7">
        <v>0</v>
      </c>
      <c r="I42" s="7">
        <v>0</v>
      </c>
      <c r="J42" s="7">
        <v>0</v>
      </c>
      <c r="K42" s="20">
        <f t="shared" ref="K42:K48" si="4">+G42*((100-H42)/100)*((100-I42)/100)*((100-J42)/100)</f>
        <v>24.181232142857144</v>
      </c>
      <c r="L42" s="38">
        <v>5</v>
      </c>
      <c r="M42" s="38">
        <v>2</v>
      </c>
      <c r="N42" s="38">
        <v>3</v>
      </c>
      <c r="O42" s="38">
        <v>5</v>
      </c>
      <c r="Q42">
        <f t="shared" si="0"/>
        <v>15</v>
      </c>
      <c r="R42" s="15">
        <f t="shared" si="1"/>
        <v>10156.1175</v>
      </c>
    </row>
    <row r="43" spans="1:18" ht="15.75" x14ac:dyDescent="0.25">
      <c r="A43" s="7">
        <v>2055</v>
      </c>
      <c r="B43" s="37">
        <v>7501008018484</v>
      </c>
      <c r="C43" s="9" t="s">
        <v>21</v>
      </c>
      <c r="D43" s="10" t="s">
        <v>6</v>
      </c>
      <c r="E43" s="3">
        <v>10</v>
      </c>
      <c r="F43" s="11">
        <v>410.3</v>
      </c>
      <c r="G43" s="12">
        <f t="shared" si="2"/>
        <v>41.03</v>
      </c>
      <c r="H43" s="13"/>
      <c r="I43" s="13"/>
      <c r="J43" s="13"/>
      <c r="K43" s="14">
        <f t="shared" si="4"/>
        <v>41.03</v>
      </c>
      <c r="L43" s="38">
        <v>0</v>
      </c>
      <c r="M43" s="38">
        <v>0</v>
      </c>
      <c r="N43" s="38">
        <v>0</v>
      </c>
      <c r="O43" s="38">
        <v>0</v>
      </c>
      <c r="Q43">
        <f t="shared" si="0"/>
        <v>0</v>
      </c>
      <c r="R43" s="15">
        <f t="shared" si="1"/>
        <v>0</v>
      </c>
    </row>
    <row r="44" spans="1:18" ht="15.75" x14ac:dyDescent="0.25">
      <c r="A44" s="7">
        <v>2055</v>
      </c>
      <c r="B44" s="36">
        <v>7501008019436</v>
      </c>
      <c r="C44" s="17" t="s">
        <v>21</v>
      </c>
      <c r="D44" s="21" t="s">
        <v>50</v>
      </c>
      <c r="E44" s="22">
        <v>21</v>
      </c>
      <c r="F44" s="19">
        <f>855.77*0.95</f>
        <v>812.98149999999998</v>
      </c>
      <c r="G44" s="12">
        <f t="shared" si="2"/>
        <v>38.713404761904762</v>
      </c>
      <c r="H44" s="16">
        <v>0</v>
      </c>
      <c r="I44" s="16">
        <v>0</v>
      </c>
      <c r="J44" s="16">
        <v>0</v>
      </c>
      <c r="K44" s="23">
        <f t="shared" si="4"/>
        <v>38.713404761904762</v>
      </c>
      <c r="L44" s="38">
        <v>0</v>
      </c>
      <c r="M44" s="38">
        <v>1</v>
      </c>
      <c r="N44" s="38">
        <v>0</v>
      </c>
      <c r="O44" s="38">
        <v>0</v>
      </c>
      <c r="Q44">
        <f t="shared" si="0"/>
        <v>1</v>
      </c>
      <c r="R44" s="15">
        <f t="shared" si="1"/>
        <v>812.98149999999998</v>
      </c>
    </row>
    <row r="45" spans="1:18" ht="15.75" x14ac:dyDescent="0.25">
      <c r="A45" s="7">
        <v>2055</v>
      </c>
      <c r="B45" s="34">
        <v>7501008019634</v>
      </c>
      <c r="C45" s="17" t="s">
        <v>21</v>
      </c>
      <c r="D45" s="1" t="s">
        <v>51</v>
      </c>
      <c r="E45" s="18">
        <v>12</v>
      </c>
      <c r="F45" s="19">
        <f>482.36*0.95</f>
        <v>458.24200000000002</v>
      </c>
      <c r="G45" s="12">
        <f t="shared" si="2"/>
        <v>38.186833333333333</v>
      </c>
      <c r="H45" s="7">
        <v>0</v>
      </c>
      <c r="I45" s="7">
        <v>0</v>
      </c>
      <c r="J45" s="7">
        <v>0</v>
      </c>
      <c r="K45" s="20">
        <f t="shared" si="4"/>
        <v>38.186833333333333</v>
      </c>
      <c r="L45" s="38">
        <v>2</v>
      </c>
      <c r="M45" s="38">
        <v>1</v>
      </c>
      <c r="N45" s="38">
        <v>1</v>
      </c>
      <c r="O45" s="38">
        <v>4</v>
      </c>
      <c r="Q45">
        <f t="shared" si="0"/>
        <v>8</v>
      </c>
      <c r="R45" s="15">
        <f t="shared" si="1"/>
        <v>3665.9360000000001</v>
      </c>
    </row>
    <row r="46" spans="1:18" s="25" customFormat="1" ht="15.75" x14ac:dyDescent="0.25">
      <c r="A46" s="7">
        <v>2055</v>
      </c>
      <c r="B46" s="34">
        <v>7501008020234</v>
      </c>
      <c r="C46" s="17" t="s">
        <v>21</v>
      </c>
      <c r="D46" s="1" t="s">
        <v>52</v>
      </c>
      <c r="E46" s="18">
        <v>16</v>
      </c>
      <c r="F46" s="19">
        <f>879.648*0.95</f>
        <v>835.66560000000004</v>
      </c>
      <c r="G46" s="12">
        <f t="shared" si="2"/>
        <v>52.229100000000003</v>
      </c>
      <c r="H46" s="7">
        <v>3</v>
      </c>
      <c r="I46" s="7">
        <v>2</v>
      </c>
      <c r="J46" s="7">
        <v>2</v>
      </c>
      <c r="K46" s="20">
        <f t="shared" si="4"/>
        <v>48.656002810799997</v>
      </c>
      <c r="L46" s="38">
        <v>0</v>
      </c>
      <c r="M46" s="38">
        <v>0</v>
      </c>
      <c r="N46" s="38">
        <v>0</v>
      </c>
      <c r="O46" s="38">
        <v>0</v>
      </c>
      <c r="Q46">
        <f t="shared" si="0"/>
        <v>0</v>
      </c>
      <c r="R46" s="15">
        <f t="shared" si="1"/>
        <v>0</v>
      </c>
    </row>
    <row r="47" spans="1:18" s="25" customFormat="1" ht="15.75" x14ac:dyDescent="0.25">
      <c r="A47" s="7">
        <v>2055</v>
      </c>
      <c r="B47" s="36">
        <v>7501008020364</v>
      </c>
      <c r="C47" s="17" t="s">
        <v>21</v>
      </c>
      <c r="D47" s="21" t="s">
        <v>53</v>
      </c>
      <c r="E47" s="22">
        <v>16</v>
      </c>
      <c r="F47" s="19">
        <f>677.01*0.95</f>
        <v>643.15949999999998</v>
      </c>
      <c r="G47" s="12">
        <f t="shared" si="2"/>
        <v>40.197468749999999</v>
      </c>
      <c r="H47" s="16">
        <v>0</v>
      </c>
      <c r="I47" s="16">
        <v>0</v>
      </c>
      <c r="J47" s="16">
        <v>0</v>
      </c>
      <c r="K47" s="23">
        <f t="shared" si="4"/>
        <v>40.197468749999999</v>
      </c>
      <c r="L47" s="38">
        <v>1</v>
      </c>
      <c r="M47" s="38">
        <v>0</v>
      </c>
      <c r="N47" s="38">
        <v>0</v>
      </c>
      <c r="O47" s="38">
        <v>1</v>
      </c>
      <c r="Q47">
        <f t="shared" si="0"/>
        <v>2</v>
      </c>
      <c r="R47" s="15">
        <f t="shared" si="1"/>
        <v>1286.319</v>
      </c>
    </row>
    <row r="48" spans="1:18" s="25" customFormat="1" ht="15.75" x14ac:dyDescent="0.25">
      <c r="A48" s="16">
        <v>2055</v>
      </c>
      <c r="B48" s="36">
        <v>7501008023143</v>
      </c>
      <c r="C48" s="17" t="s">
        <v>21</v>
      </c>
      <c r="D48" s="21" t="s">
        <v>87</v>
      </c>
      <c r="E48" s="22">
        <v>10</v>
      </c>
      <c r="F48" s="19">
        <f>377.93025*0.95</f>
        <v>359.03373749999997</v>
      </c>
      <c r="G48" s="12">
        <f t="shared" si="2"/>
        <v>35.90337375</v>
      </c>
      <c r="H48" s="16">
        <v>0</v>
      </c>
      <c r="I48" s="16">
        <v>0</v>
      </c>
      <c r="J48" s="16">
        <v>0</v>
      </c>
      <c r="K48" s="23">
        <f t="shared" si="4"/>
        <v>35.90337375</v>
      </c>
      <c r="L48" s="38">
        <v>15</v>
      </c>
      <c r="M48" s="38">
        <v>0</v>
      </c>
      <c r="N48" s="38">
        <v>6</v>
      </c>
      <c r="O48" s="38">
        <v>10</v>
      </c>
      <c r="Q48">
        <f t="shared" si="0"/>
        <v>31</v>
      </c>
      <c r="R48" s="15">
        <f t="shared" si="1"/>
        <v>11130.045862499999</v>
      </c>
    </row>
    <row r="49" spans="1:18" s="25" customFormat="1" ht="15.75" x14ac:dyDescent="0.25">
      <c r="A49" s="13"/>
      <c r="B49" s="36">
        <v>7501008023518</v>
      </c>
      <c r="C49" s="17"/>
      <c r="D49" s="21" t="s">
        <v>89</v>
      </c>
      <c r="E49" s="22">
        <v>24</v>
      </c>
      <c r="F49" s="19"/>
      <c r="G49" s="12"/>
      <c r="H49" s="16"/>
      <c r="I49" s="16"/>
      <c r="J49" s="16"/>
      <c r="K49" s="23"/>
      <c r="L49" s="38">
        <v>5</v>
      </c>
      <c r="M49" s="38">
        <v>0</v>
      </c>
      <c r="N49" s="38">
        <v>1</v>
      </c>
      <c r="O49" s="38">
        <v>1</v>
      </c>
      <c r="Q49">
        <f t="shared" si="0"/>
        <v>7</v>
      </c>
      <c r="R49" s="15">
        <f t="shared" si="1"/>
        <v>0</v>
      </c>
    </row>
    <row r="50" spans="1:18" s="25" customFormat="1" ht="15.75" x14ac:dyDescent="0.25">
      <c r="A50" s="13"/>
      <c r="B50" s="36">
        <v>7501008023525</v>
      </c>
      <c r="C50" s="17"/>
      <c r="D50" s="21" t="s">
        <v>90</v>
      </c>
      <c r="E50" s="22">
        <v>24</v>
      </c>
      <c r="F50" s="19"/>
      <c r="G50" s="12"/>
      <c r="H50" s="16"/>
      <c r="I50" s="16"/>
      <c r="J50" s="16"/>
      <c r="K50" s="23"/>
      <c r="L50" s="38">
        <v>2</v>
      </c>
      <c r="M50" s="38">
        <v>1</v>
      </c>
      <c r="N50" s="38">
        <v>0</v>
      </c>
      <c r="O50" s="38">
        <v>1</v>
      </c>
      <c r="Q50">
        <f t="shared" si="0"/>
        <v>4</v>
      </c>
      <c r="R50" s="15">
        <f t="shared" si="1"/>
        <v>0</v>
      </c>
    </row>
    <row r="51" spans="1:18" s="25" customFormat="1" ht="15.75" x14ac:dyDescent="0.25">
      <c r="A51" s="13"/>
      <c r="B51" s="36">
        <v>7501008023556</v>
      </c>
      <c r="C51" s="17"/>
      <c r="D51" s="21" t="s">
        <v>91</v>
      </c>
      <c r="E51" s="22">
        <v>24</v>
      </c>
      <c r="F51" s="19"/>
      <c r="G51" s="12"/>
      <c r="H51" s="16"/>
      <c r="I51" s="16"/>
      <c r="J51" s="16"/>
      <c r="K51" s="23"/>
      <c r="L51" s="38">
        <v>0</v>
      </c>
      <c r="M51" s="38">
        <v>2</v>
      </c>
      <c r="N51" s="38">
        <v>1</v>
      </c>
      <c r="O51" s="38">
        <v>2</v>
      </c>
      <c r="Q51">
        <f t="shared" si="0"/>
        <v>5</v>
      </c>
      <c r="R51" s="15">
        <f t="shared" si="1"/>
        <v>0</v>
      </c>
    </row>
    <row r="52" spans="1:18" s="25" customFormat="1" ht="15.75" x14ac:dyDescent="0.25">
      <c r="A52" s="13"/>
      <c r="B52" s="36">
        <v>7501008023624</v>
      </c>
      <c r="C52" s="17"/>
      <c r="D52" s="21" t="s">
        <v>92</v>
      </c>
      <c r="E52" s="22">
        <v>16</v>
      </c>
      <c r="F52" s="19"/>
      <c r="G52" s="12"/>
      <c r="H52" s="16"/>
      <c r="I52" s="16"/>
      <c r="J52" s="16"/>
      <c r="K52" s="23"/>
      <c r="L52" s="38">
        <v>10</v>
      </c>
      <c r="M52" s="38">
        <v>0</v>
      </c>
      <c r="N52" s="38">
        <v>10</v>
      </c>
      <c r="O52" s="38">
        <v>20</v>
      </c>
      <c r="Q52">
        <f t="shared" si="0"/>
        <v>40</v>
      </c>
      <c r="R52" s="15">
        <f t="shared" si="1"/>
        <v>0</v>
      </c>
    </row>
    <row r="53" spans="1:18" s="25" customFormat="1" ht="15.75" x14ac:dyDescent="0.25">
      <c r="A53" s="16">
        <v>2055</v>
      </c>
      <c r="B53" s="34">
        <v>7501008024959</v>
      </c>
      <c r="C53" s="17" t="s">
        <v>21</v>
      </c>
      <c r="D53" s="1" t="s">
        <v>54</v>
      </c>
      <c r="E53" s="18">
        <v>24</v>
      </c>
      <c r="F53" s="19">
        <f>923.9*0.95</f>
        <v>877.70499999999993</v>
      </c>
      <c r="G53" s="12">
        <f t="shared" ref="G53:G59" si="5">+F53/E53</f>
        <v>36.571041666666666</v>
      </c>
      <c r="H53" s="7">
        <v>0</v>
      </c>
      <c r="I53" s="7">
        <v>0</v>
      </c>
      <c r="J53" s="7">
        <v>0</v>
      </c>
      <c r="K53" s="20">
        <f t="shared" ref="K53:K59" si="6">+G53*((100-H53)/100)*((100-I53)/100)*((100-J53)/100)</f>
        <v>36.571041666666666</v>
      </c>
      <c r="L53" s="38">
        <v>0</v>
      </c>
      <c r="M53" s="38">
        <v>0</v>
      </c>
      <c r="N53" s="38">
        <v>1</v>
      </c>
      <c r="O53" s="38">
        <v>0</v>
      </c>
      <c r="Q53">
        <f t="shared" si="0"/>
        <v>1</v>
      </c>
      <c r="R53" s="15">
        <f t="shared" si="1"/>
        <v>877.70499999999993</v>
      </c>
    </row>
    <row r="54" spans="1:18" s="25" customFormat="1" ht="15.75" x14ac:dyDescent="0.25">
      <c r="A54" s="16">
        <v>2055</v>
      </c>
      <c r="B54" s="36">
        <v>7501008042236</v>
      </c>
      <c r="C54" s="17" t="s">
        <v>21</v>
      </c>
      <c r="D54" s="21" t="s">
        <v>55</v>
      </c>
      <c r="E54" s="22">
        <v>28</v>
      </c>
      <c r="F54" s="19">
        <f>723.42*0.95</f>
        <v>687.24899999999991</v>
      </c>
      <c r="G54" s="12">
        <f t="shared" si="5"/>
        <v>24.544607142857139</v>
      </c>
      <c r="H54" s="16">
        <v>0</v>
      </c>
      <c r="I54" s="16">
        <v>0</v>
      </c>
      <c r="J54" s="16">
        <v>0</v>
      </c>
      <c r="K54" s="23">
        <f t="shared" si="6"/>
        <v>24.544607142857139</v>
      </c>
      <c r="L54" s="38">
        <v>1</v>
      </c>
      <c r="M54" s="38">
        <v>0</v>
      </c>
      <c r="N54" s="38">
        <v>0</v>
      </c>
      <c r="O54" s="38">
        <v>0</v>
      </c>
      <c r="Q54">
        <f t="shared" si="0"/>
        <v>1</v>
      </c>
      <c r="R54" s="15">
        <f t="shared" si="1"/>
        <v>687.24899999999991</v>
      </c>
    </row>
    <row r="55" spans="1:18" s="25" customFormat="1" ht="15.75" x14ac:dyDescent="0.25">
      <c r="A55" s="16">
        <v>2055</v>
      </c>
      <c r="B55" s="34">
        <v>7501008042267</v>
      </c>
      <c r="C55" s="17" t="s">
        <v>21</v>
      </c>
      <c r="D55" s="1" t="s">
        <v>56</v>
      </c>
      <c r="E55" s="18">
        <v>24</v>
      </c>
      <c r="F55" s="19">
        <f>1600.6848*0.95</f>
        <v>1520.6505599999998</v>
      </c>
      <c r="G55" s="12">
        <f t="shared" si="5"/>
        <v>63.36043999999999</v>
      </c>
      <c r="H55" s="7">
        <v>0</v>
      </c>
      <c r="I55" s="7">
        <v>0</v>
      </c>
      <c r="J55" s="7">
        <v>0</v>
      </c>
      <c r="K55" s="20">
        <f t="shared" si="6"/>
        <v>63.36043999999999</v>
      </c>
      <c r="L55" s="38">
        <v>1</v>
      </c>
      <c r="M55" s="38">
        <v>1</v>
      </c>
      <c r="N55" s="38">
        <v>1</v>
      </c>
      <c r="O55" s="38">
        <v>0</v>
      </c>
      <c r="Q55">
        <f t="shared" si="0"/>
        <v>3</v>
      </c>
      <c r="R55" s="15">
        <f t="shared" si="1"/>
        <v>4561.9516799999992</v>
      </c>
    </row>
    <row r="56" spans="1:18" s="25" customFormat="1" ht="15.75" x14ac:dyDescent="0.25">
      <c r="A56" s="16">
        <v>2055</v>
      </c>
      <c r="B56" s="34">
        <v>7501008042342</v>
      </c>
      <c r="C56" s="17" t="s">
        <v>21</v>
      </c>
      <c r="D56" s="1" t="s">
        <v>57</v>
      </c>
      <c r="E56" s="18">
        <v>21</v>
      </c>
      <c r="F56" s="19">
        <f>461.5812*0.95</f>
        <v>438.50214</v>
      </c>
      <c r="G56" s="12">
        <f t="shared" si="5"/>
        <v>20.881054285714285</v>
      </c>
      <c r="H56" s="7">
        <v>0</v>
      </c>
      <c r="I56" s="7">
        <v>0</v>
      </c>
      <c r="J56" s="7">
        <v>0</v>
      </c>
      <c r="K56" s="20">
        <f t="shared" si="6"/>
        <v>20.881054285714285</v>
      </c>
      <c r="L56" s="40">
        <v>0</v>
      </c>
      <c r="M56" s="40">
        <v>0</v>
      </c>
      <c r="N56" s="40">
        <v>0</v>
      </c>
      <c r="O56" s="40">
        <v>3</v>
      </c>
      <c r="Q56">
        <f t="shared" si="0"/>
        <v>3</v>
      </c>
      <c r="R56" s="15">
        <f t="shared" si="1"/>
        <v>1315.5064199999999</v>
      </c>
    </row>
    <row r="57" spans="1:18" s="25" customFormat="1" ht="15.75" x14ac:dyDescent="0.25">
      <c r="A57" s="16">
        <v>2055</v>
      </c>
      <c r="B57" s="34">
        <v>7501008042793</v>
      </c>
      <c r="C57" s="17" t="s">
        <v>21</v>
      </c>
      <c r="D57" s="1" t="s">
        <v>58</v>
      </c>
      <c r="E57" s="18">
        <v>24</v>
      </c>
      <c r="F57" s="19">
        <f>992.76045*0.95</f>
        <v>943.12242749999996</v>
      </c>
      <c r="G57" s="12">
        <f t="shared" si="5"/>
        <v>39.296767812500001</v>
      </c>
      <c r="H57" s="7">
        <v>0</v>
      </c>
      <c r="I57" s="7">
        <v>0</v>
      </c>
      <c r="J57" s="7">
        <v>0</v>
      </c>
      <c r="K57" s="20">
        <f t="shared" si="6"/>
        <v>39.296767812500001</v>
      </c>
      <c r="L57" s="38">
        <v>1</v>
      </c>
      <c r="M57" s="38">
        <v>0</v>
      </c>
      <c r="N57" s="38">
        <v>0</v>
      </c>
      <c r="O57" s="38">
        <v>3</v>
      </c>
      <c r="Q57">
        <f t="shared" si="0"/>
        <v>4</v>
      </c>
      <c r="R57" s="15">
        <f t="shared" si="1"/>
        <v>3772.4897099999998</v>
      </c>
    </row>
    <row r="58" spans="1:18" s="25" customFormat="1" ht="15.75" x14ac:dyDescent="0.25">
      <c r="A58" s="16">
        <v>2055</v>
      </c>
      <c r="B58" s="34">
        <v>7501008042946</v>
      </c>
      <c r="C58" s="17" t="s">
        <v>21</v>
      </c>
      <c r="D58" s="1" t="s">
        <v>59</v>
      </c>
      <c r="E58" s="18">
        <v>24</v>
      </c>
      <c r="F58" s="19">
        <f>677.02415*0.95</f>
        <v>643.17294249999998</v>
      </c>
      <c r="G58" s="12">
        <f t="shared" si="5"/>
        <v>26.798872604166665</v>
      </c>
      <c r="H58" s="7">
        <v>0</v>
      </c>
      <c r="I58" s="7">
        <v>0</v>
      </c>
      <c r="J58" s="7">
        <v>0</v>
      </c>
      <c r="K58" s="20">
        <f t="shared" si="6"/>
        <v>26.798872604166665</v>
      </c>
      <c r="L58" s="38">
        <v>0</v>
      </c>
      <c r="M58" s="38">
        <v>1</v>
      </c>
      <c r="N58" s="38">
        <v>0</v>
      </c>
      <c r="O58" s="38">
        <v>3</v>
      </c>
      <c r="Q58">
        <f t="shared" si="0"/>
        <v>4</v>
      </c>
      <c r="R58" s="15">
        <f t="shared" si="1"/>
        <v>2572.6917699999999</v>
      </c>
    </row>
    <row r="59" spans="1:18" s="25" customFormat="1" ht="15.75" x14ac:dyDescent="0.25">
      <c r="A59" s="16">
        <v>2055</v>
      </c>
      <c r="B59" s="34">
        <v>7501008042953</v>
      </c>
      <c r="C59" s="17" t="s">
        <v>21</v>
      </c>
      <c r="D59" s="1" t="s">
        <v>60</v>
      </c>
      <c r="E59" s="18">
        <v>21</v>
      </c>
      <c r="F59" s="19">
        <f>838.27135*0.95</f>
        <v>796.35778249999998</v>
      </c>
      <c r="G59" s="12">
        <f t="shared" si="5"/>
        <v>37.921799166666666</v>
      </c>
      <c r="H59" s="7">
        <v>0</v>
      </c>
      <c r="I59" s="7">
        <v>0</v>
      </c>
      <c r="J59" s="7">
        <v>0</v>
      </c>
      <c r="K59" s="20">
        <f t="shared" si="6"/>
        <v>37.921799166666666</v>
      </c>
      <c r="L59" s="38">
        <v>5</v>
      </c>
      <c r="M59" s="38">
        <v>0</v>
      </c>
      <c r="N59" s="38">
        <v>0</v>
      </c>
      <c r="O59" s="38">
        <v>2</v>
      </c>
      <c r="Q59">
        <f t="shared" si="0"/>
        <v>7</v>
      </c>
      <c r="R59" s="15">
        <f t="shared" si="1"/>
        <v>5574.5044774999997</v>
      </c>
    </row>
    <row r="60" spans="1:18" s="25" customFormat="1" ht="15.75" x14ac:dyDescent="0.25">
      <c r="A60" s="13"/>
      <c r="B60" s="36">
        <v>7501008042984</v>
      </c>
      <c r="C60" s="17"/>
      <c r="D60" s="21" t="s">
        <v>93</v>
      </c>
      <c r="E60" s="22">
        <v>28</v>
      </c>
      <c r="F60" s="19"/>
      <c r="G60" s="12"/>
      <c r="H60" s="16"/>
      <c r="I60" s="16"/>
      <c r="J60" s="16"/>
      <c r="K60" s="23"/>
      <c r="L60" s="38">
        <v>5</v>
      </c>
      <c r="M60" s="38">
        <v>5</v>
      </c>
      <c r="N60" s="38">
        <v>6</v>
      </c>
      <c r="O60" s="38">
        <v>5</v>
      </c>
      <c r="Q60">
        <f t="shared" si="0"/>
        <v>21</v>
      </c>
      <c r="R60" s="15">
        <f t="shared" si="1"/>
        <v>0</v>
      </c>
    </row>
    <row r="61" spans="1:18" s="25" customFormat="1" ht="15.75" x14ac:dyDescent="0.25">
      <c r="A61" s="16">
        <v>2055</v>
      </c>
      <c r="B61" s="34">
        <v>7501008052495</v>
      </c>
      <c r="C61" s="17" t="s">
        <v>21</v>
      </c>
      <c r="D61" s="1" t="s">
        <v>61</v>
      </c>
      <c r="E61" s="18">
        <v>24</v>
      </c>
      <c r="F61" s="19">
        <f>702.45*0.95</f>
        <v>667.32749999999999</v>
      </c>
      <c r="G61" s="12">
        <f t="shared" ref="G61:G73" si="7">+F61/E61</f>
        <v>27.805312499999999</v>
      </c>
      <c r="H61" s="7">
        <v>0</v>
      </c>
      <c r="I61" s="7">
        <v>0</v>
      </c>
      <c r="J61" s="7">
        <v>0</v>
      </c>
      <c r="K61" s="20">
        <f t="shared" ref="K61:K73" si="8">+G61*((100-H61)/100)*((100-I61)/100)*((100-J61)/100)</f>
        <v>27.805312499999999</v>
      </c>
      <c r="L61" s="38">
        <v>0</v>
      </c>
      <c r="M61" s="38">
        <v>1</v>
      </c>
      <c r="N61" s="38">
        <v>1</v>
      </c>
      <c r="O61" s="38">
        <v>2</v>
      </c>
      <c r="Q61">
        <f t="shared" si="0"/>
        <v>4</v>
      </c>
      <c r="R61" s="15">
        <f t="shared" si="1"/>
        <v>2669.31</v>
      </c>
    </row>
    <row r="62" spans="1:18" s="25" customFormat="1" ht="15.75" x14ac:dyDescent="0.25">
      <c r="A62" s="16">
        <v>2055</v>
      </c>
      <c r="B62" s="34">
        <v>7501008052655</v>
      </c>
      <c r="C62" s="17" t="s">
        <v>18</v>
      </c>
      <c r="D62" s="1" t="s">
        <v>62</v>
      </c>
      <c r="E62" s="18">
        <v>20</v>
      </c>
      <c r="F62" s="19">
        <f>485.08*0.95</f>
        <v>460.82599999999996</v>
      </c>
      <c r="G62" s="12">
        <f t="shared" si="7"/>
        <v>23.0413</v>
      </c>
      <c r="H62" s="7">
        <v>0</v>
      </c>
      <c r="I62" s="7">
        <v>0</v>
      </c>
      <c r="J62" s="7">
        <v>0</v>
      </c>
      <c r="K62" s="20">
        <f t="shared" si="8"/>
        <v>23.0413</v>
      </c>
      <c r="L62" s="38">
        <v>1</v>
      </c>
      <c r="M62" s="38">
        <v>1</v>
      </c>
      <c r="N62" s="38">
        <v>0</v>
      </c>
      <c r="O62" s="38">
        <v>0</v>
      </c>
      <c r="Q62">
        <f t="shared" si="0"/>
        <v>2</v>
      </c>
      <c r="R62" s="15">
        <f t="shared" si="1"/>
        <v>921.65199999999993</v>
      </c>
    </row>
    <row r="63" spans="1:18" s="25" customFormat="1" ht="15.75" x14ac:dyDescent="0.25">
      <c r="A63" s="7">
        <v>2055</v>
      </c>
      <c r="B63" s="36">
        <v>7501008055113</v>
      </c>
      <c r="C63" s="17" t="s">
        <v>18</v>
      </c>
      <c r="D63" s="21" t="s">
        <v>79</v>
      </c>
      <c r="E63" s="22">
        <v>40</v>
      </c>
      <c r="F63" s="19">
        <f>946.71*0.95</f>
        <v>899.37450000000001</v>
      </c>
      <c r="G63" s="12">
        <f t="shared" si="7"/>
        <v>22.4843625</v>
      </c>
      <c r="H63" s="16">
        <v>0</v>
      </c>
      <c r="I63" s="16">
        <v>0</v>
      </c>
      <c r="J63" s="16">
        <v>0</v>
      </c>
      <c r="K63" s="23">
        <f t="shared" si="8"/>
        <v>22.4843625</v>
      </c>
      <c r="L63" s="38">
        <v>1</v>
      </c>
      <c r="M63" s="38">
        <v>0</v>
      </c>
      <c r="N63" s="38">
        <v>0</v>
      </c>
      <c r="O63" s="38">
        <v>0</v>
      </c>
      <c r="Q63">
        <f t="shared" si="0"/>
        <v>1</v>
      </c>
      <c r="R63" s="15">
        <f t="shared" si="1"/>
        <v>899.37450000000001</v>
      </c>
    </row>
    <row r="64" spans="1:18" s="25" customFormat="1" ht="15.75" x14ac:dyDescent="0.25">
      <c r="A64" s="13"/>
      <c r="B64" s="36">
        <v>7501008070949</v>
      </c>
      <c r="C64" s="17" t="s">
        <v>18</v>
      </c>
      <c r="D64" s="21" t="s">
        <v>63</v>
      </c>
      <c r="E64" s="22">
        <v>12</v>
      </c>
      <c r="F64" s="19">
        <f>214.91*0.95</f>
        <v>204.16449999999998</v>
      </c>
      <c r="G64" s="12">
        <f t="shared" si="7"/>
        <v>17.01370833333333</v>
      </c>
      <c r="H64" s="16">
        <v>0</v>
      </c>
      <c r="I64" s="16">
        <v>0</v>
      </c>
      <c r="J64" s="16">
        <v>0</v>
      </c>
      <c r="K64" s="23">
        <f t="shared" si="8"/>
        <v>17.01370833333333</v>
      </c>
      <c r="L64" s="38">
        <v>0</v>
      </c>
      <c r="M64" s="38">
        <v>0</v>
      </c>
      <c r="N64" s="38">
        <v>0</v>
      </c>
      <c r="O64" s="38">
        <v>1</v>
      </c>
      <c r="Q64">
        <f t="shared" si="0"/>
        <v>1</v>
      </c>
      <c r="R64" s="15">
        <f t="shared" si="1"/>
        <v>204.16449999999998</v>
      </c>
    </row>
    <row r="65" spans="1:18" s="25" customFormat="1" ht="15.75" x14ac:dyDescent="0.25">
      <c r="A65" s="13"/>
      <c r="B65" s="36">
        <v>7501008072264</v>
      </c>
      <c r="C65" s="17" t="s">
        <v>78</v>
      </c>
      <c r="D65" s="21" t="s">
        <v>7</v>
      </c>
      <c r="E65" s="22">
        <v>27</v>
      </c>
      <c r="F65" s="19">
        <v>245.12</v>
      </c>
      <c r="G65" s="12">
        <f t="shared" si="7"/>
        <v>9.0785185185185195</v>
      </c>
      <c r="H65" s="16">
        <v>0</v>
      </c>
      <c r="I65" s="16">
        <v>0</v>
      </c>
      <c r="J65" s="16">
        <v>0</v>
      </c>
      <c r="K65" s="23">
        <f t="shared" si="8"/>
        <v>9.0785185185185195</v>
      </c>
      <c r="L65" s="38">
        <v>0</v>
      </c>
      <c r="M65" s="38">
        <v>2</v>
      </c>
      <c r="N65" s="38">
        <v>1</v>
      </c>
      <c r="O65" s="38">
        <v>0</v>
      </c>
      <c r="Q65">
        <f t="shared" si="0"/>
        <v>3</v>
      </c>
      <c r="R65" s="15">
        <f t="shared" si="1"/>
        <v>735.36</v>
      </c>
    </row>
    <row r="66" spans="1:18" s="25" customFormat="1" ht="15.75" x14ac:dyDescent="0.25">
      <c r="A66" s="13"/>
      <c r="B66" s="36">
        <v>7501008072288</v>
      </c>
      <c r="C66" s="17" t="s">
        <v>78</v>
      </c>
      <c r="D66" s="21" t="s">
        <v>64</v>
      </c>
      <c r="E66" s="22">
        <v>27</v>
      </c>
      <c r="F66" s="19">
        <v>245.12</v>
      </c>
      <c r="G66" s="12">
        <f t="shared" si="7"/>
        <v>9.0785185185185195</v>
      </c>
      <c r="H66" s="16">
        <v>0</v>
      </c>
      <c r="I66" s="16">
        <v>0</v>
      </c>
      <c r="J66" s="16">
        <v>0</v>
      </c>
      <c r="K66" s="23">
        <f t="shared" si="8"/>
        <v>9.0785185185185195</v>
      </c>
      <c r="L66" s="38">
        <v>1</v>
      </c>
      <c r="M66" s="38">
        <v>0</v>
      </c>
      <c r="N66" s="38">
        <v>2</v>
      </c>
      <c r="O66" s="38">
        <v>1</v>
      </c>
      <c r="Q66">
        <f t="shared" si="0"/>
        <v>4</v>
      </c>
      <c r="R66" s="15">
        <f t="shared" si="1"/>
        <v>980.48</v>
      </c>
    </row>
    <row r="67" spans="1:18" s="25" customFormat="1" ht="15.75" x14ac:dyDescent="0.25">
      <c r="A67" s="13"/>
      <c r="B67" s="36">
        <v>7501008072301</v>
      </c>
      <c r="C67" s="17" t="s">
        <v>78</v>
      </c>
      <c r="D67" s="21" t="s">
        <v>65</v>
      </c>
      <c r="E67" s="22">
        <v>27</v>
      </c>
      <c r="F67" s="19">
        <v>245.12</v>
      </c>
      <c r="G67" s="12">
        <f t="shared" si="7"/>
        <v>9.0785185185185195</v>
      </c>
      <c r="H67" s="16">
        <v>0</v>
      </c>
      <c r="I67" s="16">
        <v>0</v>
      </c>
      <c r="J67" s="16">
        <v>0</v>
      </c>
      <c r="K67" s="23">
        <f t="shared" si="8"/>
        <v>9.0785185185185195</v>
      </c>
      <c r="L67" s="38">
        <v>1</v>
      </c>
      <c r="M67" s="38">
        <v>1</v>
      </c>
      <c r="N67" s="38">
        <v>1</v>
      </c>
      <c r="O67" s="38">
        <v>0</v>
      </c>
      <c r="Q67">
        <f t="shared" ref="Q67" si="9">+L67+M67+N67+O67</f>
        <v>3</v>
      </c>
      <c r="R67" s="15">
        <f t="shared" ref="R67" si="10">+Q67*F67</f>
        <v>735.36</v>
      </c>
    </row>
    <row r="68" spans="1:18" s="25" customFormat="1" ht="15.75" x14ac:dyDescent="0.25">
      <c r="A68" s="13"/>
      <c r="B68" s="36">
        <v>7501008074749</v>
      </c>
      <c r="C68" s="17" t="s">
        <v>18</v>
      </c>
      <c r="D68" s="21" t="s">
        <v>66</v>
      </c>
      <c r="E68" s="22">
        <v>20</v>
      </c>
      <c r="F68" s="19">
        <f>485.08*0.95</f>
        <v>460.82599999999996</v>
      </c>
      <c r="G68" s="12">
        <f t="shared" si="7"/>
        <v>23.0413</v>
      </c>
      <c r="H68" s="16">
        <v>0</v>
      </c>
      <c r="I68" s="16">
        <v>0</v>
      </c>
      <c r="J68" s="16">
        <v>0</v>
      </c>
      <c r="K68" s="23">
        <f t="shared" si="8"/>
        <v>23.0413</v>
      </c>
      <c r="L68" s="38">
        <v>0</v>
      </c>
      <c r="M68" s="38">
        <v>1</v>
      </c>
      <c r="N68" s="38">
        <v>0</v>
      </c>
      <c r="O68" s="38">
        <v>1</v>
      </c>
      <c r="Q68"/>
      <c r="R68" s="15"/>
    </row>
    <row r="69" spans="1:18" s="25" customFormat="1" ht="15.75" x14ac:dyDescent="0.25">
      <c r="A69" s="13"/>
      <c r="B69" s="36">
        <v>7501008075067</v>
      </c>
      <c r="C69" s="17" t="s">
        <v>18</v>
      </c>
      <c r="D69" s="21" t="s">
        <v>67</v>
      </c>
      <c r="E69" s="22">
        <v>20</v>
      </c>
      <c r="F69" s="19">
        <f>485.08*0.95</f>
        <v>460.82599999999996</v>
      </c>
      <c r="G69" s="12">
        <f t="shared" si="7"/>
        <v>23.0413</v>
      </c>
      <c r="H69" s="16">
        <v>0</v>
      </c>
      <c r="I69" s="16">
        <v>0</v>
      </c>
      <c r="J69" s="16">
        <v>0</v>
      </c>
      <c r="K69" s="23">
        <f t="shared" si="8"/>
        <v>23.0413</v>
      </c>
      <c r="L69" s="38">
        <v>0</v>
      </c>
      <c r="M69" s="38">
        <v>0</v>
      </c>
      <c r="N69" s="38">
        <v>0</v>
      </c>
      <c r="O69" s="38">
        <v>0</v>
      </c>
      <c r="Q69"/>
      <c r="R69" s="15"/>
    </row>
    <row r="70" spans="1:18" s="25" customFormat="1" ht="15.75" x14ac:dyDescent="0.25">
      <c r="A70" s="13"/>
      <c r="B70" s="36">
        <v>7501008077511</v>
      </c>
      <c r="C70" s="17" t="s">
        <v>18</v>
      </c>
      <c r="D70" s="21" t="s">
        <v>68</v>
      </c>
      <c r="E70" s="22">
        <v>12</v>
      </c>
      <c r="F70" s="19">
        <f>214.91*0.95</f>
        <v>204.16449999999998</v>
      </c>
      <c r="G70" s="12">
        <f t="shared" si="7"/>
        <v>17.01370833333333</v>
      </c>
      <c r="H70" s="16">
        <v>0</v>
      </c>
      <c r="I70" s="16">
        <v>0</v>
      </c>
      <c r="J70" s="16">
        <v>0</v>
      </c>
      <c r="K70" s="23">
        <f t="shared" si="8"/>
        <v>17.01370833333333</v>
      </c>
      <c r="L70" s="38">
        <v>0</v>
      </c>
      <c r="M70" s="38">
        <v>1</v>
      </c>
      <c r="N70" s="38">
        <v>0</v>
      </c>
      <c r="O70" s="38">
        <v>1</v>
      </c>
      <c r="Q70"/>
      <c r="R70" s="15"/>
    </row>
    <row r="71" spans="1:18" s="25" customFormat="1" ht="15.75" x14ac:dyDescent="0.25">
      <c r="A71" s="13"/>
      <c r="B71" s="36">
        <v>7501008082843</v>
      </c>
      <c r="C71" s="17" t="s">
        <v>18</v>
      </c>
      <c r="D71" s="21" t="s">
        <v>69</v>
      </c>
      <c r="E71" s="22">
        <v>40</v>
      </c>
      <c r="F71" s="19">
        <f>946.71*0.95</f>
        <v>899.37450000000001</v>
      </c>
      <c r="G71" s="12">
        <f t="shared" si="7"/>
        <v>22.4843625</v>
      </c>
      <c r="H71" s="16">
        <v>0</v>
      </c>
      <c r="I71" s="16">
        <v>0</v>
      </c>
      <c r="J71" s="16">
        <v>0</v>
      </c>
      <c r="K71" s="23">
        <f t="shared" si="8"/>
        <v>22.4843625</v>
      </c>
      <c r="L71" s="38">
        <v>0</v>
      </c>
      <c r="M71" s="38">
        <v>0</v>
      </c>
      <c r="N71" s="38">
        <v>0</v>
      </c>
      <c r="O71" s="38">
        <v>0</v>
      </c>
      <c r="Q71"/>
      <c r="R71" s="15"/>
    </row>
    <row r="72" spans="1:18" s="25" customFormat="1" ht="15.75" x14ac:dyDescent="0.25">
      <c r="A72" s="13"/>
      <c r="B72" s="36">
        <v>7501008092736</v>
      </c>
      <c r="C72" s="17" t="s">
        <v>21</v>
      </c>
      <c r="D72" s="21" t="s">
        <v>70</v>
      </c>
      <c r="E72" s="22">
        <v>20</v>
      </c>
      <c r="F72" s="19">
        <f>1091.9672*0.95</f>
        <v>1037.3688400000001</v>
      </c>
      <c r="G72" s="12">
        <f t="shared" si="7"/>
        <v>51.868442000000002</v>
      </c>
      <c r="H72" s="16">
        <v>0</v>
      </c>
      <c r="I72" s="16">
        <v>0</v>
      </c>
      <c r="J72" s="16">
        <v>0</v>
      </c>
      <c r="K72" s="23">
        <f t="shared" si="8"/>
        <v>51.868442000000002</v>
      </c>
      <c r="L72" s="38">
        <v>1</v>
      </c>
      <c r="M72" s="38">
        <v>0</v>
      </c>
      <c r="N72" s="38">
        <v>0</v>
      </c>
      <c r="O72" s="38">
        <v>1</v>
      </c>
      <c r="Q72"/>
      <c r="R72" s="15"/>
    </row>
    <row r="73" spans="1:18" s="25" customFormat="1" ht="15.75" x14ac:dyDescent="0.25">
      <c r="A73" s="13"/>
      <c r="B73" s="34">
        <v>7501008094273</v>
      </c>
      <c r="C73" s="17" t="s">
        <v>21</v>
      </c>
      <c r="D73" s="1" t="s">
        <v>71</v>
      </c>
      <c r="E73" s="18">
        <v>24</v>
      </c>
      <c r="F73" s="19">
        <f>990.67665*0.95</f>
        <v>941.14281749999998</v>
      </c>
      <c r="G73" s="12">
        <f t="shared" si="7"/>
        <v>39.214284062499999</v>
      </c>
      <c r="H73" s="7">
        <v>0</v>
      </c>
      <c r="I73" s="7">
        <v>0</v>
      </c>
      <c r="J73" s="7">
        <v>0</v>
      </c>
      <c r="K73" s="20">
        <f t="shared" si="8"/>
        <v>39.214284062499999</v>
      </c>
      <c r="L73" s="38">
        <v>1</v>
      </c>
      <c r="M73" s="38">
        <v>1</v>
      </c>
      <c r="N73" s="38">
        <v>0</v>
      </c>
      <c r="O73" s="38">
        <v>0</v>
      </c>
      <c r="Q73"/>
      <c r="R73" s="15"/>
    </row>
    <row r="74" spans="1:18" s="25" customFormat="1" ht="15.75" x14ac:dyDescent="0.25">
      <c r="A74" s="13"/>
      <c r="B74" s="36">
        <v>7501008101049</v>
      </c>
      <c r="C74" s="17"/>
      <c r="D74" s="21" t="s">
        <v>94</v>
      </c>
      <c r="E74" s="22">
        <v>28</v>
      </c>
      <c r="F74" s="19"/>
      <c r="G74" s="12"/>
      <c r="H74" s="16"/>
      <c r="I74" s="16"/>
      <c r="J74" s="16"/>
      <c r="K74" s="23"/>
      <c r="L74" s="38">
        <v>4</v>
      </c>
      <c r="M74" s="38">
        <v>0</v>
      </c>
      <c r="N74" s="38">
        <v>5</v>
      </c>
      <c r="O74" s="38">
        <v>3</v>
      </c>
      <c r="Q74"/>
      <c r="R74" s="15"/>
    </row>
  </sheetData>
  <sortState ref="A5:O74">
    <sortCondition ref="B5:B74"/>
  </sortState>
  <mergeCells count="2">
    <mergeCell ref="D2:D3"/>
    <mergeCell ref="L3:O3"/>
  </mergeCells>
  <conditionalFormatting sqref="L5:O62">
    <cfRule type="cellIs" dxfId="1" priority="3" operator="greaterThan">
      <formula>0</formula>
    </cfRule>
  </conditionalFormatting>
  <conditionalFormatting sqref="L68:O7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05.12.2019.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dcterms:created xsi:type="dcterms:W3CDTF">2019-06-17T17:35:48Z</dcterms:created>
  <dcterms:modified xsi:type="dcterms:W3CDTF">2019-12-14T16:09:39Z</dcterms:modified>
  <cp:category>Reportes</cp:category>
</cp:coreProperties>
</file>