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70" windowWidth="18615" windowHeight="13170" activeTab="1"/>
  </bookViews>
  <sheets>
    <sheet name="COSTEO " sheetId="2" r:id="rId1"/>
    <sheet name="FORMATO DE PEDIDO " sheetId="3" r:id="rId2"/>
  </sheets>
  <definedNames>
    <definedName name="_xlnm._FilterDatabase" localSheetId="0" hidden="1">'COSTEO '!$A$8:$V$8</definedName>
    <definedName name="_xlnm._FilterDatabase" localSheetId="1" hidden="1">'FORMATO DE PEDIDO '!$A$8:$U$8</definedName>
    <definedName name="_xlnm.Print_Area" localSheetId="1">'FORMATO DE PEDIDO '!$A$1:$AD$18</definedName>
  </definedNames>
  <calcPr calcId="144525"/>
</workbook>
</file>

<file path=xl/calcChain.xml><?xml version="1.0" encoding="utf-8"?>
<calcChain xmlns="http://schemas.openxmlformats.org/spreadsheetml/2006/main">
  <c r="Z16" i="3" l="1"/>
  <c r="Y16" i="3"/>
  <c r="X16" i="3"/>
  <c r="W16" i="3"/>
  <c r="W10" i="3"/>
  <c r="X10" i="3"/>
  <c r="Y10" i="3"/>
  <c r="Z10" i="3"/>
  <c r="W11" i="3"/>
  <c r="X11" i="3"/>
  <c r="Y11" i="3"/>
  <c r="Z11" i="3"/>
  <c r="W12" i="3"/>
  <c r="X12" i="3"/>
  <c r="Y12" i="3"/>
  <c r="Z12" i="3"/>
  <c r="W13" i="3"/>
  <c r="X13" i="3"/>
  <c r="Y13" i="3"/>
  <c r="Z13" i="3"/>
  <c r="W14" i="3"/>
  <c r="X14" i="3"/>
  <c r="Y14" i="3"/>
  <c r="Z14" i="3"/>
  <c r="W15" i="3"/>
  <c r="X15" i="3"/>
  <c r="Y15" i="3"/>
  <c r="Z15" i="3"/>
  <c r="F10" i="3" l="1"/>
  <c r="F9" i="3"/>
  <c r="I9" i="3" l="1"/>
  <c r="I10" i="3"/>
  <c r="Z9" i="3" l="1"/>
  <c r="Y9" i="3"/>
  <c r="X9" i="3"/>
  <c r="W9" i="3"/>
  <c r="F16" i="3" l="1"/>
  <c r="F15" i="3"/>
  <c r="B15" i="3"/>
  <c r="B16" i="3"/>
  <c r="I15" i="3" l="1"/>
  <c r="I16" i="3"/>
  <c r="F14" i="3"/>
  <c r="F13" i="3"/>
  <c r="AB16" i="3" s="1"/>
  <c r="F12" i="3"/>
  <c r="AB15" i="3" s="1"/>
  <c r="F11" i="3"/>
  <c r="V9" i="2"/>
  <c r="V10" i="2"/>
  <c r="V11" i="2"/>
  <c r="V12" i="2"/>
  <c r="V13" i="2"/>
  <c r="V14" i="2"/>
  <c r="V15" i="2"/>
  <c r="V16" i="2"/>
  <c r="G9" i="2"/>
  <c r="J9" i="2" s="1"/>
  <c r="M9" i="2" s="1"/>
  <c r="O9" i="2" s="1"/>
  <c r="G10" i="2"/>
  <c r="J10" i="2" s="1"/>
  <c r="M10" i="2" s="1"/>
  <c r="O10" i="2" s="1"/>
  <c r="G11" i="2"/>
  <c r="J11" i="2" s="1"/>
  <c r="M11" i="2" s="1"/>
  <c r="O11" i="2" s="1"/>
  <c r="G12" i="2"/>
  <c r="J12" i="2" s="1"/>
  <c r="M12" i="2" s="1"/>
  <c r="O12" i="2" s="1"/>
  <c r="G13" i="2"/>
  <c r="J13" i="2" s="1"/>
  <c r="M13" i="2" s="1"/>
  <c r="O13" i="2" s="1"/>
  <c r="G14" i="2"/>
  <c r="J14" i="2" s="1"/>
  <c r="M14" i="2" s="1"/>
  <c r="O14" i="2" s="1"/>
  <c r="G15" i="2"/>
  <c r="J15" i="2" s="1"/>
  <c r="M15" i="2" s="1"/>
  <c r="O15" i="2" s="1"/>
  <c r="G16" i="2"/>
  <c r="J16" i="2" s="1"/>
  <c r="M16" i="2" s="1"/>
  <c r="O16" i="2" s="1"/>
  <c r="AB13" i="3" l="1"/>
  <c r="AB14" i="3"/>
  <c r="I11" i="3"/>
  <c r="AB9" i="3"/>
  <c r="AB10" i="3"/>
  <c r="I12" i="3"/>
  <c r="I13" i="3"/>
  <c r="AB11" i="3"/>
  <c r="AB12" i="3"/>
  <c r="I14" i="3"/>
</calcChain>
</file>

<file path=xl/sharedStrings.xml><?xml version="1.0" encoding="utf-8"?>
<sst xmlns="http://schemas.openxmlformats.org/spreadsheetml/2006/main" count="90" uniqueCount="47">
  <si>
    <t>Departamento</t>
  </si>
  <si>
    <t>Familia</t>
  </si>
  <si>
    <t xml:space="preserve">3 AB. NO COM GRAVADOS (23)
</t>
  </si>
  <si>
    <t>281 Pañal-Desech.</t>
  </si>
  <si>
    <t>PREDOBLADO SENIOR 4/10 PZAS</t>
  </si>
  <si>
    <t>PAÑAL SENIOR ADULTO MEDIANO 6/10PZ..</t>
  </si>
  <si>
    <t>PAÑAL SENIOR ADULTO CHICO 6/10PZ..</t>
  </si>
  <si>
    <t>282 Toallas-Feme.</t>
  </si>
  <si>
    <t>TOALLA FEMENINA STELA NORMAL C/ALAS C/10 PZAS.</t>
  </si>
  <si>
    <t>PAÑAL SENIOR PANTS GDE 8/10 PZAS</t>
  </si>
  <si>
    <t>TOALLA FEMENINA STELA NOCTURNA C/ALAS C/8 PZAS.</t>
  </si>
  <si>
    <t>PAÑAL SENIOR PANTS MED 8/10 PZAS</t>
  </si>
  <si>
    <t>PAÑAL SENIOR ADULTO GDE 6/10PZ..</t>
  </si>
  <si>
    <t>COSTO</t>
  </si>
  <si>
    <t xml:space="preserve">COSTO </t>
  </si>
  <si>
    <t xml:space="preserve">PUBLICO </t>
  </si>
  <si>
    <t xml:space="preserve">NO.PROV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</si>
  <si>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</si>
  <si>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</si>
  <si>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</si>
  <si>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</si>
  <si>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</si>
  <si>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</si>
  <si>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</si>
  <si>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</si>
  <si>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IEPS </t>
  </si>
  <si>
    <t xml:space="preserve">IVA </t>
  </si>
  <si>
    <t xml:space="preserve">NETO </t>
  </si>
  <si>
    <t xml:space="preserve">MGN </t>
  </si>
  <si>
    <t xml:space="preserve">RED. </t>
  </si>
  <si>
    <t>ACCION</t>
  </si>
  <si>
    <t xml:space="preserve">COD. SAT </t>
  </si>
  <si>
    <t>COSTEO PROVEEDOR : 00747 LAMBI, S.A. DE C.V.</t>
  </si>
  <si>
    <t>COD.INT</t>
  </si>
  <si>
    <t>DIAZ ORDAZ</t>
  </si>
  <si>
    <t>ARBOLEDAS</t>
  </si>
  <si>
    <t xml:space="preserve">VILLEGAS </t>
  </si>
  <si>
    <t>ALLENDE</t>
  </si>
  <si>
    <t>PEND.</t>
  </si>
  <si>
    <t>PEDIDO DE MERCANCIA: 4 JUN</t>
  </si>
  <si>
    <t>D JULIO</t>
  </si>
  <si>
    <t>DIGNITY M C/10 PZ</t>
  </si>
  <si>
    <t>DIGNITY G C/10 PZ</t>
  </si>
  <si>
    <t>LA PETACA</t>
  </si>
  <si>
    <t xml:space="preserve"> </t>
  </si>
  <si>
    <t>10% NOTA DE CREDITO OFERTA QUINCENAL</t>
  </si>
  <si>
    <t>15% POR INAUGURACION DE LA PETACA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</si>
</sst>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 applyAlignment="1">
      <alignment horizontal="center" vertical="center"/>
    </xf>
    <xf numFmtId="44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44" fontId="0" fillId="0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2" fontId="1" fillId="0" borderId="1" xfId="0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4" fontId="0" fillId="0" borderId="0" xfId="1" applyFont="1" applyFill="1" applyBorder="1"/>
    <xf numFmtId="0" fontId="4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1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6"/>
  <sheetViews>
    <sheetView topLeftCell="B1" workbookViewId="0">
      <pane xSplit="4" topLeftCell="F1" activePane="topRight" state="frozen"/>
      <selection activeCell="B3" sqref="B3"/>
      <selection pane="topRight" activeCell="B15" sqref="B15:B16"/>
    </sheetView>
  </sheetViews>
  <sheetFormatPr baseColWidth="10" defaultColWidth="9.140625" defaultRowHeight="15" x14ac:dyDescent="0.25"/>
  <cols>
    <col min="1" max="1" width="9.85546875" bestFit="1" customWidth="1"/>
    <col min="2" max="2" width="8.42578125" bestFit="1" customWidth="1"/>
    <col min="3" max="3" width="14" bestFit="1" customWidth="1"/>
    <col min="4" max="4" width="40.4257812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2" bestFit="1" customWidth="1"/>
    <col min="11" max="14" width="7" customWidth="1"/>
    <col min="15" max="15" width="9" bestFit="1" customWidth="1"/>
    <col min="16" max="16" width="9.140625" bestFit="1" customWidth="1"/>
    <col min="17" max="17" width="9.5703125" bestFit="1" customWidth="1"/>
    <col min="18" max="18" width="29.28515625" bestFit="1" customWidth="1"/>
    <col min="19" max="19" width="15.5703125" bestFit="1" customWidth="1"/>
  </cols>
  <sheetData>
    <row r="4" spans="1:22" x14ac:dyDescent="0.25">
      <c r="C4" s="43" t="s">
        <v>32</v>
      </c>
      <c r="D4" s="44"/>
      <c r="E4" s="44"/>
      <c r="F4" s="44"/>
      <c r="G4" s="45"/>
    </row>
    <row r="5" spans="1:22" x14ac:dyDescent="0.25">
      <c r="C5" s="46"/>
      <c r="D5" s="47"/>
      <c r="E5" s="47"/>
      <c r="F5" s="47"/>
      <c r="G5" s="48"/>
    </row>
    <row r="6" spans="1:22" s="4" customFormat="1" ht="17.25" x14ac:dyDescent="0.25">
      <c r="C6" s="5"/>
      <c r="D6" s="5"/>
      <c r="E6" s="5"/>
      <c r="F6" s="6"/>
      <c r="G6" s="5"/>
    </row>
    <row r="7" spans="1:22" x14ac:dyDescent="0.25">
      <c r="F7" s="7" t="s">
        <v>13</v>
      </c>
      <c r="G7" s="7" t="s">
        <v>13</v>
      </c>
      <c r="J7" s="7" t="s">
        <v>14</v>
      </c>
      <c r="M7" s="7" t="s">
        <v>14</v>
      </c>
      <c r="P7" s="7" t="s">
        <v>15</v>
      </c>
      <c r="Q7" s="8"/>
    </row>
    <row r="8" spans="1:22" x14ac:dyDescent="0.25">
      <c r="A8" s="9" t="s">
        <v>16</v>
      </c>
      <c r="B8" s="9" t="s">
        <v>33</v>
      </c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  <c r="I8" s="9" t="s">
        <v>23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28</v>
      </c>
      <c r="O8" s="9" t="s">
        <v>15</v>
      </c>
      <c r="P8" s="9" t="s">
        <v>29</v>
      </c>
      <c r="Q8" s="9" t="s">
        <v>30</v>
      </c>
      <c r="R8" s="9" t="s">
        <v>0</v>
      </c>
      <c r="S8" s="9" t="s">
        <v>1</v>
      </c>
      <c r="T8" s="9" t="s">
        <v>31</v>
      </c>
    </row>
    <row r="9" spans="1:22" x14ac:dyDescent="0.25">
      <c r="A9" s="3"/>
      <c r="B9" s="2">
        <v>403412</v>
      </c>
      <c r="C9" s="14">
        <v>619585205115</v>
      </c>
      <c r="D9" s="1" t="s">
        <v>6</v>
      </c>
      <c r="E9" s="10">
        <v>4</v>
      </c>
      <c r="F9" s="10">
        <v>213.07560000000004</v>
      </c>
      <c r="G9" s="11">
        <f t="shared" ref="G9:G16" si="0">+F9/E9</f>
        <v>53.268900000000009</v>
      </c>
      <c r="H9" s="3">
        <v>11</v>
      </c>
      <c r="I9" s="3">
        <v>0</v>
      </c>
      <c r="J9" s="11">
        <f t="shared" ref="J9:J16" si="1">+G9*((100-H9)/100)*((100-I9)/100)</f>
        <v>47.409321000000006</v>
      </c>
      <c r="K9" s="3">
        <v>0</v>
      </c>
      <c r="L9" s="3">
        <v>16</v>
      </c>
      <c r="M9" s="1">
        <f t="shared" ref="M9:M16" si="2">+J9*(1+(K9/100))*(1+(L9/100))</f>
        <v>54.994812360000005</v>
      </c>
      <c r="N9" s="3">
        <v>15</v>
      </c>
      <c r="O9" s="11">
        <f t="shared" ref="O9:O16" si="3">+M9/((100-N9)/100)</f>
        <v>64.699779247058828</v>
      </c>
      <c r="P9" s="11">
        <v>64.7</v>
      </c>
      <c r="Q9" s="12" t="s">
        <v>38</v>
      </c>
      <c r="R9" s="1" t="s">
        <v>2</v>
      </c>
      <c r="S9" s="1" t="s">
        <v>3</v>
      </c>
      <c r="T9" s="1">
        <v>53102306</v>
      </c>
      <c r="U9">
        <v>65.505199999999988</v>
      </c>
      <c r="V9" s="13">
        <f t="shared" ref="V9:V16" si="4">+P9-U9</f>
        <v>-0.80519999999998504</v>
      </c>
    </row>
    <row r="10" spans="1:22" x14ac:dyDescent="0.25">
      <c r="A10" s="3"/>
      <c r="B10" s="2">
        <v>403423</v>
      </c>
      <c r="C10" s="14">
        <v>619585205214</v>
      </c>
      <c r="D10" s="1" t="s">
        <v>5</v>
      </c>
      <c r="E10" s="10">
        <v>4</v>
      </c>
      <c r="F10" s="10">
        <v>267.73200000000003</v>
      </c>
      <c r="G10" s="11">
        <f t="shared" si="0"/>
        <v>66.933000000000007</v>
      </c>
      <c r="H10" s="3">
        <v>11</v>
      </c>
      <c r="I10" s="3">
        <v>0</v>
      </c>
      <c r="J10" s="11">
        <f t="shared" si="1"/>
        <v>59.570370000000004</v>
      </c>
      <c r="K10" s="3">
        <v>0</v>
      </c>
      <c r="L10" s="3">
        <v>16</v>
      </c>
      <c r="M10" s="1">
        <f t="shared" si="2"/>
        <v>69.101629200000005</v>
      </c>
      <c r="N10" s="3">
        <v>15</v>
      </c>
      <c r="O10" s="11">
        <f t="shared" si="3"/>
        <v>81.296034352941192</v>
      </c>
      <c r="P10" s="11">
        <v>81.3</v>
      </c>
      <c r="Q10" s="12" t="s">
        <v>38</v>
      </c>
      <c r="R10" s="1" t="s">
        <v>2</v>
      </c>
      <c r="S10" s="1" t="s">
        <v>3</v>
      </c>
      <c r="T10" s="1">
        <v>53102306</v>
      </c>
      <c r="U10">
        <v>82.301999999999992</v>
      </c>
      <c r="V10" s="13">
        <f t="shared" si="4"/>
        <v>-1.0019999999999953</v>
      </c>
    </row>
    <row r="11" spans="1:22" x14ac:dyDescent="0.25">
      <c r="A11" s="3"/>
      <c r="B11" s="2">
        <v>403424</v>
      </c>
      <c r="C11" s="14">
        <v>619585205313</v>
      </c>
      <c r="D11" s="1" t="s">
        <v>12</v>
      </c>
      <c r="E11" s="10">
        <v>4</v>
      </c>
      <c r="F11" s="10">
        <v>330.95760000000007</v>
      </c>
      <c r="G11" s="11">
        <f t="shared" si="0"/>
        <v>82.739400000000018</v>
      </c>
      <c r="H11" s="3">
        <v>11</v>
      </c>
      <c r="I11" s="3">
        <v>0</v>
      </c>
      <c r="J11" s="11">
        <f t="shared" si="1"/>
        <v>73.638066000000023</v>
      </c>
      <c r="K11" s="3">
        <v>0</v>
      </c>
      <c r="L11" s="3">
        <v>16</v>
      </c>
      <c r="M11" s="1">
        <f t="shared" si="2"/>
        <v>85.420156560000024</v>
      </c>
      <c r="N11" s="3">
        <v>15</v>
      </c>
      <c r="O11" s="11">
        <f t="shared" si="3"/>
        <v>100.49430183529415</v>
      </c>
      <c r="P11" s="11">
        <v>100.5</v>
      </c>
      <c r="Q11" s="12" t="s">
        <v>38</v>
      </c>
      <c r="R11" s="1" t="s">
        <v>2</v>
      </c>
      <c r="S11" s="1" t="s">
        <v>3</v>
      </c>
      <c r="T11" s="1">
        <v>53102306</v>
      </c>
      <c r="U11">
        <v>101.80159999999999</v>
      </c>
      <c r="V11" s="13">
        <f t="shared" si="4"/>
        <v>-1.3015999999999934</v>
      </c>
    </row>
    <row r="12" spans="1:22" x14ac:dyDescent="0.25">
      <c r="A12" s="3"/>
      <c r="B12" s="2">
        <v>403425</v>
      </c>
      <c r="C12" s="14">
        <v>619585205511</v>
      </c>
      <c r="D12" s="1" t="s">
        <v>4</v>
      </c>
      <c r="E12" s="10">
        <v>4</v>
      </c>
      <c r="F12" s="10">
        <v>197.6</v>
      </c>
      <c r="G12" s="11">
        <f t="shared" si="0"/>
        <v>49.4</v>
      </c>
      <c r="H12" s="3">
        <v>0</v>
      </c>
      <c r="I12" s="3">
        <v>0</v>
      </c>
      <c r="J12" s="11">
        <f t="shared" si="1"/>
        <v>49.4</v>
      </c>
      <c r="K12" s="3">
        <v>0</v>
      </c>
      <c r="L12" s="3">
        <v>16</v>
      </c>
      <c r="M12" s="1">
        <f t="shared" si="2"/>
        <v>57.303999999999995</v>
      </c>
      <c r="N12" s="3">
        <v>15</v>
      </c>
      <c r="O12" s="11">
        <f t="shared" si="3"/>
        <v>67.416470588235285</v>
      </c>
      <c r="P12" s="11">
        <v>67.5</v>
      </c>
      <c r="Q12" s="12" t="s">
        <v>38</v>
      </c>
      <c r="R12" s="1" t="s">
        <v>2</v>
      </c>
      <c r="S12" s="1" t="s">
        <v>3</v>
      </c>
      <c r="T12" s="1">
        <v>53102306</v>
      </c>
      <c r="U12">
        <v>67.500399999999999</v>
      </c>
      <c r="V12" s="13">
        <f t="shared" si="4"/>
        <v>-3.9999999999906777E-4</v>
      </c>
    </row>
    <row r="13" spans="1:22" x14ac:dyDescent="0.25">
      <c r="A13" s="3"/>
      <c r="B13" s="2"/>
      <c r="C13" s="14">
        <v>619585206211</v>
      </c>
      <c r="D13" s="1" t="s">
        <v>11</v>
      </c>
      <c r="E13" s="10">
        <v>8</v>
      </c>
      <c r="F13" s="10">
        <v>831.14136000000008</v>
      </c>
      <c r="G13" s="11">
        <f t="shared" si="0"/>
        <v>103.89267000000001</v>
      </c>
      <c r="H13" s="3">
        <v>11</v>
      </c>
      <c r="I13" s="3">
        <v>5</v>
      </c>
      <c r="J13" s="11">
        <f t="shared" si="1"/>
        <v>87.841252485000012</v>
      </c>
      <c r="K13" s="3">
        <v>0</v>
      </c>
      <c r="L13" s="3">
        <v>16</v>
      </c>
      <c r="M13" s="1">
        <f t="shared" si="2"/>
        <v>101.89585288260001</v>
      </c>
      <c r="N13" s="3">
        <v>15</v>
      </c>
      <c r="O13" s="11">
        <f t="shared" si="3"/>
        <v>119.87747397952943</v>
      </c>
      <c r="P13" s="11">
        <v>119.9</v>
      </c>
      <c r="Q13" s="12" t="s">
        <v>38</v>
      </c>
      <c r="R13" s="1" t="s">
        <v>2</v>
      </c>
      <c r="S13" s="1" t="s">
        <v>3</v>
      </c>
      <c r="T13" s="1">
        <v>53102306</v>
      </c>
      <c r="U13">
        <v>121.69559999999998</v>
      </c>
      <c r="V13" s="13">
        <f t="shared" si="4"/>
        <v>-1.795599999999979</v>
      </c>
    </row>
    <row r="14" spans="1:22" x14ac:dyDescent="0.25">
      <c r="A14" s="3"/>
      <c r="B14" s="2"/>
      <c r="C14" s="14">
        <v>619585206310</v>
      </c>
      <c r="D14" s="1" t="s">
        <v>9</v>
      </c>
      <c r="E14" s="10">
        <v>8</v>
      </c>
      <c r="F14" s="10">
        <v>925.46649600000001</v>
      </c>
      <c r="G14" s="11">
        <f t="shared" si="0"/>
        <v>115.683312</v>
      </c>
      <c r="H14" s="3">
        <v>11</v>
      </c>
      <c r="I14" s="3">
        <v>6</v>
      </c>
      <c r="J14" s="11">
        <f t="shared" si="1"/>
        <v>96.780658819199985</v>
      </c>
      <c r="K14" s="3">
        <v>0</v>
      </c>
      <c r="L14" s="3">
        <v>16</v>
      </c>
      <c r="M14" s="1">
        <f t="shared" si="2"/>
        <v>112.26556423027198</v>
      </c>
      <c r="N14" s="3">
        <v>15</v>
      </c>
      <c r="O14" s="11">
        <f t="shared" si="3"/>
        <v>132.07713438855527</v>
      </c>
      <c r="P14" s="11">
        <v>132.19999999999999</v>
      </c>
      <c r="Q14" s="12" t="s">
        <v>38</v>
      </c>
      <c r="R14" s="1" t="s">
        <v>2</v>
      </c>
      <c r="S14" s="1" t="s">
        <v>3</v>
      </c>
      <c r="T14" s="1">
        <v>53102306</v>
      </c>
      <c r="U14">
        <v>134.2004</v>
      </c>
      <c r="V14" s="13">
        <f t="shared" si="4"/>
        <v>-2.0004000000000133</v>
      </c>
    </row>
    <row r="15" spans="1:22" x14ac:dyDescent="0.25">
      <c r="A15" s="3"/>
      <c r="B15" s="2">
        <v>402857</v>
      </c>
      <c r="C15" s="14">
        <v>619585300155</v>
      </c>
      <c r="D15" s="1" t="s">
        <v>8</v>
      </c>
      <c r="E15" s="10">
        <v>12</v>
      </c>
      <c r="F15" s="10">
        <v>140.20365600000002</v>
      </c>
      <c r="G15" s="11">
        <f t="shared" si="0"/>
        <v>11.683638000000002</v>
      </c>
      <c r="H15" s="3">
        <v>11</v>
      </c>
      <c r="I15" s="3">
        <v>6</v>
      </c>
      <c r="J15" s="11">
        <f t="shared" si="1"/>
        <v>9.7745315508000008</v>
      </c>
      <c r="K15" s="3">
        <v>0</v>
      </c>
      <c r="L15" s="3">
        <v>16</v>
      </c>
      <c r="M15" s="1">
        <f t="shared" si="2"/>
        <v>11.338456598928</v>
      </c>
      <c r="N15" s="3">
        <v>17</v>
      </c>
      <c r="O15" s="11">
        <f t="shared" si="3"/>
        <v>13.660791083045783</v>
      </c>
      <c r="P15" s="11">
        <v>13.7</v>
      </c>
      <c r="Q15" s="12" t="s">
        <v>38</v>
      </c>
      <c r="R15" s="1" t="s">
        <v>2</v>
      </c>
      <c r="S15" s="1" t="s">
        <v>7</v>
      </c>
      <c r="T15" s="1">
        <v>53131615</v>
      </c>
      <c r="U15">
        <v>14.3956</v>
      </c>
      <c r="V15" s="13">
        <f t="shared" si="4"/>
        <v>-0.69560000000000066</v>
      </c>
    </row>
    <row r="16" spans="1:22" x14ac:dyDescent="0.25">
      <c r="A16" s="3"/>
      <c r="B16" s="2">
        <v>402858</v>
      </c>
      <c r="C16" s="14">
        <v>619585300551</v>
      </c>
      <c r="D16" s="1" t="s">
        <v>10</v>
      </c>
      <c r="E16" s="10">
        <v>16</v>
      </c>
      <c r="F16" s="10">
        <v>183.41107200000002</v>
      </c>
      <c r="G16" s="11">
        <f t="shared" si="0"/>
        <v>11.463192000000001</v>
      </c>
      <c r="H16" s="3">
        <v>11</v>
      </c>
      <c r="I16" s="3">
        <v>4</v>
      </c>
      <c r="J16" s="11">
        <f t="shared" si="1"/>
        <v>9.7941512448000019</v>
      </c>
      <c r="K16" s="3">
        <v>0</v>
      </c>
      <c r="L16" s="3">
        <v>16</v>
      </c>
      <c r="M16" s="1">
        <f t="shared" si="2"/>
        <v>11.361215443968002</v>
      </c>
      <c r="N16" s="3">
        <v>17</v>
      </c>
      <c r="O16" s="11">
        <f t="shared" si="3"/>
        <v>13.688211378274701</v>
      </c>
      <c r="P16" s="11">
        <v>13.7</v>
      </c>
      <c r="Q16" s="12" t="s">
        <v>38</v>
      </c>
      <c r="R16" s="1" t="s">
        <v>2</v>
      </c>
      <c r="S16" s="1" t="s">
        <v>7</v>
      </c>
      <c r="T16" s="1">
        <v>53131615</v>
      </c>
      <c r="U16">
        <v>14.3956</v>
      </c>
      <c r="V16" s="13">
        <f t="shared" si="4"/>
        <v>-0.69560000000000066</v>
      </c>
    </row>
  </sheetData>
  <autoFilter ref="A8:V8"/>
  <mergeCells count="1">
    <mergeCell ref="C4:G5"/>
  </mergeCells>
  <conditionalFormatting sqref="H9:I16">
    <cfRule type="cellIs" dxfId="4" priority="4" operator="greaterThan">
      <formula>0</formula>
    </cfRule>
  </conditionalFormatting>
  <conditionalFormatting sqref="K9:L16">
    <cfRule type="cellIs" dxfId="3" priority="5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D18"/>
  <sheetViews>
    <sheetView tabSelected="1" topLeftCell="B1" workbookViewId="0">
      <selection sqref="A1:A1048576"/>
    </sheetView>
  </sheetViews>
  <sheetFormatPr baseColWidth="10" defaultColWidth="9.140625" defaultRowHeight="15" x14ac:dyDescent="0.25"/>
  <cols>
    <col min="1" max="1" width="13" hidden="1" customWidth="1"/>
    <col min="2" max="2" width="15.85546875" style="20" customWidth="1"/>
    <col min="3" max="3" width="50.42578125" bestFit="1" customWidth="1"/>
    <col min="4" max="4" width="11.85546875" bestFit="1" customWidth="1"/>
    <col min="5" max="8" width="9.5703125" style="20" customWidth="1"/>
    <col min="9" max="9" width="9.5703125" customWidth="1"/>
    <col min="10" max="10" width="9.5703125" style="20" hidden="1" customWidth="1"/>
    <col min="11" max="11" width="5.28515625" style="20" hidden="1" customWidth="1"/>
    <col min="12" max="12" width="5.28515625" style="20" customWidth="1"/>
    <col min="13" max="14" width="5.28515625" style="20" hidden="1" customWidth="1"/>
    <col min="15" max="15" width="5.28515625" style="20" customWidth="1"/>
    <col min="16" max="17" width="5.28515625" style="20" hidden="1" customWidth="1"/>
    <col min="18" max="18" width="5.28515625" style="20" customWidth="1"/>
    <col min="19" max="20" width="5.28515625" style="20" hidden="1" customWidth="1"/>
    <col min="21" max="21" width="5.28515625" style="20" customWidth="1"/>
    <col min="22" max="22" width="9.7109375" style="20" customWidth="1"/>
    <col min="23" max="23" width="12.7109375" hidden="1" customWidth="1"/>
    <col min="24" max="26" width="3" hidden="1" customWidth="1"/>
    <col min="27" max="27" width="6.85546875" hidden="1" customWidth="1"/>
    <col min="28" max="28" width="8" hidden="1" customWidth="1"/>
    <col min="29" max="29" width="15.5703125" hidden="1" customWidth="1"/>
  </cols>
  <sheetData>
    <row r="4" spans="1:30" x14ac:dyDescent="0.25">
      <c r="B4" s="43" t="s">
        <v>32</v>
      </c>
      <c r="C4" s="44"/>
      <c r="D4" s="44"/>
      <c r="E4" s="44"/>
      <c r="F4" s="45"/>
      <c r="L4" s="40" t="s">
        <v>44</v>
      </c>
      <c r="M4" s="40" t="s">
        <v>44</v>
      </c>
      <c r="N4" s="40" t="s">
        <v>44</v>
      </c>
      <c r="O4" s="26"/>
      <c r="P4" s="26"/>
      <c r="Q4" s="26"/>
    </row>
    <row r="5" spans="1:30" x14ac:dyDescent="0.25">
      <c r="B5" s="46"/>
      <c r="C5" s="47"/>
      <c r="D5" s="47"/>
      <c r="E5" s="47"/>
      <c r="F5" s="48"/>
      <c r="I5" s="27" t="s">
        <v>45</v>
      </c>
    </row>
    <row r="6" spans="1:30" s="4" customFormat="1" ht="17.25" x14ac:dyDescent="0.25">
      <c r="B6" s="5"/>
      <c r="C6" s="5"/>
      <c r="D6" s="5"/>
      <c r="E6" s="6"/>
      <c r="F6" s="5"/>
      <c r="G6" s="21"/>
      <c r="H6" s="21"/>
      <c r="I6" s="41" t="s">
        <v>46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30" ht="13.9" customHeight="1" x14ac:dyDescent="0.25">
      <c r="E7" s="7" t="s">
        <v>13</v>
      </c>
      <c r="F7" s="7" t="s">
        <v>13</v>
      </c>
      <c r="I7" s="7" t="s">
        <v>14</v>
      </c>
      <c r="J7" s="49" t="s">
        <v>39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/>
    </row>
    <row r="8" spans="1:30" s="25" customFormat="1" ht="25.9" customHeight="1" x14ac:dyDescent="0.25">
      <c r="A8" s="24" t="s">
        <v>33</v>
      </c>
      <c r="B8" s="24" t="s">
        <v>17</v>
      </c>
      <c r="C8" s="24" t="s">
        <v>18</v>
      </c>
      <c r="D8" s="24" t="s">
        <v>19</v>
      </c>
      <c r="E8" s="24" t="s">
        <v>20</v>
      </c>
      <c r="F8" s="24" t="s">
        <v>21</v>
      </c>
      <c r="G8" s="24" t="s">
        <v>22</v>
      </c>
      <c r="H8" s="24" t="s">
        <v>40</v>
      </c>
      <c r="I8" s="24" t="s">
        <v>24</v>
      </c>
      <c r="J8" s="42"/>
      <c r="K8" s="24"/>
      <c r="L8" s="24" t="s">
        <v>34</v>
      </c>
      <c r="M8" s="24"/>
      <c r="N8" s="42"/>
      <c r="O8" s="24" t="s">
        <v>35</v>
      </c>
      <c r="P8" s="42"/>
      <c r="Q8" s="24"/>
      <c r="R8" s="24" t="s">
        <v>36</v>
      </c>
      <c r="S8" s="24"/>
      <c r="T8" s="24"/>
      <c r="U8" s="24" t="s">
        <v>37</v>
      </c>
      <c r="V8" s="24" t="s">
        <v>43</v>
      </c>
      <c r="W8"/>
      <c r="X8"/>
      <c r="AD8"/>
    </row>
    <row r="9" spans="1:30" x14ac:dyDescent="0.25">
      <c r="A9" s="17"/>
      <c r="B9" s="30">
        <v>619585201223</v>
      </c>
      <c r="C9" s="31" t="s">
        <v>41</v>
      </c>
      <c r="D9" s="16">
        <v>6</v>
      </c>
      <c r="E9" s="28">
        <v>278.86</v>
      </c>
      <c r="F9" s="29">
        <f t="shared" ref="F9:F16" si="0">+E9/D9</f>
        <v>46.476666666666667</v>
      </c>
      <c r="G9" s="15">
        <v>3</v>
      </c>
      <c r="H9" s="15">
        <v>0</v>
      </c>
      <c r="I9" s="19">
        <f t="shared" ref="I9:I16" si="1">+F9*((100-G9)/100)*((100-H9)/100)</f>
        <v>45.082366666666665</v>
      </c>
      <c r="J9" s="16">
        <v>10</v>
      </c>
      <c r="K9" s="16">
        <v>18</v>
      </c>
      <c r="L9" s="16">
        <v>1</v>
      </c>
      <c r="M9" s="16">
        <v>6</v>
      </c>
      <c r="N9" s="16">
        <v>6</v>
      </c>
      <c r="O9" s="16">
        <v>2</v>
      </c>
      <c r="P9" s="16">
        <v>1</v>
      </c>
      <c r="Q9" s="16">
        <v>11</v>
      </c>
      <c r="R9" s="16"/>
      <c r="S9" s="16">
        <v>6</v>
      </c>
      <c r="T9" s="16">
        <v>12</v>
      </c>
      <c r="U9" s="16"/>
      <c r="V9" s="16">
        <v>2</v>
      </c>
      <c r="W9" t="e">
        <f>D9*#REF!</f>
        <v>#REF!</v>
      </c>
      <c r="X9" t="e">
        <f>D9*#REF!</f>
        <v>#REF!</v>
      </c>
      <c r="Y9" t="e">
        <f>D9*#REF!</f>
        <v>#REF!</v>
      </c>
      <c r="Z9">
        <f>D9*U9</f>
        <v>0</v>
      </c>
      <c r="AB9" s="13">
        <f>F9*0.97</f>
        <v>45.082366666666665</v>
      </c>
    </row>
    <row r="10" spans="1:30" x14ac:dyDescent="0.25">
      <c r="A10" s="17"/>
      <c r="B10" s="30">
        <v>619585201322</v>
      </c>
      <c r="C10" s="31" t="s">
        <v>42</v>
      </c>
      <c r="D10" s="16">
        <v>6</v>
      </c>
      <c r="E10" s="28">
        <v>348.57</v>
      </c>
      <c r="F10" s="29">
        <f t="shared" si="0"/>
        <v>58.094999999999999</v>
      </c>
      <c r="G10" s="15">
        <v>3</v>
      </c>
      <c r="H10" s="15">
        <v>0</v>
      </c>
      <c r="I10" s="19">
        <f t="shared" si="1"/>
        <v>56.352149999999995</v>
      </c>
      <c r="J10" s="16">
        <v>8</v>
      </c>
      <c r="K10" s="16">
        <v>9</v>
      </c>
      <c r="L10" s="16">
        <v>2</v>
      </c>
      <c r="M10" s="16">
        <v>1</v>
      </c>
      <c r="N10" s="16">
        <v>6</v>
      </c>
      <c r="O10" s="16">
        <v>2</v>
      </c>
      <c r="P10" s="16">
        <v>1</v>
      </c>
      <c r="Q10" s="16">
        <v>18</v>
      </c>
      <c r="R10" s="16"/>
      <c r="S10" s="16">
        <v>3</v>
      </c>
      <c r="T10" s="16">
        <v>20</v>
      </c>
      <c r="U10" s="16"/>
      <c r="V10" s="16">
        <v>2</v>
      </c>
      <c r="W10">
        <f t="shared" ref="W10:W16" si="2">D10*L9</f>
        <v>6</v>
      </c>
      <c r="X10">
        <f t="shared" ref="X10:X16" si="3">D10*O9</f>
        <v>12</v>
      </c>
      <c r="Y10">
        <f t="shared" ref="Y10:Y16" si="4">D10*R9</f>
        <v>0</v>
      </c>
      <c r="Z10">
        <f t="shared" ref="Z10:Z15" si="5">D10*U10</f>
        <v>0</v>
      </c>
      <c r="AB10" s="13">
        <f t="shared" ref="AB10:AB15" si="6">F10*0.97</f>
        <v>56.352149999999995</v>
      </c>
    </row>
    <row r="11" spans="1:30" x14ac:dyDescent="0.25">
      <c r="A11" s="16">
        <v>403412</v>
      </c>
      <c r="B11" s="22">
        <v>619585205115</v>
      </c>
      <c r="C11" s="17" t="s">
        <v>6</v>
      </c>
      <c r="D11" s="18">
        <v>4</v>
      </c>
      <c r="E11" s="23">
        <v>192.58</v>
      </c>
      <c r="F11" s="29">
        <f t="shared" si="0"/>
        <v>48.145000000000003</v>
      </c>
      <c r="G11" s="15">
        <v>3</v>
      </c>
      <c r="H11" s="15">
        <v>4</v>
      </c>
      <c r="I11" s="19">
        <f t="shared" si="1"/>
        <v>44.832624000000003</v>
      </c>
      <c r="J11" s="16">
        <v>6</v>
      </c>
      <c r="K11" s="16">
        <v>8</v>
      </c>
      <c r="L11" s="16">
        <v>2</v>
      </c>
      <c r="M11" s="16">
        <v>8</v>
      </c>
      <c r="N11" s="16">
        <v>6</v>
      </c>
      <c r="O11" s="16">
        <v>2</v>
      </c>
      <c r="P11" s="16">
        <v>13</v>
      </c>
      <c r="Q11" s="16">
        <v>5</v>
      </c>
      <c r="R11" s="16">
        <v>2</v>
      </c>
      <c r="S11" s="16">
        <v>3</v>
      </c>
      <c r="T11" s="16">
        <v>12</v>
      </c>
      <c r="U11" s="16"/>
      <c r="V11" s="16">
        <v>2</v>
      </c>
      <c r="W11">
        <f t="shared" si="2"/>
        <v>8</v>
      </c>
      <c r="X11">
        <f t="shared" si="3"/>
        <v>8</v>
      </c>
      <c r="Y11">
        <f t="shared" si="4"/>
        <v>0</v>
      </c>
      <c r="Z11">
        <f t="shared" si="5"/>
        <v>0</v>
      </c>
      <c r="AB11" s="13">
        <f t="shared" si="6"/>
        <v>46.700650000000003</v>
      </c>
    </row>
    <row r="12" spans="1:30" x14ac:dyDescent="0.25">
      <c r="A12" s="16">
        <v>403423</v>
      </c>
      <c r="B12" s="22">
        <v>619585205214</v>
      </c>
      <c r="C12" s="17" t="s">
        <v>5</v>
      </c>
      <c r="D12" s="18">
        <v>4</v>
      </c>
      <c r="E12" s="23">
        <v>241.95</v>
      </c>
      <c r="F12" s="29">
        <f t="shared" si="0"/>
        <v>60.487499999999997</v>
      </c>
      <c r="G12" s="15">
        <v>3</v>
      </c>
      <c r="H12" s="15">
        <v>4</v>
      </c>
      <c r="I12" s="19">
        <f t="shared" si="1"/>
        <v>56.325959999999995</v>
      </c>
      <c r="J12" s="16">
        <v>18</v>
      </c>
      <c r="K12" s="16">
        <v>15</v>
      </c>
      <c r="L12" s="16">
        <v>2</v>
      </c>
      <c r="M12" s="16">
        <v>3</v>
      </c>
      <c r="N12" s="16">
        <v>9</v>
      </c>
      <c r="O12" s="16">
        <v>2</v>
      </c>
      <c r="P12" s="16">
        <v>1</v>
      </c>
      <c r="Q12" s="16">
        <v>14</v>
      </c>
      <c r="R12" s="16"/>
      <c r="S12" s="16">
        <v>6</v>
      </c>
      <c r="T12" s="16">
        <v>9</v>
      </c>
      <c r="U12" s="16">
        <v>2</v>
      </c>
      <c r="V12" s="16">
        <v>2</v>
      </c>
      <c r="W12">
        <f t="shared" si="2"/>
        <v>8</v>
      </c>
      <c r="X12">
        <f t="shared" si="3"/>
        <v>8</v>
      </c>
      <c r="Y12">
        <f t="shared" si="4"/>
        <v>8</v>
      </c>
      <c r="Z12">
        <f t="shared" si="5"/>
        <v>8</v>
      </c>
      <c r="AB12" s="13">
        <f t="shared" si="6"/>
        <v>58.672874999999998</v>
      </c>
    </row>
    <row r="13" spans="1:30" x14ac:dyDescent="0.25">
      <c r="A13" s="16">
        <v>403424</v>
      </c>
      <c r="B13" s="22">
        <v>619585205313</v>
      </c>
      <c r="C13" s="17" t="s">
        <v>12</v>
      </c>
      <c r="D13" s="18">
        <v>4</v>
      </c>
      <c r="E13" s="23">
        <v>299.08999999999997</v>
      </c>
      <c r="F13" s="29">
        <f t="shared" si="0"/>
        <v>74.772499999999994</v>
      </c>
      <c r="G13" s="15">
        <v>3</v>
      </c>
      <c r="H13" s="15">
        <v>4</v>
      </c>
      <c r="I13" s="19">
        <f t="shared" si="1"/>
        <v>69.628151999999986</v>
      </c>
      <c r="J13" s="16">
        <v>4</v>
      </c>
      <c r="K13" s="16">
        <v>11</v>
      </c>
      <c r="L13" s="16">
        <v>0</v>
      </c>
      <c r="M13" s="16">
        <v>4</v>
      </c>
      <c r="N13" s="16">
        <v>9</v>
      </c>
      <c r="O13" s="16">
        <v>2</v>
      </c>
      <c r="P13" s="16">
        <v>2</v>
      </c>
      <c r="Q13" s="16">
        <v>11</v>
      </c>
      <c r="R13" s="16"/>
      <c r="S13" s="16">
        <v>3</v>
      </c>
      <c r="T13" s="16">
        <v>12</v>
      </c>
      <c r="U13" s="16"/>
      <c r="V13" s="16">
        <v>2</v>
      </c>
      <c r="W13">
        <f t="shared" si="2"/>
        <v>8</v>
      </c>
      <c r="X13">
        <f t="shared" si="3"/>
        <v>8</v>
      </c>
      <c r="Y13">
        <f t="shared" si="4"/>
        <v>0</v>
      </c>
      <c r="Z13">
        <f t="shared" si="5"/>
        <v>0</v>
      </c>
      <c r="AB13" s="13">
        <f t="shared" si="6"/>
        <v>72.529324999999986</v>
      </c>
    </row>
    <row r="14" spans="1:30" x14ac:dyDescent="0.25">
      <c r="A14" s="16">
        <v>403425</v>
      </c>
      <c r="B14" s="22">
        <v>619585205511</v>
      </c>
      <c r="C14" s="17" t="s">
        <v>4</v>
      </c>
      <c r="D14" s="18">
        <v>4</v>
      </c>
      <c r="E14" s="23">
        <v>217.34</v>
      </c>
      <c r="F14" s="29">
        <f t="shared" si="0"/>
        <v>54.335000000000001</v>
      </c>
      <c r="G14" s="15">
        <v>3</v>
      </c>
      <c r="H14" s="15">
        <v>4</v>
      </c>
      <c r="I14" s="19">
        <f t="shared" si="1"/>
        <v>50.596751999999995</v>
      </c>
      <c r="J14" s="16">
        <v>2</v>
      </c>
      <c r="K14" s="16">
        <v>8</v>
      </c>
      <c r="L14" s="16">
        <v>0</v>
      </c>
      <c r="M14" s="16">
        <v>5</v>
      </c>
      <c r="N14" s="16">
        <v>3</v>
      </c>
      <c r="O14" s="16">
        <v>2</v>
      </c>
      <c r="P14" s="16"/>
      <c r="Q14" s="16"/>
      <c r="R14" s="16">
        <v>1</v>
      </c>
      <c r="S14" s="16">
        <v>2</v>
      </c>
      <c r="T14" s="16">
        <v>22</v>
      </c>
      <c r="U14" s="16"/>
      <c r="V14" s="16">
        <v>2</v>
      </c>
      <c r="W14">
        <f t="shared" si="2"/>
        <v>0</v>
      </c>
      <c r="X14">
        <f t="shared" si="3"/>
        <v>8</v>
      </c>
      <c r="Y14">
        <f t="shared" si="4"/>
        <v>0</v>
      </c>
      <c r="Z14">
        <f t="shared" si="5"/>
        <v>0</v>
      </c>
      <c r="AB14" s="13">
        <f t="shared" si="6"/>
        <v>52.704949999999997</v>
      </c>
    </row>
    <row r="15" spans="1:30" x14ac:dyDescent="0.25">
      <c r="A15" s="16">
        <v>402857</v>
      </c>
      <c r="B15" s="22" t="str">
        <f>"619585300155"</f>
        <v>619585300155</v>
      </c>
      <c r="C15" s="17" t="s">
        <v>8</v>
      </c>
      <c r="D15" s="16">
        <v>12</v>
      </c>
      <c r="E15" s="23">
        <v>128.27000000000001</v>
      </c>
      <c r="F15" s="29">
        <f t="shared" si="0"/>
        <v>10.689166666666667</v>
      </c>
      <c r="G15" s="15">
        <v>3</v>
      </c>
      <c r="H15" s="15">
        <v>7</v>
      </c>
      <c r="I15" s="19">
        <f t="shared" si="1"/>
        <v>9.6426972500000012</v>
      </c>
      <c r="J15" s="16">
        <v>52</v>
      </c>
      <c r="K15" s="16">
        <v>43</v>
      </c>
      <c r="L15" s="16">
        <v>4</v>
      </c>
      <c r="M15" s="16">
        <v>31</v>
      </c>
      <c r="N15" s="16">
        <v>65</v>
      </c>
      <c r="O15" s="16">
        <v>4</v>
      </c>
      <c r="P15" s="16">
        <v>24</v>
      </c>
      <c r="Q15" s="16">
        <v>0</v>
      </c>
      <c r="R15" s="16">
        <v>4</v>
      </c>
      <c r="S15" s="16">
        <v>34</v>
      </c>
      <c r="T15" s="16">
        <v>2</v>
      </c>
      <c r="U15" s="16">
        <v>4</v>
      </c>
      <c r="V15" s="16">
        <v>6</v>
      </c>
      <c r="W15">
        <f t="shared" si="2"/>
        <v>0</v>
      </c>
      <c r="X15">
        <f t="shared" si="3"/>
        <v>24</v>
      </c>
      <c r="Y15">
        <f t="shared" si="4"/>
        <v>12</v>
      </c>
      <c r="Z15">
        <f t="shared" si="5"/>
        <v>48</v>
      </c>
      <c r="AB15" s="13">
        <f t="shared" si="6"/>
        <v>10.368491666666667</v>
      </c>
    </row>
    <row r="16" spans="1:30" x14ac:dyDescent="0.25">
      <c r="A16" s="16">
        <v>402858</v>
      </c>
      <c r="B16" s="22" t="str">
        <f>"619585300551"</f>
        <v>619585300551</v>
      </c>
      <c r="C16" s="17" t="s">
        <v>10</v>
      </c>
      <c r="D16" s="16">
        <v>16</v>
      </c>
      <c r="E16" s="23">
        <v>174.35</v>
      </c>
      <c r="F16" s="29">
        <f t="shared" si="0"/>
        <v>10.896875</v>
      </c>
      <c r="G16" s="15">
        <v>3</v>
      </c>
      <c r="H16" s="15">
        <v>0</v>
      </c>
      <c r="I16" s="19">
        <f t="shared" si="1"/>
        <v>10.569968749999999</v>
      </c>
      <c r="J16" s="16">
        <v>71</v>
      </c>
      <c r="K16" s="16">
        <v>41</v>
      </c>
      <c r="L16" s="16">
        <v>4</v>
      </c>
      <c r="M16" s="16">
        <v>53</v>
      </c>
      <c r="N16" s="16">
        <v>75</v>
      </c>
      <c r="O16" s="16">
        <v>4</v>
      </c>
      <c r="P16" s="16">
        <v>64</v>
      </c>
      <c r="Q16" s="16">
        <v>0</v>
      </c>
      <c r="R16" s="16">
        <v>6</v>
      </c>
      <c r="S16" s="16">
        <v>16</v>
      </c>
      <c r="T16" s="16">
        <v>0</v>
      </c>
      <c r="U16" s="16">
        <v>6</v>
      </c>
      <c r="V16" s="16">
        <v>6</v>
      </c>
      <c r="W16">
        <f t="shared" si="2"/>
        <v>64</v>
      </c>
      <c r="X16">
        <f t="shared" si="3"/>
        <v>64</v>
      </c>
      <c r="Y16">
        <f t="shared" si="4"/>
        <v>64</v>
      </c>
      <c r="Z16">
        <f t="shared" ref="Z16" si="7">D16*U16</f>
        <v>96</v>
      </c>
      <c r="AB16" s="13">
        <f t="shared" ref="AB16" si="8">F16*0.97</f>
        <v>10.569968749999999</v>
      </c>
    </row>
    <row r="17" spans="1:28" x14ac:dyDescent="0.25">
      <c r="A17" s="32"/>
      <c r="B17" s="34"/>
      <c r="C17" s="33"/>
      <c r="D17" s="32"/>
      <c r="E17" s="35"/>
      <c r="F17" s="36"/>
      <c r="G17" s="37"/>
      <c r="H17" s="37"/>
      <c r="I17" s="38"/>
      <c r="AB17" s="13"/>
    </row>
    <row r="18" spans="1:28" x14ac:dyDescent="0.25">
      <c r="A18" s="32"/>
      <c r="B18" s="34"/>
      <c r="C18" s="33"/>
      <c r="D18" s="32"/>
      <c r="E18" s="35"/>
      <c r="F18" s="36"/>
      <c r="G18" s="37"/>
      <c r="H18" s="37"/>
      <c r="I18" s="38"/>
      <c r="AB18" s="13"/>
    </row>
  </sheetData>
  <protectedRanges>
    <protectedRange sqref="B14:C18" name="Rango1_1"/>
  </protectedRanges>
  <autoFilter ref="A8:U8">
    <sortState ref="A9:U24">
      <sortCondition sortBy="cellColor" ref="B8" dxfId="2"/>
    </sortState>
  </autoFilter>
  <mergeCells count="2">
    <mergeCell ref="B4:F5"/>
    <mergeCell ref="J7:U7"/>
  </mergeCells>
  <conditionalFormatting sqref="G9:H15">
    <cfRule type="cellIs" dxfId="1" priority="4" operator="greaterThan">
      <formula>0</formula>
    </cfRule>
  </conditionalFormatting>
  <conditionalFormatting sqref="G16:H18">
    <cfRule type="cellIs" dxfId="0" priority="1" operator="greater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COSTEO </vt:lpstr>
      <vt:lpstr>FORMATO DE PEDIDO </vt:lpstr>
      <vt:lpstr>'FORMATO DE PEDIDO '!Área_de_impresión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Gloria Charur</cp:lastModifiedBy>
  <cp:lastPrinted>2020-03-10T19:46:13Z</cp:lastPrinted>
  <dcterms:created xsi:type="dcterms:W3CDTF">2019-03-01T14:59:50Z</dcterms:created>
  <dcterms:modified xsi:type="dcterms:W3CDTF">2020-03-26T17:20:31Z</dcterms:modified>
  <cp:category>Reportes</cp:category>
</cp:coreProperties>
</file>