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70" windowWidth="18615" windowHeight="13170" activeTab="2"/>
  </bookViews>
  <sheets>
    <sheet name="lista_precios" sheetId="1" r:id="rId1"/>
    <sheet name="lista kc" sheetId="2" r:id="rId2"/>
    <sheet name="costeo " sheetId="3" r:id="rId3"/>
    <sheet name="Hoja1" sheetId="4" r:id="rId4"/>
    <sheet name="Hoja2" sheetId="5" r:id="rId5"/>
  </sheets>
  <definedNames>
    <definedName name="_xlnm._FilterDatabase" localSheetId="2" hidden="1">'costeo '!$A$9:$AW$9</definedName>
    <definedName name="_xlnm._FilterDatabase" localSheetId="1" hidden="1">'lista kc'!$A$1:$S$1</definedName>
    <definedName name="_xlnm._FilterDatabase" localSheetId="0" hidden="1">lista_precios!$A$1:$Q$177</definedName>
    <definedName name="_xlnm.Print_Area" localSheetId="2">'costeo '!$C$7:$AI$116</definedName>
    <definedName name="_xlnm.Print_Titles" localSheetId="2">'costeo '!$7:$8</definedName>
  </definedNames>
  <calcPr calcId="144525"/>
</workbook>
</file>

<file path=xl/calcChain.xml><?xml version="1.0" encoding="utf-8"?>
<calcChain xmlns="http://schemas.openxmlformats.org/spreadsheetml/2006/main">
  <c r="Q115" i="3" l="1"/>
  <c r="Q116" i="3"/>
  <c r="O115" i="3"/>
  <c r="O116" i="3"/>
  <c r="M115" i="3"/>
  <c r="M116" i="3"/>
  <c r="AI61" i="3" l="1"/>
  <c r="AI64" i="3"/>
  <c r="AI72" i="3"/>
  <c r="AI73" i="3"/>
  <c r="AI60" i="3"/>
  <c r="AI38" i="3"/>
  <c r="AI37" i="3"/>
  <c r="AI41" i="3"/>
  <c r="AI76" i="3"/>
  <c r="AI11" i="3"/>
  <c r="AI39" i="3"/>
  <c r="AI14" i="3"/>
  <c r="AI12" i="3"/>
  <c r="AI15" i="3"/>
  <c r="AI32" i="3"/>
  <c r="AI10" i="3"/>
  <c r="AI13" i="3"/>
  <c r="AI44" i="3"/>
  <c r="AI43" i="3"/>
  <c r="AI31" i="3"/>
  <c r="AI42" i="3"/>
  <c r="AI21" i="3"/>
  <c r="AI77" i="3"/>
  <c r="AI20" i="3"/>
  <c r="AI74" i="3"/>
  <c r="AG11" i="3" l="1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H25" i="3" s="1"/>
  <c r="AG26" i="3"/>
  <c r="AG27" i="3"/>
  <c r="AG28" i="3"/>
  <c r="AG29" i="3"/>
  <c r="AG30" i="3"/>
  <c r="AG31" i="3"/>
  <c r="AG32" i="3"/>
  <c r="AH32" i="3" s="1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H49" i="3" s="1"/>
  <c r="AG51" i="3"/>
  <c r="AG52" i="3"/>
  <c r="AG53" i="3"/>
  <c r="AH53" i="3" s="1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4" i="3"/>
  <c r="AG85" i="3"/>
  <c r="AG86" i="3"/>
  <c r="AG87" i="3"/>
  <c r="AG88" i="3"/>
  <c r="AG89" i="3"/>
  <c r="AG90" i="3"/>
  <c r="AG91" i="3"/>
  <c r="AG92" i="3"/>
  <c r="AG93" i="3"/>
  <c r="AH93" i="3" s="1"/>
  <c r="AG94" i="3"/>
  <c r="AG95" i="3"/>
  <c r="AH95" i="3" s="1"/>
  <c r="AG97" i="3"/>
  <c r="AH97" i="3" s="1"/>
  <c r="AG98" i="3"/>
  <c r="AG99" i="3"/>
  <c r="AG100" i="3"/>
  <c r="AH100" i="3" s="1"/>
  <c r="AG101" i="3"/>
  <c r="AH101" i="3" s="1"/>
  <c r="AG102" i="3"/>
  <c r="AH102" i="3" s="1"/>
  <c r="AG103" i="3"/>
  <c r="AH103" i="3" s="1"/>
  <c r="AG104" i="3"/>
  <c r="AG105" i="3"/>
  <c r="AH105" i="3" s="1"/>
  <c r="AG107" i="3"/>
  <c r="AG108" i="3"/>
  <c r="AG109" i="3"/>
  <c r="AG110" i="3"/>
  <c r="AG111" i="3"/>
  <c r="AH111" i="3" s="1"/>
  <c r="AG112" i="3"/>
  <c r="AG113" i="3"/>
  <c r="AG114" i="3"/>
  <c r="AH114" i="3" s="1"/>
  <c r="AG10" i="3"/>
  <c r="AC11" i="3"/>
  <c r="AC12" i="3"/>
  <c r="AC13" i="3"/>
  <c r="AC14" i="3"/>
  <c r="AC15" i="3"/>
  <c r="AC16" i="3"/>
  <c r="AC17" i="3"/>
  <c r="AC18" i="3"/>
  <c r="AC19" i="3"/>
  <c r="AC20" i="3"/>
  <c r="AD20" i="3" s="1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D36" i="3" s="1"/>
  <c r="AC37" i="3"/>
  <c r="AC38" i="3"/>
  <c r="AC39" i="3"/>
  <c r="AC40" i="3"/>
  <c r="AC41" i="3"/>
  <c r="AC42" i="3"/>
  <c r="AD42" i="3" s="1"/>
  <c r="AC43" i="3"/>
  <c r="AC44" i="3"/>
  <c r="AD44" i="3" s="1"/>
  <c r="AC45" i="3"/>
  <c r="AC46" i="3"/>
  <c r="AC47" i="3"/>
  <c r="AC48" i="3"/>
  <c r="AC49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4" i="3"/>
  <c r="AD84" i="3" s="1"/>
  <c r="AC85" i="3"/>
  <c r="AD85" i="3" s="1"/>
  <c r="AC86" i="3"/>
  <c r="AD86" i="3" s="1"/>
  <c r="AC87" i="3"/>
  <c r="AD87" i="3" s="1"/>
  <c r="AC88" i="3"/>
  <c r="AD88" i="3" s="1"/>
  <c r="AC89" i="3"/>
  <c r="AD89" i="3" s="1"/>
  <c r="AC90" i="3"/>
  <c r="AD90" i="3" s="1"/>
  <c r="AC91" i="3"/>
  <c r="AD91" i="3" s="1"/>
  <c r="AC92" i="3"/>
  <c r="AD92" i="3" s="1"/>
  <c r="AC93" i="3"/>
  <c r="AC94" i="3"/>
  <c r="AD94" i="3" s="1"/>
  <c r="AC95" i="3"/>
  <c r="AC97" i="3"/>
  <c r="AD97" i="3" s="1"/>
  <c r="AC98" i="3"/>
  <c r="AC99" i="3"/>
  <c r="AC100" i="3"/>
  <c r="AD100" i="3" s="1"/>
  <c r="AC101" i="3"/>
  <c r="AD101" i="3" s="1"/>
  <c r="AC102" i="3"/>
  <c r="AD102" i="3" s="1"/>
  <c r="AC103" i="3"/>
  <c r="AC104" i="3"/>
  <c r="AC105" i="3"/>
  <c r="AC107" i="3"/>
  <c r="AC108" i="3"/>
  <c r="AC109" i="3"/>
  <c r="AC110" i="3"/>
  <c r="AC111" i="3"/>
  <c r="AC112" i="3"/>
  <c r="AC113" i="3"/>
  <c r="AC114" i="3"/>
  <c r="AC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Z28" i="3" s="1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4" i="3"/>
  <c r="Y85" i="3"/>
  <c r="Y86" i="3"/>
  <c r="Y87" i="3"/>
  <c r="Y88" i="3"/>
  <c r="Y89" i="3"/>
  <c r="Y90" i="3"/>
  <c r="Y91" i="3"/>
  <c r="Y92" i="3"/>
  <c r="Y93" i="3"/>
  <c r="Y94" i="3"/>
  <c r="Y95" i="3"/>
  <c r="Y97" i="3"/>
  <c r="Z97" i="3" s="1"/>
  <c r="Y98" i="3"/>
  <c r="Y99" i="3"/>
  <c r="Y100" i="3"/>
  <c r="Z100" i="3" s="1"/>
  <c r="Y101" i="3"/>
  <c r="Z101" i="3" s="1"/>
  <c r="Y102" i="3"/>
  <c r="Z102" i="3" s="1"/>
  <c r="Y103" i="3"/>
  <c r="Y104" i="3"/>
  <c r="Y105" i="3"/>
  <c r="Z105" i="3" s="1"/>
  <c r="Y107" i="3"/>
  <c r="Y108" i="3"/>
  <c r="Y109" i="3"/>
  <c r="Y110" i="3"/>
  <c r="Y111" i="3"/>
  <c r="Y112" i="3"/>
  <c r="Y113" i="3"/>
  <c r="Y114" i="3"/>
  <c r="Y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V28" i="3" s="1"/>
  <c r="U29" i="3"/>
  <c r="U30" i="3"/>
  <c r="U31" i="3"/>
  <c r="V31" i="3" s="1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4" i="3"/>
  <c r="U85" i="3"/>
  <c r="U86" i="3"/>
  <c r="U87" i="3"/>
  <c r="U88" i="3"/>
  <c r="U89" i="3"/>
  <c r="U90" i="3"/>
  <c r="U91" i="3"/>
  <c r="U92" i="3"/>
  <c r="U93" i="3"/>
  <c r="U94" i="3"/>
  <c r="U95" i="3"/>
  <c r="U97" i="3"/>
  <c r="U98" i="3"/>
  <c r="U99" i="3"/>
  <c r="U100" i="3"/>
  <c r="U101" i="3"/>
  <c r="U102" i="3"/>
  <c r="U103" i="3"/>
  <c r="U104" i="3"/>
  <c r="U105" i="3"/>
  <c r="U107" i="3"/>
  <c r="U108" i="3"/>
  <c r="U109" i="3"/>
  <c r="U110" i="3"/>
  <c r="U111" i="3"/>
  <c r="U112" i="3"/>
  <c r="U113" i="3"/>
  <c r="U114" i="3"/>
  <c r="U10" i="3"/>
  <c r="AJ18" i="3" l="1"/>
  <c r="AJ14" i="3"/>
  <c r="AJ13" i="3"/>
  <c r="AJ12" i="3"/>
  <c r="AJ10" i="3"/>
  <c r="AM66" i="3"/>
  <c r="AN66" i="3"/>
  <c r="AO66" i="3"/>
  <c r="AP66" i="3"/>
  <c r="AM55" i="3"/>
  <c r="AN55" i="3"/>
  <c r="AO55" i="3"/>
  <c r="AP55" i="3"/>
  <c r="AM109" i="3"/>
  <c r="AN109" i="3"/>
  <c r="AO109" i="3"/>
  <c r="AP109" i="3"/>
  <c r="AM73" i="3"/>
  <c r="AN73" i="3"/>
  <c r="AO73" i="3"/>
  <c r="AP73" i="3"/>
  <c r="AM58" i="3"/>
  <c r="AN58" i="3"/>
  <c r="AO58" i="3"/>
  <c r="AP58" i="3"/>
  <c r="AM110" i="3"/>
  <c r="AN110" i="3"/>
  <c r="AO110" i="3"/>
  <c r="AP110" i="3"/>
  <c r="AM75" i="3"/>
  <c r="AN75" i="3"/>
  <c r="AO75" i="3"/>
  <c r="AP75" i="3"/>
  <c r="AM78" i="3"/>
  <c r="AN78" i="3"/>
  <c r="AO78" i="3"/>
  <c r="AP78" i="3"/>
  <c r="AM98" i="3"/>
  <c r="AN98" i="3"/>
  <c r="AO98" i="3"/>
  <c r="AP98" i="3"/>
  <c r="AM74" i="3"/>
  <c r="AN74" i="3"/>
  <c r="AO74" i="3"/>
  <c r="AP74" i="3"/>
  <c r="AM112" i="3"/>
  <c r="AN112" i="3"/>
  <c r="AO112" i="3"/>
  <c r="AP112" i="3"/>
  <c r="AM62" i="3"/>
  <c r="AN62" i="3"/>
  <c r="AO62" i="3"/>
  <c r="AP62" i="3"/>
  <c r="AM95" i="3"/>
  <c r="AN95" i="3"/>
  <c r="AO95" i="3"/>
  <c r="AP95" i="3"/>
  <c r="AM38" i="3"/>
  <c r="AN38" i="3"/>
  <c r="AO38" i="3"/>
  <c r="AP38" i="3"/>
  <c r="AM52" i="3"/>
  <c r="AN52" i="3"/>
  <c r="AO52" i="3"/>
  <c r="AP52" i="3"/>
  <c r="AM40" i="3"/>
  <c r="AN40" i="3"/>
  <c r="AO40" i="3"/>
  <c r="AP40" i="3"/>
  <c r="AM54" i="3"/>
  <c r="AN54" i="3"/>
  <c r="AO54" i="3"/>
  <c r="AP54" i="3"/>
  <c r="AM111" i="3"/>
  <c r="AN111" i="3"/>
  <c r="AO111" i="3"/>
  <c r="AP111" i="3"/>
  <c r="AM18" i="3"/>
  <c r="AN18" i="3"/>
  <c r="AO18" i="3"/>
  <c r="AP18" i="3"/>
  <c r="AM70" i="3"/>
  <c r="AN70" i="3"/>
  <c r="AO70" i="3"/>
  <c r="AP70" i="3"/>
  <c r="AM16" i="3"/>
  <c r="AN16" i="3"/>
  <c r="AO16" i="3"/>
  <c r="AP16" i="3"/>
  <c r="AM46" i="3"/>
  <c r="AN46" i="3"/>
  <c r="AO46" i="3"/>
  <c r="AP46" i="3"/>
  <c r="AM107" i="3"/>
  <c r="AN107" i="3"/>
  <c r="AO107" i="3"/>
  <c r="AP107" i="3"/>
  <c r="AM76" i="3"/>
  <c r="AN76" i="3"/>
  <c r="AO76" i="3"/>
  <c r="AP76" i="3"/>
  <c r="AM81" i="3"/>
  <c r="AN81" i="3"/>
  <c r="AO81" i="3"/>
  <c r="AP81" i="3"/>
  <c r="AM36" i="3"/>
  <c r="AN36" i="3"/>
  <c r="AO36" i="3"/>
  <c r="AP36" i="3"/>
  <c r="AM48" i="3"/>
  <c r="AN48" i="3"/>
  <c r="AO48" i="3"/>
  <c r="AP48" i="3"/>
  <c r="AM65" i="3"/>
  <c r="AN65" i="3"/>
  <c r="AO65" i="3"/>
  <c r="AP65" i="3"/>
  <c r="AM57" i="3"/>
  <c r="AN57" i="3"/>
  <c r="AO57" i="3"/>
  <c r="AP57" i="3"/>
  <c r="AM24" i="3"/>
  <c r="AN24" i="3"/>
  <c r="AO24" i="3"/>
  <c r="AP24" i="3"/>
  <c r="AM39" i="3"/>
  <c r="AN39" i="3"/>
  <c r="AO39" i="3"/>
  <c r="AP39" i="3"/>
  <c r="AM34" i="3"/>
  <c r="AN34" i="3"/>
  <c r="AO34" i="3"/>
  <c r="AP34" i="3"/>
  <c r="AM31" i="3"/>
  <c r="AN31" i="3"/>
  <c r="AO31" i="3"/>
  <c r="AP31" i="3"/>
  <c r="AM61" i="3"/>
  <c r="AN61" i="3"/>
  <c r="AO61" i="3"/>
  <c r="AP61" i="3"/>
  <c r="AM23" i="3"/>
  <c r="AN23" i="3"/>
  <c r="AO23" i="3"/>
  <c r="AP23" i="3"/>
  <c r="AM19" i="3"/>
  <c r="AN19" i="3"/>
  <c r="AO19" i="3"/>
  <c r="AP19" i="3"/>
  <c r="AM43" i="3"/>
  <c r="AN43" i="3"/>
  <c r="AO43" i="3"/>
  <c r="AP43" i="3"/>
  <c r="AM42" i="3"/>
  <c r="AN42" i="3"/>
  <c r="AO42" i="3"/>
  <c r="AP42" i="3"/>
  <c r="AM63" i="3"/>
  <c r="AN63" i="3"/>
  <c r="AO63" i="3"/>
  <c r="AP63" i="3"/>
  <c r="AM13" i="3"/>
  <c r="AN13" i="3"/>
  <c r="AO13" i="3"/>
  <c r="AP13" i="3"/>
  <c r="AM27" i="3"/>
  <c r="AN27" i="3"/>
  <c r="AO27" i="3"/>
  <c r="AP27" i="3"/>
  <c r="AM102" i="3"/>
  <c r="AN102" i="3"/>
  <c r="AO102" i="3"/>
  <c r="AP102" i="3"/>
  <c r="AM30" i="3"/>
  <c r="AN30" i="3"/>
  <c r="AO30" i="3"/>
  <c r="AP30" i="3"/>
  <c r="AM101" i="3"/>
  <c r="AN101" i="3"/>
  <c r="AO101" i="3"/>
  <c r="AP101" i="3"/>
  <c r="AM33" i="3"/>
  <c r="AN33" i="3"/>
  <c r="AO33" i="3"/>
  <c r="AP33" i="3"/>
  <c r="AM97" i="3"/>
  <c r="AN97" i="3"/>
  <c r="AO97" i="3"/>
  <c r="AP97" i="3"/>
  <c r="AM100" i="3"/>
  <c r="AN100" i="3"/>
  <c r="AO100" i="3"/>
  <c r="AP100" i="3"/>
  <c r="AM105" i="3"/>
  <c r="AN105" i="3"/>
  <c r="AO105" i="3"/>
  <c r="AP105" i="3"/>
  <c r="AM67" i="3"/>
  <c r="AN67" i="3"/>
  <c r="AO67" i="3"/>
  <c r="AP67" i="3"/>
  <c r="AM22" i="3"/>
  <c r="AN22" i="3"/>
  <c r="AO22" i="3"/>
  <c r="AP22" i="3"/>
  <c r="AM14" i="3"/>
  <c r="AN14" i="3"/>
  <c r="AO14" i="3"/>
  <c r="AP14" i="3"/>
  <c r="AM45" i="3"/>
  <c r="AN45" i="3"/>
  <c r="AO45" i="3"/>
  <c r="AP45" i="3"/>
  <c r="AM15" i="3"/>
  <c r="AN15" i="3"/>
  <c r="AO15" i="3"/>
  <c r="AP15" i="3"/>
  <c r="AM26" i="3"/>
  <c r="AN26" i="3"/>
  <c r="AO26" i="3"/>
  <c r="AP26" i="3"/>
  <c r="AM103" i="3"/>
  <c r="AN103" i="3"/>
  <c r="AO103" i="3"/>
  <c r="AP103" i="3"/>
  <c r="AM21" i="3"/>
  <c r="AN21" i="3"/>
  <c r="AO21" i="3"/>
  <c r="AP21" i="3"/>
  <c r="AM41" i="3"/>
  <c r="AN41" i="3"/>
  <c r="AO41" i="3"/>
  <c r="AP41" i="3"/>
  <c r="AM12" i="3"/>
  <c r="AN12" i="3"/>
  <c r="AO12" i="3"/>
  <c r="AP12" i="3"/>
  <c r="AM37" i="3"/>
  <c r="AN37" i="3"/>
  <c r="AO37" i="3"/>
  <c r="AP37" i="3"/>
  <c r="AM35" i="3"/>
  <c r="AN35" i="3"/>
  <c r="AO35" i="3"/>
  <c r="AP35" i="3"/>
  <c r="AM47" i="3"/>
  <c r="AN47" i="3"/>
  <c r="AO47" i="3"/>
  <c r="AP47" i="3"/>
  <c r="AM10" i="3"/>
  <c r="AN10" i="3"/>
  <c r="AO10" i="3"/>
  <c r="AP10" i="3"/>
  <c r="AM108" i="3"/>
  <c r="AN108" i="3"/>
  <c r="AO108" i="3"/>
  <c r="AP108" i="3"/>
  <c r="AM68" i="3"/>
  <c r="AN68" i="3"/>
  <c r="AO68" i="3"/>
  <c r="AP68" i="3"/>
  <c r="AM59" i="3"/>
  <c r="AN59" i="3"/>
  <c r="AO59" i="3"/>
  <c r="AP59" i="3"/>
  <c r="AM32" i="3"/>
  <c r="AN32" i="3"/>
  <c r="AO32" i="3"/>
  <c r="AP32" i="3"/>
  <c r="AM82" i="3"/>
  <c r="AN82" i="3"/>
  <c r="AO82" i="3"/>
  <c r="AP82" i="3"/>
  <c r="AM49" i="3"/>
  <c r="AN49" i="3"/>
  <c r="AO49" i="3"/>
  <c r="AP49" i="3"/>
  <c r="AM71" i="3"/>
  <c r="AN71" i="3"/>
  <c r="AO71" i="3"/>
  <c r="AP71" i="3"/>
  <c r="AM60" i="3"/>
  <c r="AN60" i="3"/>
  <c r="AO60" i="3"/>
  <c r="AP60" i="3"/>
  <c r="AM88" i="3"/>
  <c r="AN88" i="3"/>
  <c r="AO88" i="3"/>
  <c r="AP88" i="3"/>
  <c r="AM29" i="3"/>
  <c r="AN29" i="3"/>
  <c r="AO29" i="3"/>
  <c r="AP29" i="3"/>
  <c r="AM44" i="3"/>
  <c r="AN44" i="3"/>
  <c r="AO44" i="3"/>
  <c r="AP44" i="3"/>
  <c r="AM53" i="3"/>
  <c r="AN53" i="3"/>
  <c r="AO53" i="3"/>
  <c r="AP53" i="3"/>
  <c r="AM93" i="3"/>
  <c r="AN93" i="3"/>
  <c r="AO93" i="3"/>
  <c r="AP93" i="3"/>
  <c r="AM89" i="3"/>
  <c r="AN89" i="3"/>
  <c r="AO89" i="3"/>
  <c r="AP89" i="3"/>
  <c r="AM104" i="3"/>
  <c r="AN104" i="3"/>
  <c r="AO104" i="3"/>
  <c r="AP104" i="3"/>
  <c r="AM64" i="3"/>
  <c r="AN64" i="3"/>
  <c r="AO64" i="3"/>
  <c r="AP64" i="3"/>
  <c r="AM11" i="3"/>
  <c r="AN11" i="3"/>
  <c r="AO11" i="3"/>
  <c r="AP11" i="3"/>
  <c r="AM17" i="3"/>
  <c r="AN17" i="3"/>
  <c r="AO17" i="3"/>
  <c r="AP17" i="3"/>
  <c r="AM56" i="3"/>
  <c r="AN56" i="3"/>
  <c r="AO56" i="3"/>
  <c r="AP56" i="3"/>
  <c r="AM77" i="3"/>
  <c r="AN77" i="3"/>
  <c r="AO77" i="3"/>
  <c r="AP77" i="3"/>
  <c r="AM69" i="3"/>
  <c r="AN69" i="3"/>
  <c r="AO69" i="3"/>
  <c r="AP69" i="3"/>
  <c r="AM84" i="3"/>
  <c r="AN84" i="3"/>
  <c r="AO84" i="3"/>
  <c r="AP84" i="3"/>
  <c r="AM20" i="3"/>
  <c r="AN20" i="3"/>
  <c r="AO20" i="3"/>
  <c r="AP20" i="3"/>
  <c r="AM28" i="3"/>
  <c r="AN28" i="3"/>
  <c r="AO28" i="3"/>
  <c r="AP28" i="3"/>
  <c r="AM99" i="3"/>
  <c r="AN99" i="3"/>
  <c r="AO99" i="3"/>
  <c r="AP99" i="3"/>
  <c r="AM79" i="3"/>
  <c r="AN79" i="3"/>
  <c r="AO79" i="3"/>
  <c r="AP79" i="3"/>
  <c r="AM90" i="3"/>
  <c r="AN90" i="3"/>
  <c r="AO90" i="3"/>
  <c r="AP90" i="3"/>
  <c r="AM91" i="3"/>
  <c r="AN91" i="3"/>
  <c r="AO91" i="3"/>
  <c r="AP91" i="3"/>
  <c r="AM25" i="3"/>
  <c r="AN25" i="3"/>
  <c r="AO25" i="3"/>
  <c r="AP25" i="3"/>
  <c r="AM86" i="3"/>
  <c r="AN86" i="3"/>
  <c r="AO86" i="3"/>
  <c r="AP86" i="3"/>
  <c r="AM85" i="3"/>
  <c r="AN85" i="3"/>
  <c r="AO85" i="3"/>
  <c r="AP85" i="3"/>
  <c r="AM80" i="3"/>
  <c r="AN80" i="3"/>
  <c r="AO80" i="3"/>
  <c r="AP80" i="3"/>
  <c r="AM94" i="3"/>
  <c r="AN94" i="3"/>
  <c r="AO94" i="3"/>
  <c r="AP94" i="3"/>
  <c r="AM72" i="3"/>
  <c r="AN72" i="3"/>
  <c r="AO72" i="3"/>
  <c r="AP72" i="3"/>
  <c r="AM113" i="3"/>
  <c r="AN113" i="3"/>
  <c r="AO113" i="3"/>
  <c r="AP113" i="3"/>
  <c r="AM92" i="3"/>
  <c r="AN92" i="3"/>
  <c r="AO92" i="3"/>
  <c r="AP92" i="3"/>
  <c r="AM114" i="3"/>
  <c r="AN114" i="3"/>
  <c r="AO114" i="3"/>
  <c r="AP114" i="3"/>
  <c r="AM87" i="3"/>
  <c r="AN87" i="3"/>
  <c r="AO87" i="3"/>
  <c r="AP87" i="3"/>
  <c r="AP51" i="3"/>
  <c r="AO51" i="3"/>
  <c r="AN51" i="3"/>
  <c r="AM51" i="3"/>
  <c r="O50" i="3" l="1"/>
  <c r="I114" i="3" l="1"/>
  <c r="M114" i="3" s="1"/>
  <c r="O114" i="3" s="1"/>
  <c r="I113" i="3"/>
  <c r="M113" i="3" s="1"/>
  <c r="O113" i="3" s="1"/>
  <c r="I53" i="3"/>
  <c r="M53" i="3" s="1"/>
  <c r="O53" i="3" s="1"/>
  <c r="Q113" i="3" l="1"/>
  <c r="AL113" i="3"/>
  <c r="Q114" i="3"/>
  <c r="AL114" i="3"/>
  <c r="AL53" i="3"/>
  <c r="Q53" i="3"/>
  <c r="I85" i="3"/>
  <c r="M85" i="3" s="1"/>
  <c r="O85" i="3" s="1"/>
  <c r="Q85" i="3" s="1"/>
  <c r="I86" i="3"/>
  <c r="M86" i="3" s="1"/>
  <c r="O86" i="3" s="1"/>
  <c r="Q86" i="3" s="1"/>
  <c r="I84" i="3"/>
  <c r="M84" i="3" s="1"/>
  <c r="O84" i="3" s="1"/>
  <c r="Q84" i="3" s="1"/>
  <c r="I87" i="3"/>
  <c r="M87" i="3" s="1"/>
  <c r="O87" i="3" s="1"/>
  <c r="Q87" i="3" s="1"/>
  <c r="I91" i="3"/>
  <c r="M91" i="3" s="1"/>
  <c r="O91" i="3" s="1"/>
  <c r="Q91" i="3" s="1"/>
  <c r="I112" i="3" l="1"/>
  <c r="M112" i="3" s="1"/>
  <c r="O112" i="3" s="1"/>
  <c r="I107" i="3"/>
  <c r="M107" i="3" s="1"/>
  <c r="O107" i="3" s="1"/>
  <c r="Q107" i="3" l="1"/>
  <c r="AL107" i="3"/>
  <c r="Q112" i="3"/>
  <c r="AL112" i="3"/>
  <c r="I10" i="3"/>
  <c r="M10" i="3" s="1"/>
  <c r="O10" i="3" s="1"/>
  <c r="I19" i="3"/>
  <c r="M19" i="3" s="1"/>
  <c r="O19" i="3" s="1"/>
  <c r="I17" i="3"/>
  <c r="M17" i="3" s="1"/>
  <c r="O17" i="3" s="1"/>
  <c r="I18" i="3"/>
  <c r="M18" i="3" s="1"/>
  <c r="I15" i="3"/>
  <c r="M15" i="3" s="1"/>
  <c r="O15" i="3" s="1"/>
  <c r="I16" i="3"/>
  <c r="M16" i="3" s="1"/>
  <c r="O16" i="3" s="1"/>
  <c r="I11" i="3"/>
  <c r="M11" i="3" s="1"/>
  <c r="O11" i="3" s="1"/>
  <c r="I12" i="3"/>
  <c r="M12" i="3" s="1"/>
  <c r="I14" i="3"/>
  <c r="M14" i="3" s="1"/>
  <c r="I55" i="3"/>
  <c r="M55" i="3" s="1"/>
  <c r="O55" i="3" s="1"/>
  <c r="I63" i="3"/>
  <c r="M63" i="3" s="1"/>
  <c r="O63" i="3" s="1"/>
  <c r="I71" i="3"/>
  <c r="M71" i="3" s="1"/>
  <c r="O71" i="3" s="1"/>
  <c r="I62" i="3"/>
  <c r="I66" i="3"/>
  <c r="I64" i="3"/>
  <c r="I54" i="3"/>
  <c r="I70" i="3"/>
  <c r="I69" i="3"/>
  <c r="I51" i="3"/>
  <c r="I68" i="3"/>
  <c r="I65" i="3"/>
  <c r="I52" i="3"/>
  <c r="I58" i="3"/>
  <c r="I57" i="3"/>
  <c r="I56" i="3"/>
  <c r="I61" i="3"/>
  <c r="I72" i="3"/>
  <c r="I67" i="3"/>
  <c r="I60" i="3"/>
  <c r="I59" i="3"/>
  <c r="I20" i="3"/>
  <c r="I21" i="3"/>
  <c r="I77" i="3"/>
  <c r="I80" i="3"/>
  <c r="I74" i="3"/>
  <c r="I76" i="3"/>
  <c r="I79" i="3"/>
  <c r="I78" i="3"/>
  <c r="I75" i="3"/>
  <c r="I73" i="3"/>
  <c r="I22" i="3"/>
  <c r="I23" i="3"/>
  <c r="I24" i="3"/>
  <c r="I25" i="3"/>
  <c r="I32" i="3"/>
  <c r="I29" i="3"/>
  <c r="I28" i="3"/>
  <c r="I26" i="3"/>
  <c r="I30" i="3"/>
  <c r="I31" i="3"/>
  <c r="I27" i="3"/>
  <c r="I34" i="3"/>
  <c r="I35" i="3"/>
  <c r="I33" i="3"/>
  <c r="I36" i="3"/>
  <c r="I82" i="3"/>
  <c r="I81" i="3"/>
  <c r="I38" i="3"/>
  <c r="I43" i="3"/>
  <c r="I42" i="3"/>
  <c r="I37" i="3"/>
  <c r="I40" i="3"/>
  <c r="I41" i="3"/>
  <c r="I39" i="3"/>
  <c r="I44" i="3"/>
  <c r="I45" i="3"/>
  <c r="I49" i="3"/>
  <c r="I48" i="3"/>
  <c r="I47" i="3"/>
  <c r="I46" i="3"/>
  <c r="I90" i="3"/>
  <c r="I88" i="3"/>
  <c r="I89" i="3"/>
  <c r="I92" i="3"/>
  <c r="I93" i="3"/>
  <c r="I94" i="3"/>
  <c r="I99" i="3"/>
  <c r="I104" i="3"/>
  <c r="I98" i="3"/>
  <c r="I103" i="3"/>
  <c r="I102" i="3"/>
  <c r="I97" i="3"/>
  <c r="I100" i="3"/>
  <c r="I101" i="3"/>
  <c r="I95" i="3"/>
  <c r="I105" i="3"/>
  <c r="I109" i="3"/>
  <c r="I108" i="3"/>
  <c r="I110" i="3"/>
  <c r="I111" i="3"/>
  <c r="I13" i="3"/>
  <c r="M13" i="3" s="1"/>
  <c r="O12" i="3" l="1"/>
  <c r="Q12" i="3" s="1"/>
  <c r="O18" i="3"/>
  <c r="Q18" i="3" s="1"/>
  <c r="O13" i="3"/>
  <c r="Q13" i="3" s="1"/>
  <c r="O14" i="3"/>
  <c r="Q14" i="3" s="1"/>
  <c r="Q10" i="3"/>
  <c r="AL71" i="3"/>
  <c r="AL55" i="3"/>
  <c r="AL63" i="3"/>
  <c r="D13" i="3"/>
  <c r="D12" i="3"/>
  <c r="D14" i="3"/>
  <c r="D10" i="3"/>
  <c r="D18" i="3"/>
  <c r="X102" i="4"/>
  <c r="U102" i="4"/>
  <c r="R102" i="4"/>
  <c r="N102" i="4"/>
  <c r="A102" i="4"/>
  <c r="X101" i="4"/>
  <c r="U101" i="4"/>
  <c r="R101" i="4"/>
  <c r="N101" i="4"/>
  <c r="A101" i="4"/>
  <c r="X100" i="4"/>
  <c r="U100" i="4"/>
  <c r="R100" i="4"/>
  <c r="N100" i="4"/>
  <c r="A100" i="4"/>
  <c r="X99" i="4"/>
  <c r="U99" i="4"/>
  <c r="R99" i="4"/>
  <c r="N99" i="4"/>
  <c r="A99" i="4"/>
  <c r="X98" i="4"/>
  <c r="U98" i="4"/>
  <c r="R98" i="4"/>
  <c r="N98" i="4"/>
  <c r="A98" i="4"/>
  <c r="X97" i="4"/>
  <c r="U97" i="4"/>
  <c r="R97" i="4"/>
  <c r="N97" i="4"/>
  <c r="A97" i="4"/>
  <c r="X96" i="4"/>
  <c r="U96" i="4"/>
  <c r="R96" i="4"/>
  <c r="N96" i="4"/>
  <c r="A96" i="4"/>
  <c r="X95" i="4"/>
  <c r="U95" i="4"/>
  <c r="R95" i="4"/>
  <c r="N95" i="4"/>
  <c r="A95" i="4"/>
  <c r="X94" i="4"/>
  <c r="U94" i="4"/>
  <c r="R94" i="4"/>
  <c r="N94" i="4"/>
  <c r="A94" i="4"/>
  <c r="X93" i="4"/>
  <c r="U93" i="4"/>
  <c r="R93" i="4"/>
  <c r="N93" i="4"/>
  <c r="A93" i="4"/>
  <c r="X92" i="4"/>
  <c r="U92" i="4"/>
  <c r="R92" i="4"/>
  <c r="N92" i="4"/>
  <c r="A92" i="4"/>
  <c r="X91" i="4"/>
  <c r="U91" i="4"/>
  <c r="R91" i="4"/>
  <c r="N91" i="4"/>
  <c r="A91" i="4"/>
  <c r="X90" i="4"/>
  <c r="U90" i="4"/>
  <c r="R90" i="4"/>
  <c r="N90" i="4"/>
  <c r="A90" i="4"/>
  <c r="X89" i="4"/>
  <c r="U89" i="4"/>
  <c r="R89" i="4"/>
  <c r="N89" i="4"/>
  <c r="A89" i="4"/>
  <c r="X88" i="4"/>
  <c r="U88" i="4"/>
  <c r="R88" i="4"/>
  <c r="N88" i="4"/>
  <c r="A88" i="4"/>
  <c r="X87" i="4"/>
  <c r="U87" i="4"/>
  <c r="R87" i="4"/>
  <c r="N87" i="4"/>
  <c r="A87" i="4"/>
  <c r="X86" i="4"/>
  <c r="U86" i="4"/>
  <c r="R86" i="4"/>
  <c r="N86" i="4"/>
  <c r="A86" i="4"/>
  <c r="X85" i="4"/>
  <c r="U85" i="4"/>
  <c r="R85" i="4"/>
  <c r="N85" i="4"/>
  <c r="A85" i="4"/>
  <c r="X84" i="4"/>
  <c r="U84" i="4"/>
  <c r="R84" i="4"/>
  <c r="N84" i="4"/>
  <c r="A84" i="4"/>
  <c r="X83" i="4"/>
  <c r="U83" i="4"/>
  <c r="R83" i="4"/>
  <c r="N83" i="4"/>
  <c r="A83" i="4"/>
  <c r="X82" i="4"/>
  <c r="U82" i="4"/>
  <c r="R82" i="4"/>
  <c r="N82" i="4"/>
  <c r="A82" i="4"/>
  <c r="X81" i="4"/>
  <c r="U81" i="4"/>
  <c r="R81" i="4"/>
  <c r="N81" i="4"/>
  <c r="A81" i="4"/>
  <c r="X80" i="4"/>
  <c r="U80" i="4"/>
  <c r="R80" i="4"/>
  <c r="N80" i="4"/>
  <c r="A80" i="4"/>
  <c r="X79" i="4"/>
  <c r="U79" i="4"/>
  <c r="R79" i="4"/>
  <c r="N79" i="4"/>
  <c r="A79" i="4"/>
  <c r="X78" i="4"/>
  <c r="U78" i="4"/>
  <c r="R78" i="4"/>
  <c r="N78" i="4"/>
  <c r="A78" i="4"/>
  <c r="X77" i="4"/>
  <c r="U77" i="4"/>
  <c r="R77" i="4"/>
  <c r="N77" i="4"/>
  <c r="A77" i="4"/>
  <c r="X76" i="4"/>
  <c r="U76" i="4"/>
  <c r="R76" i="4"/>
  <c r="N76" i="4"/>
  <c r="A76" i="4"/>
  <c r="X75" i="4"/>
  <c r="U75" i="4"/>
  <c r="R75" i="4"/>
  <c r="N75" i="4"/>
  <c r="A75" i="4"/>
  <c r="X74" i="4"/>
  <c r="U74" i="4"/>
  <c r="R74" i="4"/>
  <c r="N74" i="4"/>
  <c r="A74" i="4"/>
  <c r="X73" i="4"/>
  <c r="U73" i="4"/>
  <c r="R73" i="4"/>
  <c r="N73" i="4"/>
  <c r="A73" i="4"/>
  <c r="X72" i="4"/>
  <c r="U72" i="4"/>
  <c r="R72" i="4"/>
  <c r="N72" i="4"/>
  <c r="A72" i="4"/>
  <c r="X71" i="4"/>
  <c r="U71" i="4"/>
  <c r="R71" i="4"/>
  <c r="N71" i="4"/>
  <c r="A71" i="4"/>
  <c r="X70" i="4"/>
  <c r="U70" i="4"/>
  <c r="R70" i="4"/>
  <c r="N70" i="4"/>
  <c r="A70" i="4"/>
  <c r="X69" i="4"/>
  <c r="U69" i="4"/>
  <c r="R69" i="4"/>
  <c r="N69" i="4"/>
  <c r="A69" i="4"/>
  <c r="X68" i="4"/>
  <c r="U68" i="4"/>
  <c r="R68" i="4"/>
  <c r="N68" i="4"/>
  <c r="A68" i="4"/>
  <c r="X67" i="4"/>
  <c r="U67" i="4"/>
  <c r="R67" i="4"/>
  <c r="N67" i="4"/>
  <c r="A67" i="4"/>
  <c r="X66" i="4"/>
  <c r="U66" i="4"/>
  <c r="R66" i="4"/>
  <c r="N66" i="4"/>
  <c r="A66" i="4"/>
  <c r="X65" i="4"/>
  <c r="U65" i="4"/>
  <c r="R65" i="4"/>
  <c r="N65" i="4"/>
  <c r="A65" i="4"/>
  <c r="X64" i="4"/>
  <c r="U64" i="4"/>
  <c r="R64" i="4"/>
  <c r="N64" i="4"/>
  <c r="A64" i="4"/>
  <c r="X63" i="4"/>
  <c r="U63" i="4"/>
  <c r="R63" i="4"/>
  <c r="N63" i="4"/>
  <c r="A63" i="4"/>
  <c r="X62" i="4"/>
  <c r="U62" i="4"/>
  <c r="R62" i="4"/>
  <c r="N62" i="4"/>
  <c r="A62" i="4"/>
  <c r="X61" i="4"/>
  <c r="U61" i="4"/>
  <c r="R61" i="4"/>
  <c r="N61" i="4"/>
  <c r="A61" i="4"/>
  <c r="X60" i="4"/>
  <c r="U60" i="4"/>
  <c r="R60" i="4"/>
  <c r="N60" i="4"/>
  <c r="A60" i="4"/>
  <c r="X59" i="4"/>
  <c r="U59" i="4"/>
  <c r="R59" i="4"/>
  <c r="N59" i="4"/>
  <c r="A59" i="4"/>
  <c r="X58" i="4"/>
  <c r="U58" i="4"/>
  <c r="R58" i="4"/>
  <c r="N58" i="4"/>
  <c r="A58" i="4"/>
  <c r="X57" i="4"/>
  <c r="U57" i="4"/>
  <c r="R57" i="4"/>
  <c r="N57" i="4"/>
  <c r="A57" i="4"/>
  <c r="X56" i="4"/>
  <c r="U56" i="4"/>
  <c r="R56" i="4"/>
  <c r="N56" i="4"/>
  <c r="A56" i="4"/>
  <c r="X55" i="4"/>
  <c r="U55" i="4"/>
  <c r="R55" i="4"/>
  <c r="N55" i="4"/>
  <c r="A55" i="4"/>
  <c r="X54" i="4"/>
  <c r="U54" i="4"/>
  <c r="R54" i="4"/>
  <c r="N54" i="4"/>
  <c r="A54" i="4"/>
  <c r="X53" i="4"/>
  <c r="U53" i="4"/>
  <c r="R53" i="4"/>
  <c r="N53" i="4"/>
  <c r="A53" i="4"/>
  <c r="X52" i="4"/>
  <c r="U52" i="4"/>
  <c r="R52" i="4"/>
  <c r="N52" i="4"/>
  <c r="A52" i="4"/>
  <c r="X51" i="4"/>
  <c r="U51" i="4"/>
  <c r="R51" i="4"/>
  <c r="N51" i="4"/>
  <c r="A51" i="4"/>
  <c r="X50" i="4"/>
  <c r="U50" i="4"/>
  <c r="R50" i="4"/>
  <c r="N50" i="4"/>
  <c r="A50" i="4"/>
  <c r="X49" i="4"/>
  <c r="U49" i="4"/>
  <c r="R49" i="4"/>
  <c r="N49" i="4"/>
  <c r="A49" i="4"/>
  <c r="X48" i="4"/>
  <c r="U48" i="4"/>
  <c r="R48" i="4"/>
  <c r="N48" i="4"/>
  <c r="A48" i="4"/>
  <c r="X47" i="4"/>
  <c r="U47" i="4"/>
  <c r="R47" i="4"/>
  <c r="N47" i="4"/>
  <c r="A47" i="4"/>
  <c r="X46" i="4"/>
  <c r="U46" i="4"/>
  <c r="R46" i="4"/>
  <c r="N46" i="4"/>
  <c r="A46" i="4"/>
  <c r="X45" i="4"/>
  <c r="U45" i="4"/>
  <c r="R45" i="4"/>
  <c r="N45" i="4"/>
  <c r="A45" i="4"/>
  <c r="X44" i="4"/>
  <c r="U44" i="4"/>
  <c r="R44" i="4"/>
  <c r="N44" i="4"/>
  <c r="A44" i="4"/>
  <c r="X43" i="4"/>
  <c r="U43" i="4"/>
  <c r="R43" i="4"/>
  <c r="N43" i="4"/>
  <c r="A43" i="4"/>
  <c r="X42" i="4"/>
  <c r="U42" i="4"/>
  <c r="R42" i="4"/>
  <c r="N42" i="4"/>
  <c r="A42" i="4"/>
  <c r="X41" i="4"/>
  <c r="U41" i="4"/>
  <c r="R41" i="4"/>
  <c r="N41" i="4"/>
  <c r="A41" i="4"/>
  <c r="X40" i="4"/>
  <c r="U40" i="4"/>
  <c r="R40" i="4"/>
  <c r="N40" i="4"/>
  <c r="A40" i="4"/>
  <c r="X39" i="4"/>
  <c r="U39" i="4"/>
  <c r="R39" i="4"/>
  <c r="N39" i="4"/>
  <c r="A39" i="4"/>
  <c r="X38" i="4"/>
  <c r="U38" i="4"/>
  <c r="R38" i="4"/>
  <c r="N38" i="4"/>
  <c r="A38" i="4"/>
  <c r="X37" i="4"/>
  <c r="U37" i="4"/>
  <c r="R37" i="4"/>
  <c r="N37" i="4"/>
  <c r="A37" i="4"/>
  <c r="X36" i="4"/>
  <c r="U36" i="4"/>
  <c r="R36" i="4"/>
  <c r="N36" i="4"/>
  <c r="A36" i="4"/>
  <c r="X35" i="4"/>
  <c r="U35" i="4"/>
  <c r="R35" i="4"/>
  <c r="N35" i="4"/>
  <c r="A35" i="4"/>
  <c r="X34" i="4"/>
  <c r="U34" i="4"/>
  <c r="R34" i="4"/>
  <c r="N34" i="4"/>
  <c r="A34" i="4"/>
  <c r="X33" i="4"/>
  <c r="U33" i="4"/>
  <c r="R33" i="4"/>
  <c r="N33" i="4"/>
  <c r="A33" i="4"/>
  <c r="X32" i="4"/>
  <c r="U32" i="4"/>
  <c r="R32" i="4"/>
  <c r="N32" i="4"/>
  <c r="A32" i="4"/>
  <c r="X31" i="4"/>
  <c r="U31" i="4"/>
  <c r="R31" i="4"/>
  <c r="N31" i="4"/>
  <c r="A31" i="4"/>
  <c r="X30" i="4"/>
  <c r="U30" i="4"/>
  <c r="R30" i="4"/>
  <c r="N30" i="4"/>
  <c r="A30" i="4"/>
  <c r="X29" i="4"/>
  <c r="U29" i="4"/>
  <c r="R29" i="4"/>
  <c r="N29" i="4"/>
  <c r="A29" i="4"/>
  <c r="X28" i="4"/>
  <c r="U28" i="4"/>
  <c r="R28" i="4"/>
  <c r="N28" i="4"/>
  <c r="A28" i="4"/>
  <c r="X27" i="4"/>
  <c r="U27" i="4"/>
  <c r="R27" i="4"/>
  <c r="N27" i="4"/>
  <c r="A27" i="4"/>
  <c r="X26" i="4"/>
  <c r="U26" i="4"/>
  <c r="R26" i="4"/>
  <c r="N26" i="4"/>
  <c r="A26" i="4"/>
  <c r="X25" i="4"/>
  <c r="U25" i="4"/>
  <c r="R25" i="4"/>
  <c r="N25" i="4"/>
  <c r="A25" i="4"/>
  <c r="X24" i="4"/>
  <c r="U24" i="4"/>
  <c r="R24" i="4"/>
  <c r="N24" i="4"/>
  <c r="A24" i="4"/>
  <c r="X23" i="4"/>
  <c r="U23" i="4"/>
  <c r="R23" i="4"/>
  <c r="N23" i="4"/>
  <c r="A23" i="4"/>
  <c r="X22" i="4"/>
  <c r="U22" i="4"/>
  <c r="R22" i="4"/>
  <c r="N22" i="4"/>
  <c r="A22" i="4"/>
  <c r="X21" i="4"/>
  <c r="U21" i="4"/>
  <c r="R21" i="4"/>
  <c r="N21" i="4"/>
  <c r="A21" i="4"/>
  <c r="X20" i="4"/>
  <c r="U20" i="4"/>
  <c r="R20" i="4"/>
  <c r="N20" i="4"/>
  <c r="A20" i="4"/>
  <c r="X19" i="4"/>
  <c r="U19" i="4"/>
  <c r="R19" i="4"/>
  <c r="N19" i="4"/>
  <c r="A19" i="4"/>
  <c r="X18" i="4"/>
  <c r="U18" i="4"/>
  <c r="R18" i="4"/>
  <c r="N18" i="4"/>
  <c r="A18" i="4"/>
  <c r="X17" i="4"/>
  <c r="U17" i="4"/>
  <c r="R17" i="4"/>
  <c r="N17" i="4"/>
  <c r="A17" i="4"/>
  <c r="X16" i="4"/>
  <c r="U16" i="4"/>
  <c r="R16" i="4"/>
  <c r="N16" i="4"/>
  <c r="A16" i="4"/>
  <c r="X15" i="4"/>
  <c r="U15" i="4"/>
  <c r="R15" i="4"/>
  <c r="N15" i="4"/>
  <c r="A15" i="4"/>
  <c r="X14" i="4"/>
  <c r="U14" i="4"/>
  <c r="R14" i="4"/>
  <c r="N14" i="4"/>
  <c r="A14" i="4"/>
  <c r="X13" i="4"/>
  <c r="U13" i="4"/>
  <c r="R13" i="4"/>
  <c r="N13" i="4"/>
  <c r="A13" i="4"/>
  <c r="X12" i="4"/>
  <c r="U12" i="4"/>
  <c r="R12" i="4"/>
  <c r="N12" i="4"/>
  <c r="A12" i="4"/>
  <c r="X11" i="4"/>
  <c r="U11" i="4"/>
  <c r="R11" i="4"/>
  <c r="N11" i="4"/>
  <c r="A11" i="4"/>
  <c r="X10" i="4"/>
  <c r="U10" i="4"/>
  <c r="R10" i="4"/>
  <c r="N10" i="4"/>
  <c r="A10" i="4"/>
  <c r="X9" i="4"/>
  <c r="U9" i="4"/>
  <c r="R9" i="4"/>
  <c r="N9" i="4"/>
  <c r="A9" i="4"/>
  <c r="X8" i="4"/>
  <c r="U8" i="4"/>
  <c r="R8" i="4"/>
  <c r="N8" i="4"/>
  <c r="A8" i="4"/>
  <c r="X7" i="4"/>
  <c r="U7" i="4"/>
  <c r="R7" i="4"/>
  <c r="N7" i="4"/>
  <c r="A7" i="4"/>
  <c r="X6" i="4"/>
  <c r="U6" i="4"/>
  <c r="R6" i="4"/>
  <c r="N6" i="4"/>
  <c r="A6" i="4"/>
  <c r="X5" i="4"/>
  <c r="U5" i="4"/>
  <c r="R5" i="4"/>
  <c r="N5" i="4"/>
  <c r="A5" i="4"/>
  <c r="X4" i="4"/>
  <c r="U4" i="4"/>
  <c r="R4" i="4"/>
  <c r="N4" i="4"/>
  <c r="A4" i="4"/>
  <c r="X3" i="4"/>
  <c r="U3" i="4"/>
  <c r="R3" i="4"/>
  <c r="N3" i="4"/>
  <c r="A3" i="4"/>
  <c r="M62" i="3" l="1"/>
  <c r="O62" i="3" s="1"/>
  <c r="M54" i="3"/>
  <c r="O54" i="3" s="1"/>
  <c r="M70" i="3"/>
  <c r="O70" i="3" s="1"/>
  <c r="M82" i="3"/>
  <c r="M81" i="3"/>
  <c r="O81" i="3" s="1"/>
  <c r="M66" i="3"/>
  <c r="O66" i="3" s="1"/>
  <c r="M56" i="3"/>
  <c r="O56" i="3" s="1"/>
  <c r="M60" i="3"/>
  <c r="O60" i="3" s="1"/>
  <c r="M69" i="3"/>
  <c r="O69" i="3" s="1"/>
  <c r="M68" i="3"/>
  <c r="O68" i="3" s="1"/>
  <c r="M58" i="3"/>
  <c r="O58" i="3" s="1"/>
  <c r="M57" i="3"/>
  <c r="O57" i="3" s="1"/>
  <c r="M64" i="3"/>
  <c r="O64" i="3" s="1"/>
  <c r="M51" i="3"/>
  <c r="O51" i="3" s="1"/>
  <c r="M65" i="3"/>
  <c r="O65" i="3" s="1"/>
  <c r="M52" i="3"/>
  <c r="O52" i="3" s="1"/>
  <c r="M77" i="3"/>
  <c r="O77" i="3" s="1"/>
  <c r="M78" i="3"/>
  <c r="O78" i="3" s="1"/>
  <c r="M80" i="3"/>
  <c r="O80" i="3" s="1"/>
  <c r="M79" i="3"/>
  <c r="O79" i="3" s="1"/>
  <c r="M74" i="3"/>
  <c r="O74" i="3" s="1"/>
  <c r="M75" i="3"/>
  <c r="O75" i="3" s="1"/>
  <c r="M76" i="3"/>
  <c r="O76" i="3" s="1"/>
  <c r="M73" i="3"/>
  <c r="O73" i="3" s="1"/>
  <c r="M99" i="3"/>
  <c r="O99" i="3" s="1"/>
  <c r="M98" i="3"/>
  <c r="O98" i="3" s="1"/>
  <c r="M102" i="3"/>
  <c r="O102" i="3" s="1"/>
  <c r="M90" i="3"/>
  <c r="O90" i="3" s="1"/>
  <c r="M105" i="3"/>
  <c r="O105" i="3" s="1"/>
  <c r="M95" i="3"/>
  <c r="O95" i="3" s="1"/>
  <c r="M97" i="3"/>
  <c r="O97" i="3" s="1"/>
  <c r="M100" i="3"/>
  <c r="O100" i="3" s="1"/>
  <c r="M101" i="3"/>
  <c r="O101" i="3" s="1"/>
  <c r="M104" i="3"/>
  <c r="O104" i="3" s="1"/>
  <c r="M88" i="3"/>
  <c r="O88" i="3" s="1"/>
  <c r="M89" i="3"/>
  <c r="O89" i="3" s="1"/>
  <c r="M92" i="3"/>
  <c r="O92" i="3" s="1"/>
  <c r="M93" i="3"/>
  <c r="O93" i="3" s="1"/>
  <c r="M94" i="3"/>
  <c r="O94" i="3" s="1"/>
  <c r="M109" i="3"/>
  <c r="O109" i="3" s="1"/>
  <c r="M108" i="3"/>
  <c r="O108" i="3" s="1"/>
  <c r="M110" i="3"/>
  <c r="O110" i="3" s="1"/>
  <c r="M111" i="3"/>
  <c r="O111" i="3" s="1"/>
  <c r="M59" i="3"/>
  <c r="O59" i="3" s="1"/>
  <c r="M61" i="3"/>
  <c r="O61" i="3" s="1"/>
  <c r="M72" i="3"/>
  <c r="O72" i="3" s="1"/>
  <c r="M67" i="3"/>
  <c r="O67" i="3" s="1"/>
  <c r="M46" i="3"/>
  <c r="O46" i="3" s="1"/>
  <c r="M47" i="3"/>
  <c r="O47" i="3" s="1"/>
  <c r="M36" i="3"/>
  <c r="O36" i="3" s="1"/>
  <c r="M23" i="3"/>
  <c r="O23" i="3" s="1"/>
  <c r="M22" i="3"/>
  <c r="O22" i="3" s="1"/>
  <c r="M40" i="3"/>
  <c r="O40" i="3" s="1"/>
  <c r="M37" i="3"/>
  <c r="O37" i="3" s="1"/>
  <c r="M30" i="3"/>
  <c r="O30" i="3" s="1"/>
  <c r="M26" i="3"/>
  <c r="O26" i="3" s="1"/>
  <c r="M31" i="3"/>
  <c r="O31" i="3" s="1"/>
  <c r="M27" i="3"/>
  <c r="O27" i="3" s="1"/>
  <c r="M28" i="3"/>
  <c r="O28" i="3" s="1"/>
  <c r="M29" i="3"/>
  <c r="O29" i="3" s="1"/>
  <c r="M32" i="3"/>
  <c r="O32" i="3" s="1"/>
  <c r="M33" i="3"/>
  <c r="O33" i="3" s="1"/>
  <c r="M45" i="3"/>
  <c r="O45" i="3" s="1"/>
  <c r="M35" i="3"/>
  <c r="O35" i="3" s="1"/>
  <c r="M48" i="3"/>
  <c r="O48" i="3" s="1"/>
  <c r="M34" i="3"/>
  <c r="O34" i="3" s="1"/>
  <c r="M41" i="3"/>
  <c r="O41" i="3" s="1"/>
  <c r="M42" i="3"/>
  <c r="O42" i="3" s="1"/>
  <c r="M49" i="3"/>
  <c r="O49" i="3" s="1"/>
  <c r="M44" i="3"/>
  <c r="O44" i="3" s="1"/>
  <c r="M39" i="3"/>
  <c r="O39" i="3" s="1"/>
  <c r="M25" i="3"/>
  <c r="O25" i="3" s="1"/>
  <c r="M43" i="3"/>
  <c r="O43" i="3" s="1"/>
  <c r="M38" i="3"/>
  <c r="O38" i="3" s="1"/>
  <c r="M24" i="3"/>
  <c r="O24" i="3" s="1"/>
  <c r="M21" i="3"/>
  <c r="O21" i="3" s="1"/>
  <c r="M20" i="3"/>
  <c r="O20" i="3" s="1"/>
  <c r="AL82" i="3" l="1"/>
  <c r="O82" i="3"/>
  <c r="Q82" i="3" s="1"/>
  <c r="Q104" i="3"/>
  <c r="AL104" i="3"/>
  <c r="Q92" i="3"/>
  <c r="AL92" i="3"/>
  <c r="Q99" i="3"/>
  <c r="AL99" i="3"/>
  <c r="Q74" i="3"/>
  <c r="AL74" i="3"/>
  <c r="Q77" i="3"/>
  <c r="AL77" i="3"/>
  <c r="Q64" i="3"/>
  <c r="AL64" i="3"/>
  <c r="Q69" i="3"/>
  <c r="AL69" i="3"/>
  <c r="Q62" i="3"/>
  <c r="AL62" i="3"/>
  <c r="Q72" i="3"/>
  <c r="AL72" i="3"/>
  <c r="Q109" i="3"/>
  <c r="AL109" i="3"/>
  <c r="Q89" i="3"/>
  <c r="AL89" i="3"/>
  <c r="Q100" i="3"/>
  <c r="AL100" i="3"/>
  <c r="Q90" i="3"/>
  <c r="AL90" i="3"/>
  <c r="Q73" i="3"/>
  <c r="AL73" i="3"/>
  <c r="Q79" i="3"/>
  <c r="AL79" i="3"/>
  <c r="Q52" i="3"/>
  <c r="AL52" i="3"/>
  <c r="Q57" i="3"/>
  <c r="AL57" i="3"/>
  <c r="Q60" i="3"/>
  <c r="AL60" i="3"/>
  <c r="Q59" i="3"/>
  <c r="AL59" i="3"/>
  <c r="Q95" i="3"/>
  <c r="AL95" i="3"/>
  <c r="Q67" i="3"/>
  <c r="AL67" i="3"/>
  <c r="Q108" i="3"/>
  <c r="AL108" i="3"/>
  <c r="Q105" i="3"/>
  <c r="AL105" i="3"/>
  <c r="Q61" i="3"/>
  <c r="AL61" i="3"/>
  <c r="Q111" i="3"/>
  <c r="AL111" i="3"/>
  <c r="Q94" i="3"/>
  <c r="AL94" i="3"/>
  <c r="Q88" i="3"/>
  <c r="AL88" i="3"/>
  <c r="Q97" i="3"/>
  <c r="AL97" i="3"/>
  <c r="Q102" i="3"/>
  <c r="AL102" i="3"/>
  <c r="Q76" i="3"/>
  <c r="AL76" i="3"/>
  <c r="Q80" i="3"/>
  <c r="AL80" i="3"/>
  <c r="Q65" i="3"/>
  <c r="AL65" i="3"/>
  <c r="Q58" i="3"/>
  <c r="AL58" i="3"/>
  <c r="Q56" i="3"/>
  <c r="AL56" i="3"/>
  <c r="Q70" i="3"/>
  <c r="AL70" i="3"/>
  <c r="Q93" i="3"/>
  <c r="AL93" i="3"/>
  <c r="Q98" i="3"/>
  <c r="AL98" i="3"/>
  <c r="Q75" i="3"/>
  <c r="AL75" i="3"/>
  <c r="Q78" i="3"/>
  <c r="AL78" i="3"/>
  <c r="Q51" i="3"/>
  <c r="AL51" i="3"/>
  <c r="Q68" i="3"/>
  <c r="AL68" i="3"/>
  <c r="Q66" i="3"/>
  <c r="AL66" i="3"/>
  <c r="Q54" i="3"/>
  <c r="AL54" i="3"/>
  <c r="Q110" i="3"/>
  <c r="AL110" i="3"/>
  <c r="Q101" i="3"/>
  <c r="AL101" i="3"/>
  <c r="Q81" i="3"/>
  <c r="AL81" i="3"/>
  <c r="M103" i="3"/>
  <c r="Q24" i="3"/>
  <c r="Q41" i="3"/>
  <c r="Q28" i="3"/>
  <c r="Q23" i="3"/>
  <c r="Q16" i="3"/>
  <c r="Q20" i="3"/>
  <c r="Q43" i="3"/>
  <c r="Q49" i="3"/>
  <c r="Q48" i="3"/>
  <c r="Q32" i="3"/>
  <c r="Q31" i="3"/>
  <c r="Q40" i="3"/>
  <c r="Q47" i="3"/>
  <c r="Q71" i="3"/>
  <c r="Q11" i="3"/>
  <c r="Q21" i="3"/>
  <c r="Q25" i="3"/>
  <c r="Q42" i="3"/>
  <c r="Q35" i="3"/>
  <c r="Q29" i="3"/>
  <c r="Q26" i="3"/>
  <c r="Q22" i="3"/>
  <c r="Q46" i="3"/>
  <c r="Q19" i="3"/>
  <c r="Q39" i="3"/>
  <c r="Q45" i="3"/>
  <c r="Q30" i="3"/>
  <c r="Q15" i="3"/>
  <c r="Q17" i="3"/>
  <c r="Q38" i="3"/>
  <c r="Q44" i="3"/>
  <c r="Q34" i="3"/>
  <c r="Q33" i="3"/>
  <c r="Q27" i="3"/>
  <c r="Q37" i="3"/>
  <c r="Q36" i="3"/>
  <c r="Q55" i="3"/>
  <c r="Q63" i="3"/>
  <c r="AL103" i="3" l="1"/>
  <c r="O103" i="3"/>
  <c r="Q103" i="3" s="1"/>
</calcChain>
</file>

<file path=xl/sharedStrings.xml><?xml version="1.0" encoding="utf-8"?>
<sst xmlns="http://schemas.openxmlformats.org/spreadsheetml/2006/main" count="4064" uniqueCount="1406">
  <si>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</si>
  <si>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</si>
  <si>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</si>
  <si>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</si>
  <si>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</si>
  <si>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</si>
  <si>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</si>
  <si>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</si>
  <si>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>D1</t>
  </si>
  <si>
    <t>D2</t>
  </si>
  <si>
    <t>D3</t>
  </si>
  <si>
    <t>D4</t>
  </si>
  <si>
    <t>D5</t>
  </si>
  <si>
    <t>Departamento</t>
  </si>
  <si>
    <t>Familia</t>
  </si>
  <si>
    <t>Precio Venta</t>
  </si>
  <si>
    <t>Margen</t>
  </si>
  <si>
    <t xml:space="preserve">KIMBERLY CLARK DE MEXICO, S.A. B. DE C.V.                                                                                                             </t>
  </si>
  <si>
    <t>HIG. SUAVEL PINO C/6 234 HJS</t>
  </si>
  <si>
    <t xml:space="preserve">3 AB. NO COM GRAVADOS (23)
</t>
  </si>
  <si>
    <t>257 Pap. Hig. Faci.</t>
  </si>
  <si>
    <t>24.32%</t>
  </si>
  <si>
    <t>SERVILLETA DELSEY MAX 48/100 HJAS</t>
  </si>
  <si>
    <t>20%</t>
  </si>
  <si>
    <t>HIG. PETALO RMAX 12/320 HJS</t>
  </si>
  <si>
    <t>16.96%</t>
  </si>
  <si>
    <t>SERVILLETA DELSEY 48/125 HJS.</t>
  </si>
  <si>
    <t>24.16%</t>
  </si>
  <si>
    <t>SERV. PETALO IND. 180HOJAS.</t>
  </si>
  <si>
    <t>20.31%</t>
  </si>
  <si>
    <t>SERV. PETALO DECORADO NAVIDEÑO 12/400 PZ.</t>
  </si>
  <si>
    <t>11.82%</t>
  </si>
  <si>
    <t>PAPEL HIG. PETALO MANZANILLA C/4 ROLLOS.</t>
  </si>
  <si>
    <t>17.67%</t>
  </si>
  <si>
    <t>PAÑUELO KLEENEX SALTARIN 72/90 HJS..</t>
  </si>
  <si>
    <t>18.2%</t>
  </si>
  <si>
    <t>HIGI. SUAVEL C/4 PZ.</t>
  </si>
  <si>
    <t>17.08%</t>
  </si>
  <si>
    <t>HIG. COTONELLE GENTLE CARE 252 HJS.</t>
  </si>
  <si>
    <t>23.02%</t>
  </si>
  <si>
    <t>TOALLITAS HUMEDAS K. BEBE SUAVELASTIC MAX 24/60 PZ.</t>
  </si>
  <si>
    <t>271 Art-Aseo-Personal</t>
  </si>
  <si>
    <t>20.06%</t>
  </si>
  <si>
    <t>TOALLITAS HUMEDAS K. BEBE MAX 18/100 PZAS</t>
  </si>
  <si>
    <t>JAB.ESCUDO AZUL PAQ 3/110 GRS</t>
  </si>
  <si>
    <t>279 Jab-Tocador</t>
  </si>
  <si>
    <t>15.27%</t>
  </si>
  <si>
    <t>JAB.KLEENEX BODY BALANCE 160 GRS</t>
  </si>
  <si>
    <t>17.27%</t>
  </si>
  <si>
    <t>JAB. ESCUDO ROSA 64/110 GRS</t>
  </si>
  <si>
    <t>39.23%</t>
  </si>
  <si>
    <t>KBS FASHION XJ 48 S/4</t>
  </si>
  <si>
    <t>281 Pañal-Desech.</t>
  </si>
  <si>
    <t>17.02%</t>
  </si>
  <si>
    <t>KBS FASHION JUM 48 S</t>
  </si>
  <si>
    <t>PAÑAL KBB ABS ULTRA JUMBO 8/30 PZA.</t>
  </si>
  <si>
    <t>22.21%</t>
  </si>
  <si>
    <t>PAÑAL KBB ABS ULTRA GRANDE 8/30 PZA.</t>
  </si>
  <si>
    <t>14.97%</t>
  </si>
  <si>
    <t>PAÑAL K. BEBE SUAVELASTIC MAX JUMBO 4/40 PZAS.</t>
  </si>
  <si>
    <t>15.01%</t>
  </si>
  <si>
    <t>PAÑAL HUGGIES ULTRA.C E-6 NIÑO 6/31 PZAS</t>
  </si>
  <si>
    <t>17.05%</t>
  </si>
  <si>
    <t>TOALLA KOTEX ANATOMICA CON ALAS C/10</t>
  </si>
  <si>
    <t>282 Toallas-Feme.</t>
  </si>
  <si>
    <t>18.75%</t>
  </si>
  <si>
    <t>TOALL.FEM. UNIK BY K ANA 10/8 PZAS</t>
  </si>
  <si>
    <t>18.47%</t>
  </si>
  <si>
    <t>TAMPONES KOTEX SECURITY SUPER 24/10PZAS.</t>
  </si>
  <si>
    <t>18.35%</t>
  </si>
  <si>
    <t>TOALLA FEM. KOTEX CURVA FLAPS NOCT.16/10.</t>
  </si>
  <si>
    <t>18.19%</t>
  </si>
  <si>
    <t>TOALLA FEM. KOTEX ANATOMICA C/ALAS C/ALOE 24/16 PZAS..</t>
  </si>
  <si>
    <t>18.34%</t>
  </si>
  <si>
    <t>TOALLA FEM KOTEX MANZANANILLA  ANATOMICA C/A 10/10 PZ.</t>
  </si>
  <si>
    <t>31.83%</t>
  </si>
  <si>
    <t>TOALLITAS HUM HUGGIES SUPREME NATURAL C/72 PZAS.</t>
  </si>
  <si>
    <t>20.03%</t>
  </si>
  <si>
    <t>EVENFLO VASO BOQ SUAVE PETS  MOD. 5495</t>
  </si>
  <si>
    <t>10 PERFUMERIA(31)</t>
  </si>
  <si>
    <t>355 Art-Cui-Bebe</t>
  </si>
  <si>
    <t>28.52%</t>
  </si>
  <si>
    <t>BIBERON EVENFLO DISNEY 8OZ 78397</t>
  </si>
  <si>
    <t>28.43%</t>
  </si>
  <si>
    <t>PEINE Y CEPILLO EVENFLO DECORA 73474</t>
  </si>
  <si>
    <t>30.06%</t>
  </si>
  <si>
    <t>VASO EVENFLO POPOTE SEA FREND 39732</t>
  </si>
  <si>
    <t>29.81%</t>
  </si>
  <si>
    <t>T FACIALES EVENFLO P/BEBE 42095</t>
  </si>
  <si>
    <t>29.73%</t>
  </si>
  <si>
    <t>JABON LIQUIDO HUGGIES RELAJANTE 12/250ML.</t>
  </si>
  <si>
    <t>25.35%</t>
  </si>
  <si>
    <t>CREMA HUGGIES RELAJANTE 12/250ML.</t>
  </si>
  <si>
    <t>ESCOBILLON EVENFLO DOBLE 73454</t>
  </si>
  <si>
    <t>31.25%</t>
  </si>
  <si>
    <t>CHUPON EVENFLO ORTODONTICO C/PROTECTOR (8450)</t>
  </si>
  <si>
    <t>29.02%</t>
  </si>
  <si>
    <t>SERVILLETAS DELSEY 220 PZAS</t>
  </si>
  <si>
    <t>19.77%</t>
  </si>
  <si>
    <t>SERVILLETA PETALO BCA 12/420 HOJAS</t>
  </si>
  <si>
    <t>20.09%</t>
  </si>
  <si>
    <t>SERVITOALLA VOGUE 6/3 PZ.</t>
  </si>
  <si>
    <t>19.96%</t>
  </si>
  <si>
    <t>SERVILLETA PETALO 48/125 HJS.</t>
  </si>
  <si>
    <t>20.3%</t>
  </si>
  <si>
    <t>PAPEL HIG. PETALO UR 3D 12/4 ROLLOS.</t>
  </si>
  <si>
    <t>15.07%</t>
  </si>
  <si>
    <t>PAPEL HIG. COTTONELLE UNIQUE C/4 186 HJS.</t>
  </si>
  <si>
    <t>16.73%</t>
  </si>
  <si>
    <t>PAÑUELO KLEENEX BOUTIQUE 3X2.</t>
  </si>
  <si>
    <t>23.39%</t>
  </si>
  <si>
    <t>TOALLITAS HUM. HUGGIES RELAJANTE REP. 80 PZAS</t>
  </si>
  <si>
    <t>JB ESC BCO 160</t>
  </si>
  <si>
    <t>277 Det-Jab-Lav.</t>
  </si>
  <si>
    <t>73.63%</t>
  </si>
  <si>
    <t>JAB. ESCUDO ROSA 72/160 GRS</t>
  </si>
  <si>
    <t>17.48%</t>
  </si>
  <si>
    <t>JAB.KLEENEX MANZANA KIWI 160 GRS</t>
  </si>
  <si>
    <t>PAÑAL HUGGIES UC ET.5 NIÑA 40 PZAS</t>
  </si>
  <si>
    <t>HUGGIES RECIEN NACIDO E/1 C/40 PZAS</t>
  </si>
  <si>
    <t>PAÑAL K. BEBE SUAVELASTIC MAX MEDIANO 42 PZS..</t>
  </si>
  <si>
    <t>17.03%</t>
  </si>
  <si>
    <t>PAÑAL K. BEBE SUAVELASTIC MAX GRANDE 42 PZS..</t>
  </si>
  <si>
    <t>17.04%</t>
  </si>
  <si>
    <t>PAÑAL HUGGIES ULTRA.C E-3 NIÑO 6/36 PZAS</t>
  </si>
  <si>
    <t>PAÑAL K. BEBE ABSRSEC CHICO UNISEX 14/8 PZ.</t>
  </si>
  <si>
    <t>17.34%</t>
  </si>
  <si>
    <t>PAÑAL DIAPRO BASICO MEDIANO 10/6PZ.</t>
  </si>
  <si>
    <t>14.91%</t>
  </si>
  <si>
    <t>TOALL.FEM. UNIK BY K ULTRA 10/8 PZAS</t>
  </si>
  <si>
    <t>17.99%</t>
  </si>
  <si>
    <t>TOALLA FEM. UNIKA NOCTURNA MANZANILLA C/ALAS 10PZ.</t>
  </si>
  <si>
    <t>17.78%</t>
  </si>
  <si>
    <t>TOALLA FEM. KOTEX ULTRA DELGADA C/ALAS.</t>
  </si>
  <si>
    <t>18.22%</t>
  </si>
  <si>
    <t>TOALLA FEM. KOTEX CONTROL ULTRA C/A 24/14 PIEZAS.</t>
  </si>
  <si>
    <t>22.55%</t>
  </si>
  <si>
    <t>TOALLA FEM KOTEX PANTY 14 LARGO 20/14 PZ.</t>
  </si>
  <si>
    <t>18.62%</t>
  </si>
  <si>
    <t>TOALLITAS HUMEDAS K. BEBE SUAVELASTIC MAX 70 PZAS.</t>
  </si>
  <si>
    <t>20.08%</t>
  </si>
  <si>
    <t>PANTY PROTECTORES KOTEX CONTROL REGULAR 14/22PZ..</t>
  </si>
  <si>
    <t>17.76%</t>
  </si>
  <si>
    <t>EVENFLO DOSIFICADOR DE LECHE  MOD. 5716</t>
  </si>
  <si>
    <t>29.2%</t>
  </si>
  <si>
    <t>EVENFLO MAMILA ESTANDAR FM 4PK CEPILLO  MOD. 2432</t>
  </si>
  <si>
    <t>31.48%</t>
  </si>
  <si>
    <t>EVENFLO BIBERON POOH 270ML  MOD. 7240</t>
  </si>
  <si>
    <t>29.77%</t>
  </si>
  <si>
    <t>EVENFLO BIBERON TWIST 240ML  MOD. 1281</t>
  </si>
  <si>
    <t>31.44%</t>
  </si>
  <si>
    <t>TOALLITAS HUMEDAS DEPEND 18/42 PZ.</t>
  </si>
  <si>
    <t>25.12%</t>
  </si>
  <si>
    <t>PAÑAL HUGGIES ALL ARND E5</t>
  </si>
  <si>
    <t>19.93%</t>
  </si>
  <si>
    <t>SERVITOALLA KLEENEX JUMBO 12/1PZ.</t>
  </si>
  <si>
    <t>20.14%</t>
  </si>
  <si>
    <t>SERVILLETA PETALO 24/250 HJS.</t>
  </si>
  <si>
    <t>PAPEL HIG. SUAVEL 10/4 ROLLOS 300 H.</t>
  </si>
  <si>
    <t>17.19%</t>
  </si>
  <si>
    <t>PAPEL HIG. IND. VOGUE 500 HJS.</t>
  </si>
  <si>
    <t>18.15%</t>
  </si>
  <si>
    <t>PAÑUELOS KLEENEX C/50 BOTE..</t>
  </si>
  <si>
    <t>23.07%</t>
  </si>
  <si>
    <t>PAÑUELO KLEENEX COLD CARE NEUTRO 100'S.</t>
  </si>
  <si>
    <t>264 Desechables</t>
  </si>
  <si>
    <t>23%</t>
  </si>
  <si>
    <t>TOALLITAS HUMEDAS K BEBE ABSORSEC 36/40 PZ.</t>
  </si>
  <si>
    <t>19.95%</t>
  </si>
  <si>
    <t>TOALLITAS HUM. HUGGIES RN REP. 80 PZAS.</t>
  </si>
  <si>
    <t>TOALLITAS HUM. HUGGIES NATURAL CARE S/AROMA 8/72 PZ.</t>
  </si>
  <si>
    <t>KLX 90AROMAS 2 90 GRS</t>
  </si>
  <si>
    <t>23.42%</t>
  </si>
  <si>
    <t>JABON ESCUDO ROSA 64/110 GRS</t>
  </si>
  <si>
    <t>17.29%</t>
  </si>
  <si>
    <t>JAB.KLEENEX MULTIPACK PERA&amp;YOGHURT 4X160 GRS</t>
  </si>
  <si>
    <t>17.17%</t>
  </si>
  <si>
    <t>JAB.KLEENEX MULTIPACK MANZANA&amp;KIWI 4X160 GRS</t>
  </si>
  <si>
    <t>JAB.KLEENEX AROMAS FLORALES 160 GRS</t>
  </si>
  <si>
    <t>JAB.ESCUDO FRESH 160 GRS</t>
  </si>
  <si>
    <t>15.69%</t>
  </si>
  <si>
    <t>JAB. KLEENEX ENERGÍA LIRIO&amp;ALOE 160 GRS</t>
  </si>
  <si>
    <t>PAÑAL SUAVELASTIC MAX MED. 4/60 PZAS</t>
  </si>
  <si>
    <t>14.92%</t>
  </si>
  <si>
    <t>PAÑAL KBB ABS ULTRA GD 4/80 PZAS</t>
  </si>
  <si>
    <t>15.13%</t>
  </si>
  <si>
    <t>PAÑAL KLEEN BEBE AUTOAJUS. GDE C/40 PZAS</t>
  </si>
  <si>
    <t>18.04%</t>
  </si>
  <si>
    <t>PAÑAL KLEEN BEBE SUAVELASTIC MAX MEDIANO 10/14.</t>
  </si>
  <si>
    <t>17.1%</t>
  </si>
  <si>
    <t>PAÑAL K. BEBE SUAVELASTIC MED. UNISEX 4/40 PZAS..</t>
  </si>
  <si>
    <t>14.9%</t>
  </si>
  <si>
    <t>PAÑAL K. BEBE SUAVELASTIC MAX JUMBO 42 PZS..</t>
  </si>
  <si>
    <t>17%</t>
  </si>
  <si>
    <t>PAÑAL K. BEBE SUAVELASTIC MAX  GDE UNISEX 4/40 PZAS..</t>
  </si>
  <si>
    <t>14.99%</t>
  </si>
  <si>
    <t>PAÑAL HUGGIES ULTRA.C E-6 NIÑA 6/31 PZAS</t>
  </si>
  <si>
    <t>PAÑAL HUGGIES ULTRA C E-2 6/40 PZAS</t>
  </si>
  <si>
    <t>PAÑAL K. BEBE COMODISEC MEDIANO 4/40 PZAS.</t>
  </si>
  <si>
    <t>10.03%</t>
  </si>
  <si>
    <t>PAÑAL K. BEBE ABSORSEC RECIEN NACIDO UNISEX 8/14PZ.</t>
  </si>
  <si>
    <t>17.09%</t>
  </si>
  <si>
    <t>PAÑAL K. BEBE ABSORSEC MEDIANO 5/40 PZAS..</t>
  </si>
  <si>
    <t>PAÑAL DIAPRO SALVA 10/8PZ.</t>
  </si>
  <si>
    <t>15.04%</t>
  </si>
  <si>
    <t>PAÑUELO PROM KLEENEX 24/3X90.</t>
  </si>
  <si>
    <t>22.98%</t>
  </si>
  <si>
    <t>TOALLA FEM. KOTEX FYS CLASICA 10/12 PZ.</t>
  </si>
  <si>
    <t>18.07%</t>
  </si>
  <si>
    <t>PANTY PROTECTORES DIARIO REGULARES 14/22 PZAS.</t>
  </si>
  <si>
    <t>18.14%</t>
  </si>
  <si>
    <t>BABERO EVENFLO DISNEY ICONIC GRANDE (8861)</t>
  </si>
  <si>
    <t>31.34%</t>
  </si>
  <si>
    <t>CREMA HUGGIES RECIEN NACIDO 12/250ML.</t>
  </si>
  <si>
    <t>BIBERON EVENFLO ACUARIO 8OZ 74303</t>
  </si>
  <si>
    <t>30.39%</t>
  </si>
  <si>
    <t>BABERO EVENFLO WINNIE THE POOH CHICO (5216)</t>
  </si>
  <si>
    <t>29.71%</t>
  </si>
  <si>
    <t>SER PETALO 220</t>
  </si>
  <si>
    <t>19.47%</t>
  </si>
  <si>
    <t>PAÑUELO KLEENEX 16/70 H 3 X 2</t>
  </si>
  <si>
    <t>22.89%</t>
  </si>
  <si>
    <t>SERVITOALLA KLEENEX COLORES 6/2PZ.</t>
  </si>
  <si>
    <t>SERVILLETA PETALO C/450 SERV..</t>
  </si>
  <si>
    <t>19.05%</t>
  </si>
  <si>
    <t>PAPEL HIG. COTONELLE LINEA DORADA 4/12 ROLLS 200HOJAS.</t>
  </si>
  <si>
    <t>17.06%</t>
  </si>
  <si>
    <t>HIG. KLEENEX C/4 ROLLO MEGA JUMBO.</t>
  </si>
  <si>
    <t>17.32%</t>
  </si>
  <si>
    <t>TOALLITA HUMEDA HUGGIES C/AROMA 24/40 PZ.</t>
  </si>
  <si>
    <t>20.29%</t>
  </si>
  <si>
    <t>J LIQ ESCU REFIL 450</t>
  </si>
  <si>
    <t>-10.68%</t>
  </si>
  <si>
    <t>JAB. ESCUDO BLANCO</t>
  </si>
  <si>
    <t>PAÑAL K. BEBE HUGGIES U-CONFORT RECIEN NACIDO 8/20 PZ.</t>
  </si>
  <si>
    <t>PAÑAL HUGGIES ULTRA.C E-5 NIÑO 6/31 PZAS</t>
  </si>
  <si>
    <t>17.01%</t>
  </si>
  <si>
    <t>PAÑAL HUGGIES ULTRA.C E-4 NIÑA 6/36 PZAS</t>
  </si>
  <si>
    <t>PAÑAL K. BEBE COMODISEC JUMBO UNISEX 4/40 PZAS..</t>
  </si>
  <si>
    <t>-52.1%</t>
  </si>
  <si>
    <t>PAÑAL K. BEBE ABSORSEC JUMBO 5/40 PZAS..</t>
  </si>
  <si>
    <t>16.99%</t>
  </si>
  <si>
    <t>PAÑAL K. BEBE ABSORSEC CHICO 5/40 PZAS..</t>
  </si>
  <si>
    <t>PAÑAL K BEBE ABSORSEC JUMBO UNISEX 6/14 PZ.</t>
  </si>
  <si>
    <t>17.07%</t>
  </si>
  <si>
    <t>PAÑAL DIAPRO MEDIANO 8/10 PZ.</t>
  </si>
  <si>
    <t>15.06%</t>
  </si>
  <si>
    <t>PAÑAL DIAPRO BASICO GRANDE 8/6PZ.</t>
  </si>
  <si>
    <t>15.16%</t>
  </si>
  <si>
    <t>PAÑUELO PROM KLEENEX 24/2X180.</t>
  </si>
  <si>
    <t>23.18%</t>
  </si>
  <si>
    <t>TOALLA FEM. KOTEX ANA S/A 40/8 PAQ</t>
  </si>
  <si>
    <t>18.16%</t>
  </si>
  <si>
    <t>TOALLA FEMENINA KOTEX NATS NOCT CA 20/8 PZAS</t>
  </si>
  <si>
    <t>17.7%</t>
  </si>
  <si>
    <t>TOALLA FEM. UNIKA ANATOMICA C/ALAS 10/8 PZ.</t>
  </si>
  <si>
    <t>19.08%</t>
  </si>
  <si>
    <t>TOALLA FEM. KOTEX MANZANILLA NOCTURNA C/A 30/5PZ.</t>
  </si>
  <si>
    <t>17.53%</t>
  </si>
  <si>
    <t>TOALLA FEM. KOTEK NOCTURNA C/A 30 PZS.</t>
  </si>
  <si>
    <t>18.08%</t>
  </si>
  <si>
    <t>TOALLA FEM KOTEX MANZANILLA ANATOMICA S/A 10/10 PZ.</t>
  </si>
  <si>
    <t>17.52%</t>
  </si>
  <si>
    <t>BABERO EVENFLO ZOO FRIENDS CHICO (5131).</t>
  </si>
  <si>
    <t>09 BEBES (43)</t>
  </si>
  <si>
    <t>313 Accesorios P/Bebe</t>
  </si>
  <si>
    <t>30.16%</t>
  </si>
  <si>
    <t>TOALLITA HUMEDA  DIAPRO ADULTO 18/42 PZ.</t>
  </si>
  <si>
    <t>354 Art-Aseo-Per</t>
  </si>
  <si>
    <t>26.32%</t>
  </si>
  <si>
    <t>EVENFLO BABERO COLORS CHICO  MOD. 5550</t>
  </si>
  <si>
    <t>EVENFLO TAZA POOH BOQ SUAVE  MOD. 5493</t>
  </si>
  <si>
    <t>30.11%</t>
  </si>
  <si>
    <t>EVENFLO VASO TWIST BD NINO  MOD. 8160</t>
  </si>
  <si>
    <t>29.98%</t>
  </si>
  <si>
    <t>PROTEC LACTANCIA EVENFLO 71224</t>
  </si>
  <si>
    <t>BABERO EVENFLO MICKEY-MINNIE (8851)</t>
  </si>
  <si>
    <t>JABON HUGGIES RECIEN NACIDO 48/80GR.</t>
  </si>
  <si>
    <t>26.29%</t>
  </si>
  <si>
    <t>HUGGIES JABON  LIQ RECIEN NACIDO 12/250ML.</t>
  </si>
  <si>
    <t>HIG. PETALO 10/4 ROLOS 300 HJS</t>
  </si>
  <si>
    <t>17.13%</t>
  </si>
  <si>
    <t>HIG.KLEENEX COTONELLE B.CARE 15/4 ROLLOS</t>
  </si>
  <si>
    <t>SERVITOALLA DELSEY INDIVIDUAL.</t>
  </si>
  <si>
    <t>20.43%</t>
  </si>
  <si>
    <t>SERVILLETA DELSEY 24/250 HJS..</t>
  </si>
  <si>
    <t>24.23%</t>
  </si>
  <si>
    <t>SERV. PETALO BLANCA 220 SERV..</t>
  </si>
  <si>
    <t>20.11%</t>
  </si>
  <si>
    <t>SERVILLETA LYS 48/125 PZS.</t>
  </si>
  <si>
    <t>20.41%</t>
  </si>
  <si>
    <t>PAÑULO SUAVEL 60 HOJAS.</t>
  </si>
  <si>
    <t>PAÑUELO KLEENEX SALTARIN 48/180 HJS..</t>
  </si>
  <si>
    <t>22.99%</t>
  </si>
  <si>
    <t>TOALLITAS HUMEDAS K. BEBE ABSORSEC 24/90 PZAS</t>
  </si>
  <si>
    <t>20.44%</t>
  </si>
  <si>
    <t>JAB.ESCUDO 5-1 C/6 JABONES</t>
  </si>
  <si>
    <t>18.76%</t>
  </si>
  <si>
    <t>JAB. ESCUDO BLANCO PACK 3X120 GRS</t>
  </si>
  <si>
    <t>14.93%</t>
  </si>
  <si>
    <t>PAÑAL KLEEN BEBE AUTOAJUS JUMB 40 PZAS</t>
  </si>
  <si>
    <t>18.02%</t>
  </si>
  <si>
    <t>PAÑAL HUGGIES UC ET.6 NIÑO 40 PZAS</t>
  </si>
  <si>
    <t>15.1%</t>
  </si>
  <si>
    <t>PAÑAL HUGGIES UC ET.4 NIÑA 40 PZAS</t>
  </si>
  <si>
    <t>H ALL ARND E4 UX 40 / 4 PZAS</t>
  </si>
  <si>
    <t>19.9%</t>
  </si>
  <si>
    <t>PAÑAL K. BEBE SUAVELASTIC MAXI CHICO 4/40 PZAS..</t>
  </si>
  <si>
    <t>PAÑAL K. BEBE COMODISEC GRANDE 4/40.</t>
  </si>
  <si>
    <t>15.03%</t>
  </si>
  <si>
    <t>PAÑAL K. BEBE ABSORSEC MEDIANO UNISEX 6/14 PZAS..</t>
  </si>
  <si>
    <t>10.12%</t>
  </si>
  <si>
    <t>PAÑAL K. BEBE ABSORSEC GRANDE UNISEX 6/14 PZAS..</t>
  </si>
  <si>
    <t>16.76%</t>
  </si>
  <si>
    <t>PAÑAL K BEBE SUAVELASTIC GRANDE 6/14.</t>
  </si>
  <si>
    <t>DEPEND ROPA INT MUJER MEDIANA 8/8 PZ.</t>
  </si>
  <si>
    <t>TOALLA.FEM KOTEZ NOCT 10/8 PZAS</t>
  </si>
  <si>
    <t>TOALLA FEM. KOTEX ELLA 24/20 PZS.</t>
  </si>
  <si>
    <t>18.13%</t>
  </si>
  <si>
    <t>TOALLA FEM. KOTEX CONTROL NOCTURNA C/A 24/14 PZ.</t>
  </si>
  <si>
    <t>18.06%</t>
  </si>
  <si>
    <t>TOALLA FEM. KOTEX ANATOMICA C/A 10/10 PZ.</t>
  </si>
  <si>
    <t>17.68%</t>
  </si>
  <si>
    <t>TOALLA FEM KOTEX MANZANILLA PANTY 14 LARGO 20/14 PZ.</t>
  </si>
  <si>
    <t>TOALLA FEM  UNIKA PANTY LARG 24/22 PZ.</t>
  </si>
  <si>
    <t>22.7%</t>
  </si>
  <si>
    <t>TOALLITAS HUM. HUGGIES NATURAL 8/72 PZ</t>
  </si>
  <si>
    <t>PANTYPROTECTORES LARGOS 24/44 PZS..</t>
  </si>
  <si>
    <t>17.94%</t>
  </si>
  <si>
    <t>EVENFLO BABERO COLORS GDE  MOD. 5551</t>
  </si>
  <si>
    <t>EVENFLO MAMILA ANATOMICA FM 4PK CEPILLO  MOD. 2431</t>
  </si>
  <si>
    <t>CHUPON EVENFLO PETS (8459)</t>
  </si>
  <si>
    <t>29.69%</t>
  </si>
  <si>
    <t>BIBERON EVENFLO DREAMS 4OZ 42090</t>
  </si>
  <si>
    <t>31%</t>
  </si>
  <si>
    <t>PROTECTOR LACT. EVENFLO GEL C/40</t>
  </si>
  <si>
    <t>37 FARMACIA GRAVADA (52)</t>
  </si>
  <si>
    <t>684 Varios</t>
  </si>
  <si>
    <t>30.22%</t>
  </si>
  <si>
    <t>PAPEL HIG. VOGUE 24/4 ROLLOS</t>
  </si>
  <si>
    <t>17.23%</t>
  </si>
  <si>
    <t>SERVILLETA DELSEY 12/500 PZS..</t>
  </si>
  <si>
    <t>24.22%</t>
  </si>
  <si>
    <t>SERVILLETA PETALO COL 24/220   .</t>
  </si>
  <si>
    <t>20.1%</t>
  </si>
  <si>
    <t>SERVILLETA PETALO 12/500 HJS.</t>
  </si>
  <si>
    <t>PAÑUELO KLEENEX DEKORADOS 36/140 HJS..</t>
  </si>
  <si>
    <t>22.91%</t>
  </si>
  <si>
    <t>PAÑUELO KLEENEX COLD CARE C/ALOE 36/65 PZ.</t>
  </si>
  <si>
    <t>PAÑUELO HUMEDO HUGGESS KID 18/42PZ.</t>
  </si>
  <si>
    <t>21.45%</t>
  </si>
  <si>
    <t>HIG. COTONELLE GENTLE CARE 252 HJS C/12 ROLLOS.</t>
  </si>
  <si>
    <t>PAÑUELO KLEENEX COLD CARNE MENTOL 60 S.</t>
  </si>
  <si>
    <t>22.96%</t>
  </si>
  <si>
    <t>TOALLITA HUMEDA KIMBIES 90'S</t>
  </si>
  <si>
    <t>TOALLITAS HUM. K. BEBE ABSORSEC 24/100 PZ</t>
  </si>
  <si>
    <t>19.98%</t>
  </si>
  <si>
    <t>JAB ESCUDO AZUL</t>
  </si>
  <si>
    <t>JAB.KLEENEX MULTIPACK LIRIO&amp;ALOE 4X160 GRS</t>
  </si>
  <si>
    <t>13.94%</t>
  </si>
  <si>
    <t>PAÑAL SUAVELASTIC MAX JBO 4/60 PZAS</t>
  </si>
  <si>
    <t>14.82%</t>
  </si>
  <si>
    <t>PAÑAL SUAVELASTIC MAX GDE. 4/60 PZAS</t>
  </si>
  <si>
    <t>PAÑAL KLEEN BEBE AUTOAJUS C/40 EXT.JUMBO</t>
  </si>
  <si>
    <t>18.05%</t>
  </si>
  <si>
    <t>PAÑAL KLEEN BEBE SUAV. MAX CH RECIEN NACIDO 8PAQ. C/14.</t>
  </si>
  <si>
    <t>17.18%</t>
  </si>
  <si>
    <t>PAÑAL KBB ABS ULTRA MEDIANO 4/30 PZA.</t>
  </si>
  <si>
    <t>TAMPONES KOTEX SECURITY REG. 20/12 PZS..</t>
  </si>
  <si>
    <t>TOALLA FEM. UNIKA ANATOMICA S/ALAS 10/8PZ.</t>
  </si>
  <si>
    <t>18.82%</t>
  </si>
  <si>
    <t>TOALLA FEM. KOTEX ANATOMICA S/A CON 10 PZAS.</t>
  </si>
  <si>
    <t>19.65%</t>
  </si>
  <si>
    <t>PANTYPROTECTORES REGULARES 44/24PZ.</t>
  </si>
  <si>
    <t>CALENTADOR DE BIBERONES EVENFLO (8754)</t>
  </si>
  <si>
    <t>CUCHARA EVENFLO FLEXIBLE 2PACK 83220</t>
  </si>
  <si>
    <t>31.66%</t>
  </si>
  <si>
    <t>MORDEDERA EVENFLO MARINE 90264</t>
  </si>
  <si>
    <t>29.86%</t>
  </si>
  <si>
    <t>MORDEDERA EVENFLO NAVY 90265</t>
  </si>
  <si>
    <t>26.22%</t>
  </si>
  <si>
    <t>BABERO EVENFLO ZOO FRIENDS GRANDE (5132)</t>
  </si>
  <si>
    <t>30.5%</t>
  </si>
  <si>
    <t>SH HUGGIES RELAJANTE 12/250ML.</t>
  </si>
  <si>
    <t>BIBERON EVENFLO  POOH 8 OZ.</t>
  </si>
  <si>
    <t>30.49%</t>
  </si>
  <si>
    <t>BIBERON EVENFLO TOYS 8 OZ..</t>
  </si>
  <si>
    <t>29.03%</t>
  </si>
  <si>
    <t>SERVILLETAS DELSEY 450 PZAS</t>
  </si>
  <si>
    <t>H SUAVEL 6S 235 HD</t>
  </si>
  <si>
    <t>HIG. KLEENEX MEGA JUMBO 10/4 ROLLOS.</t>
  </si>
  <si>
    <t>SERVITOALLA VOGUE 15/1 PZA..</t>
  </si>
  <si>
    <t>20.4%</t>
  </si>
  <si>
    <t>SERVILLETA PETALO DECORADA 48/125 HJS..</t>
  </si>
  <si>
    <t>20.6%</t>
  </si>
  <si>
    <t>SERVILLETA LYS 24/250 HJS.</t>
  </si>
  <si>
    <t>20.07%</t>
  </si>
  <si>
    <t>PAPEL HIG. SUAVEL DECORADO  4/12 ROLLOS.</t>
  </si>
  <si>
    <t>16.98%</t>
  </si>
  <si>
    <t>PAPEL HIG. PETALO RINDEMAX 12/4 ROLLOS.</t>
  </si>
  <si>
    <t>16.7%</t>
  </si>
  <si>
    <t>TOALLITA HUMEDA SIMPLY CLEAN 4 PK 24/40 PZAS</t>
  </si>
  <si>
    <t>JAB. TOC. ESCUDO VERDE 150 GRS</t>
  </si>
  <si>
    <t>JBAR ESC BCO 3X110</t>
  </si>
  <si>
    <t>17.36%</t>
  </si>
  <si>
    <t>JBAR AROMA FLOR DUO 320 GRS</t>
  </si>
  <si>
    <t>JAB.KLEENEX PERA&amp;YOGHURT 160 GRS</t>
  </si>
  <si>
    <t>JAB.KLEENEX ANTIBACTERIAL 160 GRS</t>
  </si>
  <si>
    <t>17.81%</t>
  </si>
  <si>
    <t>PAÑAL HUGGIES UC ET.4 NIÑO 40 PZAS</t>
  </si>
  <si>
    <t>PAÑAL HUGGIES UC ET.3 NIÑO 40 PZAS</t>
  </si>
  <si>
    <t>15.02%</t>
  </si>
  <si>
    <t>H ALL ARND E6 UX 40 /4 PZAS</t>
  </si>
  <si>
    <t>19.91%</t>
  </si>
  <si>
    <t>PAÑAL HUGGIES ULTRA.C E-4 NIÑO 6/36 PZAS</t>
  </si>
  <si>
    <t>PAÑAL K. BEBE COMODISEC CHICO 4/40 PZ.</t>
  </si>
  <si>
    <t>TOALLA FEM. KOTEX U. DELG C/A+2 PAQ.</t>
  </si>
  <si>
    <t>17.88%</t>
  </si>
  <si>
    <t>TOALL.FEM. UNIK BY K NOCT 10/8 PZAS</t>
  </si>
  <si>
    <t>TOALLA FEM. UNIKA ULTRA DELGADA 18/10 PZ.</t>
  </si>
  <si>
    <t>18.28%</t>
  </si>
  <si>
    <t>TOALLA FEM. UNIKA NOCTURNA 8/10 PZ.</t>
  </si>
  <si>
    <t>18.6%</t>
  </si>
  <si>
    <t>TOALLA FEM. KOTEX PLUS REG.C/VEL.24/18 P.</t>
  </si>
  <si>
    <t>17.96%</t>
  </si>
  <si>
    <t>TOALLA FEM. KOTEX ANATOMICA S/ALAS C/ALOE 24/16 PZAS..</t>
  </si>
  <si>
    <t>EVENFLO BABERO CUTE BABY CH  MOD. 8859</t>
  </si>
  <si>
    <t>30.67%</t>
  </si>
  <si>
    <t>EVENFLO BIBERON DISNEY 270ML  MOD. 7273</t>
  </si>
  <si>
    <t>29.72%</t>
  </si>
  <si>
    <t>VASO EVENFLO PETS BOQUILLA DURA 10 OZ. (5430)</t>
  </si>
  <si>
    <t>30%</t>
  </si>
  <si>
    <t>VASO EVENFLO DISNEY BOQUILLA DURA 9 OZ (5446)</t>
  </si>
  <si>
    <t>29.99%</t>
  </si>
  <si>
    <t>JABON BARRA RELAJANTE HUGGIES 48/80 GR.</t>
  </si>
  <si>
    <t>BIBERON EVENFLO ACUARIO 4OZ 74302</t>
  </si>
  <si>
    <t>31.24%</t>
  </si>
  <si>
    <t>SERVITOALLA IND. PETALO TIPS.</t>
  </si>
  <si>
    <t>20.38%</t>
  </si>
  <si>
    <t>SERV.PETALO COLOR 12/350 PZAS.</t>
  </si>
  <si>
    <t>19.85%</t>
  </si>
  <si>
    <t>SERVITOALLA PETALO M. CORTES 12/3 RLLS..</t>
  </si>
  <si>
    <t>19.74%</t>
  </si>
  <si>
    <t>SERVILLETA PETALO DEC. 24/250 HJS..</t>
  </si>
  <si>
    <t>19.7%</t>
  </si>
  <si>
    <t>SERVILLETA LYS 12/500 PZS..</t>
  </si>
  <si>
    <t>PAÑUELO SUAVEL 48/140 HD.</t>
  </si>
  <si>
    <t>27.99%</t>
  </si>
  <si>
    <t>HIG. KLEENEX INDIV. 440 HOJAS C/80.</t>
  </si>
  <si>
    <t>HIG KLEENEX COTNELLE 300 HJS C/12 ROLLOS.</t>
  </si>
  <si>
    <t>19.07%</t>
  </si>
  <si>
    <t>SERVITOALLA PETALO JUMBO 12/1PZ.</t>
  </si>
  <si>
    <t>TOALLITAS HUM. HUGGIES NATURAL CARE C/AROMA 18/72P</t>
  </si>
  <si>
    <t>JAB. ESCUDO FMEN 72/160 GRS</t>
  </si>
  <si>
    <t>PAÑAL KBB ABS ULTRA JB 4/80 PZAS</t>
  </si>
  <si>
    <t>15.11%</t>
  </si>
  <si>
    <t>PAÑAL KBB ABS ULTRA MD 4/80 PZAS</t>
  </si>
  <si>
    <t>15%</t>
  </si>
  <si>
    <t>PAÑAL HUGGIES UC ET.3 NIÑA 40 PZAS</t>
  </si>
  <si>
    <t>SERVITOALLA VOGUE 5/3 PZAS..</t>
  </si>
  <si>
    <t>19.99%</t>
  </si>
  <si>
    <t>PAÑAL K.BEBE SUAV. MAX JUMBO UNISEX 6/14 PZS.</t>
  </si>
  <si>
    <t>16.78%</t>
  </si>
  <si>
    <t>PAÑAL K. BEBE HUGGIES U-CONFORTE E.1 UNISEX 8/16 PZAS.</t>
  </si>
  <si>
    <t>22.22%</t>
  </si>
  <si>
    <t>PAÑAL HUGGIES ULTRA.C E-5 NIÑA 6/31 PZAS</t>
  </si>
  <si>
    <t>PAÑAL HUGGIES ULTRA.C E-3 NIÑA 6/36 PZAS</t>
  </si>
  <si>
    <t>PAÑAL K. BEBE ABSORSEC GRANDE 5/40 PZAS..</t>
  </si>
  <si>
    <t>PAÑAL K BEBE SUAVELASTIC RECIEN NACIDO 8/14 PZ.</t>
  </si>
  <si>
    <t>PAÑAL DEPEND R.I. MUJER GRANDE 8/8 PZ.</t>
  </si>
  <si>
    <t>TOALLA FEM. KOTEX NOCTURNA LARGA 10/24 PZ.</t>
  </si>
  <si>
    <t>TOALLA FEM UNIKA NOCTURNA C/A MANZANILLA 8/10 GR.</t>
  </si>
  <si>
    <t>18.52%</t>
  </si>
  <si>
    <t>PANTYPROTECTORES MANZANILLA REGULARES 44/24PZ.</t>
  </si>
  <si>
    <t>17.9%</t>
  </si>
  <si>
    <t>PANTY PROTECTORES KOTEX MANZANILLA LARGO 24.</t>
  </si>
  <si>
    <t>TOALLITA HUMEDA K. BEBE ABSORSEC 20/12PZ.</t>
  </si>
  <si>
    <t>314 Art-Cui-Bebé</t>
  </si>
  <si>
    <t>23.93%</t>
  </si>
  <si>
    <t>EVENFLO TAZA DISNEY BS 11OZ  MOD. 8178</t>
  </si>
  <si>
    <t>30.53%</t>
  </si>
  <si>
    <t>EVENFLO CANGURO COMFI  MOD. 6683</t>
  </si>
  <si>
    <t>29.19%</t>
  </si>
  <si>
    <t>BIB. EVENFLO WINNIE POOH 4 OZ. (1911)</t>
  </si>
  <si>
    <t>30.64%</t>
  </si>
  <si>
    <t>SH HUGGIES RECIEN NACIDO 12/250ML.</t>
  </si>
  <si>
    <t>PORTACHUPON EVENFLO DISNEY (5721)</t>
  </si>
  <si>
    <t>30.36%</t>
  </si>
  <si>
    <t>ESCOBILLON EVENFLO ZOO DOBLE C/ESPONJA (5137)</t>
  </si>
  <si>
    <t>29.43%</t>
  </si>
  <si>
    <t>CHUPON EVENFLO POOH 42132</t>
  </si>
  <si>
    <t>30.61%</t>
  </si>
  <si>
    <t>CHUPON EVENFLO DISNEY (5371)</t>
  </si>
  <si>
    <t>30.23%</t>
  </si>
  <si>
    <t>Clave</t>
  </si>
  <si>
    <t>Código</t>
  </si>
  <si>
    <t>Descripción</t>
  </si>
  <si>
    <t>GRUPO</t>
  </si>
  <si>
    <t>CATEGORIA</t>
  </si>
  <si>
    <t>SUB CATEGORIA</t>
  </si>
  <si>
    <t>Cont. x paquete</t>
  </si>
  <si>
    <t>Paquete x corrugado</t>
  </si>
  <si>
    <t>Precio</t>
  </si>
  <si>
    <t>CONFID</t>
  </si>
  <si>
    <t xml:space="preserve">NAL </t>
  </si>
  <si>
    <t>REG</t>
  </si>
  <si>
    <t>Conf.</t>
  </si>
  <si>
    <t xml:space="preserve">PRECIO </t>
  </si>
  <si>
    <t xml:space="preserve"> COSTO CON IVA</t>
  </si>
  <si>
    <t>COSTO PZA SIN IVA</t>
  </si>
  <si>
    <t xml:space="preserve">COSTO PZA CON IVA </t>
  </si>
  <si>
    <t>H SUAVEL 12X4 200HD 4 x 12</t>
  </si>
  <si>
    <t>05 - HIGIENICOS</t>
  </si>
  <si>
    <t>03 - HIGIENICOS</t>
  </si>
  <si>
    <t>11 - HIG. SUAVEL</t>
  </si>
  <si>
    <t>SERV PETA BCA 100 48 x 100</t>
  </si>
  <si>
    <t>06 - SERVILLETAS</t>
  </si>
  <si>
    <t>04 - SERVILLETAS</t>
  </si>
  <si>
    <t>10 - SERVILLETA PETALO</t>
  </si>
  <si>
    <t>SERV PETA COLOR 100 48 x 100</t>
  </si>
  <si>
    <t>TOALLA PETALO 12 x 3</t>
  </si>
  <si>
    <t>07 - TOALLA COCINA</t>
  </si>
  <si>
    <t>05 - SERVITOALLA</t>
  </si>
  <si>
    <t>05 - TOALLA PETALO IMPRESA</t>
  </si>
  <si>
    <t>ANAT SA 10X24 NF 24 x 10</t>
  </si>
  <si>
    <t>01 - TOALLAS FEMENINAS</t>
  </si>
  <si>
    <t>02 - KOTEX CLASICA</t>
  </si>
  <si>
    <t>ANAT SA 20X24 NF 24 x 20</t>
  </si>
  <si>
    <t>ANAT CA 10X16 NF 16 x 10</t>
  </si>
  <si>
    <t>04 - KOTEX ANATOMICA DELG. C/AL</t>
  </si>
  <si>
    <t>ANAT CA 16X24 NF 24 x 16</t>
  </si>
  <si>
    <t>KOTEX TAMP F-S REG 24 x 10</t>
  </si>
  <si>
    <t>02 - TAMPONES</t>
  </si>
  <si>
    <t>08 - TAMPONS</t>
  </si>
  <si>
    <t>01 - TAMPONES</t>
  </si>
  <si>
    <t>KLX 90 LINEA 72 x 90</t>
  </si>
  <si>
    <t>04 - PAÑUELOS</t>
  </si>
  <si>
    <t>02 - PAÑUELOS</t>
  </si>
  <si>
    <t>11 - PAÑUELOS 90'S LINEA</t>
  </si>
  <si>
    <t>KLX 180 LINEA 48 x 180</t>
  </si>
  <si>
    <t>13 - PAÑUELOS 180'S LINEA</t>
  </si>
  <si>
    <t>KLX BOUTIQUE LINEA 48 x 70</t>
  </si>
  <si>
    <t>05 - PAÑUELOS BOUTIQUE</t>
  </si>
  <si>
    <t>SERVILLETA LYS VND 48 x 125</t>
  </si>
  <si>
    <t>05 - SERVILLETAS LYS</t>
  </si>
  <si>
    <t>SERVILLETA LYS* 24 x 250</t>
  </si>
  <si>
    <t>SERVILLETA LYS 12 x 500</t>
  </si>
  <si>
    <t>KOTEX TAMP F-S SUP 24 x 10</t>
  </si>
  <si>
    <t>KLX NEUTRO LINEA 36 x 100</t>
  </si>
  <si>
    <t>12 - PAÑUELOS COLD CARE NACIONAL</t>
  </si>
  <si>
    <t>NOCT CA 10X16 NF 16 x 10</t>
  </si>
  <si>
    <t>01 - KOTEX NOCTURNA CON ALAS</t>
  </si>
  <si>
    <t>SERVILLETA DELSEY 48 x 125</t>
  </si>
  <si>
    <t>01 - SERVILLETAS DELSEY</t>
  </si>
  <si>
    <t>KBB SUAVELA MAX JUM 6 x 14</t>
  </si>
  <si>
    <t>06 - PAÑALES</t>
  </si>
  <si>
    <t>27 - KBB SUAVEL MAX</t>
  </si>
  <si>
    <t>20 - SUAVELASTIC MAX</t>
  </si>
  <si>
    <t>KLX COLDCARE ACEITE 36 x 66</t>
  </si>
  <si>
    <t>02 - PANUELOS COLD CARE IMPORTADOS</t>
  </si>
  <si>
    <t>KLEENEX MENTOL 24 x 60</t>
  </si>
  <si>
    <t>29 - COLD CARE HOJA CUADRUPLE</t>
  </si>
  <si>
    <t>ANAT SA 10X12 NF 12 x 10</t>
  </si>
  <si>
    <t>KBB ABSORSEC MD 40S 4 x 40</t>
  </si>
  <si>
    <t>22 - KB ABSORSEC</t>
  </si>
  <si>
    <t>02 - K.B. ABSORSEC</t>
  </si>
  <si>
    <t>KBB ABSORSEC GD 40S 4 x 40</t>
  </si>
  <si>
    <t>KBB ABSORSEC JM 40S 4 x 40</t>
  </si>
  <si>
    <t>KBB ABSORSEC MED 6 x 14</t>
  </si>
  <si>
    <t>KBB ABSORSEC GDE 6 x 14</t>
  </si>
  <si>
    <t>HIG VOGUE 1X80 400 80 x 1</t>
  </si>
  <si>
    <t>07 - HIG. VOGUE</t>
  </si>
  <si>
    <t>H KC UNIQUE 12S 185 4 x 12</t>
  </si>
  <si>
    <t>01 - HIG. K. COTT. UNIQUE</t>
  </si>
  <si>
    <t>HIG VOGUE 4X24 400 24 x 4</t>
  </si>
  <si>
    <t>KBB COMODISEC CHICO 4 x 40</t>
  </si>
  <si>
    <t>26 - KBB COMODISEC</t>
  </si>
  <si>
    <t>19 - K.B.B. COMODISEC</t>
  </si>
  <si>
    <t>KBB COMODISEC MED. 4 x 40</t>
  </si>
  <si>
    <t>KBB COMODISEC GDE. 4 x 40</t>
  </si>
  <si>
    <t>KBB COMODISEC JUMBO 4 x 40</t>
  </si>
  <si>
    <t>KBB SUAVELASTIC MAX 6 x 14</t>
  </si>
  <si>
    <t>TH HUG SUPREME CARE 12 x 70</t>
  </si>
  <si>
    <t>16 - BABY-WIPES</t>
  </si>
  <si>
    <t>22 - TOALLITAS HUMEDAS</t>
  </si>
  <si>
    <t>04 - HUGGIES SUPREME CARE</t>
  </si>
  <si>
    <t>KLX BOUTIQUE 3X2 16 x 210</t>
  </si>
  <si>
    <t>K MAXI CA 10S X 24 24 x 10</t>
  </si>
  <si>
    <t>45 - KOTEX MAXI CON ALAS</t>
  </si>
  <si>
    <t>H PETALO UR 4 300HD 10 x 4</t>
  </si>
  <si>
    <t>10 - HIG. PETALO U. RESISTENTE</t>
  </si>
  <si>
    <t>KBB ABS ULTRA MD 80 4 x 80</t>
  </si>
  <si>
    <t>KBB ABS ULTRA GD 80 4 x 80</t>
  </si>
  <si>
    <t>KBB ABS ULTRA JB 80 4 x 80</t>
  </si>
  <si>
    <t>KBS FASHION JUM 48S 4 x 48</t>
  </si>
  <si>
    <t>KBS FASHION XJ 48S 4 x 48</t>
  </si>
  <si>
    <t>KBSM MED 60S TS-CI 4 x 60</t>
  </si>
  <si>
    <t>KBSM GDE 60S TS-CI 4 x 60</t>
  </si>
  <si>
    <t>KBSM JBO 60S TS-CI 4 x 60</t>
  </si>
  <si>
    <t>K NOCT DIMP CA 8X10 10 x 8</t>
  </si>
  <si>
    <t>JBAR KLEEN MANZ KIW 24 x 160</t>
  </si>
  <si>
    <t>35 - JABONES</t>
  </si>
  <si>
    <t>40 - JABONES</t>
  </si>
  <si>
    <t>01 - BARRA KLEENEX INDIVIDUAL</t>
  </si>
  <si>
    <t>JBAR KLEEN ALOE LIR 24 x 160</t>
  </si>
  <si>
    <t>JBAR KLEEN PERA YOG 24 x 160</t>
  </si>
  <si>
    <t>JBAR KLEEN BODY BAL 24 x 160</t>
  </si>
  <si>
    <t>JBAR KLEEN AROMA FL 24 x 160</t>
  </si>
  <si>
    <t>JBAR KLEE MAN KW MP 6 x 640</t>
  </si>
  <si>
    <t>02 - BARRA KLEENEX AHORRAPACK</t>
  </si>
  <si>
    <t>JBAR KLEE PERA-Y MP 6 x 640</t>
  </si>
  <si>
    <t>NOCT CA 30X6 NF 6 x 30</t>
  </si>
  <si>
    <t>MZ ANAT SA 16X24 NF 24 x 16</t>
  </si>
  <si>
    <t>15 - KOTEX MANZANILLA</t>
  </si>
  <si>
    <t>MNZ ANA CA 16S NF 24 x 16</t>
  </si>
  <si>
    <t>16 - KOTEX MANZANILLA CON ALAS</t>
  </si>
  <si>
    <t>MZ NOC CA 14X24 NF 24 x 14</t>
  </si>
  <si>
    <t>17 - KOTEX MANZANILLA NOCTURNA C/A</t>
  </si>
  <si>
    <t>MZ NOCT CA 10X8 NF 8 x 10</t>
  </si>
  <si>
    <t>ANAT CA 10X10 NF 10 x 10</t>
  </si>
  <si>
    <t>MZ ANAT SA 10X10 NF 10 x 10</t>
  </si>
  <si>
    <t>MNZ ANAT CA 10X10NF 10 x 10</t>
  </si>
  <si>
    <t>MZ NOCT CA 20X8 NF 8 x 20</t>
  </si>
  <si>
    <t>PANTY LARGO 44X24NF 24 x 44</t>
  </si>
  <si>
    <t>20 - PANTY PROTECTORES</t>
  </si>
  <si>
    <t>03 - PANTYS</t>
  </si>
  <si>
    <t>01 - KOTEX PANTYS</t>
  </si>
  <si>
    <t>MZ PANT REG 44X24NF 24 x 44</t>
  </si>
  <si>
    <t>03 - KOTEX MANZANILLA PANTYS</t>
  </si>
  <si>
    <t>PANTY REG 44X24 NF 24 x 44</t>
  </si>
  <si>
    <t>MZ PANT REG 22X14NF 14 x 22</t>
  </si>
  <si>
    <t>PANTY REG 22X14 NF 14 x 22</t>
  </si>
  <si>
    <t>MZ PANT LAR 44X24NF 24 x 44</t>
  </si>
  <si>
    <t>PANT LAR 14X20 NF 20 x 14</t>
  </si>
  <si>
    <t>MZ PANT LAR 14X20NF 20 x 14</t>
  </si>
  <si>
    <t>H ULTRAC E-2 AHORR 6 x 40</t>
  </si>
  <si>
    <t>11 - H ULTRACONFORT</t>
  </si>
  <si>
    <t>12 - K.B. HUGGIES ULTRACONFORT</t>
  </si>
  <si>
    <t>KBB ABSORSEC CH 40S 4 x 40</t>
  </si>
  <si>
    <t>KBB SUAVELASTIC MAX 4 x 40</t>
  </si>
  <si>
    <t>KBB SUAVELAS MAX RN 8 x 17</t>
  </si>
  <si>
    <t>KBB SUAVELA MAX CHI 8 x 14</t>
  </si>
  <si>
    <t>KBB ABSORSEC RN 8 x 14</t>
  </si>
  <si>
    <t>KBB ABSORSEC COM 6 x 14</t>
  </si>
  <si>
    <t>KLEEN BEBE ABSORSEC 8 x 14</t>
  </si>
  <si>
    <t>KBSM MED 42S TS-CI 4 x 42</t>
  </si>
  <si>
    <t>KBSM GDE 42S TS-CI 4 x 42</t>
  </si>
  <si>
    <t>KBSM JBO 42S TS-CI 4 x 42</t>
  </si>
  <si>
    <t>JBAR AROMA FLOR DUO 12 x 320</t>
  </si>
  <si>
    <t>JAB BARRA RELAJANTE 48 x 80</t>
  </si>
  <si>
    <t>28 - TOILETRIES</t>
  </si>
  <si>
    <t>26 - TOILETRIES BEBE</t>
  </si>
  <si>
    <t>13 - JABON EN BARRA BEBE</t>
  </si>
  <si>
    <t>SH HUG REL POH 200 12 x 200</t>
  </si>
  <si>
    <t>03 - SHAMPOO BEBE</t>
  </si>
  <si>
    <t>J LIQ HU REL POH 12 x 200</t>
  </si>
  <si>
    <t>04 - JABON LIQUIDO</t>
  </si>
  <si>
    <t>CR HUH REL POH 200 12 x 200</t>
  </si>
  <si>
    <t>02 - CREMA</t>
  </si>
  <si>
    <t>TH KBSM 70S 55GR 24 x 70</t>
  </si>
  <si>
    <t>03 - KBB SUAVELASTIC MAX</t>
  </si>
  <si>
    <t>TH HNC CON AROMA 8 x 80</t>
  </si>
  <si>
    <t>01 - HUGGIES NATURAL CARE</t>
  </si>
  <si>
    <t>TH HNC CON AROMA 18 x 80</t>
  </si>
  <si>
    <t>TH CUID PURO 80S 18 x 80</t>
  </si>
  <si>
    <t>TH C RELAJANTE 80S 18 x 80</t>
  </si>
  <si>
    <t>TH PRIM CUIDADOS 80 18 x 80</t>
  </si>
  <si>
    <t>H PETALO RMAX 4X320 12 x 4</t>
  </si>
  <si>
    <t>19 - HIG. PETALO RENDIMAX</t>
  </si>
  <si>
    <t>H PETALO RMAX12X320 4 x 12</t>
  </si>
  <si>
    <t>HIG K IND 1X80 400 80 x 1</t>
  </si>
  <si>
    <t>30 - HIG. KLEENEX IND</t>
  </si>
  <si>
    <t>H SUAVEL 4X12 200HD 12 x 4</t>
  </si>
  <si>
    <t>H GENTLE CARE 12X4 4 x 12</t>
  </si>
  <si>
    <t>01 - HIG. K. COTT.</t>
  </si>
  <si>
    <t>H PETALO UR 3D 4 24 x 4</t>
  </si>
  <si>
    <t xml:space="preserve">19 - HIG. PETALO </t>
  </si>
  <si>
    <t>H SUAVEL 4S 277 HD 10 x 4</t>
  </si>
  <si>
    <t>H KC UNIQUE 4X186 15 x 4</t>
  </si>
  <si>
    <t>H KC GC 12SX252 4 x 12</t>
  </si>
  <si>
    <t>33 - HIG. K. GENTLE BIO</t>
  </si>
  <si>
    <t>SERV PETALO DETALLE 12 x 400</t>
  </si>
  <si>
    <t>SERV PET C 350X12 12 x 350</t>
  </si>
  <si>
    <t>SERV PET BCA 220X24 24 x 220</t>
  </si>
  <si>
    <t>SERV PET C 220X24 24 x 220</t>
  </si>
  <si>
    <t>DPRO PANTS MED 10 8 x 10</t>
  </si>
  <si>
    <t>17 - DEPEND</t>
  </si>
  <si>
    <t>25 - INCONTINENCIA</t>
  </si>
  <si>
    <t>23 - DIAPRO PANTS</t>
  </si>
  <si>
    <t>WIPES DIAPRO 18 x 42</t>
  </si>
  <si>
    <t>32 - WIPES INNOVACIONES</t>
  </si>
  <si>
    <t>02 - WIPES PERINEALES</t>
  </si>
  <si>
    <t>TH HNC CON AROMA 24 x 40</t>
  </si>
  <si>
    <t>TH KBSM 50S 55GR 24 x 50</t>
  </si>
  <si>
    <t>TH KBB ABSORSEC 36 x 40</t>
  </si>
  <si>
    <t>09 - KLEEN BEBE ABSORSEC</t>
  </si>
  <si>
    <t>TH KBB ABSORSEC 24 x 70</t>
  </si>
  <si>
    <t>TOA HUMED DEPEND 18 x 42</t>
  </si>
  <si>
    <t>TH KLEE BB ABSORSEC 24 x 100</t>
  </si>
  <si>
    <t>TH KBSM 100S 55GR 18 x 100</t>
  </si>
  <si>
    <t>SH HUG RN POH 200 12 x 200</t>
  </si>
  <si>
    <t>J LIQ HUG RN POH 12 x 200</t>
  </si>
  <si>
    <t>CR HUG RN POH 200 12 x 200</t>
  </si>
  <si>
    <t>JAB BARRA REC NACID 48 x 80</t>
  </si>
  <si>
    <t>STOA KLEENEX JUMBO 12 x 1</t>
  </si>
  <si>
    <t>03 - SERVITOALLA KLEENEX</t>
  </si>
  <si>
    <t>STOA KLEENEX COLOR 6 x 2</t>
  </si>
  <si>
    <t>STOALLA VOGUE 3X2 5 x 3</t>
  </si>
  <si>
    <t>04 - SERVITOALLA VOGUE</t>
  </si>
  <si>
    <t>STOALLA VOGUE 1S 15 x 1</t>
  </si>
  <si>
    <t>STOALLA RENDIMAX 1S 12 x 1</t>
  </si>
  <si>
    <t>12 - PETALO BLANCA</t>
  </si>
  <si>
    <t>SERVITOALLA VOGUE 6 x 3</t>
  </si>
  <si>
    <t>STOA PETALO MULT 12 x 1</t>
  </si>
  <si>
    <t>13 - PETALO MULTICORTE</t>
  </si>
  <si>
    <t>HIG KLEE J 4X10 350 10 x 4</t>
  </si>
  <si>
    <t>30 - HIG. KLEENEX IND FRANKIE</t>
  </si>
  <si>
    <t>RI MUJER GD 10S B 8 x 10</t>
  </si>
  <si>
    <t>06 - DEPEND ROPA INTERIOR</t>
  </si>
  <si>
    <t>RI MUJER MD 10S B 8 x 10</t>
  </si>
  <si>
    <t>DPRO CONFORT MED 10 4 x 10</t>
  </si>
  <si>
    <t>22 - DIAPRO CONFORT</t>
  </si>
  <si>
    <t>DPRO CONFORT GDE 10 4 x 10</t>
  </si>
  <si>
    <t>DIAPRO SALVA 10X8 8 x 10</t>
  </si>
  <si>
    <t>20 - DIAPRO PREDOBLADO</t>
  </si>
  <si>
    <t>KLX AP 90 TRIPACK 24 x 270</t>
  </si>
  <si>
    <t>KLX AP 180 DUOPACK 24 x 360</t>
  </si>
  <si>
    <t>KLX BOTE 50X48 48 x 50</t>
  </si>
  <si>
    <t>07 - PAÑUELOS KLEENEX BOTE</t>
  </si>
  <si>
    <t>H SUAVEL 6S 235 HD 10 x 6</t>
  </si>
  <si>
    <t>H ALL ARND E4 UX 40 4 x 40</t>
  </si>
  <si>
    <t>27 - HUGGIES ALL AROUND</t>
  </si>
  <si>
    <t>H ALL ARND E5 UX 40 4 x 40</t>
  </si>
  <si>
    <t>H ALL ARND E6 UX 40 4 x 40</t>
  </si>
  <si>
    <t>JBAR ESC ROSA 110GR 64 x 110</t>
  </si>
  <si>
    <t>07 - BARRA ESCUDO INDIVIDUAL</t>
  </si>
  <si>
    <t>JBAR ESC BCO 160GR 72 x 160</t>
  </si>
  <si>
    <t>JBAR ESC AZUL 160GR 72 x 160</t>
  </si>
  <si>
    <t>JBAR ESC ROSA 160GR 72 x 160</t>
  </si>
  <si>
    <t>JBAR ESC VERDE 160G 72 x 160</t>
  </si>
  <si>
    <t>JBAR ESC FMEN 160G 30 x 160</t>
  </si>
  <si>
    <t>JBAR ESC BCO 3X110 24 x 110</t>
  </si>
  <si>
    <t>08 - BARRA ESCUDO AHORRAPACK</t>
  </si>
  <si>
    <t>JBAR ESC AZUL 3X110 24 x 110</t>
  </si>
  <si>
    <t>TH SIMPLY CLEAN 4PK 24 x 40</t>
  </si>
  <si>
    <t>16 - SIMPLY CLEAN</t>
  </si>
  <si>
    <t>K ULTRA DIMPLE10X12 12 x 10</t>
  </si>
  <si>
    <t>07 - KOTEX ULTRADELGADA C/ALAS</t>
  </si>
  <si>
    <t>UNIK BY K NOCT 10X8 8 x 10</t>
  </si>
  <si>
    <t>23 - UNIKA NOCTURNA C/A</t>
  </si>
  <si>
    <t>UNIK BY K ANA CA 8 10 x 8</t>
  </si>
  <si>
    <t>22 - UNIKA DIURNA C/A</t>
  </si>
  <si>
    <t>UNIK BY K ULTRA 10 18 x 10</t>
  </si>
  <si>
    <t>24 - UNIKA ULTRADELGADA CON ALAS</t>
  </si>
  <si>
    <t>KLX 90 AROMAS 2 36 x 90</t>
  </si>
  <si>
    <t>JLIQ ESCU REFIL 450 12 x 450</t>
  </si>
  <si>
    <t>09 - LIQUIDO ESCUDO</t>
  </si>
  <si>
    <t>HKC B CARE 4X192 HT 15 x 4</t>
  </si>
  <si>
    <t>HUC UNISEX RN-E1 40 4 x 40</t>
  </si>
  <si>
    <t>SERV PETALO BCA 420 12 x 420</t>
  </si>
  <si>
    <t>TH KIMBIES 90S 24 x 90</t>
  </si>
  <si>
    <t>12 - KLEEN BEBE</t>
  </si>
  <si>
    <t>SERV DELSEY 100 48 x 100</t>
  </si>
  <si>
    <t>SERV DELSEY 220 24 x 220</t>
  </si>
  <si>
    <t>SERV DELSEY 450 12 x 450</t>
  </si>
  <si>
    <t>KBB AUTOAJUS 40 GDE 4 x 40</t>
  </si>
  <si>
    <t>28 - PANAL AUTOAJUSTABLE KBB</t>
  </si>
  <si>
    <t>KBB AUTOAJUS 40 JUM 4 x 40</t>
  </si>
  <si>
    <t>KBB AUTOAJUS 40 XJB 4 x 40</t>
  </si>
  <si>
    <t>HUC FORMAN E3 NO 40 5 x 40</t>
  </si>
  <si>
    <t>HUC FORMAN E3 NA 40 5 x 40</t>
  </si>
  <si>
    <t>HUC FORMAN E4 NO 40 5 x 40</t>
  </si>
  <si>
    <t>HUC FORMAN E4 NA 40 5 x 40</t>
  </si>
  <si>
    <t>HUC FORMAN E5 NA 40 5 x 40</t>
  </si>
  <si>
    <t>HUC FORMAN E6 NO 40 5 x 40</t>
  </si>
  <si>
    <t>H SUAVEL 4X247 HD 10 x 4</t>
  </si>
  <si>
    <t>H SUAVEL PINO 6X234 10 x 6</t>
  </si>
  <si>
    <t>JBAR ESC 5-1 IND160 12 x 160</t>
  </si>
  <si>
    <t>SERV KLEENEX CLASS 24 x 200</t>
  </si>
  <si>
    <t>02 - SERVILLETAS KLEENEX CLASS</t>
  </si>
  <si>
    <t>KLX SELECTION LINEA 36 x 90</t>
  </si>
  <si>
    <t>03 - PAÑUELOS SELECTION</t>
  </si>
  <si>
    <t>DESP SELLA PACK 16 192 x 15</t>
  </si>
  <si>
    <t>01 - PANUELOS SELLAPACK</t>
  </si>
  <si>
    <t>KLX SELLAPACK 8X15 24 x 120</t>
  </si>
  <si>
    <t>HIG LYS 4X24 195HD 24 x 4</t>
  </si>
  <si>
    <t>06 - HIG. LYS</t>
  </si>
  <si>
    <t>ANAT CA 40X6 NF 6 x 40</t>
  </si>
  <si>
    <t>TH KBB ABSORSEC 90S 1 x 90</t>
  </si>
  <si>
    <t>HIG FLORAL 4S 195HD 24 x 4</t>
  </si>
  <si>
    <t>HIG FLORAL</t>
  </si>
  <si>
    <t>H COTT LD 40X24 192 24 x 40</t>
  </si>
  <si>
    <t>01 - HIG. K. COTT. SOFT CARE</t>
  </si>
  <si>
    <t>H SUAVEL 24X3 200HD 3 x 24</t>
  </si>
  <si>
    <t>HIG FLAMINGO4 195HD 24 x 4</t>
  </si>
  <si>
    <t>25 - HIG. FLAMINGO</t>
  </si>
  <si>
    <t>SERV KLEENEX ELEGAN 12 x 100</t>
  </si>
  <si>
    <t>03 - SERVILLETAS KLEENEX ELEGANCE</t>
  </si>
  <si>
    <t>PNLOS. SPLASH &amp; GO 12 x 54</t>
  </si>
  <si>
    <t>01 - PAÑUELOS HUMEDOS</t>
  </si>
  <si>
    <t>PNLOS JUST FOR KIDS 12 x 54</t>
  </si>
  <si>
    <t>K NATURALS ANA CA28 10 x 28</t>
  </si>
  <si>
    <t>NOCT CA 7X18 NF 18 x 7</t>
  </si>
  <si>
    <t>MZ NOCT CA 7X18 NF 18 x 7</t>
  </si>
  <si>
    <t>MZ ANAT SA 40X8 NF 8 x 40</t>
  </si>
  <si>
    <t>UNIKA NOC DELG 8X12 12 x 8</t>
  </si>
  <si>
    <t>47 - UNIKA NOCTURNA DELGADA CON ALAS</t>
  </si>
  <si>
    <t>K NOCT CA30-LIBRETA 6 x 30</t>
  </si>
  <si>
    <t>K NOCT MZN30-LIBRET 6 x 30</t>
  </si>
  <si>
    <t>K ACA 40X6-LIBRETA 6 x 40</t>
  </si>
  <si>
    <t>K NOCT 30X6-CREMA 6 x 30</t>
  </si>
  <si>
    <t>K ANAT CA40X6-CREMA 6 x 40</t>
  </si>
  <si>
    <t>KOTEX ANA CA 7X24NF 24 x 7</t>
  </si>
  <si>
    <t>K NOCT CA 28X12 NF 12 x 28</t>
  </si>
  <si>
    <t>K UNIK ULT CA 20X18 18 x 20</t>
  </si>
  <si>
    <t>K MAXI CA 10S MZN 24 x 10</t>
  </si>
  <si>
    <t>46 - KOTEX MANZANILLA MAXI CA</t>
  </si>
  <si>
    <t>KOTEX MAXI CA 20X12 12 x 20</t>
  </si>
  <si>
    <t>KOTEX WASH 180X12 12 x 180</t>
  </si>
  <si>
    <t>39 - PINK BY K</t>
  </si>
  <si>
    <t>02 - JABON INTIMO</t>
  </si>
  <si>
    <t>TAMPONES SUPER PLUS 24 x 10</t>
  </si>
  <si>
    <t>H PETALO UR 4 400HD 10 x 4</t>
  </si>
  <si>
    <t>H PETALO UR 6 500HD 10 x 6</t>
  </si>
  <si>
    <t>K MAXI 20S-PINK 12 x 20</t>
  </si>
  <si>
    <t>TH KBB ABSORSEC 110 4 x 110</t>
  </si>
  <si>
    <t>TH KBB ABS 20X72 72 x 20</t>
  </si>
  <si>
    <t>TH HSUPREME AVENA M 4 x 72</t>
  </si>
  <si>
    <t>TH HNC SA DISENO 3P 6 x 240</t>
  </si>
  <si>
    <t>HKC B CARE 18X192HT 3 x 18</t>
  </si>
  <si>
    <t>KBSM XJ 60S TS-CI 4 x 60</t>
  </si>
  <si>
    <t>KLX MENTA FRESCA 48 x 140</t>
  </si>
  <si>
    <t>16 - PAÑUELOS 140'S DEKORADOS</t>
  </si>
  <si>
    <t>KBS FASHION MED 48S 4 x 48</t>
  </si>
  <si>
    <t>KBS FASHION GDE 48S 4 x 48</t>
  </si>
  <si>
    <t>HS RN SOFTCARE 38S 6 x 38</t>
  </si>
  <si>
    <t>12 - HUGG. SUPREME</t>
  </si>
  <si>
    <t>14 - K.B. HUGGIES SUPREME</t>
  </si>
  <si>
    <t>ECO NATURAL RN-E1 4 x 40</t>
  </si>
  <si>
    <t>37 - ECO NATURAL</t>
  </si>
  <si>
    <t>26 - ECO NATURAL BY HUGGIES</t>
  </si>
  <si>
    <t>ECO NATURAL ETAPA 2 4 x 40</t>
  </si>
  <si>
    <t>ECO NATURAL ETAPA 3 4 x 40</t>
  </si>
  <si>
    <t>ECO NATURAL ETAPA 4 4 x 40</t>
  </si>
  <si>
    <t>ECO NATURAL ETAPA 5 4 x 40</t>
  </si>
  <si>
    <t>HS E1 SOFTCARE 38S 6 x 38</t>
  </si>
  <si>
    <t>OA FSA GIRL 250/FIG 10 x 250</t>
  </si>
  <si>
    <t>33 - TOILETRIES KIDS</t>
  </si>
  <si>
    <t>07 - PRODUCTO COMBINADO T KIDS</t>
  </si>
  <si>
    <t>SH HUGGIES GOLD 200 12 x 200</t>
  </si>
  <si>
    <t>OA GOLD 250/BIBERON 8 x 250</t>
  </si>
  <si>
    <t>08 - PROD COMBINADO TOILETRIES</t>
  </si>
  <si>
    <t>JB HK MORA BOY 80 48 x 80</t>
  </si>
  <si>
    <t>06 - JABON EN BARRA KIDS</t>
  </si>
  <si>
    <t>JB HK MZLLA GIRL 80 48 x 80</t>
  </si>
  <si>
    <t>CR HUGGIES GOLD 200 12 x 200</t>
  </si>
  <si>
    <t>OA MZGIR 400/PH KID 6 x 2</t>
  </si>
  <si>
    <t>34 - KITS</t>
  </si>
  <si>
    <t>OA COBOY 400/PH KID 6 x 2</t>
  </si>
  <si>
    <t>3PACK J BARRA REL 12 x 240</t>
  </si>
  <si>
    <t>BM SWEET MOMENT 200 12 x 200</t>
  </si>
  <si>
    <t>01 - PERFUMES</t>
  </si>
  <si>
    <t>BM PURPLE KISS 200 12 x 200</t>
  </si>
  <si>
    <t>BM COOL CUTE 200 12 x 200</t>
  </si>
  <si>
    <t>LITTLE SWIMM 3 S-P 6 x 15</t>
  </si>
  <si>
    <t>15 - CHILD CARE</t>
  </si>
  <si>
    <t>23 - CHILD CARE</t>
  </si>
  <si>
    <t>04 - LITTLE SWIMMERS</t>
  </si>
  <si>
    <t>LITTLE SWIMM 3 M 6 x 15</t>
  </si>
  <si>
    <t>CREMA KBB MANZANILL 12 x 300</t>
  </si>
  <si>
    <t>JABON BARRA KBB MZA 48 x 75</t>
  </si>
  <si>
    <t>K NOCT CA 30-TERMO 6 x 30</t>
  </si>
  <si>
    <t>PANTY LARG 92-TERMO 12 x 92</t>
  </si>
  <si>
    <t>K ANAT CA 40-TERMO 6 x 40</t>
  </si>
  <si>
    <t>D PLENITUD GD 10S 6 x 10</t>
  </si>
  <si>
    <t>04 - DEPEND PLENITUD</t>
  </si>
  <si>
    <t>D ULTRACONF GD 10S 6 x 10</t>
  </si>
  <si>
    <t>05 - DEPEND ULTRACONFORT</t>
  </si>
  <si>
    <t>D PLENITUD MD 10S 6 x 10</t>
  </si>
  <si>
    <t>D ULTRACONF MD 10S 6 x 10</t>
  </si>
  <si>
    <t>DIAP ARMONY MOD 10S 16 x 10</t>
  </si>
  <si>
    <t>24 - DIAPRO TOALLA</t>
  </si>
  <si>
    <t>RI UNISEX MED 10 8 x 10</t>
  </si>
  <si>
    <t>RI UNISEX GDE 10 8 x 10</t>
  </si>
  <si>
    <t>RI CORTEBAJO MD 10S 8 x 10</t>
  </si>
  <si>
    <t>RI CORTEBAJO GD 10S 8 x 10</t>
  </si>
  <si>
    <t>JLIQ KLE COCO BRISA 12 x 225</t>
  </si>
  <si>
    <t>04 - LIQUIDO KLEENEX BOTELLA</t>
  </si>
  <si>
    <t>JLIQ KLE LYCHE JAMA 12 x 225</t>
  </si>
  <si>
    <t>JLIQ ESP KLE MENTA 12 x 220</t>
  </si>
  <si>
    <t>06 - LIQUIDO KLEENEX ESPUMA</t>
  </si>
  <si>
    <t>JLIQ ESP KLE T MORA 12 x 220</t>
  </si>
  <si>
    <t>KOTEX F&amp;S NOCT C/A 16 x 10</t>
  </si>
  <si>
    <t>K CTRL TRIPAK N/A/A 12 x 38</t>
  </si>
  <si>
    <t>NOCT CA 10X10 NF 10 x 10</t>
  </si>
  <si>
    <t>MNZ ANAT CA 40X6 NF 6 x 40</t>
  </si>
  <si>
    <t>NOCT CA 5X30 NF 30 x 5</t>
  </si>
  <si>
    <t>NOCT CA 20X8 NF 8 x 20</t>
  </si>
  <si>
    <t>K ANA CA MZ LARGA14 12 x 14</t>
  </si>
  <si>
    <t>UNIK ANA S/A MNZ 14 24 x 14</t>
  </si>
  <si>
    <t>40 - UNIKA ANAT S/A MANZANILLA</t>
  </si>
  <si>
    <t>UNIKA NOCT 20S CA 12 x 20</t>
  </si>
  <si>
    <t>KNOC30S-HIG SOR NVA 81 x 30</t>
  </si>
  <si>
    <t>TAMPON SUP-PORTATAM 24 x 10</t>
  </si>
  <si>
    <t>PANTY REG 12X36 NF 36 x 12</t>
  </si>
  <si>
    <t>MZ PANT REG 12X36NF 36 x 12</t>
  </si>
  <si>
    <t>UNIKA PANTY REG LG 24 x 22</t>
  </si>
  <si>
    <t>06 - UNIKA PANTYS</t>
  </si>
  <si>
    <t>KIMBIES HISEC JB 40 4 x 40</t>
  </si>
  <si>
    <t>25 - PAÑAL KIMBIES</t>
  </si>
  <si>
    <t>18 - PAÑAL KIMBIES</t>
  </si>
  <si>
    <t>H KC S CARE 32S 180 84 x 32</t>
  </si>
  <si>
    <t>KBB SUAVE MAX JUMBO 8 x 25</t>
  </si>
  <si>
    <t>KBB SUAVELASTIC MAX 16 x 3</t>
  </si>
  <si>
    <t>HUG SUP E2 AVEN BON 6 x 38</t>
  </si>
  <si>
    <t>HUGGIES SUPREME E3 5 x 38</t>
  </si>
  <si>
    <t>HUGGIES SUPREME E4 5 x 38</t>
  </si>
  <si>
    <t>HUGGIES SUPREME E5 5 x 38</t>
  </si>
  <si>
    <t>H SUP PREMATURO 30S 8 x 30</t>
  </si>
  <si>
    <t>KIMBIES HI SEC 6 x 14</t>
  </si>
  <si>
    <t>HUGG ULTRACONF E3 6 x 14</t>
  </si>
  <si>
    <t>HUGG ULTRACONF E4 6 x 14</t>
  </si>
  <si>
    <t>HUGG ULTRACONF E5 6 x 14</t>
  </si>
  <si>
    <t>HUG SUP E6 NA AVENA 5 x 36</t>
  </si>
  <si>
    <t>HUG SUP E6 NO AVENA 5 x 36</t>
  </si>
  <si>
    <t>OF HS E5 MIX 72/TH 30 x 3</t>
  </si>
  <si>
    <t>KIMBIES HISEC MD 40 4 x 40</t>
  </si>
  <si>
    <t>KIMBIES HISEC GD 40 4 x 40</t>
  </si>
  <si>
    <t>KBB ABS MD 3 16 x 3</t>
  </si>
  <si>
    <t>KBB ABS GD 3 16 x 3</t>
  </si>
  <si>
    <t>HUG DUOPK RELAJANTE 8 x 2</t>
  </si>
  <si>
    <t>KBB ABS ULT GD 14S 6 x 14</t>
  </si>
  <si>
    <t>WELCOME KIT HUG SUP 1 x 6</t>
  </si>
  <si>
    <t>KBB SMAX XJ 38X4 4 x 38</t>
  </si>
  <si>
    <t>DPRO CONFORT GD 10B 6 x 10</t>
  </si>
  <si>
    <t>BLOQ AERO LITT SWIM 48 x 177</t>
  </si>
  <si>
    <t>14 - SUNCARE</t>
  </si>
  <si>
    <t>SH HUG K MORA BOY 12 x 250</t>
  </si>
  <si>
    <t>01 - SHAMPOO KIDS</t>
  </si>
  <si>
    <t>SH HUG K MANZ GIRL 12 x 250</t>
  </si>
  <si>
    <t>SH HUG K FRESA GIRL 12 x 250</t>
  </si>
  <si>
    <t>SH HUG K MORA GIRL 12 x 250</t>
  </si>
  <si>
    <t>JBAR KLX ALOE L 110 9 x 440</t>
  </si>
  <si>
    <t>JBAR KLX MAN KW 110 9 x 440</t>
  </si>
  <si>
    <t>JBAR KLX FLORAL 110 9 x 440</t>
  </si>
  <si>
    <t>JBAR KLX BODY B 110 9 x 440</t>
  </si>
  <si>
    <t>JBAR KLX PERA Y 110 9 x 440</t>
  </si>
  <si>
    <t>H PETALO UJ 4S 377 20 x 4</t>
  </si>
  <si>
    <t>JBAR KLX CRE CA 160 24 x 160</t>
  </si>
  <si>
    <t>3-1 HUG K COCO GIRL 12 x 250</t>
  </si>
  <si>
    <t>02 - 3 EN 1</t>
  </si>
  <si>
    <t>GEL HUG K COCO BOY 12 x 250</t>
  </si>
  <si>
    <t>04 - GEL FIJADOR</t>
  </si>
  <si>
    <t>GEL HUG K FRSA GIRL 12 x 250</t>
  </si>
  <si>
    <t>JLIQ KLE ECONO BODY 12 x 450</t>
  </si>
  <si>
    <t>05 - LIQUIDO KLEENEX DOYPACK</t>
  </si>
  <si>
    <t>HUG 3PACK RELAJANTE 8 x 3</t>
  </si>
  <si>
    <t>JLIQ KLE ECONO COCO 12 x 450</t>
  </si>
  <si>
    <t>JLIQ KLE ECONO MANZ 12 x 450</t>
  </si>
  <si>
    <t>RI DURAZNO 2S MIXTO 12 x 2</t>
  </si>
  <si>
    <t>RI DURAZNO 2S GDE 12 x 2</t>
  </si>
  <si>
    <t>KIT DE VIAJE POH SC 12 x 5</t>
  </si>
  <si>
    <t>SH KID FRSA BOY 400 12 x 400</t>
  </si>
  <si>
    <t>SH KID MZLLA BOY400 12 x 400</t>
  </si>
  <si>
    <t>SH KID MZLLA GIR400 12 x 400</t>
  </si>
  <si>
    <t>SH KID FRSA GIR 400 12 x 400</t>
  </si>
  <si>
    <t>SH KID MORA GIRL400 12 x 400</t>
  </si>
  <si>
    <t>OF ARMADA GOLD 12 x 3</t>
  </si>
  <si>
    <t>BLOQ CREM LITT SWIM 6 x 222</t>
  </si>
  <si>
    <t>TH KOTEX DISPENSER 8 x 180</t>
  </si>
  <si>
    <t>PÑLOS SPLASH &amp; GO 4 x 180</t>
  </si>
  <si>
    <t>DEPEND PRED 6 x 10</t>
  </si>
  <si>
    <t>03 - DEPEND PREDOBLADO</t>
  </si>
  <si>
    <t>DEPEND ULTRCONF GD 4 x 16</t>
  </si>
  <si>
    <t>DEPEND PLEN NOC MD 6 x 10</t>
  </si>
  <si>
    <t>DPEND PLEN NOC GD B 6 x 10</t>
  </si>
  <si>
    <t>DEPEND PRED AHORR 4 x 18</t>
  </si>
  <si>
    <t>PU D/N NO ET4 4 x 25</t>
  </si>
  <si>
    <t>07 - PULL UPS NIGHT TIME</t>
  </si>
  <si>
    <t>PU D/N NA ET4 4 x 25</t>
  </si>
  <si>
    <t>PU D/N NO ET 5 4 x 25</t>
  </si>
  <si>
    <t>PU D/N NA ET 5 4 x 25</t>
  </si>
  <si>
    <t>PINK BOX 22 T-12 PT 12 x 34</t>
  </si>
  <si>
    <t>04 - PROTECCION FEMENINA</t>
  </si>
  <si>
    <t>K ULTRAD 28S-PORTA 18 x 28</t>
  </si>
  <si>
    <t>U BY K NOCT20-ALHAJ 8 x 20</t>
  </si>
  <si>
    <t>H PETALO UC 32 200 75 x 32</t>
  </si>
  <si>
    <t>H KC UNIQUE 40S 185 26 x 40</t>
  </si>
  <si>
    <t>H SUAVEL 4X20 400HD 20 x 4</t>
  </si>
  <si>
    <t>H K BRAND 4X20 20 x 4</t>
  </si>
  <si>
    <t>22 - HIG. KLEENEX BRAND</t>
  </si>
  <si>
    <t>KLEE COT FRESH TINA 16 x 42</t>
  </si>
  <si>
    <t>28 - HIGIENICOS HUMEDOS</t>
  </si>
  <si>
    <t>01 - KLEENEX COTTONELLE FRESH</t>
  </si>
  <si>
    <t>HIG DELSEY 4S 300HD 12 x 4</t>
  </si>
  <si>
    <t>02 - HIG. DELSEY</t>
  </si>
  <si>
    <t>H PETALO UC 3D 18J 22 x 72</t>
  </si>
  <si>
    <t>32 - HIG. PETALO U. CARE</t>
  </si>
  <si>
    <t>HIG VOGUE 4X12 400 12 x 4</t>
  </si>
  <si>
    <t>HIG KLE COTT SPA BF 60 x 32</t>
  </si>
  <si>
    <t>35 - HIG. K. COTT. E. ESPECIALES</t>
  </si>
  <si>
    <t>HIG VOGUE 4 X 600 12 x 4</t>
  </si>
  <si>
    <t>HIG LYS 4 MJ 12 x 4</t>
  </si>
  <si>
    <t>H KC LIFE 32X300 RJ 72 x 32</t>
  </si>
  <si>
    <t>H KC PRESTIGE 4 250 10 x 4</t>
  </si>
  <si>
    <t>H KC PRESTIGE12 250 4 x 12</t>
  </si>
  <si>
    <t>34 - HIG. K. COTT. PRESTIGE</t>
  </si>
  <si>
    <t>HIG DELSEY 4S 400HD 10 x 4</t>
  </si>
  <si>
    <t>H COTT BIO 8S 408 6 x 8</t>
  </si>
  <si>
    <t>HIG PETALO UC 6X10 10 x 6</t>
  </si>
  <si>
    <t>SERV SUAVEL 180 24 x 180</t>
  </si>
  <si>
    <t>11 - SERVILLETA SUAVEL</t>
  </si>
  <si>
    <t>SERV SUAVEL 380 12 x 380</t>
  </si>
  <si>
    <t>SERV VOGUE 500X12 12 x 500</t>
  </si>
  <si>
    <t>19 - SERVILLETA VOGUE</t>
  </si>
  <si>
    <t>DPRO PANTS GDE 10 8 x 10</t>
  </si>
  <si>
    <t>DPEND ULTRA MD-TH42 6 x 10</t>
  </si>
  <si>
    <t>DPEND ULTRA GD-TH42 6 x 10</t>
  </si>
  <si>
    <t>TH DUOPACK SUAVMAX 6 x 200</t>
  </si>
  <si>
    <t>WIPES PARA BANO 18 x 50</t>
  </si>
  <si>
    <t>03 - HOUSEHOLD</t>
  </si>
  <si>
    <t>TH KBB ABS TRIPACK 6 x 210</t>
  </si>
  <si>
    <t>TH HNC AROMA 80X4 M 4 x 80</t>
  </si>
  <si>
    <t>H KLEE J 4X10 350 10 x 4</t>
  </si>
  <si>
    <t>TH HNC CA 80X2 6 x 160</t>
  </si>
  <si>
    <t>TH DUOPACK HSC 72S 6 x 144</t>
  </si>
  <si>
    <t>CR RELAJANTE 400 12 x 400</t>
  </si>
  <si>
    <t>SH RELAJANTE 400 12 x 400</t>
  </si>
  <si>
    <t>OA SH KBB/TH SMAX 12 x 2</t>
  </si>
  <si>
    <t>SH ED ESPECIAL GIRL 12 x 250</t>
  </si>
  <si>
    <t>OA GIRL COCO-GEL250 10 x 500</t>
  </si>
  <si>
    <t>OA BOY COCO-GEL 250 10 x 500</t>
  </si>
  <si>
    <t>OA JL REF/THNC CONT 8 x 2</t>
  </si>
  <si>
    <t>TH HNC KIT RELAJAN 1 x 7</t>
  </si>
  <si>
    <t>02 - TOALLITA HUMEDA</t>
  </si>
  <si>
    <t>T HUMEDAS KOTEX 32 x 20</t>
  </si>
  <si>
    <t>H B&amp;B FINGER TORTUG 6 x 1</t>
  </si>
  <si>
    <t>TH C HIDRA GAGA 40S 16 x 40</t>
  </si>
  <si>
    <t>STOA KLEENEX DURAMA 24 x 1</t>
  </si>
  <si>
    <t>07 - SERVITOALLA KLEENEX DURAMAX</t>
  </si>
  <si>
    <t>SERVITOALLA SUAVEL 12 x 1</t>
  </si>
  <si>
    <t>H KC S CARE 24S 180 3 x 24</t>
  </si>
  <si>
    <t>H DELSEY MAX 4X220 12 x 4</t>
  </si>
  <si>
    <t>HIG DELSEY 4S 500HD 12 x 4</t>
  </si>
  <si>
    <t>DEPEND FEM SUPER 8 18 x 8</t>
  </si>
  <si>
    <t>07 - DEPEND TOALLA FEMENINE</t>
  </si>
  <si>
    <t>DPRO PRED GEL 8 x 10</t>
  </si>
  <si>
    <t>DIAPRO ARM LIG 10S 20 x 10</t>
  </si>
  <si>
    <t>RI DEP MUJ MED CD 6 6 x 6</t>
  </si>
  <si>
    <t>KLX MANZANILLA 36 x 100</t>
  </si>
  <si>
    <t>KLEENEX TRAVELERS 32 x 80</t>
  </si>
  <si>
    <t>21 - PAÑUELO TRAVELERS</t>
  </si>
  <si>
    <t>KLX ANTIV SELECT 32 x 80</t>
  </si>
  <si>
    <t>08 - PAÑUELOS ANTIVIRAL</t>
  </si>
  <si>
    <t>KLX ANTIV SELL PACK 48 x 56</t>
  </si>
  <si>
    <t>PANUELOS DELSEY 72 x 60</t>
  </si>
  <si>
    <t>28 - PAÑUELOS DELSEY</t>
  </si>
  <si>
    <t>KLX KUATRO SEL PACK 48 x 32</t>
  </si>
  <si>
    <t>27 - SELLAPACK HOJA CUADRUPLE</t>
  </si>
  <si>
    <t>PNLO SELECT ORQUIDE 36 x 50</t>
  </si>
  <si>
    <t>27 - PANUELO HOJA CUADRUPLE</t>
  </si>
  <si>
    <t>JBAR KLX HIGRAT 110 9 x 110</t>
  </si>
  <si>
    <t>JBAR KLX HUMECT 110 9 x 110</t>
  </si>
  <si>
    <t>PNLO DELSEY 30S 120 x 30</t>
  </si>
  <si>
    <t>KLX SP MENTOL INDIV 192 x 8</t>
  </si>
  <si>
    <t>KLX 3D MARVEL 180X2 20 x 360</t>
  </si>
  <si>
    <t>KLX CARTERA INDIVID 72 x 10</t>
  </si>
  <si>
    <t>32 - KLEENEX CARTERA</t>
  </si>
  <si>
    <t>SHAMPOO KBB MANZLLA 12 x 300</t>
  </si>
  <si>
    <t>CR CORP SUPREME 200 12 x 200</t>
  </si>
  <si>
    <t>2EN1 SUPREME 200 12 x 200</t>
  </si>
  <si>
    <t>SH SUPREME 200 12 x 200</t>
  </si>
  <si>
    <t>JB SUPREME 80G 24 x 80</t>
  </si>
  <si>
    <t>CR FAC SUPREME 50 24 x 50</t>
  </si>
  <si>
    <t>AG MICE SUPREME 200 12 x 200</t>
  </si>
  <si>
    <t>15 - OTROS PRODUCTOS</t>
  </si>
  <si>
    <t>COLONIA SUPREME 100 24 x 100</t>
  </si>
  <si>
    <t>JLIQCORP ESCMEN 250 12 x 250</t>
  </si>
  <si>
    <t>12 - LIQUIDO ESCUDO CORPORAL</t>
  </si>
  <si>
    <t>JLIQCORP ESCMEN 400 12 x 400</t>
  </si>
  <si>
    <t>H DELSEY 4S 234 HD 12 x 4</t>
  </si>
  <si>
    <t>KB ABS ULT RB 40 XJ 4 x 40</t>
  </si>
  <si>
    <t>JBAR ESC ROSA 3X110 24 x 110</t>
  </si>
  <si>
    <t>JBAR ESC ALOE 3X110 24 x 110</t>
  </si>
  <si>
    <t>JBAR ESC FMEN 3X110 24 x 110</t>
  </si>
  <si>
    <t>JBAR ESC BCO 5X110 16 x 110</t>
  </si>
  <si>
    <t>JBAR ESC AZUL 5X110 16 x 110</t>
  </si>
  <si>
    <t>JBAR ESC ROSA 5X110 16 x 110</t>
  </si>
  <si>
    <t>JBAR ESC ALOE 5X110 16 x 110</t>
  </si>
  <si>
    <t>JLIQ ESC ALOE 225ML 21 x 225</t>
  </si>
  <si>
    <t>JLIQ ESC BCO 225 ML 21 x 225</t>
  </si>
  <si>
    <t>CR HUG RELAJANT 250 12 x 250</t>
  </si>
  <si>
    <t>SH HUG RELAJANT 250 12 x 250</t>
  </si>
  <si>
    <t>2EN1 HUG RELAJ 250 12 x 250</t>
  </si>
  <si>
    <t>CREMA HUG PURO 250 12 x 250</t>
  </si>
  <si>
    <t>SHAMP HUG PURO 250 12 x 250</t>
  </si>
  <si>
    <t>2EN1 HUG PURO 250 12 x 250</t>
  </si>
  <si>
    <t>CR HUG CLARO 250 12 x 250</t>
  </si>
  <si>
    <t>SHAMP HUG CLARO 250 12 x 250</t>
  </si>
  <si>
    <t>U BY K PANTY LAR 22 24 x 22</t>
  </si>
  <si>
    <t>U BY K PANTY LAR 44 24 x 44</t>
  </si>
  <si>
    <t>RI DURAZNO 2S MED 12 x 2</t>
  </si>
  <si>
    <t>KLX 90 AROMAS 4 36 x 90</t>
  </si>
  <si>
    <t>KLX SELLAPK AROMAS1 12 x 6</t>
  </si>
  <si>
    <t>KLX SELLAPK AROMAS2 12 x 6</t>
  </si>
  <si>
    <t>KLX SELLAPK AROMAS4 12 x 6</t>
  </si>
  <si>
    <t>K NOCT DIMP 30S-6X6 6 x 36</t>
  </si>
  <si>
    <t>K NATS NOCT CA 30-6 6 x 36</t>
  </si>
  <si>
    <t>JLIQ ESC CITR 225ML 21 x 225</t>
  </si>
  <si>
    <t>DEP NOCT MED-PRE 6 x 10</t>
  </si>
  <si>
    <t>DEP NOCT GDE-PRE 6 x 10</t>
  </si>
  <si>
    <t>H SUAVEL 6S 300 BF  8 x 6</t>
  </si>
  <si>
    <t>H SUAVEL BF 4X400HD 20 x 4</t>
  </si>
  <si>
    <t>JBAR KLX BDY FW 110 30 x 110</t>
  </si>
  <si>
    <t>OA FRE 400-JAB NINO 10 x 2</t>
  </si>
  <si>
    <t>OA FRE 400-JAB NINA 10 x 2</t>
  </si>
  <si>
    <t>TH EVENFLO 80X18 18 x 80</t>
  </si>
  <si>
    <t>18 - EVENFLO WIPES</t>
  </si>
  <si>
    <t>KLEENEX BOTE NESTLE 48 x 50</t>
  </si>
  <si>
    <t>07 - PANUELOS BOTE</t>
  </si>
  <si>
    <t>H KC B CARE BP 18-6 1 x 24</t>
  </si>
  <si>
    <t>33 - HIG. K. COTT BEAUTY ELEGANCE BIO</t>
  </si>
  <si>
    <t>TH HUG SIMCL POCKET 120 x 10</t>
  </si>
  <si>
    <t>RI DUR MED-CETAPHIL 8 x 10</t>
  </si>
  <si>
    <t>RI DUR GDE-CETAPHIL 8 x 10</t>
  </si>
  <si>
    <t>FEM SUPER-ESCUDO 10 x 8</t>
  </si>
  <si>
    <t>H PETALO UC 4 240HD 12 x 4</t>
  </si>
  <si>
    <t>H PETALO UC 12 240 4 x 12</t>
  </si>
  <si>
    <t>WIPES ESCUDO POCKET 120 x 10</t>
  </si>
  <si>
    <t>14 - WIPES ESCUDO</t>
  </si>
  <si>
    <t>STOALLA VOGUE 90X2 6 x 180</t>
  </si>
  <si>
    <t>SH HK FRUTO BOY 250 12 x 250</t>
  </si>
  <si>
    <t>SH HK MORAS BOY 400 12 x 400</t>
  </si>
  <si>
    <t>3EN1 HK COCO BOY250 12 x 250</t>
  </si>
  <si>
    <t>H KC B CARE 4-2 WM 15 x 6</t>
  </si>
  <si>
    <t>UNIK BY K NOCT 5X30 30 x 5</t>
  </si>
  <si>
    <t>UNIK BY K NOCT20X12 12 x 20</t>
  </si>
  <si>
    <t>UNIK BY K ANA CA 14 24 x 14</t>
  </si>
  <si>
    <t>UK BY K ESP NOC DEL 12 x 8</t>
  </si>
  <si>
    <t>JBAR KLX DUO BO 110 27 x 110</t>
  </si>
  <si>
    <t>TH CHIDR DISNEY 40S 24 x 40</t>
  </si>
  <si>
    <t>JLIQ Y REF KLX COCO 8 x 2</t>
  </si>
  <si>
    <t>10 - LIQUIDO KLEENEX AHORRAPACK</t>
  </si>
  <si>
    <t>JLIQ Y REF KLX MANZ 8 x 2</t>
  </si>
  <si>
    <t>JLIQ Y REF KLX JAM 8 x 2</t>
  </si>
  <si>
    <t>KLX 90 AROMAS 1 36 x 90</t>
  </si>
  <si>
    <t>H PETALO UR 5 MAS 1 8 x 6</t>
  </si>
  <si>
    <t>PU DIA NOCHE ET6 NO 4 x 25</t>
  </si>
  <si>
    <t>08 - PULL UPS DIA-NOCHE</t>
  </si>
  <si>
    <t>PU DIA NOCHE ET6 NA 4 x 25</t>
  </si>
  <si>
    <t>KBSM OA CH 76S TC 4 x 76</t>
  </si>
  <si>
    <t>KBSM OA MED 76S TC 3 x 76</t>
  </si>
  <si>
    <t>KBSM OA GDE 76S TC 3 x 76</t>
  </si>
  <si>
    <t>KBSM OA JBO 76S TC 3 x 76</t>
  </si>
  <si>
    <t>JBAR KLX MANZ K DUO 12 x 320</t>
  </si>
  <si>
    <t>JBAR KLX HUMEC 160 12 x 160</t>
  </si>
  <si>
    <t>FEMENINE ANATOMICA 20 x 10</t>
  </si>
  <si>
    <t>FEMENINE ANAT CA 16 x 10</t>
  </si>
  <si>
    <t>FEMENINE LARGA 24 x 10</t>
  </si>
  <si>
    <t>H DELSEY MAX MJ 1BA 80 x 1</t>
  </si>
  <si>
    <t>JLIQ KLX OA NAVIDAD 6 x 225</t>
  </si>
  <si>
    <t>H SUAVEL 32X90 200H 90 x 32</t>
  </si>
  <si>
    <t>PULL UPS E4 NO 12S 8 x 12</t>
  </si>
  <si>
    <t>PULL UPS E4 NA 12S 8 x 12</t>
  </si>
  <si>
    <t>JLIQ K REFIL LYCHEE 12 x 440</t>
  </si>
  <si>
    <t>JLIQ KLNX MANZ KIWI 12 x 450</t>
  </si>
  <si>
    <t>JLIQ KLNX BODY BAL 12 x 450</t>
  </si>
  <si>
    <t>JLIQ KLNX COCO ALM 12 x 450</t>
  </si>
  <si>
    <t>JLIQ CORP KLNX MANZ 12 x 400</t>
  </si>
  <si>
    <t>11 - LIQUIDO KLEENEX CORPORAL</t>
  </si>
  <si>
    <t>JLIQ CORP KLNX BODY 12 x 400</t>
  </si>
  <si>
    <t>JLIQ CORP KLNX COCO 12 x 400</t>
  </si>
  <si>
    <t>PULL UPS E5 NA 12S 8 x 12</t>
  </si>
  <si>
    <t>FEMENINE PANTY 18 x 20</t>
  </si>
  <si>
    <t>08 - DEPEND PANTY FEMENINE</t>
  </si>
  <si>
    <t>PULL UPS E6 NO 12S 8 x 12</t>
  </si>
  <si>
    <t>PULL UPS E6 NA 12S 8 x 12</t>
  </si>
  <si>
    <t>SERV PETALO 1X1 100 24 x 100</t>
  </si>
  <si>
    <t>TH HUGGIES SIMPLYCL 24 x 50</t>
  </si>
  <si>
    <t>OA HS 72 E6 NO-TH72 1 x 3</t>
  </si>
  <si>
    <t>OA HS 72 E6 NA-TH72 1 x 3</t>
  </si>
  <si>
    <t>OA TH80-SH200 RELAJ 8 x 2</t>
  </si>
  <si>
    <t>03 - TOILETRIES</t>
  </si>
  <si>
    <t>OA TH80-CR200 RELAJ 8 x 2</t>
  </si>
  <si>
    <t>JBAR KLX COCO 110X4 9 x 110</t>
  </si>
  <si>
    <t>KBSM RN 38S TS-CI 4 x 38</t>
  </si>
  <si>
    <t>KBB ABS ULTRA JB 3S 16 x 3</t>
  </si>
  <si>
    <t>ARMONY LIGERA 10S 20 x 10</t>
  </si>
  <si>
    <t>ARMONY AVANZ NOCT 8 10 x 8</t>
  </si>
  <si>
    <t>OA 2SH KBB-SMAX 70S 9 x 2</t>
  </si>
  <si>
    <t>OA 2 GOLD- HNC 40S 10 x 2</t>
  </si>
  <si>
    <t>OA 2RN 200- HNC 40S 10 x 2</t>
  </si>
  <si>
    <t>KLEENEX BOLSA 80 72 x 80</t>
  </si>
  <si>
    <t>33 - PAÑUELOS BOLSA</t>
  </si>
  <si>
    <t>3PACK H KIDS 250 ML 10 x 250</t>
  </si>
  <si>
    <t>KLX SP MENTA FRESCA 12 x 6</t>
  </si>
  <si>
    <t>U BY K ULT10-PANT22 24 x 32</t>
  </si>
  <si>
    <t>25 - UNIKA MIXTA</t>
  </si>
  <si>
    <t>U BY K NOC5-ANA CA8 24 x 13</t>
  </si>
  <si>
    <t>K DUOPAK NOCT 2X40 40 x 2</t>
  </si>
  <si>
    <t>GEL ANTIBAC ESC70ML 40 x 70</t>
  </si>
  <si>
    <t>13 - GEL ANTIBACTERIAL ESCUDO</t>
  </si>
  <si>
    <t>SERV VOGUE 380 12 x 380</t>
  </si>
  <si>
    <t>KBB ABS ULT RB 80XJ 3 x 80</t>
  </si>
  <si>
    <t>LITTLE SWIMMERS 3CH 30 x 3</t>
  </si>
  <si>
    <t>LITTLE SWIMMERS 3MD 30 x 3</t>
  </si>
  <si>
    <t>HUG SUPREME 5S BBOX 1 x 5</t>
  </si>
  <si>
    <t>SERV KLE DAILY 180 16 x 180</t>
  </si>
  <si>
    <t>H PETALO UC 18 299H 4 x 18</t>
  </si>
  <si>
    <t>H PETALO UR 4X440HD 10 x 4</t>
  </si>
  <si>
    <t>OA SUPREME-PANAL 1 x 5</t>
  </si>
  <si>
    <t>SERV VOGUE 100 48 x 100</t>
  </si>
  <si>
    <t>JB ESC BCO 64-6 KLX 70 x 160</t>
  </si>
  <si>
    <t>JLIQ ESC 450-TH 50S 8 x 2</t>
  </si>
  <si>
    <t>15 - PRODUCTOS MIXTOS</t>
  </si>
  <si>
    <t>GEL ESC 225-TH 50S 9 x 2</t>
  </si>
  <si>
    <t>KBB AUTOAJUS 40 MED 4 x 40</t>
  </si>
  <si>
    <t>OA CRE400-SH100 REL 8 x 2</t>
  </si>
  <si>
    <t>OA SH400-CR100 REL 8 x 2</t>
  </si>
  <si>
    <t>H KC ELEGANCE 4X204 10 x 4</t>
  </si>
  <si>
    <t>H ALL ARND E3 UX 40 4 x 40</t>
  </si>
  <si>
    <t>U BY K NOC20-ESPONJ 12 x 20</t>
  </si>
  <si>
    <t>23 - KOTEX U BY K NOCTURNA CA</t>
  </si>
  <si>
    <t>HUC FORMAN E5 NO 40 5 x 40</t>
  </si>
  <si>
    <t>HUC FORMAN E6 NA 40 5 x 40</t>
  </si>
  <si>
    <t>H VOGUE 6X8 559 HD 8 x 6</t>
  </si>
  <si>
    <t>H KC PURE 4X180 HD 12 x 4</t>
  </si>
  <si>
    <t>37 - HIG KLEENEX COTT PURE</t>
  </si>
  <si>
    <t>H KC PURE 12X180 HD 4 x 12</t>
  </si>
  <si>
    <t>H VOGUE 4X10 559HD 10 x 4</t>
  </si>
  <si>
    <t>JB ESC ROS 160 64-8 72 x 160</t>
  </si>
  <si>
    <t>PULL UPS MD NINO 30 4 x 30</t>
  </si>
  <si>
    <t>PULL UPS MD NINA 30 4 x 30</t>
  </si>
  <si>
    <t>PULL UPS L  NINO 30 4 x 30</t>
  </si>
  <si>
    <t>PULL UPS L  NINA 30 4 x 30</t>
  </si>
  <si>
    <t>PULL UPS XL NINO 30 4 x 30</t>
  </si>
  <si>
    <t>PULL UPS XL NINA 30 4 x 30</t>
  </si>
  <si>
    <t>PULL UPS MD NINO 15 8 x 15</t>
  </si>
  <si>
    <t>PULL UPS MD NINA 15 8 x 15</t>
  </si>
  <si>
    <t>PULL UPS L  NINO 15 8 x 15</t>
  </si>
  <si>
    <t>PULL UPS L  NINA 15 8 x 15</t>
  </si>
  <si>
    <t>PULL UPS XL NINO 15 8 x 15</t>
  </si>
  <si>
    <t>PULL UPS XL NINA 15 8 x 15</t>
  </si>
  <si>
    <t>H PETALO UR 6X500HD 6 x 6</t>
  </si>
  <si>
    <t>JB KLX 3-1 AROM-COC 8 x 4</t>
  </si>
  <si>
    <t>KBAU GD 40-JAB KLX 4 x 40</t>
  </si>
  <si>
    <t>24 - K.B.B. ABSORSEC ULTRA</t>
  </si>
  <si>
    <t>KBAU JB 40-JAB ESC 4 x 40</t>
  </si>
  <si>
    <t>KBS BONUS 42S MED 4 x 42</t>
  </si>
  <si>
    <t>08 - KB SUAVELASTIC</t>
  </si>
  <si>
    <t>KBS BONUS 42S GDE 4 x 42</t>
  </si>
  <si>
    <t>KBS BONUS 42S JB 4 x 42</t>
  </si>
  <si>
    <t>H SUAVEL GIRASOL 4S 10 x 4</t>
  </si>
  <si>
    <t>STOA SUAVEL MC 120H 15 x 120</t>
  </si>
  <si>
    <t>16 - SUAVEL MULTICORTE</t>
  </si>
  <si>
    <t>KOTP1 NOC-CEP 28X12 12 x 28</t>
  </si>
  <si>
    <t>01 - KOTEX ROSA NOCTURNA CA</t>
  </si>
  <si>
    <t>STOA SUAVEL 1X170HD 12 x 170</t>
  </si>
  <si>
    <t>COSTO</t>
  </si>
  <si>
    <t xml:space="preserve">COSTO </t>
  </si>
  <si>
    <t xml:space="preserve">PUBLICO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</si>
  <si>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</si>
  <si>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</si>
  <si>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</si>
  <si>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</si>
  <si>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</si>
  <si>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</si>
  <si>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</si>
  <si>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</si>
  <si>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IVA </t>
  </si>
  <si>
    <t xml:space="preserve">NETO </t>
  </si>
  <si>
    <t xml:space="preserve">MGN </t>
  </si>
  <si>
    <t xml:space="preserve">RED. </t>
  </si>
  <si>
    <t xml:space="preserve">COSTEO PROVEEDOR : 2644 KIMBERLY CLARK DE MEXICO, S.A. B. DE C.V.   </t>
  </si>
  <si>
    <t>pzs pq</t>
  </si>
  <si>
    <t>DESC 3</t>
  </si>
  <si>
    <t>TOALLA FEM. KOTEX ANATOMICA S/A 10 PZAS.</t>
  </si>
  <si>
    <t>TOALLA FEM. KOTEX NF ELLA 20 PZS.</t>
  </si>
  <si>
    <t>TOALLA KOTEX ANATOMICA NF C/A 10 PZAS</t>
  </si>
  <si>
    <t>TOA.FEM. KOTEX ANATOMICA C/A 16 PZAS</t>
  </si>
  <si>
    <t>TAMPONES KOTEX F-S REGULAR 10 PZS.</t>
  </si>
  <si>
    <t>TAMP. KOTEX SECURITY SUPER 10 PZAS.</t>
  </si>
  <si>
    <t>TOALLA FEM. KOTEX C/A FLAPS NOCT 10 PZAS</t>
  </si>
  <si>
    <t>TOALLA FEM. KOTEX ANATOMICA S/A NF 10 PZAS</t>
  </si>
  <si>
    <t>TH. HUGGIES SUPREME NATURAL CARE 70 PZAS.</t>
  </si>
  <si>
    <t>TOALLA FEM. KOTEX MAXI C/A 10 PZAS</t>
  </si>
  <si>
    <t>TOALLA.FEM KOTEX NOCT C/A 8 PZAS</t>
  </si>
  <si>
    <t>TOA. FEM. KOTEX MANZ ANAT. S/ALAS 16 PZAS..</t>
  </si>
  <si>
    <t>TOA. FEM. KOTEX MANZ ANAT. C/ALAS 16 PZAS..</t>
  </si>
  <si>
    <t>TOA.FEM. KOTEX NOCTURNA C/A 14 PZA.</t>
  </si>
  <si>
    <t>TOA.FEM. KOTEX MNZ NOC C/ALAS 10 PZA.</t>
  </si>
  <si>
    <t>TOALLA FEM. KOTEX ANATOMICA C/A 10 PZA.</t>
  </si>
  <si>
    <t>TOALLA.FEM KOTEX MANZ. ANATOMICA S/A 10 PZA.</t>
  </si>
  <si>
    <t>TOALLA.FEM KOTEX MANZ. ANATOMICA C/A 10 PZA.</t>
  </si>
  <si>
    <t>TOALLA FEM.KOTEX MANZ.NOCT CA 20 PZAS</t>
  </si>
  <si>
    <t>KOTEX PANTY LARGOS 44 PZS.</t>
  </si>
  <si>
    <t>KOTEX PANTY. MANZ. REGULARES 44 PZA</t>
  </si>
  <si>
    <t>KOTEX PANTY. REGULARES 44 PZAS</t>
  </si>
  <si>
    <t>KOTEX PANTY. MANZ. REG. 22 PZA.</t>
  </si>
  <si>
    <t>KOTEX PANTY REGULARES 22 PZAS.</t>
  </si>
  <si>
    <t>KOTEX PANTY MANZ. LARGOS 44 PZAS</t>
  </si>
  <si>
    <t>KOTEX PANTY LARGOS 14 PZAS</t>
  </si>
  <si>
    <t>KOTEX PANTY. MANZ. LARGO 14 PZAS</t>
  </si>
  <si>
    <t>JAB. BARRA RELAJANTE HUGGIES 80 GRS.</t>
  </si>
  <si>
    <t>SH HUGGIES RELAJANTE 200 ML.</t>
  </si>
  <si>
    <t>CREMA HUGGIES RELAJANTE POH 200 ML.</t>
  </si>
  <si>
    <t>JAB. LIQ. HUGGIES RELAJANTE POH 200 ML.</t>
  </si>
  <si>
    <t>PAÑAL DIAPRO PANTS MEDIANO 10 PZAS.</t>
  </si>
  <si>
    <t>TOA.HUM. DIAPRO ADULTO 42 PZAS.</t>
  </si>
  <si>
    <t>TOALLITAS HUMEDAS DEPEND 42 PZAS.</t>
  </si>
  <si>
    <t>SH HUGGIES RECIEN NACIDO POH 200ML.</t>
  </si>
  <si>
    <t>JAB.LIQ.HUGGIES RECIEN NACIDO 200 ML.</t>
  </si>
  <si>
    <t>CREMA HUGGIES RECIEN NACIDO 200 ML.</t>
  </si>
  <si>
    <t>JAB. HUGGIES RECIEN NACIDO 80 GRS.</t>
  </si>
  <si>
    <t>DEPEND R.I. MUJER MED. 10 PZAS</t>
  </si>
  <si>
    <t>DEPEND R.I. MUJER GRANDE 10 PZAS</t>
  </si>
  <si>
    <t>DIAPRO CONFORT MEDIANO 10 PZAS</t>
  </si>
  <si>
    <t>DIAPRO CONFORT GDE 10 PZAS</t>
  </si>
  <si>
    <t>DIAPRO SALVA CAMA 10 PZAS</t>
  </si>
  <si>
    <t>JAB.ESCUDO ROSA 110 GRS</t>
  </si>
  <si>
    <t>TOALLA FEM. KOTEX ULTRA DIMPLE 10 PZAS</t>
  </si>
  <si>
    <t>TOALL.FEM. UNIK BY K NOCT 10 PZAS</t>
  </si>
  <si>
    <t>TOALL.FEM. UNIK BY K ANA 8 PZAS</t>
  </si>
  <si>
    <t>TOALL.FEM. UNIK BY K ULTRA 10 PZAS</t>
  </si>
  <si>
    <t>COD.IN.</t>
  </si>
  <si>
    <t>CAT.KIMBERLY</t>
  </si>
  <si>
    <t>01 - BIBERONES</t>
  </si>
  <si>
    <t>02 - MAMILAS</t>
  </si>
  <si>
    <t>05 - ACCESORIOS PARA ALIMENTACION</t>
  </si>
  <si>
    <t>10 - BABEROS</t>
  </si>
  <si>
    <t>12 - OTROS ACCESORIOS</t>
  </si>
  <si>
    <t>07 - CHUPONES</t>
  </si>
  <si>
    <t>11 - UTENSILIOS</t>
  </si>
  <si>
    <t>06 - VASOS ENTRENADORES</t>
  </si>
  <si>
    <t>04 - PROTECTORES PARA LACTANCIA</t>
  </si>
  <si>
    <t>J LIQ ESCU REFIL 450 ML</t>
  </si>
  <si>
    <t>JAB.ESCUDO AZUL 160 GRS</t>
  </si>
  <si>
    <t>JAB.ESCUDO BLANCO 160 GRS</t>
  </si>
  <si>
    <t>JAB.ESCUDO BLANCO PAQ. 3/110 GRS</t>
  </si>
  <si>
    <t>JAB.ESCUDO FMEN 160 GRS</t>
  </si>
  <si>
    <t>JAB.ESCUDO ROSA 160 GRS</t>
  </si>
  <si>
    <t>JAB.ESCUDO VERDE 160 GRS</t>
  </si>
  <si>
    <t>DIAZ ORDAZ</t>
  </si>
  <si>
    <t>VILL</t>
  </si>
  <si>
    <t>ALLENDE</t>
  </si>
  <si>
    <t>PEDIDO</t>
  </si>
  <si>
    <t>P PROTEC KOTEX MANZANILLA LARGOS C/14 PZ</t>
  </si>
  <si>
    <t>P PROTEC KOTEX MANZANILLA LARGOS C/44 PZ</t>
  </si>
  <si>
    <t>P PROTEC KOTEX MANZANILLA REGULAR C/22 PZ</t>
  </si>
  <si>
    <t>P PROTEC KOTEX MANZANILLA REGULAR C/44 PZ</t>
  </si>
  <si>
    <t>P PROTEC KOTEX REGULAR C/44 PZ</t>
  </si>
  <si>
    <t>P PROTEC KOTEX REGULAR LARGOS C/14 PZ</t>
  </si>
  <si>
    <t>P PROTEC KOTEX REGULAR LARGOS C/22 PZ</t>
  </si>
  <si>
    <t>P PROTEC KOTEX REGULAR LARGOS C/44 PZ</t>
  </si>
  <si>
    <t>T FEM KOTEK NOCTURNA C/A 30 PZS.</t>
  </si>
  <si>
    <t>T FEM KOTEX ANATOMICA C/A C/10 PZ</t>
  </si>
  <si>
    <t>T FEM KOTEX ANATOMICA C/A C/16 PZ</t>
  </si>
  <si>
    <t>T FEM KOTEX ANATOMICA NF C/A C/10 PZ</t>
  </si>
  <si>
    <t>T FEM KOTEX ANATOMICA NF S/A C/10 PZ</t>
  </si>
  <si>
    <t>T FEM KOTEX ANATOMICA S/A C/10 PZ</t>
  </si>
  <si>
    <t>T FEM KOTEX MANZANILLA ANATOMICA S/A C/10 PZ</t>
  </si>
  <si>
    <t>T FEM KOTEX MANZANILLA C/A C/16 PZ</t>
  </si>
  <si>
    <t>T FEM KOTEX MANZANILLA NOCT C/A C/20 PZ</t>
  </si>
  <si>
    <t>T FEM KOTEX MANZANILLA S/A C/16 PZ</t>
  </si>
  <si>
    <t>T FEM KOTEX MAXI C/A  C/10 PZ</t>
  </si>
  <si>
    <t>T FEM KOTEX NOCTURNA C/A C/14 PZ</t>
  </si>
  <si>
    <t>T FEM KOTEX NOCTURNA C/A C/8 PZ</t>
  </si>
  <si>
    <t>T FEM KOTEX NOCTURNA FLAPS C/A C/10 PZ</t>
  </si>
  <si>
    <t>TAMPONES KOTEX REGULAR C/10 PZ</t>
  </si>
  <si>
    <t>TAMPONES KOTEX SECURITY SUPER C/10 PZ</t>
  </si>
  <si>
    <t>EVENFLO</t>
  </si>
  <si>
    <t>TOALLAS FEMENINAS</t>
  </si>
  <si>
    <t>JABON ESCUDO</t>
  </si>
  <si>
    <t>PERFUMERIA HUGGIES</t>
  </si>
  <si>
    <t>T FEM KOTEX MANZANILLA NOCT C/A 10 PZ</t>
  </si>
  <si>
    <t>T FEM KOTEX UNIK NOCT 10 PZ</t>
  </si>
  <si>
    <t>T FEM KOTEX MANZANILLA ANAT C/A 10 PZ</t>
  </si>
  <si>
    <t>T FEM KOTEX UNIK ANAT 8 PZ</t>
  </si>
  <si>
    <t>T FEM KOTEX UNIK ULTRADELGADA 10 PZ</t>
  </si>
  <si>
    <t>T FEM KOTEX ANAT S/A FLUJO ABUNDANTE 20 PZ</t>
  </si>
  <si>
    <t>INCONTINENCIA</t>
  </si>
  <si>
    <t>DEPEND PREDOBLADO 10 PZ</t>
  </si>
  <si>
    <t>DEPEND NOCT MAS LARGO GDE 8 PZ</t>
  </si>
  <si>
    <t>PP DEPEND FEM SUPER 8 PZ</t>
  </si>
  <si>
    <t>DIAPRO UNITALLA GEL 10 PZ</t>
  </si>
  <si>
    <t>DEPEND NOCT  MED 10 PZ</t>
  </si>
  <si>
    <t>DEPEND ROPA INT MUJER GDE 10 PZAS</t>
  </si>
  <si>
    <t>DEPEND ROPA INT MUJER MED 10 PZAS</t>
  </si>
  <si>
    <t>DIAPRO PANTS MED 10 PZAS.</t>
  </si>
  <si>
    <t>DIAPRO CONFORT MED 10 PZAS</t>
  </si>
  <si>
    <t>T FEM KOTEX NOCTURNA ULTRADELGADA C/10 PZ</t>
  </si>
  <si>
    <t>JAB.ESCUDO VERDE 150 GRS</t>
  </si>
  <si>
    <t>JAB.ESCUDO AZUL 150 GRS</t>
  </si>
  <si>
    <t>JAB.ESCUDO BLANCO 150 GRS</t>
  </si>
  <si>
    <t>JAB.ESCUDO ROSA 150 GRS</t>
  </si>
  <si>
    <t>JAB.ESCUDO FMEN 150 GRS</t>
  </si>
  <si>
    <t>JAB.ESCUDO ANTI-ACNÉ 110 GR</t>
  </si>
  <si>
    <t>JAB.ESCUDO DETOX 110 GR</t>
  </si>
  <si>
    <t>BIBERON EVENFLO WINNIE POOH 4 OZ. (1911)</t>
  </si>
  <si>
    <t xml:space="preserve"> </t>
  </si>
  <si>
    <t>ARBOLEDAS</t>
  </si>
  <si>
    <t>LA PETACA</t>
  </si>
  <si>
    <t>7501943493940</t>
  </si>
  <si>
    <t>ESCUDO TOALLAS ANTIBACTERIALES C/10</t>
  </si>
  <si>
    <t>7506425600380</t>
  </si>
  <si>
    <t>ESCUDO GEL ANTIBACTERIAL 70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</si>
</sst>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.000000"/>
    <numFmt numFmtId="165" formatCode="&quot;$&quot;#,##0.00"/>
    <numFmt numFmtId="166" formatCode="#,##0.0000_ ;\-#,##0.0000\ "/>
  </numFmts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7"/>
      <color indexed="8"/>
      <name val="Arial"/>
      <family val="2"/>
    </font>
    <font>
      <b/>
      <sz val="8"/>
      <color indexed="9"/>
      <name val="Verdana"/>
      <family val="2"/>
    </font>
    <font>
      <b/>
      <sz val="9"/>
      <color indexed="9"/>
      <name val="Verdan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7"/>
      <color rgb="FFC00000"/>
      <name val="Arial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9"/>
      <name val="Arial"/>
      <family val="2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1" fontId="3" fillId="0" borderId="1" xfId="0" applyNumberFormat="1" applyFont="1" applyBorder="1" applyAlignment="1">
      <alignment vertical="top" wrapText="1"/>
    </xf>
    <xf numFmtId="1" fontId="3" fillId="2" borderId="1" xfId="0" applyNumberFormat="1" applyFont="1" applyFill="1" applyBorder="1" applyAlignment="1">
      <alignment vertical="top" wrapText="1"/>
    </xf>
    <xf numFmtId="0" fontId="4" fillId="3" borderId="1" xfId="2" applyFont="1" applyFill="1" applyBorder="1" applyAlignment="1">
      <alignment horizontal="center" vertical="center" wrapText="1"/>
    </xf>
    <xf numFmtId="2" fontId="5" fillId="3" borderId="1" xfId="2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vertical="top" wrapText="1"/>
    </xf>
    <xf numFmtId="165" fontId="7" fillId="0" borderId="1" xfId="3" applyNumberFormat="1" applyFont="1" applyBorder="1" applyAlignment="1">
      <alignment horizontal="center" vertical="top" wrapText="1"/>
    </xf>
    <xf numFmtId="165" fontId="7" fillId="4" borderId="1" xfId="3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/>
    <xf numFmtId="44" fontId="0" fillId="0" borderId="1" xfId="4" applyFont="1" applyBorder="1" applyAlignment="1">
      <alignment horizontal="center" vertical="top"/>
    </xf>
    <xf numFmtId="165" fontId="1" fillId="0" borderId="1" xfId="5" applyNumberFormat="1" applyBorder="1" applyAlignment="1">
      <alignment vertical="top"/>
    </xf>
    <xf numFmtId="165" fontId="1" fillId="4" borderId="1" xfId="5" applyNumberFormat="1" applyFill="1" applyBorder="1" applyAlignment="1">
      <alignment vertical="top"/>
    </xf>
    <xf numFmtId="1" fontId="10" fillId="0" borderId="1" xfId="0" applyNumberFormat="1" applyFont="1" applyBorder="1" applyAlignment="1">
      <alignment vertical="top" wrapText="1"/>
    </xf>
    <xf numFmtId="1" fontId="10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" fontId="3" fillId="2" borderId="1" xfId="0" applyNumberFormat="1" applyFont="1" applyFill="1" applyBorder="1" applyAlignment="1">
      <alignment vertical="top" wrapText="1"/>
    </xf>
    <xf numFmtId="2" fontId="8" fillId="2" borderId="1" xfId="0" applyNumberFormat="1" applyFont="1" applyFill="1" applyBorder="1" applyAlignment="1">
      <alignment horizontal="center" vertical="top" wrapText="1"/>
    </xf>
    <xf numFmtId="2" fontId="9" fillId="2" borderId="1" xfId="0" applyNumberFormat="1" applyFont="1" applyFill="1" applyBorder="1" applyAlignment="1">
      <alignment horizontal="center" vertical="top"/>
    </xf>
    <xf numFmtId="2" fontId="9" fillId="0" borderId="0" xfId="0" applyNumberFormat="1" applyFont="1"/>
    <xf numFmtId="0" fontId="0" fillId="0" borderId="0" xfId="0" applyFill="1"/>
    <xf numFmtId="0" fontId="11" fillId="0" borderId="0" xfId="0" applyFont="1" applyFill="1" applyBorder="1" applyAlignment="1">
      <alignment horizontal="center" vertical="center" wrapText="1"/>
    </xf>
    <xf numFmtId="1" fontId="0" fillId="5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Border="1"/>
    <xf numFmtId="0" fontId="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/>
    </xf>
    <xf numFmtId="44" fontId="0" fillId="0" borderId="1" xfId="1" applyFont="1" applyFill="1" applyBorder="1"/>
    <xf numFmtId="0" fontId="12" fillId="0" borderId="1" xfId="0" applyFon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wrapText="1"/>
    </xf>
    <xf numFmtId="1" fontId="0" fillId="0" borderId="1" xfId="0" applyNumberForma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2" fillId="0" borderId="0" xfId="0" applyFont="1"/>
    <xf numFmtId="0" fontId="2" fillId="0" borderId="0" xfId="0" applyFont="1" applyFill="1" applyBorder="1"/>
    <xf numFmtId="0" fontId="2" fillId="0" borderId="1" xfId="0" applyFont="1" applyFill="1" applyBorder="1"/>
    <xf numFmtId="2" fontId="0" fillId="0" borderId="0" xfId="0" applyNumberFormat="1" applyFill="1"/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" fontId="12" fillId="0" borderId="4" xfId="0" applyNumberFormat="1" applyFont="1" applyFill="1" applyBorder="1" applyAlignment="1">
      <alignment horizontal="center"/>
    </xf>
    <xf numFmtId="44" fontId="2" fillId="0" borderId="1" xfId="1" applyFont="1" applyFill="1" applyBorder="1"/>
    <xf numFmtId="1" fontId="12" fillId="0" borderId="0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 wrapText="1"/>
    </xf>
    <xf numFmtId="1" fontId="17" fillId="0" borderId="0" xfId="0" applyNumberFormat="1" applyFont="1" applyFill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0" fillId="0" borderId="5" xfId="0" applyFill="1" applyBorder="1"/>
    <xf numFmtId="1" fontId="15" fillId="0" borderId="1" xfId="0" applyNumberFormat="1" applyFont="1" applyFill="1" applyBorder="1"/>
    <xf numFmtId="49" fontId="18" fillId="0" borderId="1" xfId="0" applyNumberFormat="1" applyFont="1" applyBorder="1" applyAlignment="1">
      <alignment horizontal="right"/>
    </xf>
    <xf numFmtId="0" fontId="19" fillId="0" borderId="1" xfId="0" applyFont="1" applyBorder="1" applyAlignment="1">
      <alignment horizontal="left"/>
    </xf>
    <xf numFmtId="0" fontId="1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0" fillId="0" borderId="0" xfId="1" applyFon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0" fontId="13" fillId="0" borderId="4" xfId="0" applyFont="1" applyFill="1" applyBorder="1"/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44" fontId="2" fillId="0" borderId="4" xfId="1" applyFont="1" applyFill="1" applyBorder="1" applyAlignment="1">
      <alignment horizontal="center"/>
    </xf>
    <xf numFmtId="44" fontId="0" fillId="0" borderId="4" xfId="1" applyFont="1" applyFill="1" applyBorder="1"/>
    <xf numFmtId="2" fontId="0" fillId="0" borderId="4" xfId="0" applyNumberFormat="1" applyFill="1" applyBorder="1"/>
    <xf numFmtId="1" fontId="0" fillId="0" borderId="4" xfId="0" applyNumberForma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1" fontId="12" fillId="0" borderId="1" xfId="0" applyNumberFormat="1" applyFont="1" applyFill="1" applyBorder="1" applyAlignment="1">
      <alignment horizontal="center"/>
    </xf>
  </cellXfs>
  <cellStyles count="6">
    <cellStyle name="Moneda" xfId="1" builtinId="4"/>
    <cellStyle name="Moneda 5" xfId="4"/>
    <cellStyle name="Normal" xfId="0" builtinId="0"/>
    <cellStyle name="Normal 10" xfId="5"/>
    <cellStyle name="Normal 5" xfId="2"/>
    <cellStyle name="Normal 7" xfId="3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"/>
  <sheetViews>
    <sheetView topLeftCell="A241" workbookViewId="0">
      <selection activeCell="A178" sqref="A178:XFD193"/>
    </sheetView>
  </sheetViews>
  <sheetFormatPr baseColWidth="10" defaultColWidth="9.140625" defaultRowHeight="15" x14ac:dyDescent="0.25"/>
  <cols>
    <col min="1" max="1" width="16.42578125" bestFit="1" customWidth="1"/>
    <col min="3" max="3" width="5" bestFit="1" customWidth="1"/>
    <col min="4" max="4" width="14" bestFit="1" customWidth="1"/>
    <col min="5" max="5" width="66" bestFit="1" customWidth="1"/>
    <col min="6" max="6" width="8.140625" bestFit="1" customWidth="1"/>
    <col min="7" max="7" width="4.5703125" bestFit="1" customWidth="1"/>
    <col min="8" max="8" width="5.85546875" bestFit="1" customWidth="1"/>
    <col min="9" max="9" width="4.5703125" bestFit="1" customWidth="1"/>
    <col min="10" max="10" width="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2644</v>
      </c>
      <c r="B2" s="1" t="s">
        <v>17</v>
      </c>
      <c r="C2" s="1">
        <v>1</v>
      </c>
      <c r="D2" s="2">
        <v>7501007703909</v>
      </c>
      <c r="E2" s="1" t="s">
        <v>397</v>
      </c>
      <c r="F2" s="1">
        <v>36.14</v>
      </c>
      <c r="G2" s="1">
        <v>16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19</v>
      </c>
      <c r="O2" s="1" t="s">
        <v>20</v>
      </c>
      <c r="P2" s="1">
        <v>43.53</v>
      </c>
      <c r="Q2" s="1" t="s">
        <v>398</v>
      </c>
    </row>
    <row r="3" spans="1:17" x14ac:dyDescent="0.25">
      <c r="A3" s="1">
        <v>2644</v>
      </c>
      <c r="B3" s="1" t="s">
        <v>17</v>
      </c>
      <c r="C3" s="1">
        <v>1</v>
      </c>
      <c r="D3" s="2">
        <v>7501007704302</v>
      </c>
      <c r="E3" s="1" t="s">
        <v>103</v>
      </c>
      <c r="F3" s="1">
        <v>7.42</v>
      </c>
      <c r="G3" s="1">
        <v>16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19</v>
      </c>
      <c r="O3" s="1" t="s">
        <v>20</v>
      </c>
      <c r="P3" s="1">
        <v>9.31</v>
      </c>
      <c r="Q3" s="1" t="s">
        <v>104</v>
      </c>
    </row>
    <row r="4" spans="1:17" x14ac:dyDescent="0.25">
      <c r="A4" s="1">
        <v>2644</v>
      </c>
      <c r="B4" s="1" t="s">
        <v>17</v>
      </c>
      <c r="C4" s="1">
        <v>1</v>
      </c>
      <c r="D4" s="2">
        <v>7501007704401</v>
      </c>
      <c r="E4" s="1" t="s">
        <v>393</v>
      </c>
      <c r="F4" s="1">
        <v>7.94</v>
      </c>
      <c r="G4" s="1">
        <v>16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 t="s">
        <v>19</v>
      </c>
      <c r="O4" s="1" t="s">
        <v>20</v>
      </c>
      <c r="P4" s="1">
        <v>10</v>
      </c>
      <c r="Q4" s="1" t="s">
        <v>394</v>
      </c>
    </row>
    <row r="5" spans="1:17" x14ac:dyDescent="0.25">
      <c r="A5" s="1">
        <v>2644</v>
      </c>
      <c r="B5" s="1" t="s">
        <v>17</v>
      </c>
      <c r="C5" s="1">
        <v>1</v>
      </c>
      <c r="D5" s="2">
        <v>7501007716206</v>
      </c>
      <c r="E5" s="1" t="s">
        <v>441</v>
      </c>
      <c r="F5" s="1">
        <v>24.84</v>
      </c>
      <c r="G5" s="1">
        <v>16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19</v>
      </c>
      <c r="O5" s="1" t="s">
        <v>20</v>
      </c>
      <c r="P5" s="1">
        <v>30.95</v>
      </c>
      <c r="Q5" s="1" t="s">
        <v>442</v>
      </c>
    </row>
    <row r="6" spans="1:17" x14ac:dyDescent="0.25">
      <c r="A6" s="1">
        <v>2644</v>
      </c>
      <c r="B6" s="1" t="s">
        <v>17</v>
      </c>
      <c r="C6" s="1">
        <v>1</v>
      </c>
      <c r="D6" s="2">
        <v>7501017360604</v>
      </c>
      <c r="E6" s="1" t="s">
        <v>371</v>
      </c>
      <c r="F6" s="1">
        <v>10.18</v>
      </c>
      <c r="G6" s="1">
        <v>16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19</v>
      </c>
      <c r="O6" s="1" t="s">
        <v>64</v>
      </c>
      <c r="P6" s="1">
        <v>12.67</v>
      </c>
      <c r="Q6" s="1" t="s">
        <v>372</v>
      </c>
    </row>
    <row r="7" spans="1:17" x14ac:dyDescent="0.25">
      <c r="A7" s="1">
        <v>2644</v>
      </c>
      <c r="B7" s="1" t="s">
        <v>17</v>
      </c>
      <c r="C7" s="1">
        <v>1</v>
      </c>
      <c r="D7" s="2">
        <v>7501017360697</v>
      </c>
      <c r="E7" s="1" t="s">
        <v>317</v>
      </c>
      <c r="F7" s="1">
        <v>17.29</v>
      </c>
      <c r="G7" s="1">
        <v>16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19</v>
      </c>
      <c r="O7" s="1" t="s">
        <v>64</v>
      </c>
      <c r="P7" s="1">
        <v>21.12</v>
      </c>
      <c r="Q7" s="1" t="s">
        <v>318</v>
      </c>
    </row>
    <row r="8" spans="1:17" x14ac:dyDescent="0.25">
      <c r="A8" s="1">
        <v>2644</v>
      </c>
      <c r="B8" s="1" t="s">
        <v>17</v>
      </c>
      <c r="C8" s="1">
        <v>1</v>
      </c>
      <c r="D8" s="2">
        <v>7501017360789</v>
      </c>
      <c r="E8" s="1" t="s">
        <v>63</v>
      </c>
      <c r="F8" s="1">
        <v>12.05</v>
      </c>
      <c r="G8" s="1">
        <v>16</v>
      </c>
      <c r="H8" s="1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 t="s">
        <v>19</v>
      </c>
      <c r="O8" s="1" t="s">
        <v>64</v>
      </c>
      <c r="P8" s="1">
        <v>14.83</v>
      </c>
      <c r="Q8" s="1" t="s">
        <v>65</v>
      </c>
    </row>
    <row r="9" spans="1:17" x14ac:dyDescent="0.25">
      <c r="A9" s="1">
        <v>2644</v>
      </c>
      <c r="B9" s="1" t="s">
        <v>17</v>
      </c>
      <c r="C9" s="1">
        <v>1</v>
      </c>
      <c r="D9" s="2">
        <v>7501017360796</v>
      </c>
      <c r="E9" s="1" t="s">
        <v>423</v>
      </c>
      <c r="F9" s="1">
        <v>17.54</v>
      </c>
      <c r="G9" s="1">
        <v>16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19</v>
      </c>
      <c r="O9" s="1" t="s">
        <v>64</v>
      </c>
      <c r="P9" s="1">
        <v>21.38</v>
      </c>
      <c r="Q9" s="1" t="s">
        <v>424</v>
      </c>
    </row>
    <row r="10" spans="1:17" x14ac:dyDescent="0.25">
      <c r="A10" s="1">
        <v>2644</v>
      </c>
      <c r="B10" s="1" t="s">
        <v>17</v>
      </c>
      <c r="C10" s="1">
        <v>1</v>
      </c>
      <c r="D10" s="2">
        <v>7501017360918</v>
      </c>
      <c r="E10" s="1" t="s">
        <v>368</v>
      </c>
      <c r="F10" s="1">
        <v>30.08</v>
      </c>
      <c r="G10" s="1">
        <v>16</v>
      </c>
      <c r="H10" s="1"/>
      <c r="I10" s="1">
        <v>5</v>
      </c>
      <c r="J10" s="1">
        <v>1.9</v>
      </c>
      <c r="K10" s="1">
        <v>4.3</v>
      </c>
      <c r="L10" s="1">
        <v>0</v>
      </c>
      <c r="M10" s="1">
        <v>0</v>
      </c>
      <c r="N10" s="1" t="s">
        <v>19</v>
      </c>
      <c r="O10" s="1" t="s">
        <v>64</v>
      </c>
      <c r="P10" s="1">
        <v>37.590000000000003</v>
      </c>
      <c r="Q10" s="1" t="s">
        <v>356</v>
      </c>
    </row>
    <row r="11" spans="1:17" x14ac:dyDescent="0.25">
      <c r="A11" s="1">
        <v>2644</v>
      </c>
      <c r="B11" s="1" t="s">
        <v>17</v>
      </c>
      <c r="C11" s="1">
        <v>1</v>
      </c>
      <c r="D11" s="2">
        <v>7501017361083</v>
      </c>
      <c r="E11" s="1" t="s">
        <v>34</v>
      </c>
      <c r="F11" s="1">
        <v>14.74</v>
      </c>
      <c r="G11" s="1">
        <v>16</v>
      </c>
      <c r="H11" s="1"/>
      <c r="I11" s="1">
        <v>2</v>
      </c>
      <c r="J11" s="1">
        <v>5</v>
      </c>
      <c r="K11" s="1">
        <v>2.5</v>
      </c>
      <c r="L11" s="1">
        <v>0</v>
      </c>
      <c r="M11" s="1">
        <v>0</v>
      </c>
      <c r="N11" s="1" t="s">
        <v>19</v>
      </c>
      <c r="O11" s="1" t="s">
        <v>20</v>
      </c>
      <c r="P11" s="1">
        <v>18.02</v>
      </c>
      <c r="Q11" s="1" t="s">
        <v>35</v>
      </c>
    </row>
    <row r="12" spans="1:17" x14ac:dyDescent="0.25">
      <c r="A12" s="1">
        <v>2644</v>
      </c>
      <c r="B12" s="1" t="s">
        <v>17</v>
      </c>
      <c r="C12" s="1">
        <v>1</v>
      </c>
      <c r="D12" s="2">
        <v>7501017361113</v>
      </c>
      <c r="E12" s="1" t="s">
        <v>292</v>
      </c>
      <c r="F12" s="1">
        <v>26.29</v>
      </c>
      <c r="G12" s="1">
        <v>16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19</v>
      </c>
      <c r="O12" s="1" t="s">
        <v>20</v>
      </c>
      <c r="P12" s="1">
        <v>34.14</v>
      </c>
      <c r="Q12" s="1" t="s">
        <v>293</v>
      </c>
    </row>
    <row r="13" spans="1:17" x14ac:dyDescent="0.25">
      <c r="A13" s="1">
        <v>2644</v>
      </c>
      <c r="B13" s="1" t="s">
        <v>17</v>
      </c>
      <c r="C13" s="1">
        <v>1</v>
      </c>
      <c r="D13" s="2">
        <v>7501017361120</v>
      </c>
      <c r="E13" s="1" t="s">
        <v>109</v>
      </c>
      <c r="F13" s="1">
        <v>11.56</v>
      </c>
      <c r="G13" s="1">
        <v>16</v>
      </c>
      <c r="H13" s="1"/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19</v>
      </c>
      <c r="O13" s="1" t="s">
        <v>20</v>
      </c>
      <c r="P13" s="1">
        <v>15.09</v>
      </c>
      <c r="Q13" s="1" t="s">
        <v>110</v>
      </c>
    </row>
    <row r="14" spans="1:17" x14ac:dyDescent="0.25">
      <c r="A14" s="1">
        <v>2644</v>
      </c>
      <c r="B14" s="1" t="s">
        <v>17</v>
      </c>
      <c r="C14" s="1">
        <v>1</v>
      </c>
      <c r="D14" s="2">
        <v>7501017361168</v>
      </c>
      <c r="E14" s="1" t="s">
        <v>289</v>
      </c>
      <c r="F14" s="1">
        <v>6.59</v>
      </c>
      <c r="G14" s="1">
        <v>16</v>
      </c>
      <c r="H14" s="1">
        <v>0</v>
      </c>
      <c r="I14" s="1">
        <v>2</v>
      </c>
      <c r="J14" s="1">
        <v>2</v>
      </c>
      <c r="K14" s="1">
        <v>8.5</v>
      </c>
      <c r="L14" s="1">
        <v>0</v>
      </c>
      <c r="M14" s="1">
        <v>0</v>
      </c>
      <c r="N14" s="1" t="s">
        <v>19</v>
      </c>
      <c r="O14" s="1" t="s">
        <v>20</v>
      </c>
      <c r="P14" s="1">
        <v>8.2799999999999994</v>
      </c>
      <c r="Q14" s="1" t="s">
        <v>290</v>
      </c>
    </row>
    <row r="15" spans="1:17" x14ac:dyDescent="0.25">
      <c r="A15" s="1">
        <v>2644</v>
      </c>
      <c r="B15" s="1" t="s">
        <v>17</v>
      </c>
      <c r="C15" s="1">
        <v>1</v>
      </c>
      <c r="D15" s="2">
        <v>7501017361175</v>
      </c>
      <c r="E15" s="1" t="s">
        <v>395</v>
      </c>
      <c r="F15" s="1">
        <v>13.02</v>
      </c>
      <c r="G15" s="1">
        <v>16</v>
      </c>
      <c r="H15" s="1"/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19</v>
      </c>
      <c r="O15" s="1" t="s">
        <v>20</v>
      </c>
      <c r="P15" s="1">
        <v>16.29</v>
      </c>
      <c r="Q15" s="1" t="s">
        <v>396</v>
      </c>
    </row>
    <row r="16" spans="1:17" x14ac:dyDescent="0.25">
      <c r="A16" s="1">
        <v>2644</v>
      </c>
      <c r="B16" s="1" t="s">
        <v>17</v>
      </c>
      <c r="C16" s="1">
        <v>1</v>
      </c>
      <c r="D16" s="2">
        <v>7501017361182</v>
      </c>
      <c r="E16" s="1" t="s">
        <v>445</v>
      </c>
      <c r="F16" s="1">
        <v>25.8</v>
      </c>
      <c r="G16" s="1">
        <v>16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 t="s">
        <v>19</v>
      </c>
      <c r="O16" s="1" t="s">
        <v>20</v>
      </c>
      <c r="P16" s="1">
        <v>32.24</v>
      </c>
      <c r="Q16" s="1" t="s">
        <v>356</v>
      </c>
    </row>
    <row r="17" spans="1:17" x14ac:dyDescent="0.25">
      <c r="A17" s="1">
        <v>2644</v>
      </c>
      <c r="B17" s="1" t="s">
        <v>17</v>
      </c>
      <c r="C17" s="1">
        <v>1</v>
      </c>
      <c r="D17" s="2">
        <v>7501017363735</v>
      </c>
      <c r="E17" s="1" t="s">
        <v>68</v>
      </c>
      <c r="F17" s="1">
        <v>31.32</v>
      </c>
      <c r="G17" s="1">
        <v>16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 t="s">
        <v>19</v>
      </c>
      <c r="O17" s="1" t="s">
        <v>64</v>
      </c>
      <c r="P17" s="1">
        <v>38.36</v>
      </c>
      <c r="Q17" s="1" t="s">
        <v>69</v>
      </c>
    </row>
    <row r="18" spans="1:17" x14ac:dyDescent="0.25">
      <c r="A18" s="1">
        <v>2644</v>
      </c>
      <c r="B18" s="1" t="s">
        <v>17</v>
      </c>
      <c r="C18" s="1">
        <v>1</v>
      </c>
      <c r="D18" s="2">
        <v>7501017364510</v>
      </c>
      <c r="E18" s="1" t="s">
        <v>164</v>
      </c>
      <c r="F18" s="1">
        <v>22.9</v>
      </c>
      <c r="G18" s="1">
        <v>16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19</v>
      </c>
      <c r="O18" s="1" t="s">
        <v>165</v>
      </c>
      <c r="P18" s="1">
        <v>29.74</v>
      </c>
      <c r="Q18" s="1" t="s">
        <v>166</v>
      </c>
    </row>
    <row r="19" spans="1:17" x14ac:dyDescent="0.25">
      <c r="A19" s="1">
        <v>2644</v>
      </c>
      <c r="B19" s="1" t="s">
        <v>17</v>
      </c>
      <c r="C19" s="1">
        <v>1</v>
      </c>
      <c r="D19" s="2">
        <v>7501017364558</v>
      </c>
      <c r="E19" s="1" t="s">
        <v>70</v>
      </c>
      <c r="F19" s="1">
        <v>18.760000000000002</v>
      </c>
      <c r="G19" s="1">
        <v>16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 t="s">
        <v>19</v>
      </c>
      <c r="O19" s="1" t="s">
        <v>64</v>
      </c>
      <c r="P19" s="1">
        <v>22.93</v>
      </c>
      <c r="Q19" s="1" t="s">
        <v>71</v>
      </c>
    </row>
    <row r="20" spans="1:17" x14ac:dyDescent="0.25">
      <c r="A20" s="1">
        <v>2644</v>
      </c>
      <c r="B20" s="1" t="s">
        <v>17</v>
      </c>
      <c r="C20" s="1">
        <v>1</v>
      </c>
      <c r="D20" s="2">
        <v>7501017364596</v>
      </c>
      <c r="E20" s="1" t="s">
        <v>26</v>
      </c>
      <c r="F20" s="1">
        <v>6.34</v>
      </c>
      <c r="G20" s="1">
        <v>16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19</v>
      </c>
      <c r="O20" s="1" t="s">
        <v>20</v>
      </c>
      <c r="P20" s="1">
        <v>8.36</v>
      </c>
      <c r="Q20" s="1" t="s">
        <v>27</v>
      </c>
    </row>
    <row r="21" spans="1:17" x14ac:dyDescent="0.25">
      <c r="A21" s="1">
        <v>2644</v>
      </c>
      <c r="B21" s="1" t="s">
        <v>17</v>
      </c>
      <c r="C21" s="1">
        <v>1</v>
      </c>
      <c r="D21" s="2">
        <v>7501017366316</v>
      </c>
      <c r="E21" s="1" t="s">
        <v>461</v>
      </c>
      <c r="F21" s="1">
        <v>43.69</v>
      </c>
      <c r="G21" s="1">
        <v>16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 t="s">
        <v>19</v>
      </c>
      <c r="O21" s="1" t="s">
        <v>52</v>
      </c>
      <c r="P21" s="1">
        <v>52.5</v>
      </c>
      <c r="Q21" s="1" t="s">
        <v>462</v>
      </c>
    </row>
    <row r="22" spans="1:17" x14ac:dyDescent="0.25">
      <c r="A22" s="1">
        <v>2644</v>
      </c>
      <c r="B22" s="1" t="s">
        <v>17</v>
      </c>
      <c r="C22" s="1">
        <v>1</v>
      </c>
      <c r="D22" s="2">
        <v>7501017367337</v>
      </c>
      <c r="E22" s="1" t="s">
        <v>348</v>
      </c>
      <c r="F22" s="1">
        <v>22.97</v>
      </c>
      <c r="G22" s="1">
        <v>16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19</v>
      </c>
      <c r="O22" s="1" t="s">
        <v>20</v>
      </c>
      <c r="P22" s="1">
        <v>29.83</v>
      </c>
      <c r="Q22" s="1" t="s">
        <v>166</v>
      </c>
    </row>
    <row r="23" spans="1:17" x14ac:dyDescent="0.25">
      <c r="A23" s="1">
        <v>2644</v>
      </c>
      <c r="B23" s="1" t="s">
        <v>17</v>
      </c>
      <c r="C23" s="1">
        <v>1</v>
      </c>
      <c r="D23" s="2">
        <v>7501017367498</v>
      </c>
      <c r="E23" s="1" t="s">
        <v>352</v>
      </c>
      <c r="F23" s="1">
        <v>28.29</v>
      </c>
      <c r="G23" s="1">
        <v>16</v>
      </c>
      <c r="H23" s="1">
        <v>0</v>
      </c>
      <c r="I23" s="1">
        <v>2</v>
      </c>
      <c r="J23" s="1">
        <v>5</v>
      </c>
      <c r="K23" s="1">
        <v>2.5</v>
      </c>
      <c r="L23" s="1">
        <v>0</v>
      </c>
      <c r="M23" s="1">
        <v>0</v>
      </c>
      <c r="N23" s="1" t="s">
        <v>19</v>
      </c>
      <c r="O23" s="1" t="s">
        <v>165</v>
      </c>
      <c r="P23" s="1">
        <v>36.72</v>
      </c>
      <c r="Q23" s="1" t="s">
        <v>353</v>
      </c>
    </row>
    <row r="24" spans="1:17" x14ac:dyDescent="0.25">
      <c r="A24" s="1">
        <v>2644</v>
      </c>
      <c r="B24" s="1" t="s">
        <v>17</v>
      </c>
      <c r="C24" s="1">
        <v>1</v>
      </c>
      <c r="D24" s="2">
        <v>7501017371198</v>
      </c>
      <c r="E24" s="1" t="s">
        <v>207</v>
      </c>
      <c r="F24" s="1">
        <v>10.38</v>
      </c>
      <c r="G24" s="1">
        <v>16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 t="s">
        <v>19</v>
      </c>
      <c r="O24" s="1" t="s">
        <v>64</v>
      </c>
      <c r="P24" s="1">
        <v>12.67</v>
      </c>
      <c r="Q24" s="1" t="s">
        <v>208</v>
      </c>
    </row>
    <row r="25" spans="1:17" x14ac:dyDescent="0.25">
      <c r="A25" s="1">
        <v>2644</v>
      </c>
      <c r="B25" s="1" t="s">
        <v>17</v>
      </c>
      <c r="C25" s="1">
        <v>1</v>
      </c>
      <c r="D25" s="2">
        <v>7501017372737</v>
      </c>
      <c r="E25" s="1" t="s">
        <v>202</v>
      </c>
      <c r="F25" s="1">
        <v>79.239999999999995</v>
      </c>
      <c r="G25" s="1">
        <v>16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 t="s">
        <v>19</v>
      </c>
      <c r="O25" s="1" t="s">
        <v>52</v>
      </c>
      <c r="P25" s="1">
        <v>95.52</v>
      </c>
      <c r="Q25" s="1" t="s">
        <v>123</v>
      </c>
    </row>
    <row r="26" spans="1:17" x14ac:dyDescent="0.25">
      <c r="A26" s="1">
        <v>2644</v>
      </c>
      <c r="B26" s="1" t="s">
        <v>17</v>
      </c>
      <c r="C26" s="1">
        <v>1</v>
      </c>
      <c r="D26" s="2">
        <v>7501017372751</v>
      </c>
      <c r="E26" s="1" t="s">
        <v>467</v>
      </c>
      <c r="F26" s="1">
        <v>90.28</v>
      </c>
      <c r="G26" s="1">
        <v>16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19</v>
      </c>
      <c r="O26" s="1" t="s">
        <v>52</v>
      </c>
      <c r="P26" s="1">
        <v>108.79</v>
      </c>
      <c r="Q26" s="1" t="s">
        <v>236</v>
      </c>
    </row>
    <row r="27" spans="1:17" x14ac:dyDescent="0.25">
      <c r="A27" s="1">
        <v>2644</v>
      </c>
      <c r="B27" s="1" t="s">
        <v>17</v>
      </c>
      <c r="C27" s="1">
        <v>1</v>
      </c>
      <c r="D27" s="2">
        <v>7501017372775</v>
      </c>
      <c r="E27" s="1" t="s">
        <v>240</v>
      </c>
      <c r="F27" s="1">
        <v>101.55</v>
      </c>
      <c r="G27" s="1">
        <v>16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 t="s">
        <v>19</v>
      </c>
      <c r="O27" s="1" t="s">
        <v>52</v>
      </c>
      <c r="P27" s="1">
        <v>122.33</v>
      </c>
      <c r="Q27" s="1" t="s">
        <v>241</v>
      </c>
    </row>
    <row r="28" spans="1:17" x14ac:dyDescent="0.25">
      <c r="A28" s="1">
        <v>2644</v>
      </c>
      <c r="B28" s="1" t="s">
        <v>17</v>
      </c>
      <c r="C28" s="1">
        <v>1</v>
      </c>
      <c r="D28" s="2">
        <v>7501017375165</v>
      </c>
      <c r="E28" s="1" t="s">
        <v>310</v>
      </c>
      <c r="F28" s="1">
        <v>28.59</v>
      </c>
      <c r="G28" s="1">
        <v>16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19</v>
      </c>
      <c r="O28" s="1" t="s">
        <v>52</v>
      </c>
      <c r="P28" s="1">
        <v>31.81</v>
      </c>
      <c r="Q28" s="1" t="s">
        <v>311</v>
      </c>
    </row>
    <row r="29" spans="1:17" x14ac:dyDescent="0.25">
      <c r="A29" s="1">
        <v>2644</v>
      </c>
      <c r="B29" s="1" t="s">
        <v>17</v>
      </c>
      <c r="C29" s="1">
        <v>1</v>
      </c>
      <c r="D29" s="2">
        <v>7501017375189</v>
      </c>
      <c r="E29" s="1" t="s">
        <v>312</v>
      </c>
      <c r="F29" s="1">
        <v>32.94</v>
      </c>
      <c r="G29" s="1">
        <v>16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 t="s">
        <v>19</v>
      </c>
      <c r="O29" s="1" t="s">
        <v>52</v>
      </c>
      <c r="P29" s="1">
        <v>39.57</v>
      </c>
      <c r="Q29" s="1" t="s">
        <v>313</v>
      </c>
    </row>
    <row r="30" spans="1:17" x14ac:dyDescent="0.25">
      <c r="A30" s="1">
        <v>2644</v>
      </c>
      <c r="B30" s="1" t="s">
        <v>17</v>
      </c>
      <c r="C30" s="1">
        <v>1</v>
      </c>
      <c r="D30" s="2">
        <v>7501017375622</v>
      </c>
      <c r="E30" s="1" t="s">
        <v>160</v>
      </c>
      <c r="F30" s="1">
        <v>4.87</v>
      </c>
      <c r="G30" s="1">
        <v>16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 t="s">
        <v>19</v>
      </c>
      <c r="O30" s="1" t="s">
        <v>20</v>
      </c>
      <c r="P30" s="1">
        <v>5.95</v>
      </c>
      <c r="Q30" s="1" t="s">
        <v>161</v>
      </c>
    </row>
    <row r="31" spans="1:17" x14ac:dyDescent="0.25">
      <c r="A31" s="1">
        <v>2644</v>
      </c>
      <c r="B31" s="1" t="s">
        <v>17</v>
      </c>
      <c r="C31" s="1">
        <v>1</v>
      </c>
      <c r="D31" s="2">
        <v>7501017375974</v>
      </c>
      <c r="E31" s="1" t="s">
        <v>225</v>
      </c>
      <c r="F31" s="1">
        <v>56.2</v>
      </c>
      <c r="G31" s="1">
        <v>16</v>
      </c>
      <c r="H31" s="1">
        <v>0</v>
      </c>
      <c r="I31" s="1">
        <v>2</v>
      </c>
      <c r="J31" s="1">
        <v>3</v>
      </c>
      <c r="K31" s="1">
        <v>0</v>
      </c>
      <c r="L31" s="1">
        <v>0</v>
      </c>
      <c r="M31" s="1">
        <v>0</v>
      </c>
      <c r="N31" s="1" t="s">
        <v>19</v>
      </c>
      <c r="O31" s="1" t="s">
        <v>20</v>
      </c>
      <c r="P31" s="1">
        <v>67.760000000000005</v>
      </c>
      <c r="Q31" s="1" t="s">
        <v>226</v>
      </c>
    </row>
    <row r="32" spans="1:17" x14ac:dyDescent="0.25">
      <c r="A32" s="1">
        <v>2644</v>
      </c>
      <c r="B32" s="1" t="s">
        <v>17</v>
      </c>
      <c r="C32" s="1">
        <v>1</v>
      </c>
      <c r="D32" s="2">
        <v>7501017376322</v>
      </c>
      <c r="E32" s="1" t="s">
        <v>339</v>
      </c>
      <c r="F32" s="1">
        <v>19.690000000000001</v>
      </c>
      <c r="G32" s="1">
        <v>16</v>
      </c>
      <c r="H32" s="1">
        <v>0</v>
      </c>
      <c r="I32" s="1">
        <v>2</v>
      </c>
      <c r="J32" s="1">
        <v>2.5</v>
      </c>
      <c r="K32" s="1">
        <v>0</v>
      </c>
      <c r="L32" s="1">
        <v>0</v>
      </c>
      <c r="M32" s="1">
        <v>0</v>
      </c>
      <c r="N32" s="1" t="s">
        <v>19</v>
      </c>
      <c r="O32" s="1" t="s">
        <v>20</v>
      </c>
      <c r="P32" s="1">
        <v>23.79</v>
      </c>
      <c r="Q32" s="1" t="s">
        <v>340</v>
      </c>
    </row>
    <row r="33" spans="1:17" x14ac:dyDescent="0.25">
      <c r="A33" s="1">
        <v>2644</v>
      </c>
      <c r="B33" s="1" t="s">
        <v>17</v>
      </c>
      <c r="C33" s="1">
        <v>1</v>
      </c>
      <c r="D33" s="2">
        <v>7501017376896</v>
      </c>
      <c r="E33" s="1" t="s">
        <v>415</v>
      </c>
      <c r="F33" s="1">
        <v>116.48</v>
      </c>
      <c r="G33" s="1">
        <v>16</v>
      </c>
      <c r="H33" s="1">
        <v>0</v>
      </c>
      <c r="I33" s="1">
        <v>2</v>
      </c>
      <c r="J33" s="1">
        <v>1.5</v>
      </c>
      <c r="K33" s="1">
        <v>3.5</v>
      </c>
      <c r="L33" s="1">
        <v>0</v>
      </c>
      <c r="M33" s="1">
        <v>0</v>
      </c>
      <c r="N33" s="1" t="s">
        <v>19</v>
      </c>
      <c r="O33" s="1" t="s">
        <v>52</v>
      </c>
      <c r="P33" s="1">
        <v>136.97999999999999</v>
      </c>
      <c r="Q33" s="1" t="s">
        <v>58</v>
      </c>
    </row>
    <row r="34" spans="1:17" x14ac:dyDescent="0.25">
      <c r="A34" s="1">
        <v>2644</v>
      </c>
      <c r="B34" s="1" t="s">
        <v>17</v>
      </c>
      <c r="C34" s="1">
        <v>1</v>
      </c>
      <c r="D34" s="2">
        <v>7501017376919</v>
      </c>
      <c r="E34" s="1" t="s">
        <v>198</v>
      </c>
      <c r="F34" s="1">
        <v>129.29</v>
      </c>
      <c r="G34" s="1">
        <v>16</v>
      </c>
      <c r="H34" s="1">
        <v>0</v>
      </c>
      <c r="I34" s="1">
        <v>2</v>
      </c>
      <c r="J34" s="1">
        <v>1.5</v>
      </c>
      <c r="K34" s="1">
        <v>3.5</v>
      </c>
      <c r="L34" s="1">
        <v>0</v>
      </c>
      <c r="M34" s="1">
        <v>0</v>
      </c>
      <c r="N34" s="1" t="s">
        <v>19</v>
      </c>
      <c r="O34" s="1" t="s">
        <v>52</v>
      </c>
      <c r="P34" s="1">
        <v>143.71</v>
      </c>
      <c r="Q34" s="1" t="s">
        <v>199</v>
      </c>
    </row>
    <row r="35" spans="1:17" x14ac:dyDescent="0.25">
      <c r="A35" s="1">
        <v>2644</v>
      </c>
      <c r="B35" s="1" t="s">
        <v>17</v>
      </c>
      <c r="C35" s="1">
        <v>1</v>
      </c>
      <c r="D35" s="2">
        <v>7501017376933</v>
      </c>
      <c r="E35" s="1" t="s">
        <v>308</v>
      </c>
      <c r="F35" s="1">
        <v>145.26</v>
      </c>
      <c r="G35" s="1">
        <v>16</v>
      </c>
      <c r="H35" s="1"/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 t="s">
        <v>19</v>
      </c>
      <c r="O35" s="1" t="s">
        <v>52</v>
      </c>
      <c r="P35" s="1">
        <v>170.95</v>
      </c>
      <c r="Q35" s="1" t="s">
        <v>309</v>
      </c>
    </row>
    <row r="36" spans="1:17" x14ac:dyDescent="0.25">
      <c r="A36" s="1">
        <v>2644</v>
      </c>
      <c r="B36" s="1" t="s">
        <v>17</v>
      </c>
      <c r="C36" s="1">
        <v>1</v>
      </c>
      <c r="D36" s="2">
        <v>7501017376957</v>
      </c>
      <c r="E36" s="1" t="s">
        <v>238</v>
      </c>
      <c r="F36" s="1">
        <v>166</v>
      </c>
      <c r="G36" s="1">
        <v>16</v>
      </c>
      <c r="H36" s="1">
        <v>0</v>
      </c>
      <c r="I36" s="1">
        <v>7</v>
      </c>
      <c r="J36" s="1">
        <v>0</v>
      </c>
      <c r="K36" s="1">
        <v>0</v>
      </c>
      <c r="L36" s="1">
        <v>0</v>
      </c>
      <c r="M36" s="1">
        <v>0</v>
      </c>
      <c r="N36" s="1" t="s">
        <v>19</v>
      </c>
      <c r="O36" s="1" t="s">
        <v>52</v>
      </c>
      <c r="P36" s="1">
        <v>109.14</v>
      </c>
      <c r="Q36" s="1" t="s">
        <v>239</v>
      </c>
    </row>
    <row r="37" spans="1:17" x14ac:dyDescent="0.25">
      <c r="A37" s="1">
        <v>2644</v>
      </c>
      <c r="B37" s="1" t="s">
        <v>17</v>
      </c>
      <c r="C37" s="1">
        <v>1</v>
      </c>
      <c r="D37" s="2">
        <v>7501017376971</v>
      </c>
      <c r="E37" s="1" t="s">
        <v>188</v>
      </c>
      <c r="F37" s="1">
        <v>37.090000000000003</v>
      </c>
      <c r="G37" s="1">
        <v>16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 t="s">
        <v>19</v>
      </c>
      <c r="O37" s="1" t="s">
        <v>52</v>
      </c>
      <c r="P37" s="1">
        <v>44.74</v>
      </c>
      <c r="Q37" s="1" t="s">
        <v>189</v>
      </c>
    </row>
    <row r="38" spans="1:17" x14ac:dyDescent="0.25">
      <c r="A38" s="1">
        <v>2644</v>
      </c>
      <c r="B38" s="1" t="s">
        <v>17</v>
      </c>
      <c r="C38" s="1">
        <v>1</v>
      </c>
      <c r="D38" s="2">
        <v>7501017376995</v>
      </c>
      <c r="E38" s="1" t="s">
        <v>314</v>
      </c>
      <c r="F38" s="1">
        <v>39.700000000000003</v>
      </c>
      <c r="G38" s="1">
        <v>16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 t="s">
        <v>19</v>
      </c>
      <c r="O38" s="1" t="s">
        <v>52</v>
      </c>
      <c r="P38" s="1">
        <v>47.84</v>
      </c>
      <c r="Q38" s="1" t="s">
        <v>53</v>
      </c>
    </row>
    <row r="39" spans="1:17" x14ac:dyDescent="0.25">
      <c r="A39" s="1">
        <v>2644</v>
      </c>
      <c r="B39" s="1" t="s">
        <v>17</v>
      </c>
      <c r="C39" s="1">
        <v>1</v>
      </c>
      <c r="D39" s="2">
        <v>7501017378685</v>
      </c>
      <c r="E39" s="1" t="s">
        <v>76</v>
      </c>
      <c r="F39" s="1">
        <v>32.06</v>
      </c>
      <c r="G39" s="1">
        <v>16</v>
      </c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 t="s">
        <v>19</v>
      </c>
      <c r="O39" s="1" t="s">
        <v>64</v>
      </c>
      <c r="P39" s="1">
        <v>40.090000000000003</v>
      </c>
      <c r="Q39" s="1" t="s">
        <v>77</v>
      </c>
    </row>
    <row r="40" spans="1:17" x14ac:dyDescent="0.25">
      <c r="A40" s="1">
        <v>2644</v>
      </c>
      <c r="B40" s="1" t="s">
        <v>17</v>
      </c>
      <c r="C40" s="1">
        <v>1</v>
      </c>
      <c r="D40" s="2">
        <v>7501017379620</v>
      </c>
      <c r="E40" s="1" t="s">
        <v>220</v>
      </c>
      <c r="F40" s="1">
        <v>24.53</v>
      </c>
      <c r="G40" s="1">
        <v>16</v>
      </c>
      <c r="H40" s="1"/>
      <c r="I40" s="1">
        <v>2</v>
      </c>
      <c r="J40" s="1">
        <v>5</v>
      </c>
      <c r="K40" s="1">
        <v>2.5</v>
      </c>
      <c r="L40" s="1">
        <v>0</v>
      </c>
      <c r="M40" s="1">
        <v>0</v>
      </c>
      <c r="N40" s="1" t="s">
        <v>19</v>
      </c>
      <c r="O40" s="1" t="s">
        <v>20</v>
      </c>
      <c r="P40" s="1">
        <v>31.81</v>
      </c>
      <c r="Q40" s="1" t="s">
        <v>221</v>
      </c>
    </row>
    <row r="41" spans="1:17" x14ac:dyDescent="0.25">
      <c r="A41" s="1">
        <v>2644</v>
      </c>
      <c r="B41" s="1" t="s">
        <v>17</v>
      </c>
      <c r="C41" s="1">
        <v>1</v>
      </c>
      <c r="D41" s="2">
        <v>7501943411449</v>
      </c>
      <c r="E41" s="1" t="s">
        <v>470</v>
      </c>
      <c r="F41" s="1">
        <v>21.13</v>
      </c>
      <c r="G41" s="1">
        <v>16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 t="s">
        <v>19</v>
      </c>
      <c r="O41" s="1" t="s">
        <v>64</v>
      </c>
      <c r="P41" s="1">
        <v>25.78</v>
      </c>
      <c r="Q41" s="1" t="s">
        <v>187</v>
      </c>
    </row>
    <row r="42" spans="1:17" x14ac:dyDescent="0.25">
      <c r="A42" s="1">
        <v>2644</v>
      </c>
      <c r="B42" s="1" t="s">
        <v>17</v>
      </c>
      <c r="C42" s="1">
        <v>1</v>
      </c>
      <c r="D42" s="2">
        <v>7501943412217</v>
      </c>
      <c r="E42" s="1" t="s">
        <v>280</v>
      </c>
      <c r="F42" s="1">
        <v>15.43</v>
      </c>
      <c r="G42" s="1">
        <v>16</v>
      </c>
      <c r="H42" s="1"/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19</v>
      </c>
      <c r="O42" s="1" t="s">
        <v>20</v>
      </c>
      <c r="P42" s="1">
        <v>18.62</v>
      </c>
      <c r="Q42" s="1" t="s">
        <v>281</v>
      </c>
    </row>
    <row r="43" spans="1:17" x14ac:dyDescent="0.25">
      <c r="A43" s="1">
        <v>2644</v>
      </c>
      <c r="B43" s="1" t="s">
        <v>17</v>
      </c>
      <c r="C43" s="1">
        <v>1</v>
      </c>
      <c r="D43" s="2">
        <v>7501943414495</v>
      </c>
      <c r="E43" s="1" t="s">
        <v>456</v>
      </c>
      <c r="F43" s="1">
        <v>147.22</v>
      </c>
      <c r="G43" s="1">
        <v>16</v>
      </c>
      <c r="H43" s="1"/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 t="s">
        <v>19</v>
      </c>
      <c r="O43" s="1" t="s">
        <v>52</v>
      </c>
      <c r="P43" s="1">
        <v>173.19</v>
      </c>
      <c r="Q43" s="1" t="s">
        <v>457</v>
      </c>
    </row>
    <row r="44" spans="1:17" x14ac:dyDescent="0.25">
      <c r="A44" s="1">
        <v>2644</v>
      </c>
      <c r="B44" s="1" t="s">
        <v>17</v>
      </c>
      <c r="C44" s="1">
        <v>1</v>
      </c>
      <c r="D44" s="2">
        <v>7501943414518</v>
      </c>
      <c r="E44" s="1" t="s">
        <v>184</v>
      </c>
      <c r="F44" s="1">
        <v>168.21</v>
      </c>
      <c r="G44" s="1">
        <v>16</v>
      </c>
      <c r="H44" s="1"/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 t="s">
        <v>19</v>
      </c>
      <c r="O44" s="1" t="s">
        <v>52</v>
      </c>
      <c r="P44" s="1">
        <v>198.19</v>
      </c>
      <c r="Q44" s="1" t="s">
        <v>185</v>
      </c>
    </row>
    <row r="45" spans="1:17" x14ac:dyDescent="0.25">
      <c r="A45" s="1">
        <v>2644</v>
      </c>
      <c r="B45" s="1" t="s">
        <v>17</v>
      </c>
      <c r="C45" s="1">
        <v>1</v>
      </c>
      <c r="D45" s="2">
        <v>7501943414532</v>
      </c>
      <c r="E45" s="1" t="s">
        <v>454</v>
      </c>
      <c r="F45" s="1">
        <v>188.73</v>
      </c>
      <c r="G45" s="1">
        <v>16</v>
      </c>
      <c r="H45" s="1"/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19</v>
      </c>
      <c r="O45" s="1" t="s">
        <v>52</v>
      </c>
      <c r="P45" s="1">
        <v>222.33</v>
      </c>
      <c r="Q45" s="1" t="s">
        <v>455</v>
      </c>
    </row>
    <row r="46" spans="1:17" x14ac:dyDescent="0.25">
      <c r="A46" s="1">
        <v>2644</v>
      </c>
      <c r="B46" s="1" t="s">
        <v>17</v>
      </c>
      <c r="C46" s="1">
        <v>1</v>
      </c>
      <c r="D46" s="2">
        <v>7501943415201</v>
      </c>
      <c r="E46" s="1" t="s">
        <v>54</v>
      </c>
      <c r="F46" s="1">
        <v>138.21</v>
      </c>
      <c r="G46" s="1">
        <v>16</v>
      </c>
      <c r="H46" s="1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 t="s">
        <v>19</v>
      </c>
      <c r="O46" s="1" t="s">
        <v>52</v>
      </c>
      <c r="P46" s="1">
        <v>166.55</v>
      </c>
      <c r="Q46" s="1" t="s">
        <v>53</v>
      </c>
    </row>
    <row r="47" spans="1:17" x14ac:dyDescent="0.25">
      <c r="A47" s="1">
        <v>2644</v>
      </c>
      <c r="B47" s="1" t="s">
        <v>17</v>
      </c>
      <c r="C47" s="1">
        <v>1</v>
      </c>
      <c r="D47" s="2">
        <v>7501943415225</v>
      </c>
      <c r="E47" s="1" t="s">
        <v>51</v>
      </c>
      <c r="F47" s="1">
        <v>138.21</v>
      </c>
      <c r="G47" s="1">
        <v>16</v>
      </c>
      <c r="H47" s="1"/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19</v>
      </c>
      <c r="O47" s="1" t="s">
        <v>52</v>
      </c>
      <c r="P47" s="1">
        <v>166.55</v>
      </c>
      <c r="Q47" s="1" t="s">
        <v>53</v>
      </c>
    </row>
    <row r="48" spans="1:17" x14ac:dyDescent="0.25">
      <c r="A48" s="1">
        <v>2644</v>
      </c>
      <c r="B48" s="1" t="s">
        <v>17</v>
      </c>
      <c r="C48" s="1">
        <v>1</v>
      </c>
      <c r="D48" s="2">
        <v>7501943416598</v>
      </c>
      <c r="E48" s="1" t="s">
        <v>182</v>
      </c>
      <c r="F48" s="1">
        <v>144.41</v>
      </c>
      <c r="G48" s="1">
        <v>16</v>
      </c>
      <c r="H48" s="1"/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19</v>
      </c>
      <c r="O48" s="1" t="s">
        <v>52</v>
      </c>
      <c r="P48" s="1">
        <v>169.74</v>
      </c>
      <c r="Q48" s="1" t="s">
        <v>183</v>
      </c>
    </row>
    <row r="49" spans="1:17" x14ac:dyDescent="0.25">
      <c r="A49" s="1">
        <v>2644</v>
      </c>
      <c r="B49" s="1" t="s">
        <v>17</v>
      </c>
      <c r="C49" s="1">
        <v>1</v>
      </c>
      <c r="D49" s="2">
        <v>7501943416604</v>
      </c>
      <c r="E49" s="1" t="s">
        <v>362</v>
      </c>
      <c r="F49" s="1">
        <v>162.24</v>
      </c>
      <c r="G49" s="1">
        <v>16</v>
      </c>
      <c r="H49" s="1"/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 t="s">
        <v>19</v>
      </c>
      <c r="O49" s="1" t="s">
        <v>52</v>
      </c>
      <c r="P49" s="1">
        <v>190.95</v>
      </c>
      <c r="Q49" s="1" t="s">
        <v>204</v>
      </c>
    </row>
    <row r="50" spans="1:17" x14ac:dyDescent="0.25">
      <c r="A50" s="1">
        <v>2644</v>
      </c>
      <c r="B50" s="1" t="s">
        <v>17</v>
      </c>
      <c r="C50" s="1">
        <v>1</v>
      </c>
      <c r="D50" s="2">
        <v>7501943416611</v>
      </c>
      <c r="E50" s="1" t="s">
        <v>360</v>
      </c>
      <c r="F50" s="1">
        <v>185.41</v>
      </c>
      <c r="G50" s="1">
        <v>16</v>
      </c>
      <c r="H50" s="1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 t="s">
        <v>19</v>
      </c>
      <c r="O50" s="1" t="s">
        <v>52</v>
      </c>
      <c r="P50" s="1">
        <v>217.67</v>
      </c>
      <c r="Q50" s="1" t="s">
        <v>361</v>
      </c>
    </row>
    <row r="51" spans="1:17" x14ac:dyDescent="0.25">
      <c r="A51" s="1">
        <v>2644</v>
      </c>
      <c r="B51" s="1" t="s">
        <v>17</v>
      </c>
      <c r="C51" s="1">
        <v>1</v>
      </c>
      <c r="D51" s="2">
        <v>7501943418509</v>
      </c>
      <c r="E51" s="1" t="s">
        <v>316</v>
      </c>
      <c r="F51" s="1">
        <v>14.21</v>
      </c>
      <c r="G51" s="1">
        <v>16</v>
      </c>
      <c r="H51" s="1"/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 t="s">
        <v>19</v>
      </c>
      <c r="O51" s="1" t="s">
        <v>64</v>
      </c>
      <c r="P51" s="1">
        <v>17.16</v>
      </c>
      <c r="Q51" s="1" t="s">
        <v>159</v>
      </c>
    </row>
    <row r="52" spans="1:17" x14ac:dyDescent="0.25">
      <c r="A52" s="1">
        <v>2644</v>
      </c>
      <c r="B52" s="1" t="s">
        <v>17</v>
      </c>
      <c r="C52" s="1">
        <v>1</v>
      </c>
      <c r="D52" s="2">
        <v>7501943419704</v>
      </c>
      <c r="E52" s="1" t="s">
        <v>117</v>
      </c>
      <c r="F52" s="1">
        <v>9.77</v>
      </c>
      <c r="G52" s="1">
        <v>16</v>
      </c>
      <c r="H52" s="1"/>
      <c r="I52" s="1">
        <v>2</v>
      </c>
      <c r="J52" s="1">
        <v>5</v>
      </c>
      <c r="K52" s="1">
        <v>4.5</v>
      </c>
      <c r="L52" s="1">
        <v>0</v>
      </c>
      <c r="M52" s="1">
        <v>0</v>
      </c>
      <c r="N52" s="1" t="s">
        <v>19</v>
      </c>
      <c r="O52" s="1" t="s">
        <v>45</v>
      </c>
      <c r="P52" s="1">
        <v>11.81</v>
      </c>
      <c r="Q52" s="1" t="s">
        <v>48</v>
      </c>
    </row>
    <row r="53" spans="1:17" x14ac:dyDescent="0.25">
      <c r="A53" s="1">
        <v>2644</v>
      </c>
      <c r="B53" s="1" t="s">
        <v>17</v>
      </c>
      <c r="C53" s="1">
        <v>1</v>
      </c>
      <c r="D53" s="2">
        <v>7501943419711</v>
      </c>
      <c r="E53" s="1" t="s">
        <v>181</v>
      </c>
      <c r="F53" s="1">
        <v>9.77</v>
      </c>
      <c r="G53" s="1">
        <v>16</v>
      </c>
      <c r="H53" s="1"/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 t="s">
        <v>19</v>
      </c>
      <c r="O53" s="1" t="s">
        <v>45</v>
      </c>
      <c r="P53" s="1">
        <v>11.81</v>
      </c>
      <c r="Q53" s="1" t="s">
        <v>48</v>
      </c>
    </row>
    <row r="54" spans="1:17" x14ac:dyDescent="0.25">
      <c r="A54" s="1">
        <v>2644</v>
      </c>
      <c r="B54" s="1" t="s">
        <v>17</v>
      </c>
      <c r="C54" s="1">
        <v>1</v>
      </c>
      <c r="D54" s="2">
        <v>7501943419728</v>
      </c>
      <c r="E54" s="1" t="s">
        <v>406</v>
      </c>
      <c r="F54" s="1">
        <v>9.77</v>
      </c>
      <c r="G54" s="1">
        <v>16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19</v>
      </c>
      <c r="O54" s="1" t="s">
        <v>45</v>
      </c>
      <c r="P54" s="1">
        <v>11.81</v>
      </c>
      <c r="Q54" s="1" t="s">
        <v>48</v>
      </c>
    </row>
    <row r="55" spans="1:17" x14ac:dyDescent="0.25">
      <c r="A55" s="1">
        <v>2644</v>
      </c>
      <c r="B55" s="1" t="s">
        <v>17</v>
      </c>
      <c r="C55" s="1">
        <v>1</v>
      </c>
      <c r="D55" s="2">
        <v>7501943419735</v>
      </c>
      <c r="E55" s="1" t="s">
        <v>47</v>
      </c>
      <c r="F55" s="1">
        <v>9.77</v>
      </c>
      <c r="G55" s="1">
        <v>16</v>
      </c>
      <c r="H55" s="1"/>
      <c r="I55" s="1">
        <v>2</v>
      </c>
      <c r="J55" s="1">
        <v>5</v>
      </c>
      <c r="K55" s="1">
        <v>4.5</v>
      </c>
      <c r="L55" s="1">
        <v>0</v>
      </c>
      <c r="M55" s="1">
        <v>0</v>
      </c>
      <c r="N55" s="1" t="s">
        <v>19</v>
      </c>
      <c r="O55" s="1" t="s">
        <v>45</v>
      </c>
      <c r="P55" s="1">
        <v>11.81</v>
      </c>
      <c r="Q55" s="1" t="s">
        <v>48</v>
      </c>
    </row>
    <row r="56" spans="1:17" x14ac:dyDescent="0.25">
      <c r="A56" s="1">
        <v>2644</v>
      </c>
      <c r="B56" s="1" t="s">
        <v>17</v>
      </c>
      <c r="C56" s="1">
        <v>1</v>
      </c>
      <c r="D56" s="2">
        <v>7501943419759</v>
      </c>
      <c r="E56" s="1" t="s">
        <v>178</v>
      </c>
      <c r="F56" s="1">
        <v>9.77</v>
      </c>
      <c r="G56" s="1">
        <v>16</v>
      </c>
      <c r="H56" s="1"/>
      <c r="I56" s="1">
        <v>2</v>
      </c>
      <c r="J56" s="1">
        <v>5</v>
      </c>
      <c r="K56" s="1">
        <v>4.5</v>
      </c>
      <c r="L56" s="1">
        <v>0</v>
      </c>
      <c r="M56" s="1">
        <v>0</v>
      </c>
      <c r="N56" s="1" t="s">
        <v>19</v>
      </c>
      <c r="O56" s="1" t="s">
        <v>45</v>
      </c>
      <c r="P56" s="1">
        <v>11.81</v>
      </c>
      <c r="Q56" s="1" t="s">
        <v>48</v>
      </c>
    </row>
    <row r="57" spans="1:17" x14ac:dyDescent="0.25">
      <c r="A57" s="1">
        <v>2644</v>
      </c>
      <c r="B57" s="1" t="s">
        <v>17</v>
      </c>
      <c r="C57" s="1">
        <v>1</v>
      </c>
      <c r="D57" s="2">
        <v>7501943419766</v>
      </c>
      <c r="E57" s="1" t="s">
        <v>177</v>
      </c>
      <c r="F57" s="1">
        <v>28.99</v>
      </c>
      <c r="G57" s="1">
        <v>16</v>
      </c>
      <c r="H57" s="1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s">
        <v>19</v>
      </c>
      <c r="O57" s="1" t="s">
        <v>45</v>
      </c>
      <c r="P57" s="1">
        <v>35</v>
      </c>
      <c r="Q57" s="1" t="s">
        <v>176</v>
      </c>
    </row>
    <row r="58" spans="1:17" x14ac:dyDescent="0.25">
      <c r="A58" s="1">
        <v>2644</v>
      </c>
      <c r="B58" s="1" t="s">
        <v>17</v>
      </c>
      <c r="C58" s="1">
        <v>1</v>
      </c>
      <c r="D58" s="2">
        <v>7501943419780</v>
      </c>
      <c r="E58" s="1" t="s">
        <v>175</v>
      </c>
      <c r="F58" s="1">
        <v>28.99</v>
      </c>
      <c r="G58" s="1">
        <v>16</v>
      </c>
      <c r="H58" s="1"/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19</v>
      </c>
      <c r="O58" s="1" t="s">
        <v>45</v>
      </c>
      <c r="P58" s="1">
        <v>35</v>
      </c>
      <c r="Q58" s="1" t="s">
        <v>176</v>
      </c>
    </row>
    <row r="59" spans="1:17" x14ac:dyDescent="0.25">
      <c r="A59" s="1">
        <v>2644</v>
      </c>
      <c r="B59" s="1" t="s">
        <v>17</v>
      </c>
      <c r="C59" s="1">
        <v>1</v>
      </c>
      <c r="D59" s="2">
        <v>7501943420144</v>
      </c>
      <c r="E59" s="1" t="s">
        <v>259</v>
      </c>
      <c r="F59" s="1">
        <v>39.049999999999997</v>
      </c>
      <c r="G59" s="1">
        <v>16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19</v>
      </c>
      <c r="O59" s="1" t="s">
        <v>64</v>
      </c>
      <c r="P59" s="1">
        <v>47.67</v>
      </c>
      <c r="Q59" s="1" t="s">
        <v>260</v>
      </c>
    </row>
    <row r="60" spans="1:17" x14ac:dyDescent="0.25">
      <c r="A60" s="1">
        <v>2644</v>
      </c>
      <c r="B60" s="1" t="s">
        <v>17</v>
      </c>
      <c r="C60" s="1">
        <v>1</v>
      </c>
      <c r="D60" s="2">
        <v>7501943420182</v>
      </c>
      <c r="E60" s="1" t="s">
        <v>425</v>
      </c>
      <c r="F60" s="1">
        <v>11.25</v>
      </c>
      <c r="G60" s="1">
        <v>16</v>
      </c>
      <c r="H60" s="1">
        <v>0</v>
      </c>
      <c r="I60" s="1">
        <v>2</v>
      </c>
      <c r="J60" s="1">
        <v>5</v>
      </c>
      <c r="K60" s="1">
        <v>7.5</v>
      </c>
      <c r="L60" s="1">
        <v>2</v>
      </c>
      <c r="M60" s="1">
        <v>0</v>
      </c>
      <c r="N60" s="1" t="s">
        <v>19</v>
      </c>
      <c r="O60" s="1" t="s">
        <v>64</v>
      </c>
      <c r="P60" s="1">
        <v>13.71</v>
      </c>
      <c r="Q60" s="1" t="s">
        <v>328</v>
      </c>
    </row>
    <row r="61" spans="1:17" x14ac:dyDescent="0.25">
      <c r="A61" s="1">
        <v>2644</v>
      </c>
      <c r="B61" s="1" t="s">
        <v>17</v>
      </c>
      <c r="C61" s="1">
        <v>1</v>
      </c>
      <c r="D61" s="2">
        <v>7501943420250</v>
      </c>
      <c r="E61" s="1" t="s">
        <v>72</v>
      </c>
      <c r="F61" s="1">
        <v>13.8</v>
      </c>
      <c r="G61" s="1">
        <v>16</v>
      </c>
      <c r="H61" s="1">
        <v>0</v>
      </c>
      <c r="I61" s="1">
        <v>5</v>
      </c>
      <c r="J61" s="1">
        <v>7.5</v>
      </c>
      <c r="K61" s="1">
        <v>2</v>
      </c>
      <c r="L61" s="1">
        <v>0</v>
      </c>
      <c r="M61" s="1">
        <v>0</v>
      </c>
      <c r="N61" s="1" t="s">
        <v>19</v>
      </c>
      <c r="O61" s="1" t="s">
        <v>64</v>
      </c>
      <c r="P61" s="1">
        <v>16.899999999999999</v>
      </c>
      <c r="Q61" s="1" t="s">
        <v>73</v>
      </c>
    </row>
    <row r="62" spans="1:17" x14ac:dyDescent="0.25">
      <c r="A62" s="1">
        <v>2644</v>
      </c>
      <c r="B62" s="1" t="s">
        <v>17</v>
      </c>
      <c r="C62" s="1">
        <v>1</v>
      </c>
      <c r="D62" s="2">
        <v>7501943420533</v>
      </c>
      <c r="E62" s="1" t="s">
        <v>319</v>
      </c>
      <c r="F62" s="1">
        <v>23.45</v>
      </c>
      <c r="G62" s="1">
        <v>16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s">
        <v>19</v>
      </c>
      <c r="O62" s="1" t="s">
        <v>64</v>
      </c>
      <c r="P62" s="1">
        <v>28.62</v>
      </c>
      <c r="Q62" s="1" t="s">
        <v>320</v>
      </c>
    </row>
    <row r="63" spans="1:17" x14ac:dyDescent="0.25">
      <c r="A63" s="1">
        <v>2644</v>
      </c>
      <c r="B63" s="1" t="s">
        <v>17</v>
      </c>
      <c r="C63" s="1">
        <v>1</v>
      </c>
      <c r="D63" s="2">
        <v>7501943421141</v>
      </c>
      <c r="E63" s="1" t="s">
        <v>131</v>
      </c>
      <c r="F63" s="1">
        <v>16.23</v>
      </c>
      <c r="G63" s="1">
        <v>16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s">
        <v>19</v>
      </c>
      <c r="O63" s="1" t="s">
        <v>64</v>
      </c>
      <c r="P63" s="1">
        <v>19.739999999999998</v>
      </c>
      <c r="Q63" s="1" t="s">
        <v>132</v>
      </c>
    </row>
    <row r="64" spans="1:17" x14ac:dyDescent="0.25">
      <c r="A64" s="1">
        <v>2644</v>
      </c>
      <c r="B64" s="1" t="s">
        <v>17</v>
      </c>
      <c r="C64" s="1">
        <v>1</v>
      </c>
      <c r="D64" s="2">
        <v>7501943424562</v>
      </c>
      <c r="E64" s="1" t="s">
        <v>321</v>
      </c>
      <c r="F64" s="1">
        <v>13.41</v>
      </c>
      <c r="G64" s="1">
        <v>16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 t="s">
        <v>19</v>
      </c>
      <c r="O64" s="1" t="s">
        <v>64</v>
      </c>
      <c r="P64" s="1">
        <v>16.29</v>
      </c>
      <c r="Q64" s="1" t="s">
        <v>322</v>
      </c>
    </row>
    <row r="65" spans="1:17" x14ac:dyDescent="0.25">
      <c r="A65" s="1">
        <v>2644</v>
      </c>
      <c r="B65" s="1" t="s">
        <v>17</v>
      </c>
      <c r="C65" s="1">
        <v>1</v>
      </c>
      <c r="D65" s="2">
        <v>7501943424609</v>
      </c>
      <c r="E65" s="1" t="s">
        <v>261</v>
      </c>
      <c r="F65" s="1">
        <v>10.59</v>
      </c>
      <c r="G65" s="1">
        <v>16</v>
      </c>
      <c r="H65" s="1">
        <v>0</v>
      </c>
      <c r="I65" s="1">
        <v>2</v>
      </c>
      <c r="J65" s="1">
        <v>5</v>
      </c>
      <c r="K65" s="1">
        <v>7.5</v>
      </c>
      <c r="L65" s="1">
        <v>2</v>
      </c>
      <c r="M65" s="1">
        <v>0</v>
      </c>
      <c r="N65" s="1" t="s">
        <v>19</v>
      </c>
      <c r="O65" s="1" t="s">
        <v>64</v>
      </c>
      <c r="P65" s="1">
        <v>12.84</v>
      </c>
      <c r="Q65" s="1" t="s">
        <v>262</v>
      </c>
    </row>
    <row r="66" spans="1:17" x14ac:dyDescent="0.25">
      <c r="A66" s="1">
        <v>2644</v>
      </c>
      <c r="B66" s="1" t="s">
        <v>17</v>
      </c>
      <c r="C66" s="1">
        <v>1</v>
      </c>
      <c r="D66" s="2">
        <v>7501943424623</v>
      </c>
      <c r="E66" s="1" t="s">
        <v>74</v>
      </c>
      <c r="F66" s="1">
        <v>10.11</v>
      </c>
      <c r="G66" s="1">
        <v>16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19</v>
      </c>
      <c r="O66" s="1" t="s">
        <v>64</v>
      </c>
      <c r="P66" s="1">
        <v>14.83</v>
      </c>
      <c r="Q66" s="1" t="s">
        <v>75</v>
      </c>
    </row>
    <row r="67" spans="1:17" x14ac:dyDescent="0.25">
      <c r="A67" s="1">
        <v>2644</v>
      </c>
      <c r="B67" s="1" t="s">
        <v>17</v>
      </c>
      <c r="C67" s="1">
        <v>1</v>
      </c>
      <c r="D67" s="2">
        <v>7501943428614</v>
      </c>
      <c r="E67" s="1" t="s">
        <v>253</v>
      </c>
      <c r="F67" s="1">
        <v>14.83</v>
      </c>
      <c r="G67" s="1">
        <v>16</v>
      </c>
      <c r="H67" s="1"/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19</v>
      </c>
      <c r="O67" s="1" t="s">
        <v>64</v>
      </c>
      <c r="P67" s="1">
        <v>18.02</v>
      </c>
      <c r="Q67" s="1" t="s">
        <v>254</v>
      </c>
    </row>
    <row r="68" spans="1:17" x14ac:dyDescent="0.25">
      <c r="A68" s="1">
        <v>2644</v>
      </c>
      <c r="B68" s="1" t="s">
        <v>17</v>
      </c>
      <c r="C68" s="1">
        <v>1</v>
      </c>
      <c r="D68" s="2">
        <v>7501943431089</v>
      </c>
      <c r="E68" s="1" t="s">
        <v>327</v>
      </c>
      <c r="F68" s="1">
        <v>24.19</v>
      </c>
      <c r="G68" s="1">
        <v>16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19</v>
      </c>
      <c r="O68" s="1" t="s">
        <v>64</v>
      </c>
      <c r="P68" s="1">
        <v>29.48</v>
      </c>
      <c r="Q68" s="1" t="s">
        <v>328</v>
      </c>
    </row>
    <row r="69" spans="1:17" x14ac:dyDescent="0.25">
      <c r="A69" s="1">
        <v>2644</v>
      </c>
      <c r="B69" s="1" t="s">
        <v>17</v>
      </c>
      <c r="C69" s="1">
        <v>1</v>
      </c>
      <c r="D69" s="2">
        <v>7501943431102</v>
      </c>
      <c r="E69" s="1" t="s">
        <v>473</v>
      </c>
      <c r="F69" s="1">
        <v>19.04</v>
      </c>
      <c r="G69" s="1">
        <v>16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 t="s">
        <v>19</v>
      </c>
      <c r="O69" s="1" t="s">
        <v>64</v>
      </c>
      <c r="P69" s="1">
        <v>23.19</v>
      </c>
      <c r="Q69" s="1" t="s">
        <v>474</v>
      </c>
    </row>
    <row r="70" spans="1:17" x14ac:dyDescent="0.25">
      <c r="A70" s="1">
        <v>2644</v>
      </c>
      <c r="B70" s="1" t="s">
        <v>17</v>
      </c>
      <c r="C70" s="1">
        <v>1</v>
      </c>
      <c r="D70" s="2">
        <v>7501943431140</v>
      </c>
      <c r="E70" s="1" t="s">
        <v>373</v>
      </c>
      <c r="F70" s="1">
        <v>20.39</v>
      </c>
      <c r="G70" s="1">
        <v>16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 t="s">
        <v>19</v>
      </c>
      <c r="O70" s="1" t="s">
        <v>64</v>
      </c>
      <c r="P70" s="1">
        <v>24.91</v>
      </c>
      <c r="Q70" s="1" t="s">
        <v>161</v>
      </c>
    </row>
    <row r="71" spans="1:17" x14ac:dyDescent="0.25">
      <c r="A71" s="1">
        <v>2644</v>
      </c>
      <c r="B71" s="1" t="s">
        <v>17</v>
      </c>
      <c r="C71" s="1">
        <v>1</v>
      </c>
      <c r="D71" s="2">
        <v>7501943431249</v>
      </c>
      <c r="E71" s="1" t="s">
        <v>141</v>
      </c>
      <c r="F71" s="1">
        <v>10.56</v>
      </c>
      <c r="G71" s="1">
        <v>16</v>
      </c>
      <c r="H71" s="1"/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 t="s">
        <v>19</v>
      </c>
      <c r="O71" s="1" t="s">
        <v>64</v>
      </c>
      <c r="P71" s="1">
        <v>12.84</v>
      </c>
      <c r="Q71" s="1" t="s">
        <v>142</v>
      </c>
    </row>
    <row r="72" spans="1:17" x14ac:dyDescent="0.25">
      <c r="A72" s="1">
        <v>2644</v>
      </c>
      <c r="B72" s="1" t="s">
        <v>17</v>
      </c>
      <c r="C72" s="1">
        <v>1</v>
      </c>
      <c r="D72" s="2">
        <v>7501943431317</v>
      </c>
      <c r="E72" s="1" t="s">
        <v>209</v>
      </c>
      <c r="F72" s="1">
        <v>11.15</v>
      </c>
      <c r="G72" s="1">
        <v>16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 t="s">
        <v>19</v>
      </c>
      <c r="O72" s="1" t="s">
        <v>64</v>
      </c>
      <c r="P72" s="1">
        <v>13.62</v>
      </c>
      <c r="Q72" s="1" t="s">
        <v>210</v>
      </c>
    </row>
    <row r="73" spans="1:17" x14ac:dyDescent="0.25">
      <c r="A73" s="1">
        <v>2644</v>
      </c>
      <c r="B73" s="1" t="s">
        <v>17</v>
      </c>
      <c r="C73" s="1">
        <v>1</v>
      </c>
      <c r="D73" s="2">
        <v>7501943431805</v>
      </c>
      <c r="E73" s="1" t="s">
        <v>475</v>
      </c>
      <c r="F73" s="1">
        <v>24.19</v>
      </c>
      <c r="G73" s="1">
        <v>16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 t="s">
        <v>19</v>
      </c>
      <c r="O73" s="1" t="s">
        <v>64</v>
      </c>
      <c r="P73" s="1">
        <v>29.57</v>
      </c>
      <c r="Q73" s="1" t="s">
        <v>71</v>
      </c>
    </row>
    <row r="74" spans="1:17" x14ac:dyDescent="0.25">
      <c r="A74" s="1">
        <v>2644</v>
      </c>
      <c r="B74" s="1" t="s">
        <v>17</v>
      </c>
      <c r="C74" s="1">
        <v>1</v>
      </c>
      <c r="D74" s="2">
        <v>7501943432451</v>
      </c>
      <c r="E74" s="1" t="s">
        <v>137</v>
      </c>
      <c r="F74" s="1">
        <v>6.03</v>
      </c>
      <c r="G74" s="1">
        <v>16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 t="s">
        <v>19</v>
      </c>
      <c r="O74" s="1" t="s">
        <v>64</v>
      </c>
      <c r="P74" s="1">
        <v>7.41</v>
      </c>
      <c r="Q74" s="1" t="s">
        <v>138</v>
      </c>
    </row>
    <row r="75" spans="1:17" x14ac:dyDescent="0.25">
      <c r="A75" s="1">
        <v>2644</v>
      </c>
      <c r="B75" s="1" t="s">
        <v>17</v>
      </c>
      <c r="C75" s="1">
        <v>1</v>
      </c>
      <c r="D75" s="2">
        <v>7501943432475</v>
      </c>
      <c r="E75" s="1" t="s">
        <v>323</v>
      </c>
      <c r="F75" s="1">
        <v>6.03</v>
      </c>
      <c r="G75" s="1">
        <v>16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19</v>
      </c>
      <c r="O75" s="1" t="s">
        <v>64</v>
      </c>
      <c r="P75" s="1">
        <v>7.41</v>
      </c>
      <c r="Q75" s="1" t="s">
        <v>138</v>
      </c>
    </row>
    <row r="76" spans="1:17" x14ac:dyDescent="0.25">
      <c r="A76" s="1">
        <v>2644</v>
      </c>
      <c r="B76" s="1" t="s">
        <v>17</v>
      </c>
      <c r="C76" s="1">
        <v>1</v>
      </c>
      <c r="D76" s="2">
        <v>7501943433090</v>
      </c>
      <c r="E76" s="1" t="s">
        <v>197</v>
      </c>
      <c r="F76" s="1">
        <v>120.14</v>
      </c>
      <c r="G76" s="1">
        <v>16</v>
      </c>
      <c r="H76" s="1"/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 t="s">
        <v>19</v>
      </c>
      <c r="O76" s="1" t="s">
        <v>52</v>
      </c>
      <c r="P76" s="1">
        <v>144.74</v>
      </c>
      <c r="Q76" s="1" t="s">
        <v>193</v>
      </c>
    </row>
    <row r="77" spans="1:17" x14ac:dyDescent="0.25">
      <c r="A77" s="1">
        <v>2644</v>
      </c>
      <c r="B77" s="1" t="s">
        <v>17</v>
      </c>
      <c r="C77" s="1">
        <v>1</v>
      </c>
      <c r="D77" s="2">
        <v>7501943433359</v>
      </c>
      <c r="E77" s="1" t="s">
        <v>242</v>
      </c>
      <c r="F77" s="1">
        <v>72.08</v>
      </c>
      <c r="G77" s="1">
        <v>16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19</v>
      </c>
      <c r="O77" s="1" t="s">
        <v>52</v>
      </c>
      <c r="P77" s="1">
        <v>86.9</v>
      </c>
      <c r="Q77" s="1" t="s">
        <v>62</v>
      </c>
    </row>
    <row r="78" spans="1:17" x14ac:dyDescent="0.25">
      <c r="A78" s="1">
        <v>2644</v>
      </c>
      <c r="B78" s="1" t="s">
        <v>17</v>
      </c>
      <c r="C78" s="1">
        <v>1</v>
      </c>
      <c r="D78" s="2">
        <v>7501943434622</v>
      </c>
      <c r="E78" s="1" t="s">
        <v>307</v>
      </c>
      <c r="F78" s="1">
        <v>82.75</v>
      </c>
      <c r="G78" s="1">
        <v>16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 t="s">
        <v>19</v>
      </c>
      <c r="O78" s="1" t="s">
        <v>52</v>
      </c>
      <c r="P78" s="1">
        <v>99.74</v>
      </c>
      <c r="Q78" s="1" t="s">
        <v>121</v>
      </c>
    </row>
    <row r="79" spans="1:17" x14ac:dyDescent="0.25">
      <c r="A79" s="1">
        <v>2644</v>
      </c>
      <c r="B79" s="1" t="s">
        <v>17</v>
      </c>
      <c r="C79" s="1">
        <v>1</v>
      </c>
      <c r="D79" s="2">
        <v>7501943434721</v>
      </c>
      <c r="E79" s="1" t="s">
        <v>468</v>
      </c>
      <c r="F79" s="1">
        <v>32.75</v>
      </c>
      <c r="G79" s="1">
        <v>16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19</v>
      </c>
      <c r="O79" s="1" t="s">
        <v>52</v>
      </c>
      <c r="P79" s="1">
        <v>39.479999999999997</v>
      </c>
      <c r="Q79" s="1" t="s">
        <v>62</v>
      </c>
    </row>
    <row r="80" spans="1:17" x14ac:dyDescent="0.25">
      <c r="A80" s="1">
        <v>2644</v>
      </c>
      <c r="B80" s="1" t="s">
        <v>17</v>
      </c>
      <c r="C80" s="1">
        <v>1</v>
      </c>
      <c r="D80" s="2">
        <v>7501943434745</v>
      </c>
      <c r="E80" s="1" t="s">
        <v>365</v>
      </c>
      <c r="F80" s="1">
        <v>27.63</v>
      </c>
      <c r="G80" s="1">
        <v>16</v>
      </c>
      <c r="H80" s="1">
        <v>0</v>
      </c>
      <c r="I80" s="1">
        <v>2</v>
      </c>
      <c r="J80" s="1">
        <v>1.5</v>
      </c>
      <c r="K80" s="1">
        <v>3.5</v>
      </c>
      <c r="L80" s="1">
        <v>0</v>
      </c>
      <c r="M80" s="1">
        <v>0</v>
      </c>
      <c r="N80" s="1" t="s">
        <v>19</v>
      </c>
      <c r="O80" s="1" t="s">
        <v>52</v>
      </c>
      <c r="P80" s="1">
        <v>33.36</v>
      </c>
      <c r="Q80" s="1" t="s">
        <v>366</v>
      </c>
    </row>
    <row r="81" spans="1:17" x14ac:dyDescent="0.25">
      <c r="A81" s="1">
        <v>2644</v>
      </c>
      <c r="B81" s="1" t="s">
        <v>17</v>
      </c>
      <c r="C81" s="1">
        <v>1</v>
      </c>
      <c r="D81" s="2">
        <v>7501943440807</v>
      </c>
      <c r="E81" s="1" t="s">
        <v>200</v>
      </c>
      <c r="F81" s="1">
        <v>24.02</v>
      </c>
      <c r="G81" s="1">
        <v>16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19</v>
      </c>
      <c r="O81" s="1" t="s">
        <v>52</v>
      </c>
      <c r="P81" s="1">
        <v>28.97</v>
      </c>
      <c r="Q81" s="1" t="s">
        <v>201</v>
      </c>
    </row>
    <row r="82" spans="1:17" x14ac:dyDescent="0.25">
      <c r="A82" s="1">
        <v>2644</v>
      </c>
      <c r="B82" s="1" t="s">
        <v>17</v>
      </c>
      <c r="C82" s="1">
        <v>1</v>
      </c>
      <c r="D82" s="2">
        <v>7501943441408</v>
      </c>
      <c r="E82" s="1" t="s">
        <v>243</v>
      </c>
      <c r="F82" s="1">
        <v>37.46</v>
      </c>
      <c r="G82" s="1">
        <v>16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 t="s">
        <v>19</v>
      </c>
      <c r="O82" s="1" t="s">
        <v>52</v>
      </c>
      <c r="P82" s="1">
        <v>45.17</v>
      </c>
      <c r="Q82" s="1" t="s">
        <v>244</v>
      </c>
    </row>
    <row r="83" spans="1:17" x14ac:dyDescent="0.25">
      <c r="A83" s="1">
        <v>2644</v>
      </c>
      <c r="B83" s="1" t="s">
        <v>17</v>
      </c>
      <c r="C83" s="1">
        <v>1</v>
      </c>
      <c r="D83" s="2">
        <v>7501943443655</v>
      </c>
      <c r="E83" s="1" t="s">
        <v>125</v>
      </c>
      <c r="F83" s="1">
        <v>25.08</v>
      </c>
      <c r="G83" s="1">
        <v>16</v>
      </c>
      <c r="H83" s="1">
        <v>0</v>
      </c>
      <c r="I83" s="1">
        <v>2</v>
      </c>
      <c r="J83" s="1">
        <v>2.5</v>
      </c>
      <c r="K83" s="1">
        <v>0</v>
      </c>
      <c r="L83" s="1">
        <v>0</v>
      </c>
      <c r="M83" s="1">
        <v>0</v>
      </c>
      <c r="N83" s="1" t="s">
        <v>19</v>
      </c>
      <c r="O83" s="1" t="s">
        <v>52</v>
      </c>
      <c r="P83" s="1">
        <v>30.34</v>
      </c>
      <c r="Q83" s="1" t="s">
        <v>126</v>
      </c>
    </row>
    <row r="84" spans="1:17" x14ac:dyDescent="0.25">
      <c r="A84" s="1">
        <v>2644</v>
      </c>
      <c r="B84" s="1" t="s">
        <v>17</v>
      </c>
      <c r="C84" s="1">
        <v>1</v>
      </c>
      <c r="D84" s="2">
        <v>7501943444928</v>
      </c>
      <c r="E84" s="1" t="s">
        <v>120</v>
      </c>
      <c r="F84" s="1">
        <v>105.51</v>
      </c>
      <c r="G84" s="1">
        <v>16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 t="s">
        <v>19</v>
      </c>
      <c r="O84" s="1" t="s">
        <v>52</v>
      </c>
      <c r="P84" s="1">
        <v>127.16</v>
      </c>
      <c r="Q84" s="1" t="s">
        <v>121</v>
      </c>
    </row>
    <row r="85" spans="1:17" x14ac:dyDescent="0.25">
      <c r="A85" s="1">
        <v>2644</v>
      </c>
      <c r="B85" s="1" t="s">
        <v>17</v>
      </c>
      <c r="C85" s="1">
        <v>1</v>
      </c>
      <c r="D85" s="2">
        <v>7501943444942</v>
      </c>
      <c r="E85" s="1" t="s">
        <v>122</v>
      </c>
      <c r="F85" s="1">
        <v>112.93</v>
      </c>
      <c r="G85" s="1">
        <v>16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19</v>
      </c>
      <c r="O85" s="1" t="s">
        <v>52</v>
      </c>
      <c r="P85" s="1">
        <v>136.12</v>
      </c>
      <c r="Q85" s="1" t="s">
        <v>123</v>
      </c>
    </row>
    <row r="86" spans="1:17" x14ac:dyDescent="0.25">
      <c r="A86" s="1">
        <v>2644</v>
      </c>
      <c r="B86" s="1" t="s">
        <v>17</v>
      </c>
      <c r="C86" s="1">
        <v>1</v>
      </c>
      <c r="D86" s="2">
        <v>7501943444966</v>
      </c>
      <c r="E86" s="1" t="s">
        <v>192</v>
      </c>
      <c r="F86" s="1">
        <v>124.36</v>
      </c>
      <c r="G86" s="1">
        <v>16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19</v>
      </c>
      <c r="O86" s="1" t="s">
        <v>52</v>
      </c>
      <c r="P86" s="1">
        <v>149.83000000000001</v>
      </c>
      <c r="Q86" s="1" t="s">
        <v>193</v>
      </c>
    </row>
    <row r="87" spans="1:17" x14ac:dyDescent="0.25">
      <c r="A87" s="1">
        <v>2644</v>
      </c>
      <c r="B87" s="1" t="s">
        <v>17</v>
      </c>
      <c r="C87" s="1">
        <v>1</v>
      </c>
      <c r="D87" s="2">
        <v>7501943448865</v>
      </c>
      <c r="E87" s="1" t="s">
        <v>405</v>
      </c>
      <c r="F87" s="1">
        <v>14.73</v>
      </c>
      <c r="G87" s="1">
        <v>16</v>
      </c>
      <c r="H87" s="1"/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19</v>
      </c>
      <c r="O87" s="1" t="s">
        <v>113</v>
      </c>
      <c r="P87" s="1">
        <v>17.760000000000002</v>
      </c>
      <c r="Q87" s="1" t="s">
        <v>226</v>
      </c>
    </row>
    <row r="88" spans="1:17" x14ac:dyDescent="0.25">
      <c r="A88" s="1">
        <v>2644</v>
      </c>
      <c r="B88" s="1" t="s">
        <v>17</v>
      </c>
      <c r="C88" s="1">
        <v>1</v>
      </c>
      <c r="D88" s="2">
        <v>7501943450103</v>
      </c>
      <c r="E88" s="1" t="s">
        <v>434</v>
      </c>
      <c r="F88" s="1">
        <v>10.74</v>
      </c>
      <c r="G88" s="1">
        <v>16</v>
      </c>
      <c r="H88" s="1"/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79</v>
      </c>
      <c r="O88" s="1" t="s">
        <v>80</v>
      </c>
      <c r="P88" s="1">
        <v>14.57</v>
      </c>
      <c r="Q88" s="1" t="s">
        <v>278</v>
      </c>
    </row>
    <row r="89" spans="1:17" x14ac:dyDescent="0.25">
      <c r="A89" s="1">
        <v>2644</v>
      </c>
      <c r="B89" s="1" t="s">
        <v>17</v>
      </c>
      <c r="C89" s="1">
        <v>1</v>
      </c>
      <c r="D89" s="2">
        <v>7501943452688</v>
      </c>
      <c r="E89" s="1" t="s">
        <v>383</v>
      </c>
      <c r="F89" s="1">
        <v>25.68</v>
      </c>
      <c r="G89" s="1">
        <v>16</v>
      </c>
      <c r="H89" s="1"/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 t="s">
        <v>79</v>
      </c>
      <c r="O89" s="1" t="s">
        <v>80</v>
      </c>
      <c r="P89" s="1">
        <v>34.4</v>
      </c>
      <c r="Q89" s="1" t="s">
        <v>91</v>
      </c>
    </row>
    <row r="90" spans="1:17" x14ac:dyDescent="0.25">
      <c r="A90" s="1">
        <v>2644</v>
      </c>
      <c r="B90" s="1" t="s">
        <v>17</v>
      </c>
      <c r="C90" s="1">
        <v>1</v>
      </c>
      <c r="D90" s="2">
        <v>7501943452701</v>
      </c>
      <c r="E90" s="1" t="s">
        <v>90</v>
      </c>
      <c r="F90" s="1">
        <v>25.68</v>
      </c>
      <c r="G90" s="1">
        <v>16</v>
      </c>
      <c r="H90" s="1"/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 t="s">
        <v>79</v>
      </c>
      <c r="O90" s="1" t="s">
        <v>80</v>
      </c>
      <c r="P90" s="1">
        <v>34.4</v>
      </c>
      <c r="Q90" s="1" t="s">
        <v>91</v>
      </c>
    </row>
    <row r="91" spans="1:17" x14ac:dyDescent="0.25">
      <c r="A91" s="1">
        <v>2644</v>
      </c>
      <c r="B91" s="1" t="s">
        <v>17</v>
      </c>
      <c r="C91" s="1">
        <v>1</v>
      </c>
      <c r="D91" s="2">
        <v>7501943452886</v>
      </c>
      <c r="E91" s="1" t="s">
        <v>92</v>
      </c>
      <c r="F91" s="1">
        <v>25.68</v>
      </c>
      <c r="G91" s="1">
        <v>16</v>
      </c>
      <c r="H91" s="1"/>
      <c r="I91" s="1">
        <v>2</v>
      </c>
      <c r="J91" s="1">
        <v>5</v>
      </c>
      <c r="K91" s="1">
        <v>2.5</v>
      </c>
      <c r="L91" s="1">
        <v>0</v>
      </c>
      <c r="M91" s="1">
        <v>0</v>
      </c>
      <c r="N91" s="1" t="s">
        <v>79</v>
      </c>
      <c r="O91" s="1" t="s">
        <v>80</v>
      </c>
      <c r="P91" s="1">
        <v>34.4</v>
      </c>
      <c r="Q91" s="1" t="s">
        <v>91</v>
      </c>
    </row>
    <row r="92" spans="1:17" x14ac:dyDescent="0.25">
      <c r="A92" s="1">
        <v>2644</v>
      </c>
      <c r="B92" s="1" t="s">
        <v>17</v>
      </c>
      <c r="C92" s="1">
        <v>1</v>
      </c>
      <c r="D92" s="2">
        <v>7501943454439</v>
      </c>
      <c r="E92" s="1" t="s">
        <v>139</v>
      </c>
      <c r="F92" s="1">
        <v>20.46</v>
      </c>
      <c r="G92" s="1">
        <v>16</v>
      </c>
      <c r="H92" s="1"/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 t="s">
        <v>19</v>
      </c>
      <c r="O92" s="1" t="s">
        <v>64</v>
      </c>
      <c r="P92" s="1">
        <v>25.6</v>
      </c>
      <c r="Q92" s="1" t="s">
        <v>140</v>
      </c>
    </row>
    <row r="93" spans="1:17" x14ac:dyDescent="0.25">
      <c r="A93" s="1">
        <v>2644</v>
      </c>
      <c r="B93" s="1" t="s">
        <v>17</v>
      </c>
      <c r="C93" s="1">
        <v>1</v>
      </c>
      <c r="D93" s="2">
        <v>7501943454712</v>
      </c>
      <c r="E93" s="1" t="s">
        <v>326</v>
      </c>
      <c r="F93" s="1">
        <v>39.049999999999997</v>
      </c>
      <c r="G93" s="1">
        <v>16</v>
      </c>
      <c r="H93" s="1"/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 t="s">
        <v>19</v>
      </c>
      <c r="O93" s="1" t="s">
        <v>64</v>
      </c>
      <c r="P93" s="1">
        <v>48.79</v>
      </c>
      <c r="Q93" s="1" t="s">
        <v>102</v>
      </c>
    </row>
    <row r="94" spans="1:17" x14ac:dyDescent="0.25">
      <c r="A94" s="1">
        <v>2644</v>
      </c>
      <c r="B94" s="1" t="s">
        <v>17</v>
      </c>
      <c r="C94" s="1">
        <v>1</v>
      </c>
      <c r="D94" s="2">
        <v>7501943454743</v>
      </c>
      <c r="E94" s="1" t="s">
        <v>452</v>
      </c>
      <c r="F94" s="1">
        <v>30.75</v>
      </c>
      <c r="G94" s="1">
        <v>16</v>
      </c>
      <c r="H94" s="1"/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 t="s">
        <v>19</v>
      </c>
      <c r="O94" s="1" t="s">
        <v>41</v>
      </c>
      <c r="P94" s="1">
        <v>38.450000000000003</v>
      </c>
      <c r="Q94" s="1" t="s">
        <v>77</v>
      </c>
    </row>
    <row r="95" spans="1:17" x14ac:dyDescent="0.25">
      <c r="A95" s="1">
        <v>2644</v>
      </c>
      <c r="B95" s="1" t="s">
        <v>17</v>
      </c>
      <c r="C95" s="1">
        <v>1</v>
      </c>
      <c r="D95" s="2">
        <v>7501943454811</v>
      </c>
      <c r="E95" s="1" t="s">
        <v>170</v>
      </c>
      <c r="F95" s="1">
        <v>30.75</v>
      </c>
      <c r="G95" s="1">
        <v>16</v>
      </c>
      <c r="H95" s="1"/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 t="s">
        <v>19</v>
      </c>
      <c r="O95" s="1" t="s">
        <v>41</v>
      </c>
      <c r="P95" s="1">
        <v>38.450000000000003</v>
      </c>
      <c r="Q95" s="1" t="s">
        <v>77</v>
      </c>
    </row>
    <row r="96" spans="1:17" x14ac:dyDescent="0.25">
      <c r="A96" s="1">
        <v>2644</v>
      </c>
      <c r="B96" s="1" t="s">
        <v>17</v>
      </c>
      <c r="C96" s="1">
        <v>1</v>
      </c>
      <c r="D96" s="2">
        <v>7501943454873</v>
      </c>
      <c r="E96" s="1" t="s">
        <v>111</v>
      </c>
      <c r="F96" s="1">
        <v>30.75</v>
      </c>
      <c r="G96" s="1">
        <v>16</v>
      </c>
      <c r="H96" s="1"/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 t="s">
        <v>19</v>
      </c>
      <c r="O96" s="1" t="s">
        <v>41</v>
      </c>
      <c r="P96" s="1">
        <v>38.450000000000003</v>
      </c>
      <c r="Q96" s="1" t="s">
        <v>77</v>
      </c>
    </row>
    <row r="97" spans="1:17" x14ac:dyDescent="0.25">
      <c r="A97" s="1">
        <v>2644</v>
      </c>
      <c r="B97" s="1" t="s">
        <v>17</v>
      </c>
      <c r="C97" s="1">
        <v>1</v>
      </c>
      <c r="D97" s="2">
        <v>7501943454941</v>
      </c>
      <c r="E97" s="1" t="s">
        <v>169</v>
      </c>
      <c r="F97" s="1">
        <v>30.75</v>
      </c>
      <c r="G97" s="1">
        <v>16</v>
      </c>
      <c r="H97" s="1"/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 t="s">
        <v>19</v>
      </c>
      <c r="O97" s="1" t="s">
        <v>41</v>
      </c>
      <c r="P97" s="1">
        <v>38.450000000000003</v>
      </c>
      <c r="Q97" s="1" t="s">
        <v>77</v>
      </c>
    </row>
    <row r="98" spans="1:17" x14ac:dyDescent="0.25">
      <c r="A98" s="1">
        <v>2644</v>
      </c>
      <c r="B98" s="1" t="s">
        <v>17</v>
      </c>
      <c r="C98" s="1">
        <v>1</v>
      </c>
      <c r="D98" s="2">
        <v>7501943458437</v>
      </c>
      <c r="E98" s="1" t="s">
        <v>399</v>
      </c>
      <c r="F98" s="1">
        <v>20.75</v>
      </c>
      <c r="G98" s="1">
        <v>16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19</v>
      </c>
      <c r="O98" s="1" t="s">
        <v>20</v>
      </c>
      <c r="P98" s="1">
        <v>24.91</v>
      </c>
      <c r="Q98" s="1" t="s">
        <v>400</v>
      </c>
    </row>
    <row r="99" spans="1:17" x14ac:dyDescent="0.25">
      <c r="A99" s="1">
        <v>2644</v>
      </c>
      <c r="B99" s="1" t="s">
        <v>17</v>
      </c>
      <c r="C99" s="1">
        <v>1</v>
      </c>
      <c r="D99" s="2">
        <v>7501943458451</v>
      </c>
      <c r="E99" s="1" t="s">
        <v>24</v>
      </c>
      <c r="F99" s="1">
        <v>61.49</v>
      </c>
      <c r="G99" s="1">
        <v>16</v>
      </c>
      <c r="H99" s="1"/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19</v>
      </c>
      <c r="O99" s="1" t="s">
        <v>20</v>
      </c>
      <c r="P99" s="1">
        <v>74.05</v>
      </c>
      <c r="Q99" s="1" t="s">
        <v>25</v>
      </c>
    </row>
    <row r="100" spans="1:17" x14ac:dyDescent="0.25">
      <c r="A100" s="1">
        <v>2644</v>
      </c>
      <c r="B100" s="1" t="s">
        <v>17</v>
      </c>
      <c r="C100" s="1">
        <v>1</v>
      </c>
      <c r="D100" s="2">
        <v>7501943458499</v>
      </c>
      <c r="E100" s="1" t="s">
        <v>448</v>
      </c>
      <c r="F100" s="1">
        <v>5.21</v>
      </c>
      <c r="G100" s="1">
        <v>16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 t="s">
        <v>19</v>
      </c>
      <c r="O100" s="1" t="s">
        <v>20</v>
      </c>
      <c r="P100" s="1">
        <v>6.29</v>
      </c>
      <c r="Q100" s="1" t="s">
        <v>176</v>
      </c>
    </row>
    <row r="101" spans="1:17" x14ac:dyDescent="0.25">
      <c r="A101" s="1">
        <v>2644</v>
      </c>
      <c r="B101" s="1" t="s">
        <v>17</v>
      </c>
      <c r="C101" s="1">
        <v>1</v>
      </c>
      <c r="D101" s="2">
        <v>7501943458574</v>
      </c>
      <c r="E101" s="1" t="s">
        <v>36</v>
      </c>
      <c r="F101" s="1">
        <v>10.44</v>
      </c>
      <c r="G101" s="1">
        <v>16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 t="s">
        <v>19</v>
      </c>
      <c r="O101" s="1" t="s">
        <v>20</v>
      </c>
      <c r="P101" s="1">
        <v>12.59</v>
      </c>
      <c r="Q101" s="1" t="s">
        <v>37</v>
      </c>
    </row>
    <row r="102" spans="1:17" x14ac:dyDescent="0.25">
      <c r="A102" s="1">
        <v>2644</v>
      </c>
      <c r="B102" s="1" t="s">
        <v>17</v>
      </c>
      <c r="C102" s="1">
        <v>1</v>
      </c>
      <c r="D102" s="2">
        <v>7501943458840</v>
      </c>
      <c r="E102" s="1" t="s">
        <v>449</v>
      </c>
      <c r="F102" s="1">
        <v>62.93</v>
      </c>
      <c r="G102" s="1">
        <v>16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 t="s">
        <v>19</v>
      </c>
      <c r="O102" s="1" t="s">
        <v>20</v>
      </c>
      <c r="P102" s="1">
        <v>77.760000000000005</v>
      </c>
      <c r="Q102" s="1" t="s">
        <v>450</v>
      </c>
    </row>
    <row r="103" spans="1:17" x14ac:dyDescent="0.25">
      <c r="A103" s="1">
        <v>2644</v>
      </c>
      <c r="B103" s="1" t="s">
        <v>17</v>
      </c>
      <c r="C103" s="1">
        <v>1</v>
      </c>
      <c r="D103" s="2">
        <v>7501943459038</v>
      </c>
      <c r="E103" s="1" t="s">
        <v>32</v>
      </c>
      <c r="F103" s="1">
        <v>12.21</v>
      </c>
      <c r="G103" s="1">
        <v>16</v>
      </c>
      <c r="H103" s="1">
        <v>0</v>
      </c>
      <c r="I103" s="1">
        <v>2</v>
      </c>
      <c r="J103" s="1">
        <v>3</v>
      </c>
      <c r="K103" s="1">
        <v>0</v>
      </c>
      <c r="L103" s="1">
        <v>0</v>
      </c>
      <c r="M103" s="1">
        <v>0</v>
      </c>
      <c r="N103" s="1" t="s">
        <v>19</v>
      </c>
      <c r="O103" s="1" t="s">
        <v>20</v>
      </c>
      <c r="P103" s="1">
        <v>14.83</v>
      </c>
      <c r="Q103" s="1" t="s">
        <v>33</v>
      </c>
    </row>
    <row r="104" spans="1:17" x14ac:dyDescent="0.25">
      <c r="A104" s="1">
        <v>2644</v>
      </c>
      <c r="B104" s="1" t="s">
        <v>17</v>
      </c>
      <c r="C104" s="1">
        <v>1</v>
      </c>
      <c r="D104" s="2">
        <v>7501943460591</v>
      </c>
      <c r="E104" s="1" t="s">
        <v>158</v>
      </c>
      <c r="F104" s="1">
        <v>14.21</v>
      </c>
      <c r="G104" s="1">
        <v>16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 t="s">
        <v>19</v>
      </c>
      <c r="O104" s="1" t="s">
        <v>20</v>
      </c>
      <c r="P104" s="1">
        <v>17.16</v>
      </c>
      <c r="Q104" s="1" t="s">
        <v>159</v>
      </c>
    </row>
    <row r="105" spans="1:17" x14ac:dyDescent="0.25">
      <c r="A105" s="1">
        <v>2644</v>
      </c>
      <c r="B105" s="1" t="s">
        <v>17</v>
      </c>
      <c r="C105" s="1">
        <v>1</v>
      </c>
      <c r="D105" s="2">
        <v>7501943462793</v>
      </c>
      <c r="E105" s="1" t="s">
        <v>107</v>
      </c>
      <c r="F105" s="1">
        <v>19.309999999999999</v>
      </c>
      <c r="G105" s="1">
        <v>16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 t="s">
        <v>19</v>
      </c>
      <c r="O105" s="1" t="s">
        <v>20</v>
      </c>
      <c r="P105" s="1">
        <v>23.19</v>
      </c>
      <c r="Q105" s="1" t="s">
        <v>108</v>
      </c>
    </row>
    <row r="106" spans="1:17" x14ac:dyDescent="0.25">
      <c r="A106" s="1">
        <v>2644</v>
      </c>
      <c r="B106" s="1" t="s">
        <v>17</v>
      </c>
      <c r="C106" s="1">
        <v>1</v>
      </c>
      <c r="D106" s="2">
        <v>7501943463523</v>
      </c>
      <c r="E106" s="1" t="s">
        <v>351</v>
      </c>
      <c r="F106" s="1">
        <v>66.819999999999993</v>
      </c>
      <c r="G106" s="1">
        <v>16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 t="s">
        <v>19</v>
      </c>
      <c r="O106" s="1" t="s">
        <v>20</v>
      </c>
      <c r="P106" s="1">
        <v>80.52</v>
      </c>
      <c r="Q106" s="1" t="s">
        <v>236</v>
      </c>
    </row>
    <row r="107" spans="1:17" x14ac:dyDescent="0.25">
      <c r="A107" s="1">
        <v>2644</v>
      </c>
      <c r="B107" s="1" t="s">
        <v>17</v>
      </c>
      <c r="C107" s="1">
        <v>1</v>
      </c>
      <c r="D107" s="2">
        <v>7501943465343</v>
      </c>
      <c r="E107" s="1" t="s">
        <v>30</v>
      </c>
      <c r="F107" s="1">
        <v>24.25</v>
      </c>
      <c r="G107" s="1">
        <v>16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 t="s">
        <v>19</v>
      </c>
      <c r="O107" s="1" t="s">
        <v>20</v>
      </c>
      <c r="P107" s="1">
        <v>27.5</v>
      </c>
      <c r="Q107" s="1" t="s">
        <v>31</v>
      </c>
    </row>
    <row r="108" spans="1:17" x14ac:dyDescent="0.25">
      <c r="A108" s="1">
        <v>2644</v>
      </c>
      <c r="B108" s="1" t="s">
        <v>17</v>
      </c>
      <c r="C108" s="1">
        <v>1</v>
      </c>
      <c r="D108" s="2">
        <v>7501943466357</v>
      </c>
      <c r="E108" s="1" t="s">
        <v>439</v>
      </c>
      <c r="F108" s="1">
        <v>28.26</v>
      </c>
      <c r="G108" s="1">
        <v>16</v>
      </c>
      <c r="H108" s="1"/>
      <c r="I108" s="1">
        <v>2</v>
      </c>
      <c r="J108" s="1">
        <v>2</v>
      </c>
      <c r="K108" s="1">
        <v>7.5</v>
      </c>
      <c r="L108" s="1">
        <v>0</v>
      </c>
      <c r="M108" s="1">
        <v>0</v>
      </c>
      <c r="N108" s="1" t="s">
        <v>19</v>
      </c>
      <c r="O108" s="1" t="s">
        <v>20</v>
      </c>
      <c r="P108" s="1">
        <v>35.26</v>
      </c>
      <c r="Q108" s="1" t="s">
        <v>440</v>
      </c>
    </row>
    <row r="109" spans="1:17" x14ac:dyDescent="0.25">
      <c r="A109" s="1">
        <v>2644</v>
      </c>
      <c r="B109" s="1" t="s">
        <v>17</v>
      </c>
      <c r="C109" s="1">
        <v>1</v>
      </c>
      <c r="D109" s="2">
        <v>7501943466364</v>
      </c>
      <c r="E109" s="1" t="s">
        <v>287</v>
      </c>
      <c r="F109" s="1">
        <v>18.39</v>
      </c>
      <c r="G109" s="1">
        <v>16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 t="s">
        <v>19</v>
      </c>
      <c r="O109" s="1" t="s">
        <v>20</v>
      </c>
      <c r="P109" s="1">
        <v>23.02</v>
      </c>
      <c r="Q109" s="1" t="s">
        <v>288</v>
      </c>
    </row>
    <row r="110" spans="1:17" x14ac:dyDescent="0.25">
      <c r="A110" s="1">
        <v>2644</v>
      </c>
      <c r="B110" s="1" t="s">
        <v>17</v>
      </c>
      <c r="C110" s="1">
        <v>1</v>
      </c>
      <c r="D110" s="2">
        <v>7501943466371</v>
      </c>
      <c r="E110" s="1" t="s">
        <v>343</v>
      </c>
      <c r="F110" s="1">
        <v>19.079999999999998</v>
      </c>
      <c r="G110" s="1">
        <v>16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 t="s">
        <v>19</v>
      </c>
      <c r="O110" s="1" t="s">
        <v>20</v>
      </c>
      <c r="P110" s="1">
        <v>23.88</v>
      </c>
      <c r="Q110" s="1" t="s">
        <v>344</v>
      </c>
    </row>
    <row r="111" spans="1:17" x14ac:dyDescent="0.25">
      <c r="A111" s="1">
        <v>2644</v>
      </c>
      <c r="B111" s="1" t="s">
        <v>17</v>
      </c>
      <c r="C111" s="1">
        <v>1</v>
      </c>
      <c r="D111" s="2">
        <v>7501943466548</v>
      </c>
      <c r="E111" s="1" t="s">
        <v>245</v>
      </c>
      <c r="F111" s="1">
        <v>63.56</v>
      </c>
      <c r="G111" s="1">
        <v>16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 t="s">
        <v>19</v>
      </c>
      <c r="O111" s="1" t="s">
        <v>52</v>
      </c>
      <c r="P111" s="1">
        <v>74.83</v>
      </c>
      <c r="Q111" s="1" t="s">
        <v>246</v>
      </c>
    </row>
    <row r="112" spans="1:17" x14ac:dyDescent="0.25">
      <c r="A112" s="1">
        <v>2644</v>
      </c>
      <c r="B112" s="1" t="s">
        <v>17</v>
      </c>
      <c r="C112" s="1">
        <v>1</v>
      </c>
      <c r="D112" s="2">
        <v>7501943468054</v>
      </c>
      <c r="E112" s="1" t="s">
        <v>267</v>
      </c>
      <c r="F112" s="1">
        <v>22.17</v>
      </c>
      <c r="G112" s="1">
        <v>16</v>
      </c>
      <c r="H112" s="1"/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 t="s">
        <v>79</v>
      </c>
      <c r="O112" s="1" t="s">
        <v>268</v>
      </c>
      <c r="P112" s="1">
        <v>30.09</v>
      </c>
      <c r="Q112" s="1" t="s">
        <v>269</v>
      </c>
    </row>
    <row r="113" spans="1:17" x14ac:dyDescent="0.25">
      <c r="A113" s="1">
        <v>2644</v>
      </c>
      <c r="B113" s="1" t="s">
        <v>17</v>
      </c>
      <c r="C113" s="1">
        <v>1</v>
      </c>
      <c r="D113" s="2">
        <v>7501943468320</v>
      </c>
      <c r="E113" s="1" t="s">
        <v>229</v>
      </c>
      <c r="F113" s="1">
        <v>16.7</v>
      </c>
      <c r="G113" s="1">
        <v>16</v>
      </c>
      <c r="H113" s="1"/>
      <c r="I113" s="1">
        <v>2</v>
      </c>
      <c r="J113" s="1">
        <v>5</v>
      </c>
      <c r="K113" s="1">
        <v>4.5</v>
      </c>
      <c r="L113" s="1">
        <v>0</v>
      </c>
      <c r="M113" s="1">
        <v>0</v>
      </c>
      <c r="N113" s="1" t="s">
        <v>19</v>
      </c>
      <c r="O113" s="1" t="s">
        <v>41</v>
      </c>
      <c r="P113" s="1">
        <v>20.95</v>
      </c>
      <c r="Q113" s="1" t="s">
        <v>230</v>
      </c>
    </row>
    <row r="114" spans="1:17" x14ac:dyDescent="0.25">
      <c r="A114" s="1">
        <v>2644</v>
      </c>
      <c r="B114" s="1" t="s">
        <v>17</v>
      </c>
      <c r="C114" s="1">
        <v>1</v>
      </c>
      <c r="D114" s="2">
        <v>7501943468443</v>
      </c>
      <c r="E114" s="1" t="s">
        <v>40</v>
      </c>
      <c r="F114" s="1">
        <v>15.02</v>
      </c>
      <c r="G114" s="1">
        <v>16</v>
      </c>
      <c r="H114" s="1"/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 t="s">
        <v>19</v>
      </c>
      <c r="O114" s="1" t="s">
        <v>41</v>
      </c>
      <c r="P114" s="1">
        <v>18.79</v>
      </c>
      <c r="Q114" s="1" t="s">
        <v>42</v>
      </c>
    </row>
    <row r="115" spans="1:17" x14ac:dyDescent="0.25">
      <c r="A115" s="1">
        <v>2644</v>
      </c>
      <c r="B115" s="1" t="s">
        <v>17</v>
      </c>
      <c r="C115" s="1">
        <v>1</v>
      </c>
      <c r="D115" s="2">
        <v>7501943468504</v>
      </c>
      <c r="E115" s="1" t="s">
        <v>167</v>
      </c>
      <c r="F115" s="1">
        <v>8.83</v>
      </c>
      <c r="G115" s="1">
        <v>16</v>
      </c>
      <c r="H115" s="1"/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 t="s">
        <v>19</v>
      </c>
      <c r="O115" s="1" t="s">
        <v>41</v>
      </c>
      <c r="P115" s="1">
        <v>11.03</v>
      </c>
      <c r="Q115" s="1" t="s">
        <v>168</v>
      </c>
    </row>
    <row r="116" spans="1:17" x14ac:dyDescent="0.25">
      <c r="A116" s="1">
        <v>2644</v>
      </c>
      <c r="B116" s="1" t="s">
        <v>17</v>
      </c>
      <c r="C116" s="1">
        <v>1</v>
      </c>
      <c r="D116" s="2">
        <v>7501943471337</v>
      </c>
      <c r="E116" s="1" t="s">
        <v>294</v>
      </c>
      <c r="F116" s="1">
        <v>12.69</v>
      </c>
      <c r="G116" s="1">
        <v>16</v>
      </c>
      <c r="H116" s="1"/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 t="s">
        <v>19</v>
      </c>
      <c r="O116" s="1" t="s">
        <v>41</v>
      </c>
      <c r="P116" s="1">
        <v>15.95</v>
      </c>
      <c r="Q116" s="1" t="s">
        <v>295</v>
      </c>
    </row>
    <row r="117" spans="1:17" x14ac:dyDescent="0.25">
      <c r="A117" s="1">
        <v>2644</v>
      </c>
      <c r="B117" s="1" t="s">
        <v>17</v>
      </c>
      <c r="C117" s="1">
        <v>1</v>
      </c>
      <c r="D117" s="2">
        <v>7501943471603</v>
      </c>
      <c r="E117" s="1" t="s">
        <v>151</v>
      </c>
      <c r="F117" s="1">
        <v>29.63</v>
      </c>
      <c r="G117" s="1">
        <v>16</v>
      </c>
      <c r="H117" s="1"/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79</v>
      </c>
      <c r="O117" s="1" t="s">
        <v>80</v>
      </c>
      <c r="P117" s="1">
        <v>39.57</v>
      </c>
      <c r="Q117" s="1" t="s">
        <v>152</v>
      </c>
    </row>
    <row r="118" spans="1:17" x14ac:dyDescent="0.25">
      <c r="A118" s="1">
        <v>2644</v>
      </c>
      <c r="B118" s="1" t="s">
        <v>17</v>
      </c>
      <c r="C118" s="1">
        <v>1</v>
      </c>
      <c r="D118" s="2">
        <v>7501943471900</v>
      </c>
      <c r="E118" s="1" t="s">
        <v>355</v>
      </c>
      <c r="F118" s="1">
        <v>17.18</v>
      </c>
      <c r="G118" s="1">
        <v>16</v>
      </c>
      <c r="H118" s="1"/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19</v>
      </c>
      <c r="O118" s="1" t="s">
        <v>41</v>
      </c>
      <c r="P118" s="1">
        <v>21.47</v>
      </c>
      <c r="Q118" s="1" t="s">
        <v>356</v>
      </c>
    </row>
    <row r="119" spans="1:17" x14ac:dyDescent="0.25">
      <c r="A119" s="1">
        <v>2644</v>
      </c>
      <c r="B119" s="1" t="s">
        <v>17</v>
      </c>
      <c r="C119" s="1">
        <v>1</v>
      </c>
      <c r="D119" s="2">
        <v>7501943471962</v>
      </c>
      <c r="E119" s="1" t="s">
        <v>43</v>
      </c>
      <c r="F119" s="1">
        <v>28.05</v>
      </c>
      <c r="G119" s="1">
        <v>16</v>
      </c>
      <c r="H119" s="1"/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 t="s">
        <v>19</v>
      </c>
      <c r="O119" s="1" t="s">
        <v>41</v>
      </c>
      <c r="P119" s="1">
        <v>35.090000000000003</v>
      </c>
      <c r="Q119" s="1" t="s">
        <v>42</v>
      </c>
    </row>
    <row r="120" spans="1:17" x14ac:dyDescent="0.25">
      <c r="A120" s="1">
        <v>2644</v>
      </c>
      <c r="B120" s="1" t="s">
        <v>17</v>
      </c>
      <c r="C120" s="1">
        <v>1</v>
      </c>
      <c r="D120" s="2">
        <v>7501943472631</v>
      </c>
      <c r="E120" s="1" t="s">
        <v>485</v>
      </c>
      <c r="F120" s="1">
        <v>25.68</v>
      </c>
      <c r="G120" s="1">
        <v>16</v>
      </c>
      <c r="H120" s="1"/>
      <c r="I120" s="1">
        <v>2</v>
      </c>
      <c r="J120" s="1">
        <v>5</v>
      </c>
      <c r="K120" s="1">
        <v>2.5</v>
      </c>
      <c r="L120" s="1">
        <v>0</v>
      </c>
      <c r="M120" s="1">
        <v>0</v>
      </c>
      <c r="N120" s="1" t="s">
        <v>79</v>
      </c>
      <c r="O120" s="1" t="s">
        <v>80</v>
      </c>
      <c r="P120" s="1">
        <v>34.4</v>
      </c>
      <c r="Q120" s="1" t="s">
        <v>91</v>
      </c>
    </row>
    <row r="121" spans="1:17" x14ac:dyDescent="0.25">
      <c r="A121" s="1">
        <v>2644</v>
      </c>
      <c r="B121" s="1" t="s">
        <v>17</v>
      </c>
      <c r="C121" s="1">
        <v>1</v>
      </c>
      <c r="D121" s="2">
        <v>7501943472655</v>
      </c>
      <c r="E121" s="1" t="s">
        <v>279</v>
      </c>
      <c r="F121" s="1">
        <v>25.68</v>
      </c>
      <c r="G121" s="1">
        <v>16</v>
      </c>
      <c r="H121" s="1"/>
      <c r="I121" s="1">
        <v>2</v>
      </c>
      <c r="J121" s="1">
        <v>5</v>
      </c>
      <c r="K121" s="1">
        <v>2.5</v>
      </c>
      <c r="L121" s="1">
        <v>0</v>
      </c>
      <c r="M121" s="1">
        <v>0</v>
      </c>
      <c r="N121" s="1" t="s">
        <v>79</v>
      </c>
      <c r="O121" s="1" t="s">
        <v>80</v>
      </c>
      <c r="P121" s="1">
        <v>34.4</v>
      </c>
      <c r="Q121" s="1" t="s">
        <v>91</v>
      </c>
    </row>
    <row r="122" spans="1:17" x14ac:dyDescent="0.25">
      <c r="A122" s="1">
        <v>2644</v>
      </c>
      <c r="B122" s="1" t="s">
        <v>17</v>
      </c>
      <c r="C122" s="1">
        <v>1</v>
      </c>
      <c r="D122" s="2">
        <v>7501943472679</v>
      </c>
      <c r="E122" s="1" t="s">
        <v>213</v>
      </c>
      <c r="F122" s="1">
        <v>25.68</v>
      </c>
      <c r="G122" s="1">
        <v>16</v>
      </c>
      <c r="H122" s="1"/>
      <c r="I122" s="1">
        <v>2</v>
      </c>
      <c r="J122" s="1">
        <v>5</v>
      </c>
      <c r="K122" s="1">
        <v>2.5</v>
      </c>
      <c r="L122" s="1">
        <v>0</v>
      </c>
      <c r="M122" s="1">
        <v>0</v>
      </c>
      <c r="N122" s="1" t="s">
        <v>79</v>
      </c>
      <c r="O122" s="1" t="s">
        <v>80</v>
      </c>
      <c r="P122" s="1">
        <v>34.4</v>
      </c>
      <c r="Q122" s="1" t="s">
        <v>91</v>
      </c>
    </row>
    <row r="123" spans="1:17" x14ac:dyDescent="0.25">
      <c r="A123" s="1">
        <v>2644</v>
      </c>
      <c r="B123" s="1" t="s">
        <v>17</v>
      </c>
      <c r="C123" s="1">
        <v>1</v>
      </c>
      <c r="D123" s="2">
        <v>7501943472693</v>
      </c>
      <c r="E123" s="1" t="s">
        <v>277</v>
      </c>
      <c r="F123" s="1">
        <v>10.74</v>
      </c>
      <c r="G123" s="1">
        <v>16</v>
      </c>
      <c r="H123" s="1"/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 t="s">
        <v>79</v>
      </c>
      <c r="O123" s="1" t="s">
        <v>80</v>
      </c>
      <c r="P123" s="1">
        <v>14.57</v>
      </c>
      <c r="Q123" s="1" t="s">
        <v>278</v>
      </c>
    </row>
    <row r="124" spans="1:17" x14ac:dyDescent="0.25">
      <c r="A124" s="1">
        <v>2644</v>
      </c>
      <c r="B124" s="1" t="s">
        <v>17</v>
      </c>
      <c r="C124" s="1">
        <v>1</v>
      </c>
      <c r="D124" s="2">
        <v>7501943473461</v>
      </c>
      <c r="E124" s="1" t="s">
        <v>155</v>
      </c>
      <c r="F124" s="1">
        <v>35.25</v>
      </c>
      <c r="G124" s="1">
        <v>16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 t="s">
        <v>19</v>
      </c>
      <c r="O124" s="1" t="s">
        <v>20</v>
      </c>
      <c r="P124" s="1">
        <v>44.14</v>
      </c>
      <c r="Q124" s="1" t="s">
        <v>156</v>
      </c>
    </row>
    <row r="125" spans="1:17" x14ac:dyDescent="0.25">
      <c r="A125" s="1">
        <v>2644</v>
      </c>
      <c r="B125" s="1" t="s">
        <v>17</v>
      </c>
      <c r="C125" s="1">
        <v>1</v>
      </c>
      <c r="D125" s="2">
        <v>7501943473485</v>
      </c>
      <c r="E125" s="1" t="s">
        <v>222</v>
      </c>
      <c r="F125" s="1">
        <v>44.97</v>
      </c>
      <c r="G125" s="1">
        <v>16</v>
      </c>
      <c r="H125" s="1"/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 t="s">
        <v>19</v>
      </c>
      <c r="O125" s="1" t="s">
        <v>20</v>
      </c>
      <c r="P125" s="1">
        <v>56.21</v>
      </c>
      <c r="Q125" s="1" t="s">
        <v>23</v>
      </c>
    </row>
    <row r="126" spans="1:17" x14ac:dyDescent="0.25">
      <c r="A126" s="1">
        <v>2644</v>
      </c>
      <c r="B126" s="1" t="s">
        <v>17</v>
      </c>
      <c r="C126" s="1">
        <v>1</v>
      </c>
      <c r="D126" s="2">
        <v>7501943473508</v>
      </c>
      <c r="E126" s="1" t="s">
        <v>459</v>
      </c>
      <c r="F126" s="1">
        <v>27.73</v>
      </c>
      <c r="G126" s="1">
        <v>16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19</v>
      </c>
      <c r="O126" s="1" t="s">
        <v>52</v>
      </c>
      <c r="P126" s="1">
        <v>34.659999999999997</v>
      </c>
      <c r="Q126" s="1" t="s">
        <v>460</v>
      </c>
    </row>
    <row r="127" spans="1:17" x14ac:dyDescent="0.25">
      <c r="A127" s="1">
        <v>2644</v>
      </c>
      <c r="B127" s="1" t="s">
        <v>17</v>
      </c>
      <c r="C127" s="1">
        <v>1</v>
      </c>
      <c r="D127" s="2">
        <v>7501943473522</v>
      </c>
      <c r="E127" s="1" t="s">
        <v>391</v>
      </c>
      <c r="F127" s="1">
        <v>10.77</v>
      </c>
      <c r="G127" s="1">
        <v>16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 t="s">
        <v>19</v>
      </c>
      <c r="O127" s="1" t="s">
        <v>20</v>
      </c>
      <c r="P127" s="1">
        <v>13.53</v>
      </c>
      <c r="Q127" s="1" t="s">
        <v>392</v>
      </c>
    </row>
    <row r="128" spans="1:17" x14ac:dyDescent="0.25">
      <c r="A128" s="1">
        <v>2644</v>
      </c>
      <c r="B128" s="1" t="s">
        <v>17</v>
      </c>
      <c r="C128" s="1">
        <v>1</v>
      </c>
      <c r="D128" s="2">
        <v>7501943473942</v>
      </c>
      <c r="E128" s="1" t="s">
        <v>451</v>
      </c>
      <c r="F128" s="1">
        <v>27.4</v>
      </c>
      <c r="G128" s="1">
        <v>16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 t="s">
        <v>19</v>
      </c>
      <c r="O128" s="1" t="s">
        <v>165</v>
      </c>
      <c r="P128" s="1">
        <v>34.31</v>
      </c>
      <c r="Q128" s="1" t="s">
        <v>156</v>
      </c>
    </row>
    <row r="129" spans="1:17" x14ac:dyDescent="0.25">
      <c r="A129" s="1">
        <v>2644</v>
      </c>
      <c r="B129" s="1" t="s">
        <v>17</v>
      </c>
      <c r="C129" s="1">
        <v>1</v>
      </c>
      <c r="D129" s="2">
        <v>7501943473980</v>
      </c>
      <c r="E129" s="1" t="s">
        <v>101</v>
      </c>
      <c r="F129" s="1">
        <v>20.49</v>
      </c>
      <c r="G129" s="1">
        <v>16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 t="s">
        <v>19</v>
      </c>
      <c r="O129" s="1" t="s">
        <v>20</v>
      </c>
      <c r="P129" s="1">
        <v>25.6</v>
      </c>
      <c r="Q129" s="1" t="s">
        <v>102</v>
      </c>
    </row>
    <row r="130" spans="1:17" x14ac:dyDescent="0.25">
      <c r="A130" s="1">
        <v>2644</v>
      </c>
      <c r="B130" s="1" t="s">
        <v>17</v>
      </c>
      <c r="C130" s="1">
        <v>1</v>
      </c>
      <c r="D130" s="2">
        <v>7501943474307</v>
      </c>
      <c r="E130" s="1" t="s">
        <v>28</v>
      </c>
      <c r="F130" s="1">
        <v>13.26</v>
      </c>
      <c r="G130" s="1">
        <v>16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 t="s">
        <v>19</v>
      </c>
      <c r="O130" s="1" t="s">
        <v>20</v>
      </c>
      <c r="P130" s="1">
        <v>16.64</v>
      </c>
      <c r="Q130" s="1" t="s">
        <v>29</v>
      </c>
    </row>
    <row r="131" spans="1:17" x14ac:dyDescent="0.25">
      <c r="A131" s="1">
        <v>2644</v>
      </c>
      <c r="B131" s="1" t="s">
        <v>17</v>
      </c>
      <c r="C131" s="1">
        <v>1</v>
      </c>
      <c r="D131" s="2">
        <v>7501943474581</v>
      </c>
      <c r="E131" s="1" t="s">
        <v>390</v>
      </c>
      <c r="F131" s="1">
        <v>17.02</v>
      </c>
      <c r="G131" s="1">
        <v>16</v>
      </c>
      <c r="H131" s="1"/>
      <c r="I131" s="1">
        <v>2</v>
      </c>
      <c r="J131" s="1">
        <v>1.5</v>
      </c>
      <c r="K131" s="1">
        <v>3.99</v>
      </c>
      <c r="L131" s="1">
        <v>0</v>
      </c>
      <c r="M131" s="1">
        <v>0</v>
      </c>
      <c r="N131" s="1" t="s">
        <v>19</v>
      </c>
      <c r="O131" s="1" t="s">
        <v>20</v>
      </c>
      <c r="P131" s="1">
        <v>20.52</v>
      </c>
      <c r="Q131" s="1" t="s">
        <v>226</v>
      </c>
    </row>
    <row r="132" spans="1:17" x14ac:dyDescent="0.25">
      <c r="A132" s="1">
        <v>2644</v>
      </c>
      <c r="B132" s="1" t="s">
        <v>17</v>
      </c>
      <c r="C132" s="1">
        <v>1</v>
      </c>
      <c r="D132" s="2">
        <v>7501943474833</v>
      </c>
      <c r="E132" s="1" t="s">
        <v>469</v>
      </c>
      <c r="F132" s="1">
        <v>94.65</v>
      </c>
      <c r="G132" s="1">
        <v>16</v>
      </c>
      <c r="H132" s="1">
        <v>0</v>
      </c>
      <c r="I132" s="1">
        <v>2</v>
      </c>
      <c r="J132" s="1">
        <v>2.5</v>
      </c>
      <c r="K132" s="1">
        <v>12</v>
      </c>
      <c r="L132" s="1">
        <v>0</v>
      </c>
      <c r="M132" s="1">
        <v>0</v>
      </c>
      <c r="N132" s="1" t="s">
        <v>19</v>
      </c>
      <c r="O132" s="1" t="s">
        <v>52</v>
      </c>
      <c r="P132" s="1">
        <v>111.38</v>
      </c>
      <c r="Q132" s="1" t="s">
        <v>411</v>
      </c>
    </row>
    <row r="133" spans="1:17" x14ac:dyDescent="0.25">
      <c r="A133" s="1">
        <v>2644</v>
      </c>
      <c r="B133" s="1" t="s">
        <v>17</v>
      </c>
      <c r="C133" s="1">
        <v>1</v>
      </c>
      <c r="D133" s="2">
        <v>7501943474871</v>
      </c>
      <c r="E133" s="1" t="s">
        <v>315</v>
      </c>
      <c r="F133" s="1">
        <v>89.87</v>
      </c>
      <c r="G133" s="1">
        <v>16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 t="s">
        <v>19</v>
      </c>
      <c r="O133" s="1" t="s">
        <v>52</v>
      </c>
      <c r="P133" s="1">
        <v>105.78</v>
      </c>
      <c r="Q133" s="1" t="s">
        <v>204</v>
      </c>
    </row>
    <row r="134" spans="1:17" x14ac:dyDescent="0.25">
      <c r="A134" s="1">
        <v>2644</v>
      </c>
      <c r="B134" s="1" t="s">
        <v>17</v>
      </c>
      <c r="C134" s="1">
        <v>1</v>
      </c>
      <c r="D134" s="2">
        <v>7501943474994</v>
      </c>
      <c r="E134" s="1" t="s">
        <v>127</v>
      </c>
      <c r="F134" s="1">
        <v>47.61</v>
      </c>
      <c r="G134" s="1">
        <v>16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 t="s">
        <v>19</v>
      </c>
      <c r="O134" s="1" t="s">
        <v>52</v>
      </c>
      <c r="P134" s="1">
        <v>55.95</v>
      </c>
      <c r="Q134" s="1" t="s">
        <v>128</v>
      </c>
    </row>
    <row r="135" spans="1:17" x14ac:dyDescent="0.25">
      <c r="A135" s="1">
        <v>2644</v>
      </c>
      <c r="B135" s="1" t="s">
        <v>17</v>
      </c>
      <c r="C135" s="1">
        <v>1</v>
      </c>
      <c r="D135" s="2">
        <v>7501943475014</v>
      </c>
      <c r="E135" s="1" t="s">
        <v>247</v>
      </c>
      <c r="F135" s="1">
        <v>56.46</v>
      </c>
      <c r="G135" s="1">
        <v>16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 t="s">
        <v>19</v>
      </c>
      <c r="O135" s="1" t="s">
        <v>52</v>
      </c>
      <c r="P135" s="1">
        <v>66.55</v>
      </c>
      <c r="Q135" s="1" t="s">
        <v>248</v>
      </c>
    </row>
    <row r="136" spans="1:17" x14ac:dyDescent="0.25">
      <c r="A136" s="1">
        <v>2644</v>
      </c>
      <c r="B136" s="1" t="s">
        <v>17</v>
      </c>
      <c r="C136" s="1">
        <v>1</v>
      </c>
      <c r="D136" s="2">
        <v>7501943475076</v>
      </c>
      <c r="E136" s="1" t="s">
        <v>203</v>
      </c>
      <c r="F136" s="1">
        <v>42.04</v>
      </c>
      <c r="G136" s="1">
        <v>16</v>
      </c>
      <c r="H136" s="1">
        <v>0</v>
      </c>
      <c r="I136" s="1">
        <v>2</v>
      </c>
      <c r="J136" s="1">
        <v>2.5</v>
      </c>
      <c r="K136" s="1">
        <v>12</v>
      </c>
      <c r="L136" s="1">
        <v>0</v>
      </c>
      <c r="M136" s="1">
        <v>0</v>
      </c>
      <c r="N136" s="1" t="s">
        <v>19</v>
      </c>
      <c r="O136" s="1" t="s">
        <v>52</v>
      </c>
      <c r="P136" s="1">
        <v>49.48</v>
      </c>
      <c r="Q136" s="1" t="s">
        <v>204</v>
      </c>
    </row>
    <row r="137" spans="1:17" x14ac:dyDescent="0.25">
      <c r="A137" s="1">
        <v>2644</v>
      </c>
      <c r="B137" s="1" t="s">
        <v>17</v>
      </c>
      <c r="C137" s="1">
        <v>1</v>
      </c>
      <c r="D137" s="2">
        <v>7501943476042</v>
      </c>
      <c r="E137" s="1" t="s">
        <v>205</v>
      </c>
      <c r="F137" s="1">
        <v>35.520000000000003</v>
      </c>
      <c r="G137" s="1">
        <v>16</v>
      </c>
      <c r="H137" s="1">
        <v>0</v>
      </c>
      <c r="I137" s="1">
        <v>2</v>
      </c>
      <c r="J137" s="1">
        <v>5</v>
      </c>
      <c r="K137" s="1">
        <v>2.5</v>
      </c>
      <c r="L137" s="1">
        <v>0</v>
      </c>
      <c r="M137" s="1">
        <v>0</v>
      </c>
      <c r="N137" s="1" t="s">
        <v>19</v>
      </c>
      <c r="O137" s="1" t="s">
        <v>52</v>
      </c>
      <c r="P137" s="1">
        <v>46.12</v>
      </c>
      <c r="Q137" s="1" t="s">
        <v>206</v>
      </c>
    </row>
    <row r="138" spans="1:17" x14ac:dyDescent="0.25">
      <c r="A138" s="1">
        <v>2644</v>
      </c>
      <c r="B138" s="1" t="s">
        <v>17</v>
      </c>
      <c r="C138" s="1">
        <v>1</v>
      </c>
      <c r="D138" s="2">
        <v>7501943476066</v>
      </c>
      <c r="E138" s="1" t="s">
        <v>249</v>
      </c>
      <c r="F138" s="1">
        <v>44.7</v>
      </c>
      <c r="G138" s="1">
        <v>16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 t="s">
        <v>19</v>
      </c>
      <c r="O138" s="1" t="s">
        <v>52</v>
      </c>
      <c r="P138" s="1">
        <v>58.19</v>
      </c>
      <c r="Q138" s="1" t="s">
        <v>250</v>
      </c>
    </row>
    <row r="139" spans="1:17" x14ac:dyDescent="0.25">
      <c r="A139" s="1">
        <v>2644</v>
      </c>
      <c r="B139" s="1" t="s">
        <v>17</v>
      </c>
      <c r="C139" s="1">
        <v>1</v>
      </c>
      <c r="D139" s="2">
        <v>7501943476271</v>
      </c>
      <c r="E139" s="1" t="s">
        <v>162</v>
      </c>
      <c r="F139" s="1">
        <v>10.94</v>
      </c>
      <c r="G139" s="1">
        <v>16</v>
      </c>
      <c r="H139" s="1">
        <v>0</v>
      </c>
      <c r="I139" s="1">
        <v>2</v>
      </c>
      <c r="J139" s="1">
        <v>5</v>
      </c>
      <c r="K139" s="1">
        <v>2.5</v>
      </c>
      <c r="L139" s="1">
        <v>0</v>
      </c>
      <c r="M139" s="1">
        <v>0</v>
      </c>
      <c r="N139" s="1" t="s">
        <v>19</v>
      </c>
      <c r="O139" s="1" t="s">
        <v>20</v>
      </c>
      <c r="P139" s="1">
        <v>14.22</v>
      </c>
      <c r="Q139" s="1" t="s">
        <v>163</v>
      </c>
    </row>
    <row r="140" spans="1:17" x14ac:dyDescent="0.25">
      <c r="A140" s="1">
        <v>2644</v>
      </c>
      <c r="B140" s="1" t="s">
        <v>17</v>
      </c>
      <c r="C140" s="1">
        <v>1</v>
      </c>
      <c r="D140" s="2">
        <v>7501943488625</v>
      </c>
      <c r="E140" s="1" t="s">
        <v>389</v>
      </c>
      <c r="F140" s="1">
        <v>16.940000000000001</v>
      </c>
      <c r="G140" s="1">
        <v>16</v>
      </c>
      <c r="H140" s="1"/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 t="s">
        <v>19</v>
      </c>
      <c r="O140" s="1" t="s">
        <v>20</v>
      </c>
      <c r="P140" s="1">
        <v>20.43</v>
      </c>
      <c r="Q140" s="1" t="s">
        <v>37</v>
      </c>
    </row>
    <row r="141" spans="1:17" x14ac:dyDescent="0.25">
      <c r="A141" s="1">
        <v>2644</v>
      </c>
      <c r="B141" s="1" t="s">
        <v>17</v>
      </c>
      <c r="C141" s="1">
        <v>1</v>
      </c>
      <c r="D141" s="2">
        <v>7501943488649</v>
      </c>
      <c r="E141" s="1" t="s">
        <v>305</v>
      </c>
      <c r="F141" s="1">
        <v>117.11</v>
      </c>
      <c r="G141" s="1">
        <v>16</v>
      </c>
      <c r="H141" s="1"/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19</v>
      </c>
      <c r="O141" s="1" t="s">
        <v>52</v>
      </c>
      <c r="P141" s="1">
        <v>146.21</v>
      </c>
      <c r="Q141" s="1" t="s">
        <v>306</v>
      </c>
    </row>
    <row r="142" spans="1:17" x14ac:dyDescent="0.25">
      <c r="A142" s="1">
        <v>2644</v>
      </c>
      <c r="B142" s="1" t="s">
        <v>17</v>
      </c>
      <c r="C142" s="1">
        <v>1</v>
      </c>
      <c r="D142" s="2">
        <v>7501943488663</v>
      </c>
      <c r="E142" s="1" t="s">
        <v>153</v>
      </c>
      <c r="F142" s="1">
        <v>124.59</v>
      </c>
      <c r="G142" s="1">
        <v>16</v>
      </c>
      <c r="H142" s="1"/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 t="s">
        <v>19</v>
      </c>
      <c r="O142" s="1" t="s">
        <v>20</v>
      </c>
      <c r="P142" s="1">
        <v>155.6</v>
      </c>
      <c r="Q142" s="1" t="s">
        <v>154</v>
      </c>
    </row>
    <row r="143" spans="1:17" x14ac:dyDescent="0.25">
      <c r="A143" s="1">
        <v>2644</v>
      </c>
      <c r="B143" s="1" t="s">
        <v>17</v>
      </c>
      <c r="C143" s="1">
        <v>1</v>
      </c>
      <c r="D143" s="2">
        <v>7501943488687</v>
      </c>
      <c r="E143" s="1" t="s">
        <v>412</v>
      </c>
      <c r="F143" s="1">
        <v>132.07</v>
      </c>
      <c r="G143" s="1">
        <v>16</v>
      </c>
      <c r="H143" s="1"/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 t="s">
        <v>19</v>
      </c>
      <c r="O143" s="1" t="s">
        <v>52</v>
      </c>
      <c r="P143" s="1">
        <v>164.91</v>
      </c>
      <c r="Q143" s="1" t="s">
        <v>413</v>
      </c>
    </row>
    <row r="144" spans="1:17" x14ac:dyDescent="0.25">
      <c r="A144" s="1">
        <v>2644</v>
      </c>
      <c r="B144" s="1" t="s">
        <v>17</v>
      </c>
      <c r="C144" s="1">
        <v>1</v>
      </c>
      <c r="D144" s="2">
        <v>7501943489004</v>
      </c>
      <c r="E144" s="1" t="s">
        <v>173</v>
      </c>
      <c r="F144" s="1">
        <v>7.56</v>
      </c>
      <c r="G144" s="1">
        <v>16</v>
      </c>
      <c r="H144" s="1"/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 t="s">
        <v>19</v>
      </c>
      <c r="O144" s="1" t="s">
        <v>113</v>
      </c>
      <c r="P144" s="1">
        <v>9.14</v>
      </c>
      <c r="Q144" s="1" t="s">
        <v>174</v>
      </c>
    </row>
    <row r="145" spans="1:17" x14ac:dyDescent="0.25">
      <c r="A145" s="1">
        <v>2644</v>
      </c>
      <c r="B145" s="1" t="s">
        <v>17</v>
      </c>
      <c r="C145" s="1">
        <v>1</v>
      </c>
      <c r="D145" s="2">
        <v>7501943489011</v>
      </c>
      <c r="E145" s="1" t="s">
        <v>233</v>
      </c>
      <c r="F145" s="1">
        <v>10.1</v>
      </c>
      <c r="G145" s="1">
        <v>16</v>
      </c>
      <c r="H145" s="1"/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 t="s">
        <v>19</v>
      </c>
      <c r="O145" s="1" t="s">
        <v>45</v>
      </c>
      <c r="P145" s="1">
        <v>12.24</v>
      </c>
      <c r="Q145" s="1" t="s">
        <v>116</v>
      </c>
    </row>
    <row r="146" spans="1:17" x14ac:dyDescent="0.25">
      <c r="A146" s="1">
        <v>2644</v>
      </c>
      <c r="B146" s="1" t="s">
        <v>17</v>
      </c>
      <c r="C146" s="1">
        <v>1</v>
      </c>
      <c r="D146" s="2">
        <v>7501943489028</v>
      </c>
      <c r="E146" s="1" t="s">
        <v>357</v>
      </c>
      <c r="F146" s="1">
        <v>10.1</v>
      </c>
      <c r="G146" s="1">
        <v>16</v>
      </c>
      <c r="H146" s="1"/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 t="s">
        <v>19</v>
      </c>
      <c r="O146" s="1" t="s">
        <v>45</v>
      </c>
      <c r="P146" s="1">
        <v>12.24</v>
      </c>
      <c r="Q146" s="1" t="s">
        <v>116</v>
      </c>
    </row>
    <row r="147" spans="1:17" x14ac:dyDescent="0.25">
      <c r="A147" s="1">
        <v>2644</v>
      </c>
      <c r="B147" s="1" t="s">
        <v>17</v>
      </c>
      <c r="C147" s="1">
        <v>1</v>
      </c>
      <c r="D147" s="2">
        <v>7501943489035</v>
      </c>
      <c r="E147" s="1" t="s">
        <v>115</v>
      </c>
      <c r="F147" s="1">
        <v>10.1</v>
      </c>
      <c r="G147" s="1">
        <v>16</v>
      </c>
      <c r="H147" s="1"/>
      <c r="I147" s="1">
        <v>2</v>
      </c>
      <c r="J147" s="1">
        <v>5</v>
      </c>
      <c r="K147" s="1">
        <v>5.5</v>
      </c>
      <c r="L147" s="1">
        <v>0</v>
      </c>
      <c r="M147" s="1">
        <v>0</v>
      </c>
      <c r="N147" s="1" t="s">
        <v>19</v>
      </c>
      <c r="O147" s="1" t="s">
        <v>113</v>
      </c>
      <c r="P147" s="1">
        <v>12.24</v>
      </c>
      <c r="Q147" s="1" t="s">
        <v>116</v>
      </c>
    </row>
    <row r="148" spans="1:17" x14ac:dyDescent="0.25">
      <c r="A148" s="1">
        <v>2644</v>
      </c>
      <c r="B148" s="1" t="s">
        <v>17</v>
      </c>
      <c r="C148" s="1">
        <v>1</v>
      </c>
      <c r="D148" s="2">
        <v>7501943489042</v>
      </c>
      <c r="E148" s="1" t="s">
        <v>402</v>
      </c>
      <c r="F148" s="1">
        <v>10.1</v>
      </c>
      <c r="G148" s="1">
        <v>16</v>
      </c>
      <c r="H148" s="1"/>
      <c r="I148" s="1">
        <v>2</v>
      </c>
      <c r="J148" s="1">
        <v>5</v>
      </c>
      <c r="K148" s="1">
        <v>5.5</v>
      </c>
      <c r="L148" s="1">
        <v>0</v>
      </c>
      <c r="M148" s="1">
        <v>0</v>
      </c>
      <c r="N148" s="1" t="s">
        <v>19</v>
      </c>
      <c r="O148" s="1" t="s">
        <v>113</v>
      </c>
      <c r="P148" s="1">
        <v>12.24</v>
      </c>
      <c r="Q148" s="1" t="s">
        <v>116</v>
      </c>
    </row>
    <row r="149" spans="1:17" x14ac:dyDescent="0.25">
      <c r="A149" s="1">
        <v>2644</v>
      </c>
      <c r="B149" s="1" t="s">
        <v>17</v>
      </c>
      <c r="C149" s="1">
        <v>1</v>
      </c>
      <c r="D149" s="2">
        <v>7501943489059</v>
      </c>
      <c r="E149" s="1" t="s">
        <v>453</v>
      </c>
      <c r="F149" s="1">
        <v>10.1</v>
      </c>
      <c r="G149" s="1">
        <v>16</v>
      </c>
      <c r="H149" s="1"/>
      <c r="I149" s="1">
        <v>2</v>
      </c>
      <c r="J149" s="1">
        <v>5</v>
      </c>
      <c r="K149" s="1">
        <v>5.5</v>
      </c>
      <c r="L149" s="1">
        <v>0</v>
      </c>
      <c r="M149" s="1">
        <v>0</v>
      </c>
      <c r="N149" s="1" t="s">
        <v>19</v>
      </c>
      <c r="O149" s="1" t="s">
        <v>113</v>
      </c>
      <c r="P149" s="1">
        <v>12.24</v>
      </c>
      <c r="Q149" s="1" t="s">
        <v>116</v>
      </c>
    </row>
    <row r="150" spans="1:17" x14ac:dyDescent="0.25">
      <c r="A150" s="1">
        <v>2644</v>
      </c>
      <c r="B150" s="1" t="s">
        <v>17</v>
      </c>
      <c r="C150" s="1">
        <v>1</v>
      </c>
      <c r="D150" s="2">
        <v>7501943489066</v>
      </c>
      <c r="E150" s="1" t="s">
        <v>403</v>
      </c>
      <c r="F150" s="1">
        <v>20.09</v>
      </c>
      <c r="G150" s="1">
        <v>16</v>
      </c>
      <c r="H150" s="1"/>
      <c r="I150" s="1">
        <v>2</v>
      </c>
      <c r="J150" s="1">
        <v>5</v>
      </c>
      <c r="K150" s="1">
        <v>4.5</v>
      </c>
      <c r="L150" s="1">
        <v>0</v>
      </c>
      <c r="M150" s="1">
        <v>0</v>
      </c>
      <c r="N150" s="1" t="s">
        <v>19</v>
      </c>
      <c r="O150" s="1" t="s">
        <v>113</v>
      </c>
      <c r="P150" s="1">
        <v>24.31</v>
      </c>
      <c r="Q150" s="1" t="s">
        <v>404</v>
      </c>
    </row>
    <row r="151" spans="1:17" x14ac:dyDescent="0.25">
      <c r="A151" s="1">
        <v>2644</v>
      </c>
      <c r="B151" s="1" t="s">
        <v>17</v>
      </c>
      <c r="C151" s="1">
        <v>1</v>
      </c>
      <c r="D151" s="2">
        <v>7501943489073</v>
      </c>
      <c r="E151" s="1" t="s">
        <v>44</v>
      </c>
      <c r="F151" s="1">
        <v>20.09</v>
      </c>
      <c r="G151" s="1">
        <v>16</v>
      </c>
      <c r="H151" s="1"/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 t="s">
        <v>19</v>
      </c>
      <c r="O151" s="1" t="s">
        <v>45</v>
      </c>
      <c r="P151" s="1">
        <v>23.71</v>
      </c>
      <c r="Q151" s="1" t="s">
        <v>46</v>
      </c>
    </row>
    <row r="152" spans="1:17" x14ac:dyDescent="0.25">
      <c r="A152" s="1">
        <v>2644</v>
      </c>
      <c r="B152" s="1" t="s">
        <v>17</v>
      </c>
      <c r="C152" s="1">
        <v>1</v>
      </c>
      <c r="D152" s="2">
        <v>7501943489684</v>
      </c>
      <c r="E152" s="1" t="s">
        <v>401</v>
      </c>
      <c r="F152" s="1">
        <v>20.48</v>
      </c>
      <c r="G152" s="1">
        <v>16</v>
      </c>
      <c r="H152" s="1"/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 t="s">
        <v>19</v>
      </c>
      <c r="O152" s="1" t="s">
        <v>41</v>
      </c>
      <c r="P152" s="1">
        <v>25.6</v>
      </c>
      <c r="Q152" s="1" t="s">
        <v>23</v>
      </c>
    </row>
    <row r="153" spans="1:17" x14ac:dyDescent="0.25">
      <c r="A153" s="1">
        <v>2644</v>
      </c>
      <c r="B153" s="1" t="s">
        <v>17</v>
      </c>
      <c r="C153" s="1">
        <v>1</v>
      </c>
      <c r="D153" s="2">
        <v>7501943490994</v>
      </c>
      <c r="E153" s="1" t="s">
        <v>416</v>
      </c>
      <c r="F153" s="1">
        <v>15.29</v>
      </c>
      <c r="G153" s="1">
        <v>16</v>
      </c>
      <c r="H153" s="1"/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 t="s">
        <v>19</v>
      </c>
      <c r="O153" s="1" t="s">
        <v>64</v>
      </c>
      <c r="P153" s="1">
        <v>18.62</v>
      </c>
      <c r="Q153" s="1" t="s">
        <v>417</v>
      </c>
    </row>
    <row r="154" spans="1:17" x14ac:dyDescent="0.25">
      <c r="A154" s="1">
        <v>2644</v>
      </c>
      <c r="B154" s="1" t="s">
        <v>17</v>
      </c>
      <c r="C154" s="1">
        <v>1</v>
      </c>
      <c r="D154" s="2">
        <v>7501943494220</v>
      </c>
      <c r="E154" s="1" t="s">
        <v>418</v>
      </c>
      <c r="F154" s="1">
        <v>17.440000000000001</v>
      </c>
      <c r="G154" s="1">
        <v>16</v>
      </c>
      <c r="H154" s="1"/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 t="s">
        <v>19</v>
      </c>
      <c r="O154" s="1" t="s">
        <v>64</v>
      </c>
      <c r="P154" s="1">
        <v>21.29</v>
      </c>
      <c r="Q154" s="1" t="s">
        <v>260</v>
      </c>
    </row>
    <row r="155" spans="1:17" x14ac:dyDescent="0.25">
      <c r="A155" s="1">
        <v>2644</v>
      </c>
      <c r="B155" s="1" t="s">
        <v>17</v>
      </c>
      <c r="C155" s="1">
        <v>1</v>
      </c>
      <c r="D155" s="2">
        <v>7501943494244</v>
      </c>
      <c r="E155" s="1" t="s">
        <v>66</v>
      </c>
      <c r="F155" s="1">
        <v>10.68</v>
      </c>
      <c r="G155" s="1">
        <v>16</v>
      </c>
      <c r="H155" s="1"/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19</v>
      </c>
      <c r="O155" s="1" t="s">
        <v>64</v>
      </c>
      <c r="P155" s="1">
        <v>13.1</v>
      </c>
      <c r="Q155" s="1" t="s">
        <v>67</v>
      </c>
    </row>
    <row r="156" spans="1:17" x14ac:dyDescent="0.25">
      <c r="A156" s="1">
        <v>2644</v>
      </c>
      <c r="B156" s="1" t="s">
        <v>17</v>
      </c>
      <c r="C156" s="1">
        <v>1</v>
      </c>
      <c r="D156" s="2">
        <v>7501943494268</v>
      </c>
      <c r="E156" s="1" t="s">
        <v>129</v>
      </c>
      <c r="F156" s="1">
        <v>15.13</v>
      </c>
      <c r="G156" s="1">
        <v>16</v>
      </c>
      <c r="H156" s="1"/>
      <c r="I156" s="1">
        <v>2</v>
      </c>
      <c r="J156" s="1">
        <v>5</v>
      </c>
      <c r="K156" s="1">
        <v>7.5</v>
      </c>
      <c r="L156" s="1">
        <v>2</v>
      </c>
      <c r="M156" s="1">
        <v>0</v>
      </c>
      <c r="N156" s="1" t="s">
        <v>19</v>
      </c>
      <c r="O156" s="1" t="s">
        <v>64</v>
      </c>
      <c r="P156" s="1">
        <v>18.45</v>
      </c>
      <c r="Q156" s="1" t="s">
        <v>130</v>
      </c>
    </row>
    <row r="157" spans="1:17" x14ac:dyDescent="0.25">
      <c r="A157" s="1">
        <v>2644</v>
      </c>
      <c r="B157" s="1" t="s">
        <v>17</v>
      </c>
      <c r="C157" s="1">
        <v>1</v>
      </c>
      <c r="D157" s="2">
        <v>7501943494756</v>
      </c>
      <c r="E157" s="1" t="s">
        <v>171</v>
      </c>
      <c r="F157" s="1">
        <v>10.89</v>
      </c>
      <c r="G157" s="1">
        <v>16</v>
      </c>
      <c r="H157" s="1"/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 t="s">
        <v>19</v>
      </c>
      <c r="O157" s="1" t="s">
        <v>113</v>
      </c>
      <c r="P157" s="1">
        <v>14.22</v>
      </c>
      <c r="Q157" s="1" t="s">
        <v>172</v>
      </c>
    </row>
    <row r="158" spans="1:17" x14ac:dyDescent="0.25">
      <c r="A158" s="1">
        <v>2644</v>
      </c>
      <c r="B158" s="1" t="s">
        <v>17</v>
      </c>
      <c r="C158" s="1">
        <v>1</v>
      </c>
      <c r="D158" s="2">
        <v>7501943494817</v>
      </c>
      <c r="E158" s="1" t="s">
        <v>231</v>
      </c>
      <c r="F158" s="1">
        <v>27.57</v>
      </c>
      <c r="G158" s="1">
        <v>16</v>
      </c>
      <c r="H158" s="1"/>
      <c r="I158" s="1">
        <v>2</v>
      </c>
      <c r="J158" s="1">
        <v>5</v>
      </c>
      <c r="K158" s="1">
        <v>4.5</v>
      </c>
      <c r="L158" s="1">
        <v>0</v>
      </c>
      <c r="M158" s="1">
        <v>0</v>
      </c>
      <c r="N158" s="1" t="s">
        <v>19</v>
      </c>
      <c r="O158" s="1" t="s">
        <v>113</v>
      </c>
      <c r="P158" s="1">
        <v>24.91</v>
      </c>
      <c r="Q158" s="1" t="s">
        <v>232</v>
      </c>
    </row>
    <row r="159" spans="1:17" x14ac:dyDescent="0.25">
      <c r="A159" s="1">
        <v>2644</v>
      </c>
      <c r="B159" s="1" t="s">
        <v>17</v>
      </c>
      <c r="C159" s="1">
        <v>1</v>
      </c>
      <c r="D159" s="2">
        <v>7501943495937</v>
      </c>
      <c r="E159" s="1" t="s">
        <v>282</v>
      </c>
      <c r="F159" s="1">
        <v>18.29</v>
      </c>
      <c r="G159" s="1">
        <v>16</v>
      </c>
      <c r="H159" s="1"/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 t="s">
        <v>19</v>
      </c>
      <c r="O159" s="1" t="s">
        <v>20</v>
      </c>
      <c r="P159" s="1">
        <v>22.07</v>
      </c>
      <c r="Q159" s="1" t="s">
        <v>281</v>
      </c>
    </row>
    <row r="160" spans="1:17" x14ac:dyDescent="0.25">
      <c r="A160" s="1">
        <v>2644</v>
      </c>
      <c r="B160" s="1" t="s">
        <v>17</v>
      </c>
      <c r="C160" s="1">
        <v>1</v>
      </c>
      <c r="D160" s="2">
        <v>7506425600007</v>
      </c>
      <c r="E160" s="1" t="s">
        <v>119</v>
      </c>
      <c r="F160" s="1">
        <v>94.32</v>
      </c>
      <c r="G160" s="1">
        <v>16</v>
      </c>
      <c r="H160" s="1"/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 t="s">
        <v>19</v>
      </c>
      <c r="O160" s="1" t="s">
        <v>52</v>
      </c>
      <c r="P160" s="1">
        <v>113.71</v>
      </c>
      <c r="Q160" s="1" t="s">
        <v>62</v>
      </c>
    </row>
    <row r="161" spans="1:17" x14ac:dyDescent="0.25">
      <c r="A161" s="1">
        <v>2644</v>
      </c>
      <c r="B161" s="1" t="s">
        <v>17</v>
      </c>
      <c r="C161" s="1">
        <v>1</v>
      </c>
      <c r="D161" s="2">
        <v>7506425600397</v>
      </c>
      <c r="E161" s="1" t="s">
        <v>99</v>
      </c>
      <c r="F161" s="1">
        <v>28.04</v>
      </c>
      <c r="G161" s="1">
        <v>16</v>
      </c>
      <c r="H161" s="1"/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 t="s">
        <v>19</v>
      </c>
      <c r="O161" s="1" t="s">
        <v>20</v>
      </c>
      <c r="P161" s="1">
        <v>35.090000000000003</v>
      </c>
      <c r="Q161" s="1" t="s">
        <v>100</v>
      </c>
    </row>
    <row r="162" spans="1:17" x14ac:dyDescent="0.25">
      <c r="A162" s="1">
        <v>2644</v>
      </c>
      <c r="B162" s="1" t="s">
        <v>17</v>
      </c>
      <c r="C162" s="1">
        <v>1</v>
      </c>
      <c r="D162" s="2">
        <v>7506425601790</v>
      </c>
      <c r="E162" s="1" t="s">
        <v>354</v>
      </c>
      <c r="F162" s="1">
        <v>9.4</v>
      </c>
      <c r="G162" s="1">
        <v>16</v>
      </c>
      <c r="H162" s="1"/>
      <c r="I162" s="1">
        <v>2</v>
      </c>
      <c r="J162" s="1">
        <v>5</v>
      </c>
      <c r="K162" s="1">
        <v>4.5</v>
      </c>
      <c r="L162" s="1">
        <v>0</v>
      </c>
      <c r="M162" s="1">
        <v>0</v>
      </c>
      <c r="N162" s="1" t="s">
        <v>19</v>
      </c>
      <c r="O162" s="1" t="s">
        <v>41</v>
      </c>
      <c r="P162" s="1">
        <v>11.81</v>
      </c>
      <c r="Q162" s="1" t="s">
        <v>290</v>
      </c>
    </row>
    <row r="163" spans="1:17" x14ac:dyDescent="0.25">
      <c r="A163" s="1">
        <v>2644</v>
      </c>
      <c r="B163" s="1" t="s">
        <v>17</v>
      </c>
      <c r="C163" s="1">
        <v>1</v>
      </c>
      <c r="D163" s="2">
        <v>7506425602759</v>
      </c>
      <c r="E163" s="1" t="s">
        <v>22</v>
      </c>
      <c r="F163" s="1">
        <v>6</v>
      </c>
      <c r="G163" s="1">
        <v>16</v>
      </c>
      <c r="H163" s="1"/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 t="s">
        <v>19</v>
      </c>
      <c r="O163" s="1" t="s">
        <v>20</v>
      </c>
      <c r="P163" s="1">
        <v>7.5</v>
      </c>
      <c r="Q163" s="1" t="s">
        <v>23</v>
      </c>
    </row>
    <row r="164" spans="1:17" x14ac:dyDescent="0.25">
      <c r="A164" s="1">
        <v>2644</v>
      </c>
      <c r="B164" s="1" t="s">
        <v>17</v>
      </c>
      <c r="C164" s="1">
        <v>1</v>
      </c>
      <c r="D164" s="2">
        <v>7506425602766</v>
      </c>
      <c r="E164" s="1" t="s">
        <v>97</v>
      </c>
      <c r="F164" s="1">
        <v>13.07</v>
      </c>
      <c r="G164" s="1">
        <v>16</v>
      </c>
      <c r="H164" s="1"/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 t="s">
        <v>19</v>
      </c>
      <c r="O164" s="1" t="s">
        <v>20</v>
      </c>
      <c r="P164" s="1">
        <v>16.29</v>
      </c>
      <c r="Q164" s="1" t="s">
        <v>98</v>
      </c>
    </row>
    <row r="165" spans="1:17" x14ac:dyDescent="0.25">
      <c r="A165" s="1">
        <v>2644</v>
      </c>
      <c r="B165" s="1" t="s">
        <v>17</v>
      </c>
      <c r="C165" s="1">
        <v>1</v>
      </c>
      <c r="D165" s="2">
        <v>7506425602773</v>
      </c>
      <c r="E165" s="1" t="s">
        <v>388</v>
      </c>
      <c r="F165" s="1">
        <v>25.47</v>
      </c>
      <c r="G165" s="1">
        <v>16</v>
      </c>
      <c r="H165" s="1"/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 t="s">
        <v>19</v>
      </c>
      <c r="O165" s="1" t="s">
        <v>20</v>
      </c>
      <c r="P165" s="1">
        <v>31.81</v>
      </c>
      <c r="Q165" s="1" t="s">
        <v>154</v>
      </c>
    </row>
    <row r="166" spans="1:17" x14ac:dyDescent="0.25">
      <c r="A166" s="1">
        <v>2644</v>
      </c>
      <c r="B166" s="1" t="s">
        <v>17</v>
      </c>
      <c r="C166" s="1">
        <v>1</v>
      </c>
      <c r="D166" s="2">
        <v>7506425603213</v>
      </c>
      <c r="E166" s="1" t="s">
        <v>186</v>
      </c>
      <c r="F166" s="1">
        <v>101.67</v>
      </c>
      <c r="G166" s="1">
        <v>16</v>
      </c>
      <c r="H166" s="1"/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 t="s">
        <v>19</v>
      </c>
      <c r="O166" s="1" t="s">
        <v>52</v>
      </c>
      <c r="P166" s="1">
        <v>124.05</v>
      </c>
      <c r="Q166" s="1" t="s">
        <v>187</v>
      </c>
    </row>
    <row r="167" spans="1:17" x14ac:dyDescent="0.25">
      <c r="A167" s="1">
        <v>2644</v>
      </c>
      <c r="B167" s="1" t="s">
        <v>17</v>
      </c>
      <c r="C167" s="1">
        <v>1</v>
      </c>
      <c r="D167" s="2">
        <v>7506425603237</v>
      </c>
      <c r="E167" s="1" t="s">
        <v>300</v>
      </c>
      <c r="F167" s="1">
        <v>109.19</v>
      </c>
      <c r="G167" s="1">
        <v>16</v>
      </c>
      <c r="H167" s="1"/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 t="s">
        <v>19</v>
      </c>
      <c r="O167" s="1" t="s">
        <v>52</v>
      </c>
      <c r="P167" s="1">
        <v>133.19</v>
      </c>
      <c r="Q167" s="1" t="s">
        <v>301</v>
      </c>
    </row>
    <row r="168" spans="1:17" x14ac:dyDescent="0.25">
      <c r="A168" s="1">
        <v>2644</v>
      </c>
      <c r="B168" s="1" t="s">
        <v>17</v>
      </c>
      <c r="C168" s="1">
        <v>1</v>
      </c>
      <c r="D168" s="2">
        <v>7506425603251</v>
      </c>
      <c r="E168" s="1" t="s">
        <v>363</v>
      </c>
      <c r="F168" s="1">
        <v>112.96</v>
      </c>
      <c r="G168" s="1">
        <v>16</v>
      </c>
      <c r="H168" s="1"/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 t="s">
        <v>19</v>
      </c>
      <c r="O168" s="1" t="s">
        <v>52</v>
      </c>
      <c r="P168" s="1">
        <v>137.84</v>
      </c>
      <c r="Q168" s="1" t="s">
        <v>364</v>
      </c>
    </row>
    <row r="169" spans="1:17" x14ac:dyDescent="0.25">
      <c r="A169" s="1">
        <v>2644</v>
      </c>
      <c r="B169" s="1" t="s">
        <v>17</v>
      </c>
      <c r="C169" s="1">
        <v>1</v>
      </c>
      <c r="D169" s="2">
        <v>7506425604241</v>
      </c>
      <c r="E169" s="1" t="s">
        <v>410</v>
      </c>
      <c r="F169" s="1">
        <v>128.57</v>
      </c>
      <c r="G169" s="1">
        <v>16</v>
      </c>
      <c r="H169" s="1"/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 t="s">
        <v>19</v>
      </c>
      <c r="O169" s="1" t="s">
        <v>52</v>
      </c>
      <c r="P169" s="1">
        <v>151.29</v>
      </c>
      <c r="Q169" s="1" t="s">
        <v>411</v>
      </c>
    </row>
    <row r="170" spans="1:17" x14ac:dyDescent="0.25">
      <c r="A170" s="1">
        <v>2644</v>
      </c>
      <c r="B170" s="1" t="s">
        <v>17</v>
      </c>
      <c r="C170" s="1">
        <v>1</v>
      </c>
      <c r="D170" s="2">
        <v>7506425604265</v>
      </c>
      <c r="E170" s="1" t="s">
        <v>458</v>
      </c>
      <c r="F170" s="1">
        <v>128.55000000000001</v>
      </c>
      <c r="G170" s="1">
        <v>16</v>
      </c>
      <c r="H170" s="1"/>
      <c r="I170" s="1">
        <v>2</v>
      </c>
      <c r="J170" s="1">
        <v>1.5</v>
      </c>
      <c r="K170" s="1">
        <v>3.5</v>
      </c>
      <c r="L170" s="1">
        <v>0</v>
      </c>
      <c r="M170" s="1">
        <v>0</v>
      </c>
      <c r="N170" s="1" t="s">
        <v>19</v>
      </c>
      <c r="O170" s="1" t="s">
        <v>52</v>
      </c>
      <c r="P170" s="1">
        <v>151.29</v>
      </c>
      <c r="Q170" s="1" t="s">
        <v>309</v>
      </c>
    </row>
    <row r="171" spans="1:17" x14ac:dyDescent="0.25">
      <c r="A171" s="1">
        <v>2644</v>
      </c>
      <c r="B171" s="1" t="s">
        <v>17</v>
      </c>
      <c r="C171" s="1">
        <v>1</v>
      </c>
      <c r="D171" s="2">
        <v>7506425604289</v>
      </c>
      <c r="E171" s="1" t="s">
        <v>409</v>
      </c>
      <c r="F171" s="1">
        <v>144.38999999999999</v>
      </c>
      <c r="G171" s="1">
        <v>16</v>
      </c>
      <c r="H171" s="1"/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 t="s">
        <v>19</v>
      </c>
      <c r="O171" s="1" t="s">
        <v>52</v>
      </c>
      <c r="P171" s="1">
        <v>170</v>
      </c>
      <c r="Q171" s="1" t="s">
        <v>246</v>
      </c>
    </row>
    <row r="172" spans="1:17" x14ac:dyDescent="0.25">
      <c r="A172" s="1">
        <v>2644</v>
      </c>
      <c r="B172" s="1" t="s">
        <v>17</v>
      </c>
      <c r="C172" s="1">
        <v>1</v>
      </c>
      <c r="D172" s="2">
        <v>7506425604302</v>
      </c>
      <c r="E172" s="1" t="s">
        <v>304</v>
      </c>
      <c r="F172" s="1">
        <v>144.38999999999999</v>
      </c>
      <c r="G172" s="1">
        <v>16</v>
      </c>
      <c r="H172" s="1"/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 t="s">
        <v>19</v>
      </c>
      <c r="O172" s="1" t="s">
        <v>52</v>
      </c>
      <c r="P172" s="1">
        <v>170</v>
      </c>
      <c r="Q172" s="1" t="s">
        <v>246</v>
      </c>
    </row>
    <row r="173" spans="1:17" x14ac:dyDescent="0.25">
      <c r="A173" s="1">
        <v>2644</v>
      </c>
      <c r="B173" s="3" t="s">
        <v>17</v>
      </c>
      <c r="C173" s="1">
        <v>1</v>
      </c>
      <c r="D173" s="2">
        <v>7506425604340</v>
      </c>
      <c r="E173" s="1" t="s">
        <v>118</v>
      </c>
      <c r="F173" s="1">
        <v>154.63</v>
      </c>
      <c r="G173" s="1">
        <v>16</v>
      </c>
      <c r="H173" s="1"/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 t="s">
        <v>19</v>
      </c>
      <c r="O173" s="1" t="s">
        <v>52</v>
      </c>
      <c r="P173" s="1">
        <v>182.07</v>
      </c>
      <c r="Q173" s="1" t="s">
        <v>106</v>
      </c>
    </row>
    <row r="174" spans="1:17" x14ac:dyDescent="0.25">
      <c r="A174" s="1">
        <v>2644</v>
      </c>
      <c r="B174" s="1" t="s">
        <v>17</v>
      </c>
      <c r="C174" s="1">
        <v>1</v>
      </c>
      <c r="D174" s="2">
        <v>7506425604364</v>
      </c>
      <c r="E174" s="1" t="s">
        <v>302</v>
      </c>
      <c r="F174" s="1">
        <v>160.22</v>
      </c>
      <c r="G174" s="1">
        <v>16</v>
      </c>
      <c r="H174" s="1"/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 t="s">
        <v>19</v>
      </c>
      <c r="O174" s="1" t="s">
        <v>52</v>
      </c>
      <c r="P174" s="1">
        <v>188.71</v>
      </c>
      <c r="Q174" s="1" t="s">
        <v>303</v>
      </c>
    </row>
    <row r="175" spans="1:17" x14ac:dyDescent="0.25">
      <c r="A175" s="1">
        <v>2644</v>
      </c>
      <c r="B175" s="1" t="s">
        <v>17</v>
      </c>
      <c r="C175" s="1">
        <v>1</v>
      </c>
      <c r="D175" s="2">
        <v>7506425605781</v>
      </c>
      <c r="E175" s="1" t="s">
        <v>158</v>
      </c>
      <c r="F175" s="1">
        <v>14.21</v>
      </c>
      <c r="G175" s="1">
        <v>16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 t="s">
        <v>19</v>
      </c>
      <c r="O175" s="1" t="s">
        <v>20</v>
      </c>
      <c r="P175" s="1">
        <v>17.16</v>
      </c>
      <c r="Q175" s="1" t="s">
        <v>159</v>
      </c>
    </row>
    <row r="176" spans="1:17" x14ac:dyDescent="0.25">
      <c r="A176" s="1">
        <v>2644</v>
      </c>
      <c r="B176" s="1" t="s">
        <v>17</v>
      </c>
      <c r="C176" s="1">
        <v>1</v>
      </c>
      <c r="D176" s="2">
        <v>7506425606061</v>
      </c>
      <c r="E176" s="1" t="s">
        <v>18</v>
      </c>
      <c r="F176" s="1">
        <v>14.94</v>
      </c>
      <c r="G176" s="1">
        <v>16</v>
      </c>
      <c r="H176" s="1"/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 t="s">
        <v>19</v>
      </c>
      <c r="O176" s="1" t="s">
        <v>20</v>
      </c>
      <c r="P176" s="1">
        <v>19.739999999999998</v>
      </c>
      <c r="Q176" s="1" t="s">
        <v>21</v>
      </c>
    </row>
    <row r="177" spans="1:17" x14ac:dyDescent="0.25">
      <c r="A177" s="1">
        <v>2644</v>
      </c>
      <c r="B177" s="1" t="s">
        <v>17</v>
      </c>
      <c r="C177" s="1">
        <v>1</v>
      </c>
      <c r="D177" s="2">
        <v>7506425606207</v>
      </c>
      <c r="E177" s="1" t="s">
        <v>296</v>
      </c>
      <c r="F177" s="1">
        <v>51.05</v>
      </c>
      <c r="G177" s="1">
        <v>16</v>
      </c>
      <c r="H177" s="1"/>
      <c r="I177" s="1">
        <v>2</v>
      </c>
      <c r="J177" s="1">
        <v>5</v>
      </c>
      <c r="K177" s="1">
        <v>4.5</v>
      </c>
      <c r="L177" s="1">
        <v>0</v>
      </c>
      <c r="M177" s="1">
        <v>0</v>
      </c>
      <c r="N177" s="1" t="s">
        <v>19</v>
      </c>
      <c r="O177" s="1" t="s">
        <v>45</v>
      </c>
      <c r="P177" s="1">
        <v>62.84</v>
      </c>
      <c r="Q177" s="1" t="s">
        <v>297</v>
      </c>
    </row>
    <row r="178" spans="1:17" x14ac:dyDescent="0.25">
      <c r="A178" s="1">
        <v>2644</v>
      </c>
      <c r="B178" s="1" t="s">
        <v>17</v>
      </c>
      <c r="C178" s="1">
        <v>1</v>
      </c>
      <c r="D178" s="2">
        <v>7500435019149</v>
      </c>
      <c r="E178" s="1" t="s">
        <v>179</v>
      </c>
      <c r="F178" s="1">
        <v>10.1</v>
      </c>
      <c r="G178" s="1">
        <v>16</v>
      </c>
      <c r="H178" s="1"/>
      <c r="I178" s="1">
        <v>5</v>
      </c>
      <c r="J178" s="1">
        <v>1.9</v>
      </c>
      <c r="K178" s="1">
        <v>1.8</v>
      </c>
      <c r="L178" s="1">
        <v>0</v>
      </c>
      <c r="M178" s="1">
        <v>0</v>
      </c>
      <c r="N178" s="1" t="s">
        <v>19</v>
      </c>
      <c r="O178" s="1" t="s">
        <v>45</v>
      </c>
      <c r="P178" s="1">
        <v>11.98</v>
      </c>
      <c r="Q178" s="1" t="s">
        <v>180</v>
      </c>
    </row>
    <row r="179" spans="1:17" x14ac:dyDescent="0.25">
      <c r="A179" s="1">
        <v>2644</v>
      </c>
      <c r="B179" s="1" t="s">
        <v>17</v>
      </c>
      <c r="C179" s="1">
        <v>1</v>
      </c>
      <c r="D179" s="2">
        <v>7500435108591</v>
      </c>
      <c r="E179" s="1" t="s">
        <v>49</v>
      </c>
      <c r="F179" s="1">
        <v>5.5</v>
      </c>
      <c r="G179" s="1">
        <v>16</v>
      </c>
      <c r="H179" s="1"/>
      <c r="I179" s="1">
        <v>5</v>
      </c>
      <c r="J179" s="1">
        <v>12.5</v>
      </c>
      <c r="K179" s="1">
        <v>20</v>
      </c>
      <c r="L179" s="1">
        <v>0</v>
      </c>
      <c r="M179" s="1">
        <v>0</v>
      </c>
      <c r="N179" s="1" t="s">
        <v>19</v>
      </c>
      <c r="O179" s="1" t="s">
        <v>45</v>
      </c>
      <c r="P179" s="1">
        <v>9.0500000000000007</v>
      </c>
      <c r="Q179" s="1" t="s">
        <v>50</v>
      </c>
    </row>
    <row r="180" spans="1:17" x14ac:dyDescent="0.25">
      <c r="A180" s="1">
        <v>2644</v>
      </c>
      <c r="B180" s="1" t="s">
        <v>17</v>
      </c>
      <c r="C180" s="1">
        <v>1</v>
      </c>
      <c r="D180" s="2">
        <v>7501007701509</v>
      </c>
      <c r="E180" s="1" t="s">
        <v>105</v>
      </c>
      <c r="F180" s="1">
        <v>20.059999999999999</v>
      </c>
      <c r="G180" s="1">
        <v>16</v>
      </c>
      <c r="H180" s="1">
        <v>0</v>
      </c>
      <c r="I180" s="1">
        <v>2</v>
      </c>
      <c r="J180" s="1">
        <v>1.9</v>
      </c>
      <c r="K180" s="1">
        <v>6.15</v>
      </c>
      <c r="L180" s="1">
        <v>0</v>
      </c>
      <c r="M180" s="1">
        <v>0</v>
      </c>
      <c r="N180" s="1" t="s">
        <v>19</v>
      </c>
      <c r="O180" s="1" t="s">
        <v>20</v>
      </c>
      <c r="P180" s="1">
        <v>23.62</v>
      </c>
      <c r="Q180" s="1" t="s">
        <v>106</v>
      </c>
    </row>
    <row r="181" spans="1:17" x14ac:dyDescent="0.25">
      <c r="A181" s="1">
        <v>2644</v>
      </c>
      <c r="B181" s="1" t="s">
        <v>17</v>
      </c>
      <c r="C181" s="1">
        <v>1</v>
      </c>
      <c r="D181" s="2">
        <v>7501007704005</v>
      </c>
      <c r="E181" s="1" t="s">
        <v>157</v>
      </c>
      <c r="F181" s="1">
        <v>14.88</v>
      </c>
      <c r="G181" s="1">
        <v>16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 t="s">
        <v>19</v>
      </c>
      <c r="O181" s="1" t="s">
        <v>20</v>
      </c>
      <c r="P181" s="1">
        <v>18.62</v>
      </c>
      <c r="Q181" s="1" t="s">
        <v>100</v>
      </c>
    </row>
    <row r="182" spans="1:17" x14ac:dyDescent="0.25">
      <c r="A182" s="1">
        <v>2644</v>
      </c>
      <c r="B182" s="1" t="s">
        <v>17</v>
      </c>
      <c r="C182" s="1">
        <v>1</v>
      </c>
      <c r="D182" s="2">
        <v>7501007704104</v>
      </c>
      <c r="E182" s="1" t="s">
        <v>443</v>
      </c>
      <c r="F182" s="1">
        <v>15.16</v>
      </c>
      <c r="G182" s="1">
        <v>16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 t="s">
        <v>19</v>
      </c>
      <c r="O182" s="1" t="s">
        <v>20</v>
      </c>
      <c r="P182" s="1">
        <v>18.88</v>
      </c>
      <c r="Q182" s="1" t="s">
        <v>444</v>
      </c>
    </row>
    <row r="183" spans="1:17" x14ac:dyDescent="0.25">
      <c r="A183" s="1">
        <v>2644</v>
      </c>
      <c r="B183" s="1" t="s">
        <v>17</v>
      </c>
      <c r="C183" s="1">
        <v>1</v>
      </c>
      <c r="D183" s="2">
        <v>7501007704500</v>
      </c>
      <c r="E183" s="1" t="s">
        <v>345</v>
      </c>
      <c r="F183" s="1">
        <v>27.81</v>
      </c>
      <c r="G183" s="1">
        <v>16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 t="s">
        <v>19</v>
      </c>
      <c r="O183" s="1" t="s">
        <v>20</v>
      </c>
      <c r="P183" s="1">
        <v>34.74</v>
      </c>
      <c r="Q183" s="1" t="s">
        <v>168</v>
      </c>
    </row>
    <row r="184" spans="1:17" x14ac:dyDescent="0.25">
      <c r="A184" s="1">
        <v>2644</v>
      </c>
      <c r="B184" s="1" t="s">
        <v>17</v>
      </c>
      <c r="C184" s="1">
        <v>1</v>
      </c>
      <c r="D184" s="2">
        <v>7501017361090</v>
      </c>
      <c r="E184" s="1" t="s">
        <v>346</v>
      </c>
      <c r="F184" s="1">
        <v>15.68</v>
      </c>
      <c r="G184" s="1">
        <v>16</v>
      </c>
      <c r="H184" s="1">
        <v>0</v>
      </c>
      <c r="I184" s="1">
        <v>5</v>
      </c>
      <c r="J184" s="1">
        <v>1.9</v>
      </c>
      <c r="K184" s="1">
        <v>1.8</v>
      </c>
      <c r="L184" s="1">
        <v>0</v>
      </c>
      <c r="M184" s="1">
        <v>0</v>
      </c>
      <c r="N184" s="1" t="s">
        <v>19</v>
      </c>
      <c r="O184" s="1" t="s">
        <v>20</v>
      </c>
      <c r="P184" s="1">
        <v>20.34</v>
      </c>
      <c r="Q184" s="1" t="s">
        <v>347</v>
      </c>
    </row>
    <row r="185" spans="1:17" x14ac:dyDescent="0.25">
      <c r="A185" s="1">
        <v>2644</v>
      </c>
      <c r="B185" s="1" t="s">
        <v>17</v>
      </c>
      <c r="C185" s="1">
        <v>1</v>
      </c>
      <c r="D185" s="2">
        <v>7501017364602</v>
      </c>
      <c r="E185" s="1" t="s">
        <v>285</v>
      </c>
      <c r="F185" s="1">
        <v>12.54</v>
      </c>
      <c r="G185" s="1">
        <v>16</v>
      </c>
      <c r="H185" s="1"/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 t="s">
        <v>19</v>
      </c>
      <c r="O185" s="1" t="s">
        <v>20</v>
      </c>
      <c r="P185" s="1">
        <v>16.55</v>
      </c>
      <c r="Q185" s="1" t="s">
        <v>286</v>
      </c>
    </row>
    <row r="186" spans="1:17" x14ac:dyDescent="0.25">
      <c r="A186" s="1">
        <v>2644</v>
      </c>
      <c r="B186" s="1" t="s">
        <v>17</v>
      </c>
      <c r="C186" s="1">
        <v>1</v>
      </c>
      <c r="D186" s="2">
        <v>7501017364619</v>
      </c>
      <c r="E186" s="1" t="s">
        <v>341</v>
      </c>
      <c r="F186" s="1">
        <v>23.91</v>
      </c>
      <c r="G186" s="1">
        <v>16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 t="s">
        <v>19</v>
      </c>
      <c r="O186" s="1" t="s">
        <v>20</v>
      </c>
      <c r="P186" s="1">
        <v>31.55</v>
      </c>
      <c r="Q186" s="1" t="s">
        <v>342</v>
      </c>
    </row>
    <row r="187" spans="1:17" x14ac:dyDescent="0.25">
      <c r="A187" s="1">
        <v>2644</v>
      </c>
      <c r="B187" s="1" t="s">
        <v>17</v>
      </c>
      <c r="C187" s="1">
        <v>1</v>
      </c>
      <c r="D187" s="2">
        <v>7501017366453</v>
      </c>
      <c r="E187" s="1" t="s">
        <v>133</v>
      </c>
      <c r="F187" s="1">
        <v>16.43</v>
      </c>
      <c r="G187" s="1">
        <v>16</v>
      </c>
      <c r="H187" s="1">
        <v>0</v>
      </c>
      <c r="I187" s="1">
        <v>5</v>
      </c>
      <c r="J187" s="1">
        <v>1.9</v>
      </c>
      <c r="K187" s="1">
        <v>6.21</v>
      </c>
      <c r="L187" s="1">
        <v>0</v>
      </c>
      <c r="M187" s="1">
        <v>0</v>
      </c>
      <c r="N187" s="1" t="s">
        <v>19</v>
      </c>
      <c r="O187" s="1" t="s">
        <v>64</v>
      </c>
      <c r="P187" s="1">
        <v>20.09</v>
      </c>
      <c r="Q187" s="1" t="s">
        <v>134</v>
      </c>
    </row>
    <row r="188" spans="1:17" x14ac:dyDescent="0.25">
      <c r="A188" s="1">
        <v>2644</v>
      </c>
      <c r="B188" s="1" t="s">
        <v>17</v>
      </c>
      <c r="C188" s="1">
        <v>1</v>
      </c>
      <c r="D188" s="2">
        <v>7501027512819</v>
      </c>
      <c r="E188" s="1" t="s">
        <v>149</v>
      </c>
      <c r="F188" s="1">
        <v>7.98</v>
      </c>
      <c r="G188" s="1">
        <v>16</v>
      </c>
      <c r="H188" s="1"/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 t="s">
        <v>79</v>
      </c>
      <c r="O188" s="1" t="s">
        <v>80</v>
      </c>
      <c r="P188" s="1">
        <v>11.64</v>
      </c>
      <c r="Q188" s="1" t="s">
        <v>150</v>
      </c>
    </row>
    <row r="189" spans="1:17" x14ac:dyDescent="0.25">
      <c r="A189" s="1">
        <v>2644</v>
      </c>
      <c r="B189" s="1" t="s">
        <v>17</v>
      </c>
      <c r="C189" s="1">
        <v>1</v>
      </c>
      <c r="D189" s="2">
        <v>7501027512987</v>
      </c>
      <c r="E189" s="1" t="s">
        <v>147</v>
      </c>
      <c r="F189" s="1">
        <v>45.35</v>
      </c>
      <c r="G189" s="1">
        <v>16</v>
      </c>
      <c r="H189" s="1"/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 t="s">
        <v>79</v>
      </c>
      <c r="O189" s="1" t="s">
        <v>80</v>
      </c>
      <c r="P189" s="1">
        <v>64.569999999999993</v>
      </c>
      <c r="Q189" s="1" t="s">
        <v>148</v>
      </c>
    </row>
    <row r="190" spans="1:17" x14ac:dyDescent="0.25">
      <c r="A190" s="1">
        <v>2644</v>
      </c>
      <c r="B190" s="1" t="s">
        <v>17</v>
      </c>
      <c r="C190" s="1">
        <v>1</v>
      </c>
      <c r="D190" s="2">
        <v>7501027513076</v>
      </c>
      <c r="E190" s="1" t="s">
        <v>428</v>
      </c>
      <c r="F190" s="1">
        <v>45.38</v>
      </c>
      <c r="G190" s="1">
        <v>16</v>
      </c>
      <c r="H190" s="1"/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 t="s">
        <v>79</v>
      </c>
      <c r="O190" s="1" t="s">
        <v>80</v>
      </c>
      <c r="P190" s="1">
        <v>64.569999999999993</v>
      </c>
      <c r="Q190" s="1" t="s">
        <v>429</v>
      </c>
    </row>
    <row r="191" spans="1:17" x14ac:dyDescent="0.25">
      <c r="A191" s="1">
        <v>2644</v>
      </c>
      <c r="B191" s="1" t="s">
        <v>17</v>
      </c>
      <c r="C191" s="1">
        <v>1</v>
      </c>
      <c r="D191" s="2">
        <v>7501027513601</v>
      </c>
      <c r="E191" s="1" t="s">
        <v>386</v>
      </c>
      <c r="F191" s="1">
        <v>9.73</v>
      </c>
      <c r="G191" s="1">
        <v>16</v>
      </c>
      <c r="H191" s="1"/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 t="s">
        <v>79</v>
      </c>
      <c r="O191" s="1" t="s">
        <v>80</v>
      </c>
      <c r="P191" s="1">
        <v>13.71</v>
      </c>
      <c r="Q191" s="1" t="s">
        <v>387</v>
      </c>
    </row>
    <row r="192" spans="1:17" x14ac:dyDescent="0.25">
      <c r="A192" s="1">
        <v>2644</v>
      </c>
      <c r="B192" s="1" t="s">
        <v>17</v>
      </c>
      <c r="C192" s="1">
        <v>1</v>
      </c>
      <c r="D192" s="2">
        <v>7501027513618</v>
      </c>
      <c r="E192" s="1" t="s">
        <v>333</v>
      </c>
      <c r="F192" s="1">
        <v>8.86</v>
      </c>
      <c r="G192" s="1">
        <v>16</v>
      </c>
      <c r="H192" s="1"/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79</v>
      </c>
      <c r="O192" s="1" t="s">
        <v>80</v>
      </c>
      <c r="P192" s="1">
        <v>12.84</v>
      </c>
      <c r="Q192" s="1" t="s">
        <v>334</v>
      </c>
    </row>
    <row r="193" spans="1:17" x14ac:dyDescent="0.25">
      <c r="A193" s="1">
        <v>2644</v>
      </c>
      <c r="B193" s="1" t="s">
        <v>17</v>
      </c>
      <c r="C193" s="1">
        <v>1</v>
      </c>
      <c r="D193" s="2">
        <v>7501027513960</v>
      </c>
      <c r="E193" s="1" t="s">
        <v>82</v>
      </c>
      <c r="F193" s="1">
        <v>18.45</v>
      </c>
      <c r="G193" s="1">
        <v>16</v>
      </c>
      <c r="H193" s="1"/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 t="s">
        <v>79</v>
      </c>
      <c r="O193" s="1" t="s">
        <v>80</v>
      </c>
      <c r="P193" s="1">
        <v>25.78</v>
      </c>
      <c r="Q193" s="1" t="s">
        <v>83</v>
      </c>
    </row>
    <row r="194" spans="1:17" x14ac:dyDescent="0.25">
      <c r="A194" s="1">
        <v>2644</v>
      </c>
      <c r="B194" s="1" t="s">
        <v>17</v>
      </c>
      <c r="C194" s="1">
        <v>1</v>
      </c>
      <c r="D194" s="2">
        <v>7501027514097</v>
      </c>
      <c r="E194" s="1" t="s">
        <v>435</v>
      </c>
      <c r="F194" s="1">
        <v>10.61</v>
      </c>
      <c r="G194" s="1">
        <v>16</v>
      </c>
      <c r="H194" s="1"/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 t="s">
        <v>79</v>
      </c>
      <c r="O194" s="1" t="s">
        <v>80</v>
      </c>
      <c r="P194" s="1">
        <v>15.43</v>
      </c>
      <c r="Q194" s="1" t="s">
        <v>436</v>
      </c>
    </row>
    <row r="195" spans="1:17" x14ac:dyDescent="0.25">
      <c r="A195" s="1">
        <v>2644</v>
      </c>
      <c r="B195" s="1" t="s">
        <v>17</v>
      </c>
      <c r="C195" s="1">
        <v>1</v>
      </c>
      <c r="D195" s="2">
        <v>7501027514103</v>
      </c>
      <c r="E195" s="1" t="s">
        <v>214</v>
      </c>
      <c r="F195" s="1">
        <v>12.3</v>
      </c>
      <c r="G195" s="1">
        <v>16</v>
      </c>
      <c r="H195" s="1"/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 t="s">
        <v>79</v>
      </c>
      <c r="O195" s="1" t="s">
        <v>80</v>
      </c>
      <c r="P195" s="1">
        <v>17.670000000000002</v>
      </c>
      <c r="Q195" s="1" t="s">
        <v>215</v>
      </c>
    </row>
    <row r="196" spans="1:17" x14ac:dyDescent="0.25">
      <c r="A196" s="1">
        <v>2644</v>
      </c>
      <c r="B196" s="1" t="s">
        <v>17</v>
      </c>
      <c r="C196" s="1">
        <v>1</v>
      </c>
      <c r="D196" s="2">
        <v>7501027519108</v>
      </c>
      <c r="E196" s="1" t="s">
        <v>384</v>
      </c>
      <c r="F196" s="1">
        <v>25.47</v>
      </c>
      <c r="G196" s="1">
        <v>16</v>
      </c>
      <c r="H196" s="1"/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 t="s">
        <v>79</v>
      </c>
      <c r="O196" s="1" t="s">
        <v>80</v>
      </c>
      <c r="P196" s="1">
        <v>36.64</v>
      </c>
      <c r="Q196" s="1" t="s">
        <v>385</v>
      </c>
    </row>
    <row r="197" spans="1:17" x14ac:dyDescent="0.25">
      <c r="A197" s="1">
        <v>2644</v>
      </c>
      <c r="B197" s="1" t="s">
        <v>17</v>
      </c>
      <c r="C197" s="1">
        <v>1</v>
      </c>
      <c r="D197" s="2">
        <v>7501027519115</v>
      </c>
      <c r="E197" s="1" t="s">
        <v>483</v>
      </c>
      <c r="F197" s="1">
        <v>23.02</v>
      </c>
      <c r="G197" s="1">
        <v>16</v>
      </c>
      <c r="H197" s="1"/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 t="s">
        <v>79</v>
      </c>
      <c r="O197" s="1" t="s">
        <v>80</v>
      </c>
      <c r="P197" s="1">
        <v>33.19</v>
      </c>
      <c r="Q197" s="1" t="s">
        <v>484</v>
      </c>
    </row>
    <row r="198" spans="1:17" x14ac:dyDescent="0.25">
      <c r="A198" s="1">
        <v>2644</v>
      </c>
      <c r="B198" s="1" t="s">
        <v>17</v>
      </c>
      <c r="C198" s="1">
        <v>1</v>
      </c>
      <c r="D198" s="2">
        <v>7501027524317</v>
      </c>
      <c r="E198" s="1" t="s">
        <v>330</v>
      </c>
      <c r="F198" s="1">
        <v>23.57</v>
      </c>
      <c r="G198" s="1">
        <v>16</v>
      </c>
      <c r="H198" s="1"/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 t="s">
        <v>79</v>
      </c>
      <c r="O198" s="1" t="s">
        <v>80</v>
      </c>
      <c r="P198" s="1">
        <v>34.4</v>
      </c>
      <c r="Q198" s="1" t="s">
        <v>146</v>
      </c>
    </row>
    <row r="199" spans="1:17" x14ac:dyDescent="0.25">
      <c r="A199" s="1">
        <v>2644</v>
      </c>
      <c r="B199" s="1" t="s">
        <v>17</v>
      </c>
      <c r="C199" s="1">
        <v>1</v>
      </c>
      <c r="D199" s="2">
        <v>7501027524324</v>
      </c>
      <c r="E199" s="1" t="s">
        <v>145</v>
      </c>
      <c r="F199" s="1">
        <v>23.57</v>
      </c>
      <c r="G199" s="1">
        <v>16</v>
      </c>
      <c r="H199" s="1"/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 t="s">
        <v>79</v>
      </c>
      <c r="O199" s="1" t="s">
        <v>80</v>
      </c>
      <c r="P199" s="1">
        <v>34.4</v>
      </c>
      <c r="Q199" s="1" t="s">
        <v>146</v>
      </c>
    </row>
    <row r="200" spans="1:17" x14ac:dyDescent="0.25">
      <c r="A200" s="1">
        <v>2644</v>
      </c>
      <c r="B200" s="1" t="s">
        <v>17</v>
      </c>
      <c r="C200" s="1">
        <v>1</v>
      </c>
      <c r="D200" s="2">
        <v>7501027531254</v>
      </c>
      <c r="E200" s="1" t="s">
        <v>481</v>
      </c>
      <c r="F200" s="1">
        <v>134.22999999999999</v>
      </c>
      <c r="G200" s="1">
        <v>16</v>
      </c>
      <c r="H200" s="1"/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 t="s">
        <v>79</v>
      </c>
      <c r="O200" s="1" t="s">
        <v>80</v>
      </c>
      <c r="P200" s="1">
        <v>189.57</v>
      </c>
      <c r="Q200" s="1" t="s">
        <v>482</v>
      </c>
    </row>
    <row r="201" spans="1:17" x14ac:dyDescent="0.25">
      <c r="A201" s="1">
        <v>2644</v>
      </c>
      <c r="B201" s="1" t="s">
        <v>17</v>
      </c>
      <c r="C201" s="1">
        <v>1</v>
      </c>
      <c r="D201" s="2">
        <v>7501027551306</v>
      </c>
      <c r="E201" s="1" t="s">
        <v>93</v>
      </c>
      <c r="F201" s="1">
        <v>23.65</v>
      </c>
      <c r="G201" s="1">
        <v>16</v>
      </c>
      <c r="H201" s="1"/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 t="s">
        <v>79</v>
      </c>
      <c r="O201" s="1" t="s">
        <v>80</v>
      </c>
      <c r="P201" s="1">
        <v>34.4</v>
      </c>
      <c r="Q201" s="1" t="s">
        <v>94</v>
      </c>
    </row>
    <row r="202" spans="1:17" x14ac:dyDescent="0.25">
      <c r="A202" s="1">
        <v>2644</v>
      </c>
      <c r="B202" s="1" t="s">
        <v>17</v>
      </c>
      <c r="C202" s="1">
        <v>1</v>
      </c>
      <c r="D202" s="2">
        <v>7501027551313</v>
      </c>
      <c r="E202" s="1" t="s">
        <v>263</v>
      </c>
      <c r="F202" s="1">
        <v>11.14</v>
      </c>
      <c r="G202" s="1">
        <v>16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 t="s">
        <v>264</v>
      </c>
      <c r="O202" s="1" t="s">
        <v>265</v>
      </c>
      <c r="P202" s="1">
        <v>15.95</v>
      </c>
      <c r="Q202" s="1" t="s">
        <v>266</v>
      </c>
    </row>
    <row r="203" spans="1:17" x14ac:dyDescent="0.25">
      <c r="A203" s="1">
        <v>2644</v>
      </c>
      <c r="B203" s="1" t="s">
        <v>17</v>
      </c>
      <c r="C203" s="1">
        <v>1</v>
      </c>
      <c r="D203" s="2">
        <v>7501027551320</v>
      </c>
      <c r="E203" s="1" t="s">
        <v>381</v>
      </c>
      <c r="F203" s="1">
        <v>15.52</v>
      </c>
      <c r="G203" s="1">
        <v>16</v>
      </c>
      <c r="H203" s="1"/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 t="s">
        <v>79</v>
      </c>
      <c r="O203" s="1" t="s">
        <v>80</v>
      </c>
      <c r="P203" s="1">
        <v>22.33</v>
      </c>
      <c r="Q203" s="1" t="s">
        <v>382</v>
      </c>
    </row>
    <row r="204" spans="1:17" x14ac:dyDescent="0.25">
      <c r="A204" s="1">
        <v>2644</v>
      </c>
      <c r="B204" s="1" t="s">
        <v>17</v>
      </c>
      <c r="C204" s="1">
        <v>1</v>
      </c>
      <c r="D204" s="2">
        <v>7501027551375</v>
      </c>
      <c r="E204" s="1" t="s">
        <v>488</v>
      </c>
      <c r="F204" s="1">
        <v>30.36</v>
      </c>
      <c r="G204" s="1">
        <v>16</v>
      </c>
      <c r="H204" s="1"/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 t="s">
        <v>79</v>
      </c>
      <c r="O204" s="1" t="s">
        <v>80</v>
      </c>
      <c r="P204" s="1">
        <v>43.02</v>
      </c>
      <c r="Q204" s="1" t="s">
        <v>489</v>
      </c>
    </row>
    <row r="205" spans="1:17" x14ac:dyDescent="0.25">
      <c r="A205" s="1">
        <v>2644</v>
      </c>
      <c r="B205" s="1" t="s">
        <v>17</v>
      </c>
      <c r="C205" s="1">
        <v>1</v>
      </c>
      <c r="D205" s="2">
        <v>7501027551504</v>
      </c>
      <c r="E205" s="1" t="s">
        <v>426</v>
      </c>
      <c r="F205" s="1">
        <v>13.45</v>
      </c>
      <c r="G205" s="1">
        <v>16</v>
      </c>
      <c r="H205" s="1"/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 t="s">
        <v>79</v>
      </c>
      <c r="O205" s="1" t="s">
        <v>80</v>
      </c>
      <c r="P205" s="1">
        <v>19.399999999999999</v>
      </c>
      <c r="Q205" s="1" t="s">
        <v>427</v>
      </c>
    </row>
    <row r="206" spans="1:17" x14ac:dyDescent="0.25">
      <c r="A206" s="1">
        <v>2644</v>
      </c>
      <c r="B206" s="1" t="s">
        <v>17</v>
      </c>
      <c r="C206" s="1">
        <v>1</v>
      </c>
      <c r="D206" s="2">
        <v>7501027551528</v>
      </c>
      <c r="E206" s="1" t="s">
        <v>211</v>
      </c>
      <c r="F206" s="1">
        <v>23.62</v>
      </c>
      <c r="G206" s="1">
        <v>16</v>
      </c>
      <c r="H206" s="1"/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 t="s">
        <v>79</v>
      </c>
      <c r="O206" s="1" t="s">
        <v>80</v>
      </c>
      <c r="P206" s="1">
        <v>34.4</v>
      </c>
      <c r="Q206" s="1" t="s">
        <v>212</v>
      </c>
    </row>
    <row r="207" spans="1:17" x14ac:dyDescent="0.25">
      <c r="A207" s="1">
        <v>2644</v>
      </c>
      <c r="B207" s="1" t="s">
        <v>17</v>
      </c>
      <c r="C207" s="1">
        <v>1</v>
      </c>
      <c r="D207" s="2">
        <v>7501027551818</v>
      </c>
      <c r="E207" s="1" t="s">
        <v>88</v>
      </c>
      <c r="F207" s="1">
        <v>30.23</v>
      </c>
      <c r="G207" s="1">
        <v>16</v>
      </c>
      <c r="H207" s="1"/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 t="s">
        <v>79</v>
      </c>
      <c r="O207" s="1" t="s">
        <v>80</v>
      </c>
      <c r="P207" s="1">
        <v>43.02</v>
      </c>
      <c r="Q207" s="1" t="s">
        <v>89</v>
      </c>
    </row>
    <row r="208" spans="1:17" x14ac:dyDescent="0.25">
      <c r="A208" s="1">
        <v>2644</v>
      </c>
      <c r="B208" s="1" t="s">
        <v>17</v>
      </c>
      <c r="C208" s="1">
        <v>1</v>
      </c>
      <c r="D208" s="2">
        <v>7501027552167</v>
      </c>
      <c r="E208" s="1" t="s">
        <v>216</v>
      </c>
      <c r="F208" s="1">
        <v>16.3</v>
      </c>
      <c r="G208" s="1">
        <v>16</v>
      </c>
      <c r="H208" s="1"/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 t="s">
        <v>79</v>
      </c>
      <c r="O208" s="1" t="s">
        <v>80</v>
      </c>
      <c r="P208" s="1">
        <v>23.19</v>
      </c>
      <c r="Q208" s="1" t="s">
        <v>217</v>
      </c>
    </row>
    <row r="209" spans="1:17" x14ac:dyDescent="0.25">
      <c r="A209" s="1">
        <v>2644</v>
      </c>
      <c r="B209" s="1" t="s">
        <v>17</v>
      </c>
      <c r="C209" s="1">
        <v>1</v>
      </c>
      <c r="D209" s="2">
        <v>7501027552679</v>
      </c>
      <c r="E209" s="1" t="s">
        <v>276</v>
      </c>
      <c r="F209" s="1">
        <v>16.3</v>
      </c>
      <c r="G209" s="1">
        <v>16</v>
      </c>
      <c r="H209" s="1"/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 t="s">
        <v>79</v>
      </c>
      <c r="O209" s="1" t="s">
        <v>80</v>
      </c>
      <c r="P209" s="1">
        <v>23.19</v>
      </c>
      <c r="Q209" s="1" t="s">
        <v>217</v>
      </c>
    </row>
    <row r="210" spans="1:17" x14ac:dyDescent="0.25">
      <c r="A210" s="1">
        <v>2644</v>
      </c>
      <c r="B210" s="1" t="s">
        <v>17</v>
      </c>
      <c r="C210" s="1">
        <v>1</v>
      </c>
      <c r="D210" s="2">
        <v>7501027553560</v>
      </c>
      <c r="E210" s="1" t="s">
        <v>490</v>
      </c>
      <c r="F210" s="1">
        <v>20.04</v>
      </c>
      <c r="G210" s="1">
        <v>16</v>
      </c>
      <c r="H210" s="1"/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 t="s">
        <v>79</v>
      </c>
      <c r="O210" s="1" t="s">
        <v>80</v>
      </c>
      <c r="P210" s="1">
        <v>28.88</v>
      </c>
      <c r="Q210" s="1" t="s">
        <v>491</v>
      </c>
    </row>
    <row r="211" spans="1:17" x14ac:dyDescent="0.25">
      <c r="A211" s="1">
        <v>2644</v>
      </c>
      <c r="B211" s="1" t="s">
        <v>17</v>
      </c>
      <c r="C211" s="1">
        <v>1</v>
      </c>
      <c r="D211" s="2">
        <v>7501027553683</v>
      </c>
      <c r="E211" s="1" t="s">
        <v>84</v>
      </c>
      <c r="F211" s="1">
        <v>29.24</v>
      </c>
      <c r="G211" s="1">
        <v>16</v>
      </c>
      <c r="H211" s="1"/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 t="s">
        <v>79</v>
      </c>
      <c r="O211" s="1" t="s">
        <v>80</v>
      </c>
      <c r="P211" s="1">
        <v>41.81</v>
      </c>
      <c r="Q211" s="1" t="s">
        <v>85</v>
      </c>
    </row>
    <row r="212" spans="1:17" x14ac:dyDescent="0.25">
      <c r="A212" s="1">
        <v>2644</v>
      </c>
      <c r="B212" s="1" t="s">
        <v>17</v>
      </c>
      <c r="C212" s="1">
        <v>1</v>
      </c>
      <c r="D212" s="2">
        <v>7501027553713</v>
      </c>
      <c r="E212" s="1" t="s">
        <v>492</v>
      </c>
      <c r="F212" s="1">
        <v>24</v>
      </c>
      <c r="G212" s="1">
        <v>16</v>
      </c>
      <c r="H212" s="1"/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 t="s">
        <v>79</v>
      </c>
      <c r="O212" s="1" t="s">
        <v>80</v>
      </c>
      <c r="P212" s="1">
        <v>34.4</v>
      </c>
      <c r="Q212" s="1" t="s">
        <v>493</v>
      </c>
    </row>
    <row r="213" spans="1:17" x14ac:dyDescent="0.25">
      <c r="A213" s="1">
        <v>2644</v>
      </c>
      <c r="B213" s="1" t="s">
        <v>17</v>
      </c>
      <c r="C213" s="1">
        <v>1</v>
      </c>
      <c r="D213" s="2">
        <v>7501027553751</v>
      </c>
      <c r="E213" s="1" t="s">
        <v>375</v>
      </c>
      <c r="F213" s="1">
        <v>19.38</v>
      </c>
      <c r="G213" s="1">
        <v>16</v>
      </c>
      <c r="H213" s="1"/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 t="s">
        <v>79</v>
      </c>
      <c r="O213" s="1" t="s">
        <v>80</v>
      </c>
      <c r="P213" s="1">
        <v>28.36</v>
      </c>
      <c r="Q213" s="1" t="s">
        <v>376</v>
      </c>
    </row>
    <row r="214" spans="1:17" x14ac:dyDescent="0.25">
      <c r="A214" s="1">
        <v>2644</v>
      </c>
      <c r="B214" s="1" t="s">
        <v>17</v>
      </c>
      <c r="C214" s="1">
        <v>1</v>
      </c>
      <c r="D214" s="2">
        <v>7501027553768</v>
      </c>
      <c r="E214" s="1" t="s">
        <v>95</v>
      </c>
      <c r="F214" s="1">
        <v>22.58</v>
      </c>
      <c r="G214" s="1">
        <v>16</v>
      </c>
      <c r="H214" s="1"/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 t="s">
        <v>79</v>
      </c>
      <c r="O214" s="1" t="s">
        <v>80</v>
      </c>
      <c r="P214" s="1">
        <v>31.81</v>
      </c>
      <c r="Q214" s="1" t="s">
        <v>96</v>
      </c>
    </row>
    <row r="215" spans="1:17" x14ac:dyDescent="0.25">
      <c r="A215" s="1">
        <v>2644</v>
      </c>
      <c r="B215" s="1" t="s">
        <v>17</v>
      </c>
      <c r="C215" s="1">
        <v>1</v>
      </c>
      <c r="D215" s="2">
        <v>7501027554307</v>
      </c>
      <c r="E215" s="1" t="s">
        <v>430</v>
      </c>
      <c r="F215" s="1">
        <v>22.63</v>
      </c>
      <c r="G215" s="1">
        <v>16</v>
      </c>
      <c r="H215" s="1"/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 t="s">
        <v>79</v>
      </c>
      <c r="O215" s="1" t="s">
        <v>80</v>
      </c>
      <c r="P215" s="1">
        <v>32.33</v>
      </c>
      <c r="Q215" s="1" t="s">
        <v>431</v>
      </c>
    </row>
    <row r="216" spans="1:17" x14ac:dyDescent="0.25">
      <c r="A216" s="1">
        <v>2644</v>
      </c>
      <c r="B216" s="1" t="s">
        <v>17</v>
      </c>
      <c r="C216" s="1">
        <v>1</v>
      </c>
      <c r="D216" s="2">
        <v>7501027554352</v>
      </c>
      <c r="E216" s="1" t="s">
        <v>86</v>
      </c>
      <c r="F216" s="1">
        <v>26.32</v>
      </c>
      <c r="G216" s="1">
        <v>16</v>
      </c>
      <c r="H216" s="1"/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 t="s">
        <v>79</v>
      </c>
      <c r="O216" s="1" t="s">
        <v>80</v>
      </c>
      <c r="P216" s="1">
        <v>37.5</v>
      </c>
      <c r="Q216" s="1" t="s">
        <v>87</v>
      </c>
    </row>
    <row r="217" spans="1:17" x14ac:dyDescent="0.25">
      <c r="A217" s="1">
        <v>2644</v>
      </c>
      <c r="B217" s="1" t="s">
        <v>17</v>
      </c>
      <c r="C217" s="1">
        <v>1</v>
      </c>
      <c r="D217" s="2">
        <v>7501027554468</v>
      </c>
      <c r="E217" s="1" t="s">
        <v>432</v>
      </c>
      <c r="F217" s="1">
        <v>39.17</v>
      </c>
      <c r="G217" s="1">
        <v>16</v>
      </c>
      <c r="H217" s="1"/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 t="s">
        <v>79</v>
      </c>
      <c r="O217" s="1" t="s">
        <v>80</v>
      </c>
      <c r="P217" s="1">
        <v>55.95</v>
      </c>
      <c r="Q217" s="1" t="s">
        <v>433</v>
      </c>
    </row>
    <row r="218" spans="1:17" x14ac:dyDescent="0.25">
      <c r="A218" s="1">
        <v>2644</v>
      </c>
      <c r="B218" s="1" t="s">
        <v>17</v>
      </c>
      <c r="C218" s="1">
        <v>1</v>
      </c>
      <c r="D218" s="2">
        <v>7501027554543</v>
      </c>
      <c r="E218" s="1" t="s">
        <v>479</v>
      </c>
      <c r="F218" s="1">
        <v>41.86</v>
      </c>
      <c r="G218" s="1">
        <v>16</v>
      </c>
      <c r="H218" s="1"/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 t="s">
        <v>79</v>
      </c>
      <c r="O218" s="1" t="s">
        <v>80</v>
      </c>
      <c r="P218" s="1">
        <v>60.26</v>
      </c>
      <c r="Q218" s="1" t="s">
        <v>480</v>
      </c>
    </row>
    <row r="219" spans="1:17" x14ac:dyDescent="0.25">
      <c r="A219" s="1">
        <v>2644</v>
      </c>
      <c r="B219" s="1" t="s">
        <v>17</v>
      </c>
      <c r="C219" s="1">
        <v>1</v>
      </c>
      <c r="D219" s="2">
        <v>7501027554819</v>
      </c>
      <c r="E219" s="1" t="s">
        <v>273</v>
      </c>
      <c r="F219" s="1">
        <v>18.05</v>
      </c>
      <c r="G219" s="1">
        <v>16</v>
      </c>
      <c r="H219" s="1"/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 t="s">
        <v>79</v>
      </c>
      <c r="O219" s="1" t="s">
        <v>80</v>
      </c>
      <c r="P219" s="1">
        <v>25.78</v>
      </c>
      <c r="Q219" s="1" t="s">
        <v>274</v>
      </c>
    </row>
    <row r="220" spans="1:17" x14ac:dyDescent="0.25">
      <c r="A220" s="1">
        <v>2644</v>
      </c>
      <c r="B220" s="1" t="s">
        <v>17</v>
      </c>
      <c r="C220" s="1">
        <v>1</v>
      </c>
      <c r="D220" s="2">
        <v>7501027554932</v>
      </c>
      <c r="E220" s="1" t="s">
        <v>271</v>
      </c>
      <c r="F220" s="1">
        <v>31.27</v>
      </c>
      <c r="G220" s="1">
        <v>16</v>
      </c>
      <c r="H220" s="1"/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 t="s">
        <v>79</v>
      </c>
      <c r="O220" s="1" t="s">
        <v>80</v>
      </c>
      <c r="P220" s="1">
        <v>44.74</v>
      </c>
      <c r="Q220" s="1" t="s">
        <v>272</v>
      </c>
    </row>
    <row r="221" spans="1:17" x14ac:dyDescent="0.25">
      <c r="A221" s="1">
        <v>2644</v>
      </c>
      <c r="B221" s="1" t="s">
        <v>17</v>
      </c>
      <c r="C221" s="1">
        <v>1</v>
      </c>
      <c r="D221" s="2">
        <v>7501027554956</v>
      </c>
      <c r="E221" s="1" t="s">
        <v>78</v>
      </c>
      <c r="F221" s="1">
        <v>24.59</v>
      </c>
      <c r="G221" s="1">
        <v>16</v>
      </c>
      <c r="H221" s="1"/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 t="s">
        <v>79</v>
      </c>
      <c r="O221" s="1" t="s">
        <v>80</v>
      </c>
      <c r="P221" s="1">
        <v>34.4</v>
      </c>
      <c r="Q221" s="1" t="s">
        <v>81</v>
      </c>
    </row>
    <row r="222" spans="1:17" x14ac:dyDescent="0.25">
      <c r="A222" s="1">
        <v>2644</v>
      </c>
      <c r="B222" s="1" t="s">
        <v>17</v>
      </c>
      <c r="C222" s="1">
        <v>1</v>
      </c>
      <c r="D222" s="2">
        <v>7501027555502</v>
      </c>
      <c r="E222" s="1" t="s">
        <v>270</v>
      </c>
      <c r="F222" s="1">
        <v>10.19</v>
      </c>
      <c r="G222" s="1">
        <v>16</v>
      </c>
      <c r="H222" s="1"/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 t="s">
        <v>79</v>
      </c>
      <c r="O222" s="1" t="s">
        <v>80</v>
      </c>
      <c r="P222" s="1">
        <v>14.57</v>
      </c>
      <c r="Q222" s="1" t="s">
        <v>85</v>
      </c>
    </row>
    <row r="223" spans="1:17" x14ac:dyDescent="0.25">
      <c r="A223" s="1">
        <v>2644</v>
      </c>
      <c r="B223" s="1" t="s">
        <v>17</v>
      </c>
      <c r="C223" s="1">
        <v>1</v>
      </c>
      <c r="D223" s="2">
        <v>7501027555519</v>
      </c>
      <c r="E223" s="1" t="s">
        <v>329</v>
      </c>
      <c r="F223" s="1">
        <v>15.24</v>
      </c>
      <c r="G223" s="1">
        <v>16</v>
      </c>
      <c r="H223" s="1"/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 t="s">
        <v>79</v>
      </c>
      <c r="O223" s="1" t="s">
        <v>80</v>
      </c>
      <c r="P223" s="1">
        <v>21.47</v>
      </c>
      <c r="Q223" s="1" t="s">
        <v>96</v>
      </c>
    </row>
    <row r="224" spans="1:17" x14ac:dyDescent="0.25">
      <c r="A224" s="1">
        <v>2644</v>
      </c>
      <c r="B224" s="1" t="s">
        <v>17</v>
      </c>
      <c r="C224" s="1">
        <v>1</v>
      </c>
      <c r="D224" s="2">
        <v>7501027557162</v>
      </c>
      <c r="E224" s="1" t="s">
        <v>143</v>
      </c>
      <c r="F224" s="1">
        <v>36.56</v>
      </c>
      <c r="G224" s="1">
        <v>16</v>
      </c>
      <c r="H224" s="1"/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 t="s">
        <v>79</v>
      </c>
      <c r="O224" s="1" t="s">
        <v>80</v>
      </c>
      <c r="P224" s="1">
        <v>51.64</v>
      </c>
      <c r="Q224" s="1" t="s">
        <v>144</v>
      </c>
    </row>
    <row r="225" spans="1:17" x14ac:dyDescent="0.25">
      <c r="A225" s="1">
        <v>2644</v>
      </c>
      <c r="B225" s="1" t="s">
        <v>17</v>
      </c>
      <c r="C225" s="1">
        <v>1</v>
      </c>
      <c r="D225" s="2">
        <v>7501027557216</v>
      </c>
      <c r="E225" s="1" t="s">
        <v>486</v>
      </c>
      <c r="F225" s="1">
        <v>17.71</v>
      </c>
      <c r="G225" s="1">
        <v>16</v>
      </c>
      <c r="H225" s="1"/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 t="s">
        <v>79</v>
      </c>
      <c r="O225" s="1" t="s">
        <v>80</v>
      </c>
      <c r="P225" s="1">
        <v>25.43</v>
      </c>
      <c r="Q225" s="1" t="s">
        <v>487</v>
      </c>
    </row>
    <row r="226" spans="1:17" x14ac:dyDescent="0.25">
      <c r="A226" s="1">
        <v>2644</v>
      </c>
      <c r="B226" s="1" t="s">
        <v>17</v>
      </c>
      <c r="C226" s="1">
        <v>1</v>
      </c>
      <c r="D226" s="2">
        <v>7501027557391</v>
      </c>
      <c r="E226" s="1" t="s">
        <v>374</v>
      </c>
      <c r="F226" s="1">
        <v>199.84</v>
      </c>
      <c r="G226" s="1">
        <v>16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 t="s">
        <v>264</v>
      </c>
      <c r="O226" s="1" t="s">
        <v>265</v>
      </c>
      <c r="P226" s="1">
        <v>284.39999999999998</v>
      </c>
      <c r="Q226" s="1" t="s">
        <v>89</v>
      </c>
    </row>
    <row r="227" spans="1:17" x14ac:dyDescent="0.25">
      <c r="A227" s="1">
        <v>2644</v>
      </c>
      <c r="B227" s="1" t="s">
        <v>17</v>
      </c>
      <c r="C227" s="1">
        <v>1</v>
      </c>
      <c r="D227" s="2">
        <v>7501027560124</v>
      </c>
      <c r="E227" s="1" t="s">
        <v>275</v>
      </c>
      <c r="F227" s="1">
        <v>30.23</v>
      </c>
      <c r="G227" s="1">
        <v>16</v>
      </c>
      <c r="H227" s="1"/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 t="s">
        <v>79</v>
      </c>
      <c r="O227" s="1" t="s">
        <v>80</v>
      </c>
      <c r="P227" s="1">
        <v>43.02</v>
      </c>
      <c r="Q227" s="1" t="s">
        <v>89</v>
      </c>
    </row>
    <row r="228" spans="1:17" x14ac:dyDescent="0.25">
      <c r="A228" s="1">
        <v>2644</v>
      </c>
      <c r="B228" s="1" t="s">
        <v>17</v>
      </c>
      <c r="C228" s="1">
        <v>1</v>
      </c>
      <c r="D228" s="2">
        <v>7501027560131</v>
      </c>
      <c r="E228" s="1" t="s">
        <v>335</v>
      </c>
      <c r="F228" s="1">
        <v>44.21</v>
      </c>
      <c r="G228" s="1">
        <v>16</v>
      </c>
      <c r="H228" s="1"/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 t="s">
        <v>336</v>
      </c>
      <c r="O228" s="1" t="s">
        <v>337</v>
      </c>
      <c r="P228" s="1">
        <v>63.36</v>
      </c>
      <c r="Q228" s="1" t="s">
        <v>338</v>
      </c>
    </row>
    <row r="229" spans="1:17" x14ac:dyDescent="0.25">
      <c r="A229" s="1">
        <v>2644</v>
      </c>
      <c r="B229" s="1" t="s">
        <v>17</v>
      </c>
      <c r="C229" s="1">
        <v>1</v>
      </c>
      <c r="D229" s="2">
        <v>7501027584595</v>
      </c>
      <c r="E229" s="1" t="s">
        <v>331</v>
      </c>
      <c r="F229" s="1">
        <v>19.7</v>
      </c>
      <c r="G229" s="1">
        <v>16</v>
      </c>
      <c r="H229" s="1"/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 t="s">
        <v>79</v>
      </c>
      <c r="O229" s="1" t="s">
        <v>80</v>
      </c>
      <c r="P229" s="1">
        <v>28.02</v>
      </c>
      <c r="Q229" s="1" t="s">
        <v>332</v>
      </c>
    </row>
    <row r="230" spans="1:17" x14ac:dyDescent="0.25">
      <c r="A230" s="1">
        <v>2644</v>
      </c>
      <c r="B230" s="1" t="s">
        <v>17</v>
      </c>
      <c r="C230" s="1">
        <v>1</v>
      </c>
      <c r="D230" s="2">
        <v>7501027592095</v>
      </c>
      <c r="E230" s="1" t="s">
        <v>379</v>
      </c>
      <c r="F230" s="1">
        <v>12.66</v>
      </c>
      <c r="G230" s="1">
        <v>16</v>
      </c>
      <c r="H230" s="1"/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 t="s">
        <v>79</v>
      </c>
      <c r="O230" s="1" t="s">
        <v>80</v>
      </c>
      <c r="P230" s="1">
        <v>17.16</v>
      </c>
      <c r="Q230" s="1" t="s">
        <v>380</v>
      </c>
    </row>
    <row r="231" spans="1:17" x14ac:dyDescent="0.25">
      <c r="A231" s="1">
        <v>2644</v>
      </c>
      <c r="B231" s="1" t="s">
        <v>17</v>
      </c>
      <c r="C231" s="1">
        <v>1</v>
      </c>
      <c r="D231" s="2">
        <v>7501027592101</v>
      </c>
      <c r="E231" s="1" t="s">
        <v>377</v>
      </c>
      <c r="F231" s="1">
        <v>28.96</v>
      </c>
      <c r="G231" s="1">
        <v>16</v>
      </c>
      <c r="H231" s="1"/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 t="s">
        <v>79</v>
      </c>
      <c r="O231" s="1" t="s">
        <v>80</v>
      </c>
      <c r="P231" s="1">
        <v>41.29</v>
      </c>
      <c r="Q231" s="1" t="s">
        <v>378</v>
      </c>
    </row>
    <row r="232" spans="1:17" x14ac:dyDescent="0.25">
      <c r="A232" s="1">
        <v>2644</v>
      </c>
      <c r="B232" s="1" t="s">
        <v>17</v>
      </c>
      <c r="C232" s="1">
        <v>1</v>
      </c>
      <c r="D232" s="2">
        <v>7501943419742</v>
      </c>
      <c r="E232" s="1" t="s">
        <v>407</v>
      </c>
      <c r="F232" s="1">
        <v>9.14</v>
      </c>
      <c r="G232" s="1">
        <v>16</v>
      </c>
      <c r="H232" s="1"/>
      <c r="I232" s="1">
        <v>5</v>
      </c>
      <c r="J232" s="1">
        <v>1.1000000000000001</v>
      </c>
      <c r="K232" s="1">
        <v>1.4</v>
      </c>
      <c r="L232" s="1">
        <v>0</v>
      </c>
      <c r="M232" s="1">
        <v>0</v>
      </c>
      <c r="N232" s="1" t="s">
        <v>19</v>
      </c>
      <c r="O232" s="1" t="s">
        <v>45</v>
      </c>
      <c r="P232" s="1">
        <v>11.12</v>
      </c>
      <c r="Q232" s="1" t="s">
        <v>408</v>
      </c>
    </row>
    <row r="233" spans="1:17" x14ac:dyDescent="0.25">
      <c r="A233" s="1">
        <v>2644</v>
      </c>
      <c r="B233" s="1" t="s">
        <v>17</v>
      </c>
      <c r="C233" s="1">
        <v>1</v>
      </c>
      <c r="D233" s="2">
        <v>7501943419773</v>
      </c>
      <c r="E233" s="1" t="s">
        <v>358</v>
      </c>
      <c r="F233" s="1">
        <v>30.2</v>
      </c>
      <c r="G233" s="1">
        <v>16</v>
      </c>
      <c r="H233" s="1"/>
      <c r="I233" s="1">
        <v>5</v>
      </c>
      <c r="J233" s="1">
        <v>1.1000000000000001</v>
      </c>
      <c r="K233" s="1">
        <v>1.4</v>
      </c>
      <c r="L233" s="1">
        <v>0</v>
      </c>
      <c r="M233" s="1">
        <v>0</v>
      </c>
      <c r="N233" s="1" t="s">
        <v>19</v>
      </c>
      <c r="O233" s="1" t="s">
        <v>45</v>
      </c>
      <c r="P233" s="1">
        <v>35.090000000000003</v>
      </c>
      <c r="Q233" s="1" t="s">
        <v>359</v>
      </c>
    </row>
    <row r="234" spans="1:17" x14ac:dyDescent="0.25">
      <c r="A234" s="1">
        <v>2644</v>
      </c>
      <c r="B234" s="1" t="s">
        <v>17</v>
      </c>
      <c r="C234" s="1">
        <v>1</v>
      </c>
      <c r="D234" s="2">
        <v>7501943420120</v>
      </c>
      <c r="E234" s="1" t="s">
        <v>251</v>
      </c>
      <c r="F234" s="1">
        <v>32.31</v>
      </c>
      <c r="G234" s="1">
        <v>16</v>
      </c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 t="s">
        <v>19</v>
      </c>
      <c r="O234" s="1" t="s">
        <v>64</v>
      </c>
      <c r="P234" s="1">
        <v>39.479999999999997</v>
      </c>
      <c r="Q234" s="1" t="s">
        <v>252</v>
      </c>
    </row>
    <row r="235" spans="1:17" x14ac:dyDescent="0.25">
      <c r="A235" s="1">
        <v>2644</v>
      </c>
      <c r="B235" s="1" t="s">
        <v>17</v>
      </c>
      <c r="C235" s="1">
        <v>1</v>
      </c>
      <c r="D235" s="2">
        <v>7501943420519</v>
      </c>
      <c r="E235" s="1" t="s">
        <v>135</v>
      </c>
      <c r="F235" s="1">
        <v>14.22</v>
      </c>
      <c r="G235" s="1">
        <v>16</v>
      </c>
      <c r="H235" s="1">
        <v>0</v>
      </c>
      <c r="I235" s="1">
        <v>5</v>
      </c>
      <c r="J235" s="1">
        <v>1.9</v>
      </c>
      <c r="K235" s="1">
        <v>6.21</v>
      </c>
      <c r="L235" s="1">
        <v>0</v>
      </c>
      <c r="M235" s="1">
        <v>0</v>
      </c>
      <c r="N235" s="1" t="s">
        <v>19</v>
      </c>
      <c r="O235" s="1" t="s">
        <v>64</v>
      </c>
      <c r="P235" s="1">
        <v>18.36</v>
      </c>
      <c r="Q235" s="1" t="s">
        <v>136</v>
      </c>
    </row>
    <row r="236" spans="1:17" x14ac:dyDescent="0.25">
      <c r="A236" s="1">
        <v>2644</v>
      </c>
      <c r="B236" s="1" t="s">
        <v>17</v>
      </c>
      <c r="C236" s="1">
        <v>1</v>
      </c>
      <c r="D236" s="2">
        <v>7501943427778</v>
      </c>
      <c r="E236" s="1" t="s">
        <v>257</v>
      </c>
      <c r="F236" s="1">
        <v>6.54</v>
      </c>
      <c r="G236" s="1">
        <v>16</v>
      </c>
      <c r="H236" s="1">
        <v>0</v>
      </c>
      <c r="I236" s="1">
        <v>5</v>
      </c>
      <c r="J236" s="1">
        <v>1.1000000000000001</v>
      </c>
      <c r="K236" s="1">
        <v>6.21</v>
      </c>
      <c r="L236" s="1">
        <v>0</v>
      </c>
      <c r="M236" s="1">
        <v>0</v>
      </c>
      <c r="N236" s="1" t="s">
        <v>19</v>
      </c>
      <c r="O236" s="1" t="s">
        <v>64</v>
      </c>
      <c r="P236" s="1">
        <v>7.93</v>
      </c>
      <c r="Q236" s="1" t="s">
        <v>258</v>
      </c>
    </row>
    <row r="237" spans="1:17" x14ac:dyDescent="0.25">
      <c r="A237" s="1">
        <v>2644</v>
      </c>
      <c r="B237" s="1" t="s">
        <v>17</v>
      </c>
      <c r="C237" s="1">
        <v>1</v>
      </c>
      <c r="D237" s="2">
        <v>7501943428355</v>
      </c>
      <c r="E237" s="1" t="s">
        <v>419</v>
      </c>
      <c r="F237" s="1">
        <v>12.61</v>
      </c>
      <c r="G237" s="1">
        <v>16</v>
      </c>
      <c r="H237" s="1">
        <v>0</v>
      </c>
      <c r="I237" s="1">
        <v>5</v>
      </c>
      <c r="J237" s="1">
        <v>1.9</v>
      </c>
      <c r="K237" s="1">
        <v>6.21</v>
      </c>
      <c r="L237" s="1">
        <v>0</v>
      </c>
      <c r="M237" s="1">
        <v>0</v>
      </c>
      <c r="N237" s="1" t="s">
        <v>19</v>
      </c>
      <c r="O237" s="1" t="s">
        <v>64</v>
      </c>
      <c r="P237" s="1">
        <v>15.43</v>
      </c>
      <c r="Q237" s="1" t="s">
        <v>420</v>
      </c>
    </row>
    <row r="238" spans="1:17" x14ac:dyDescent="0.25">
      <c r="A238" s="1">
        <v>2644</v>
      </c>
      <c r="B238" s="1" t="s">
        <v>17</v>
      </c>
      <c r="C238" s="1">
        <v>1</v>
      </c>
      <c r="D238" s="2">
        <v>7501943428430</v>
      </c>
      <c r="E238" s="1" t="s">
        <v>369</v>
      </c>
      <c r="F238" s="1">
        <v>7.98</v>
      </c>
      <c r="G238" s="1">
        <v>16</v>
      </c>
      <c r="H238" s="1">
        <v>0</v>
      </c>
      <c r="I238" s="1">
        <v>5</v>
      </c>
      <c r="J238" s="1">
        <v>1.9</v>
      </c>
      <c r="K238" s="1">
        <v>6.21</v>
      </c>
      <c r="L238" s="1">
        <v>0</v>
      </c>
      <c r="M238" s="1">
        <v>0</v>
      </c>
      <c r="N238" s="1" t="s">
        <v>19</v>
      </c>
      <c r="O238" s="1" t="s">
        <v>64</v>
      </c>
      <c r="P238" s="1">
        <v>9.83</v>
      </c>
      <c r="Q238" s="1" t="s">
        <v>370</v>
      </c>
    </row>
    <row r="239" spans="1:17" x14ac:dyDescent="0.25">
      <c r="A239" s="1">
        <v>2644</v>
      </c>
      <c r="B239" s="1" t="s">
        <v>17</v>
      </c>
      <c r="C239" s="1">
        <v>1</v>
      </c>
      <c r="D239" s="2">
        <v>7501943428454</v>
      </c>
      <c r="E239" s="1" t="s">
        <v>255</v>
      </c>
      <c r="F239" s="1">
        <v>9.6300000000000008</v>
      </c>
      <c r="G239" s="1">
        <v>16</v>
      </c>
      <c r="H239" s="1">
        <v>0</v>
      </c>
      <c r="I239" s="1">
        <v>5</v>
      </c>
      <c r="J239" s="1">
        <v>1.9</v>
      </c>
      <c r="K239" s="1">
        <v>6.21</v>
      </c>
      <c r="L239" s="1">
        <v>0</v>
      </c>
      <c r="M239" s="1">
        <v>0</v>
      </c>
      <c r="N239" s="1" t="s">
        <v>19</v>
      </c>
      <c r="O239" s="1" t="s">
        <v>64</v>
      </c>
      <c r="P239" s="1">
        <v>11.9</v>
      </c>
      <c r="Q239" s="1" t="s">
        <v>256</v>
      </c>
    </row>
    <row r="240" spans="1:17" x14ac:dyDescent="0.25">
      <c r="A240" s="1">
        <v>2644</v>
      </c>
      <c r="B240" s="1" t="s">
        <v>17</v>
      </c>
      <c r="C240" s="1">
        <v>1</v>
      </c>
      <c r="D240" s="2">
        <v>7501943428492</v>
      </c>
      <c r="E240" s="1" t="s">
        <v>421</v>
      </c>
      <c r="F240" s="1">
        <v>15.23</v>
      </c>
      <c r="G240" s="1">
        <v>16</v>
      </c>
      <c r="H240" s="1">
        <v>0</v>
      </c>
      <c r="I240" s="1">
        <v>5</v>
      </c>
      <c r="J240" s="1">
        <v>1.9</v>
      </c>
      <c r="K240" s="1">
        <v>6.21</v>
      </c>
      <c r="L240" s="1">
        <v>0</v>
      </c>
      <c r="M240" s="1">
        <v>0</v>
      </c>
      <c r="N240" s="1" t="s">
        <v>19</v>
      </c>
      <c r="O240" s="1" t="s">
        <v>64</v>
      </c>
      <c r="P240" s="1">
        <v>18.71</v>
      </c>
      <c r="Q240" s="1" t="s">
        <v>422</v>
      </c>
    </row>
    <row r="241" spans="1:17" x14ac:dyDescent="0.25">
      <c r="A241" s="1">
        <v>2644</v>
      </c>
      <c r="B241" s="1" t="s">
        <v>17</v>
      </c>
      <c r="C241" s="1">
        <v>1</v>
      </c>
      <c r="D241" s="2">
        <v>7501943428850</v>
      </c>
      <c r="E241" s="1" t="s">
        <v>471</v>
      </c>
      <c r="F241" s="1">
        <v>14.47</v>
      </c>
      <c r="G241" s="1">
        <v>16</v>
      </c>
      <c r="H241" s="1">
        <v>0</v>
      </c>
      <c r="I241" s="1">
        <v>5</v>
      </c>
      <c r="J241" s="1">
        <v>1.9</v>
      </c>
      <c r="K241" s="1">
        <v>6.21</v>
      </c>
      <c r="L241" s="1">
        <v>0</v>
      </c>
      <c r="M241" s="1">
        <v>0</v>
      </c>
      <c r="N241" s="1" t="s">
        <v>19</v>
      </c>
      <c r="O241" s="1" t="s">
        <v>64</v>
      </c>
      <c r="P241" s="1">
        <v>17.760000000000002</v>
      </c>
      <c r="Q241" s="1" t="s">
        <v>472</v>
      </c>
    </row>
    <row r="242" spans="1:17" x14ac:dyDescent="0.25">
      <c r="A242" s="1">
        <v>2644</v>
      </c>
      <c r="B242" s="1" t="s">
        <v>17</v>
      </c>
      <c r="C242" s="1">
        <v>1</v>
      </c>
      <c r="D242" s="2">
        <v>7501943432796</v>
      </c>
      <c r="E242" s="1" t="s">
        <v>324</v>
      </c>
      <c r="F242" s="1">
        <v>7.66</v>
      </c>
      <c r="G242" s="1">
        <v>16</v>
      </c>
      <c r="H242" s="1">
        <v>0</v>
      </c>
      <c r="I242" s="1">
        <v>5</v>
      </c>
      <c r="J242" s="1">
        <v>1</v>
      </c>
      <c r="K242" s="1">
        <v>1.5</v>
      </c>
      <c r="L242" s="1">
        <v>0</v>
      </c>
      <c r="M242" s="1">
        <v>0</v>
      </c>
      <c r="N242" s="1" t="s">
        <v>19</v>
      </c>
      <c r="O242" s="1" t="s">
        <v>64</v>
      </c>
      <c r="P242" s="1">
        <v>9.91</v>
      </c>
      <c r="Q242" s="1" t="s">
        <v>325</v>
      </c>
    </row>
    <row r="243" spans="1:17" x14ac:dyDescent="0.25">
      <c r="A243" s="1">
        <v>2644</v>
      </c>
      <c r="B243" s="1" t="s">
        <v>17</v>
      </c>
      <c r="C243" s="1">
        <v>1</v>
      </c>
      <c r="D243" s="2">
        <v>7501943433113</v>
      </c>
      <c r="E243" s="1" t="s">
        <v>124</v>
      </c>
      <c r="F243" s="1">
        <v>126.72</v>
      </c>
      <c r="G243" s="1">
        <v>16</v>
      </c>
      <c r="H243" s="1"/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 t="s">
        <v>19</v>
      </c>
      <c r="O243" s="1" t="s">
        <v>52</v>
      </c>
      <c r="P243" s="1">
        <v>152.76</v>
      </c>
      <c r="Q243" s="1" t="s">
        <v>62</v>
      </c>
    </row>
    <row r="244" spans="1:17" x14ac:dyDescent="0.25">
      <c r="A244" s="1">
        <v>2644</v>
      </c>
      <c r="B244" s="1" t="s">
        <v>17</v>
      </c>
      <c r="C244" s="1">
        <v>1</v>
      </c>
      <c r="D244" s="2">
        <v>7501943433137</v>
      </c>
      <c r="E244" s="1" t="s">
        <v>466</v>
      </c>
      <c r="F244" s="1">
        <v>126.72</v>
      </c>
      <c r="G244" s="1">
        <v>16</v>
      </c>
      <c r="H244" s="1"/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 t="s">
        <v>19</v>
      </c>
      <c r="O244" s="1" t="s">
        <v>52</v>
      </c>
      <c r="P244" s="1">
        <v>152.76</v>
      </c>
      <c r="Q244" s="1" t="s">
        <v>62</v>
      </c>
    </row>
    <row r="245" spans="1:17" x14ac:dyDescent="0.25">
      <c r="A245" s="1">
        <v>2644</v>
      </c>
      <c r="B245" s="1" t="s">
        <v>17</v>
      </c>
      <c r="C245" s="1">
        <v>1</v>
      </c>
      <c r="D245" s="2">
        <v>7501943433151</v>
      </c>
      <c r="E245" s="1" t="s">
        <v>414</v>
      </c>
      <c r="F245" s="1">
        <v>142.52000000000001</v>
      </c>
      <c r="G245" s="1">
        <v>16</v>
      </c>
      <c r="H245" s="1"/>
      <c r="I245" s="1">
        <v>2</v>
      </c>
      <c r="J245" s="1">
        <v>1.5</v>
      </c>
      <c r="K245" s="1">
        <v>3.5</v>
      </c>
      <c r="L245" s="1">
        <v>0</v>
      </c>
      <c r="M245" s="1">
        <v>0</v>
      </c>
      <c r="N245" s="1" t="s">
        <v>19</v>
      </c>
      <c r="O245" s="1" t="s">
        <v>52</v>
      </c>
      <c r="P245" s="1">
        <v>171.72</v>
      </c>
      <c r="Q245" s="1" t="s">
        <v>193</v>
      </c>
    </row>
    <row r="246" spans="1:17" x14ac:dyDescent="0.25">
      <c r="A246" s="1">
        <v>2644</v>
      </c>
      <c r="B246" s="1" t="s">
        <v>17</v>
      </c>
      <c r="C246" s="1">
        <v>1</v>
      </c>
      <c r="D246" s="2">
        <v>7501943433175</v>
      </c>
      <c r="E246" s="1" t="s">
        <v>237</v>
      </c>
      <c r="F246" s="1">
        <v>142.52000000000001</v>
      </c>
      <c r="G246" s="1">
        <v>16</v>
      </c>
      <c r="H246" s="1"/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 t="s">
        <v>19</v>
      </c>
      <c r="O246" s="1" t="s">
        <v>52</v>
      </c>
      <c r="P246" s="1">
        <v>171.72</v>
      </c>
      <c r="Q246" s="1" t="s">
        <v>193</v>
      </c>
    </row>
    <row r="247" spans="1:17" x14ac:dyDescent="0.25">
      <c r="A247" s="1">
        <v>2644</v>
      </c>
      <c r="B247" s="1" t="s">
        <v>17</v>
      </c>
      <c r="C247" s="1">
        <v>1</v>
      </c>
      <c r="D247" s="2">
        <v>7501943433199</v>
      </c>
      <c r="E247" s="1" t="s">
        <v>235</v>
      </c>
      <c r="F247" s="1">
        <v>135.79</v>
      </c>
      <c r="G247" s="1">
        <v>16</v>
      </c>
      <c r="H247" s="1"/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 t="s">
        <v>19</v>
      </c>
      <c r="O247" s="1" t="s">
        <v>52</v>
      </c>
      <c r="P247" s="1">
        <v>163.62</v>
      </c>
      <c r="Q247" s="1" t="s">
        <v>236</v>
      </c>
    </row>
    <row r="248" spans="1:17" x14ac:dyDescent="0.25">
      <c r="A248" s="1">
        <v>2644</v>
      </c>
      <c r="B248" s="1" t="s">
        <v>17</v>
      </c>
      <c r="C248" s="1">
        <v>1</v>
      </c>
      <c r="D248" s="2">
        <v>7501943433212</v>
      </c>
      <c r="E248" s="1" t="s">
        <v>465</v>
      </c>
      <c r="F248" s="1">
        <v>135.79</v>
      </c>
      <c r="G248" s="1">
        <v>16</v>
      </c>
      <c r="H248" s="1"/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 t="s">
        <v>19</v>
      </c>
      <c r="O248" s="1" t="s">
        <v>52</v>
      </c>
      <c r="P248" s="1">
        <v>163.62</v>
      </c>
      <c r="Q248" s="1" t="s">
        <v>236</v>
      </c>
    </row>
    <row r="249" spans="1:17" x14ac:dyDescent="0.25">
      <c r="A249" s="1">
        <v>2644</v>
      </c>
      <c r="B249" s="1" t="s">
        <v>17</v>
      </c>
      <c r="C249" s="1">
        <v>1</v>
      </c>
      <c r="D249" s="2">
        <v>7501943433236</v>
      </c>
      <c r="E249" s="1" t="s">
        <v>61</v>
      </c>
      <c r="F249" s="1">
        <v>143.87</v>
      </c>
      <c r="G249" s="1">
        <v>16</v>
      </c>
      <c r="H249" s="1"/>
      <c r="I249" s="1">
        <v>1.5</v>
      </c>
      <c r="J249" s="1">
        <v>5</v>
      </c>
      <c r="K249" s="1">
        <v>3.5</v>
      </c>
      <c r="L249" s="1">
        <v>0</v>
      </c>
      <c r="M249" s="1">
        <v>0</v>
      </c>
      <c r="N249" s="1" t="s">
        <v>19</v>
      </c>
      <c r="O249" s="1" t="s">
        <v>52</v>
      </c>
      <c r="P249" s="1">
        <v>173.45</v>
      </c>
      <c r="Q249" s="1" t="s">
        <v>62</v>
      </c>
    </row>
    <row r="250" spans="1:17" x14ac:dyDescent="0.25">
      <c r="A250" s="1">
        <v>2644</v>
      </c>
      <c r="B250" s="1" t="s">
        <v>17</v>
      </c>
      <c r="C250" s="1">
        <v>1</v>
      </c>
      <c r="D250" s="2">
        <v>7501943433250</v>
      </c>
      <c r="E250" s="1" t="s">
        <v>196</v>
      </c>
      <c r="F250" s="1">
        <v>143.87</v>
      </c>
      <c r="G250" s="1">
        <v>16</v>
      </c>
      <c r="H250" s="1"/>
      <c r="I250" s="1">
        <v>1.5</v>
      </c>
      <c r="J250" s="1">
        <v>5</v>
      </c>
      <c r="K250" s="1">
        <v>3.5</v>
      </c>
      <c r="L250" s="1">
        <v>0</v>
      </c>
      <c r="M250" s="1">
        <v>0</v>
      </c>
      <c r="N250" s="1" t="s">
        <v>19</v>
      </c>
      <c r="O250" s="1" t="s">
        <v>52</v>
      </c>
      <c r="P250" s="1">
        <v>173.45</v>
      </c>
      <c r="Q250" s="1" t="s">
        <v>62</v>
      </c>
    </row>
    <row r="251" spans="1:17" x14ac:dyDescent="0.25">
      <c r="A251" s="1">
        <v>2644</v>
      </c>
      <c r="B251" s="1" t="s">
        <v>17</v>
      </c>
      <c r="C251" s="1">
        <v>1</v>
      </c>
      <c r="D251" s="2">
        <v>7501943434646</v>
      </c>
      <c r="E251" s="1" t="s">
        <v>190</v>
      </c>
      <c r="F251" s="1">
        <v>102.63</v>
      </c>
      <c r="G251" s="1">
        <v>16</v>
      </c>
      <c r="H251" s="1">
        <v>0</v>
      </c>
      <c r="I251" s="1">
        <v>5</v>
      </c>
      <c r="J251" s="1">
        <v>1.9</v>
      </c>
      <c r="K251" s="1">
        <v>7.75</v>
      </c>
      <c r="L251" s="1">
        <v>0</v>
      </c>
      <c r="M251" s="1">
        <v>0</v>
      </c>
      <c r="N251" s="1" t="s">
        <v>19</v>
      </c>
      <c r="O251" s="1" t="s">
        <v>52</v>
      </c>
      <c r="P251" s="1">
        <v>120.6</v>
      </c>
      <c r="Q251" s="1" t="s">
        <v>191</v>
      </c>
    </row>
    <row r="252" spans="1:17" x14ac:dyDescent="0.25">
      <c r="A252" s="1">
        <v>2644</v>
      </c>
      <c r="B252" s="1" t="s">
        <v>17</v>
      </c>
      <c r="C252" s="1">
        <v>1</v>
      </c>
      <c r="D252" s="2">
        <v>7501943434660</v>
      </c>
      <c r="E252" s="1" t="s">
        <v>194</v>
      </c>
      <c r="F252" s="1">
        <v>112.56</v>
      </c>
      <c r="G252" s="1">
        <v>16</v>
      </c>
      <c r="H252" s="1">
        <v>0</v>
      </c>
      <c r="I252" s="1">
        <v>5</v>
      </c>
      <c r="J252" s="1">
        <v>1.9</v>
      </c>
      <c r="K252" s="1">
        <v>7.75</v>
      </c>
      <c r="L252" s="1">
        <v>0</v>
      </c>
      <c r="M252" s="1">
        <v>0</v>
      </c>
      <c r="N252" s="1" t="s">
        <v>19</v>
      </c>
      <c r="O252" s="1" t="s">
        <v>52</v>
      </c>
      <c r="P252" s="1">
        <v>132.41</v>
      </c>
      <c r="Q252" s="1" t="s">
        <v>195</v>
      </c>
    </row>
    <row r="253" spans="1:17" x14ac:dyDescent="0.25">
      <c r="A253" s="1">
        <v>2644</v>
      </c>
      <c r="B253" s="1" t="s">
        <v>17</v>
      </c>
      <c r="C253" s="1">
        <v>1</v>
      </c>
      <c r="D253" s="2">
        <v>7501943434684</v>
      </c>
      <c r="E253" s="1" t="s">
        <v>59</v>
      </c>
      <c r="F253" s="1">
        <v>125.5</v>
      </c>
      <c r="G253" s="1">
        <v>16</v>
      </c>
      <c r="H253" s="1">
        <v>0</v>
      </c>
      <c r="I253" s="1">
        <v>5</v>
      </c>
      <c r="J253" s="1">
        <v>1.9</v>
      </c>
      <c r="K253" s="1">
        <v>7.75</v>
      </c>
      <c r="L253" s="1">
        <v>0</v>
      </c>
      <c r="M253" s="1">
        <v>0</v>
      </c>
      <c r="N253" s="1" t="s">
        <v>19</v>
      </c>
      <c r="O253" s="1" t="s">
        <v>52</v>
      </c>
      <c r="P253" s="1">
        <v>147.66999999999999</v>
      </c>
      <c r="Q253" s="1" t="s">
        <v>60</v>
      </c>
    </row>
    <row r="254" spans="1:17" x14ac:dyDescent="0.25">
      <c r="A254" s="1">
        <v>2644</v>
      </c>
      <c r="B254" s="1" t="s">
        <v>17</v>
      </c>
      <c r="C254" s="1">
        <v>1</v>
      </c>
      <c r="D254" s="2">
        <v>7501943435704</v>
      </c>
      <c r="E254" s="1" t="s">
        <v>234</v>
      </c>
      <c r="F254" s="1">
        <v>55.19</v>
      </c>
      <c r="G254" s="1">
        <v>16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 t="s">
        <v>19</v>
      </c>
      <c r="O254" s="1" t="s">
        <v>52</v>
      </c>
      <c r="P254" s="1">
        <v>70.95</v>
      </c>
      <c r="Q254" s="1" t="s">
        <v>56</v>
      </c>
    </row>
    <row r="255" spans="1:17" x14ac:dyDescent="0.25">
      <c r="A255" s="1">
        <v>2644</v>
      </c>
      <c r="B255" s="1" t="s">
        <v>17</v>
      </c>
      <c r="C255" s="1">
        <v>1</v>
      </c>
      <c r="D255" s="2">
        <v>7501943435728</v>
      </c>
      <c r="E255" s="1" t="s">
        <v>463</v>
      </c>
      <c r="F255" s="1">
        <v>56.59</v>
      </c>
      <c r="G255" s="1">
        <v>16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 t="s">
        <v>19</v>
      </c>
      <c r="O255" s="1" t="s">
        <v>52</v>
      </c>
      <c r="P255" s="1">
        <v>72.760000000000005</v>
      </c>
      <c r="Q255" s="1" t="s">
        <v>464</v>
      </c>
    </row>
    <row r="256" spans="1:17" x14ac:dyDescent="0.25">
      <c r="A256" s="1">
        <v>2644</v>
      </c>
      <c r="B256" s="1" t="s">
        <v>17</v>
      </c>
      <c r="C256" s="1">
        <v>1</v>
      </c>
      <c r="D256" s="2">
        <v>7501943445482</v>
      </c>
      <c r="E256" s="1" t="s">
        <v>367</v>
      </c>
      <c r="F256" s="1">
        <v>39.07</v>
      </c>
      <c r="G256" s="1">
        <v>16</v>
      </c>
      <c r="H256" s="1">
        <v>0</v>
      </c>
      <c r="I256" s="1">
        <v>5</v>
      </c>
      <c r="J256" s="1">
        <v>1.6</v>
      </c>
      <c r="K256" s="1">
        <v>4.25</v>
      </c>
      <c r="L256" s="1">
        <v>0</v>
      </c>
      <c r="M256" s="1">
        <v>0</v>
      </c>
      <c r="N256" s="1" t="s">
        <v>19</v>
      </c>
      <c r="O256" s="1" t="s">
        <v>52</v>
      </c>
      <c r="P256" s="1">
        <v>45.95</v>
      </c>
      <c r="Q256" s="1" t="s">
        <v>58</v>
      </c>
    </row>
    <row r="257" spans="1:17" x14ac:dyDescent="0.25">
      <c r="A257" s="1">
        <v>2644</v>
      </c>
      <c r="B257" s="1" t="s">
        <v>17</v>
      </c>
      <c r="C257" s="1">
        <v>1</v>
      </c>
      <c r="D257" s="2">
        <v>7501943445505</v>
      </c>
      <c r="E257" s="1" t="s">
        <v>57</v>
      </c>
      <c r="F257" s="1">
        <v>45.15</v>
      </c>
      <c r="G257" s="1">
        <v>16</v>
      </c>
      <c r="H257" s="1">
        <v>0</v>
      </c>
      <c r="I257" s="1">
        <v>5</v>
      </c>
      <c r="J257" s="1">
        <v>1.1000000000000001</v>
      </c>
      <c r="K257" s="1">
        <v>4.4000000000000004</v>
      </c>
      <c r="L257" s="1">
        <v>0</v>
      </c>
      <c r="M257" s="1">
        <v>0</v>
      </c>
      <c r="N257" s="1" t="s">
        <v>19</v>
      </c>
      <c r="O257" s="1" t="s">
        <v>52</v>
      </c>
      <c r="P257" s="1">
        <v>53.1</v>
      </c>
      <c r="Q257" s="1" t="s">
        <v>58</v>
      </c>
    </row>
    <row r="258" spans="1:17" x14ac:dyDescent="0.25">
      <c r="A258" s="1">
        <v>2644</v>
      </c>
      <c r="B258" s="1" t="s">
        <v>17</v>
      </c>
      <c r="C258" s="1">
        <v>1</v>
      </c>
      <c r="D258" s="2">
        <v>7501943445529</v>
      </c>
      <c r="E258" s="1" t="s">
        <v>55</v>
      </c>
      <c r="F258" s="1">
        <v>51.23</v>
      </c>
      <c r="G258" s="1">
        <v>16</v>
      </c>
      <c r="H258" s="1">
        <v>0</v>
      </c>
      <c r="I258" s="1">
        <v>5</v>
      </c>
      <c r="J258" s="1">
        <v>1.6</v>
      </c>
      <c r="K258" s="1">
        <v>4.25</v>
      </c>
      <c r="L258" s="1">
        <v>0</v>
      </c>
      <c r="M258" s="1">
        <v>0</v>
      </c>
      <c r="N258" s="1" t="s">
        <v>19</v>
      </c>
      <c r="O258" s="1" t="s">
        <v>52</v>
      </c>
      <c r="P258" s="1">
        <v>65.86</v>
      </c>
      <c r="Q258" s="1" t="s">
        <v>56</v>
      </c>
    </row>
    <row r="259" spans="1:17" x14ac:dyDescent="0.25">
      <c r="A259" s="1">
        <v>2644</v>
      </c>
      <c r="B259" s="1" t="s">
        <v>17</v>
      </c>
      <c r="C259" s="1">
        <v>1</v>
      </c>
      <c r="D259" s="2">
        <v>7501943456983</v>
      </c>
      <c r="E259" s="1" t="s">
        <v>437</v>
      </c>
      <c r="F259" s="1">
        <v>10.43</v>
      </c>
      <c r="G259" s="1">
        <v>16</v>
      </c>
      <c r="H259" s="1"/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 t="s">
        <v>19</v>
      </c>
      <c r="O259" s="1" t="s">
        <v>20</v>
      </c>
      <c r="P259" s="1">
        <v>13.1</v>
      </c>
      <c r="Q259" s="1" t="s">
        <v>438</v>
      </c>
    </row>
    <row r="260" spans="1:17" x14ac:dyDescent="0.25">
      <c r="A260" s="1">
        <v>2644</v>
      </c>
      <c r="B260" s="1" t="s">
        <v>17</v>
      </c>
      <c r="C260" s="1">
        <v>1</v>
      </c>
      <c r="D260" s="2">
        <v>7501943459328</v>
      </c>
      <c r="E260" s="1" t="s">
        <v>227</v>
      </c>
      <c r="F260" s="1">
        <v>15.61</v>
      </c>
      <c r="G260" s="1">
        <v>16</v>
      </c>
      <c r="H260" s="1">
        <v>0</v>
      </c>
      <c r="I260" s="1">
        <v>2</v>
      </c>
      <c r="J260" s="1">
        <v>1.6</v>
      </c>
      <c r="K260" s="1">
        <v>5.0999999999999996</v>
      </c>
      <c r="L260" s="1">
        <v>0</v>
      </c>
      <c r="M260" s="1">
        <v>0</v>
      </c>
      <c r="N260" s="1" t="s">
        <v>19</v>
      </c>
      <c r="O260" s="1" t="s">
        <v>20</v>
      </c>
      <c r="P260" s="1">
        <v>18.88</v>
      </c>
      <c r="Q260" s="1" t="s">
        <v>228</v>
      </c>
    </row>
    <row r="261" spans="1:17" x14ac:dyDescent="0.25">
      <c r="A261" s="1">
        <v>2644</v>
      </c>
      <c r="B261" s="1" t="s">
        <v>17</v>
      </c>
      <c r="C261" s="1">
        <v>1</v>
      </c>
      <c r="D261" s="2">
        <v>7501943462465</v>
      </c>
      <c r="E261" s="1" t="s">
        <v>38</v>
      </c>
      <c r="F261" s="1">
        <v>16.989999999999998</v>
      </c>
      <c r="G261" s="1">
        <v>16</v>
      </c>
      <c r="H261" s="1">
        <v>0</v>
      </c>
      <c r="I261" s="1">
        <v>1.5</v>
      </c>
      <c r="J261" s="1">
        <v>2</v>
      </c>
      <c r="K261" s="1">
        <v>0</v>
      </c>
      <c r="L261" s="1">
        <v>0</v>
      </c>
      <c r="M261" s="1">
        <v>0</v>
      </c>
      <c r="N261" s="1" t="s">
        <v>19</v>
      </c>
      <c r="O261" s="1" t="s">
        <v>20</v>
      </c>
      <c r="P261" s="1">
        <v>22.07</v>
      </c>
      <c r="Q261" s="1" t="s">
        <v>39</v>
      </c>
    </row>
    <row r="262" spans="1:17" x14ac:dyDescent="0.25">
      <c r="A262" s="1">
        <v>2644</v>
      </c>
      <c r="B262" s="1" t="s">
        <v>17</v>
      </c>
      <c r="C262" s="1">
        <v>1</v>
      </c>
      <c r="D262" s="2">
        <v>7501943465824</v>
      </c>
      <c r="E262" s="1" t="s">
        <v>218</v>
      </c>
      <c r="F262" s="1">
        <v>16.59</v>
      </c>
      <c r="G262" s="1">
        <v>16</v>
      </c>
      <c r="H262" s="1"/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 t="s">
        <v>19</v>
      </c>
      <c r="O262" s="1" t="s">
        <v>20</v>
      </c>
      <c r="P262" s="1">
        <v>20.6</v>
      </c>
      <c r="Q262" s="1" t="s">
        <v>219</v>
      </c>
    </row>
    <row r="263" spans="1:17" x14ac:dyDescent="0.25">
      <c r="A263" s="1">
        <v>2644</v>
      </c>
      <c r="B263" s="1" t="s">
        <v>17</v>
      </c>
      <c r="C263" s="1">
        <v>1</v>
      </c>
      <c r="D263" s="2">
        <v>7501943466340</v>
      </c>
      <c r="E263" s="1" t="s">
        <v>223</v>
      </c>
      <c r="F263" s="1">
        <v>30.22</v>
      </c>
      <c r="G263" s="1">
        <v>16</v>
      </c>
      <c r="H263" s="1">
        <v>0</v>
      </c>
      <c r="I263" s="1">
        <v>2</v>
      </c>
      <c r="J263" s="1">
        <v>1.9</v>
      </c>
      <c r="K263" s="1">
        <v>1.4</v>
      </c>
      <c r="L263" s="1">
        <v>0</v>
      </c>
      <c r="M263" s="1">
        <v>0</v>
      </c>
      <c r="N263" s="1" t="s">
        <v>19</v>
      </c>
      <c r="O263" s="1" t="s">
        <v>20</v>
      </c>
      <c r="P263" s="1">
        <v>37.33</v>
      </c>
      <c r="Q263" s="1" t="s">
        <v>224</v>
      </c>
    </row>
    <row r="264" spans="1:17" x14ac:dyDescent="0.25">
      <c r="A264" s="1">
        <v>2644</v>
      </c>
      <c r="B264" s="1" t="s">
        <v>17</v>
      </c>
      <c r="C264" s="1">
        <v>1</v>
      </c>
      <c r="D264" s="2">
        <v>7501943468603</v>
      </c>
      <c r="E264" s="1" t="s">
        <v>349</v>
      </c>
      <c r="F264" s="1">
        <v>16.66</v>
      </c>
      <c r="G264" s="1">
        <v>16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 t="s">
        <v>19</v>
      </c>
      <c r="O264" s="1" t="s">
        <v>20</v>
      </c>
      <c r="P264" s="1">
        <v>21.21</v>
      </c>
      <c r="Q264" s="1" t="s">
        <v>350</v>
      </c>
    </row>
    <row r="265" spans="1:17" x14ac:dyDescent="0.25">
      <c r="A265" s="1">
        <v>2644</v>
      </c>
      <c r="B265" s="1" t="s">
        <v>17</v>
      </c>
      <c r="C265" s="1">
        <v>1</v>
      </c>
      <c r="D265" s="2">
        <v>7501943469655</v>
      </c>
      <c r="E265" s="1" t="s">
        <v>476</v>
      </c>
      <c r="F265" s="1">
        <v>4.26</v>
      </c>
      <c r="G265" s="1">
        <v>16</v>
      </c>
      <c r="H265" s="1">
        <v>0</v>
      </c>
      <c r="I265" s="1">
        <v>5</v>
      </c>
      <c r="J265" s="1">
        <v>1.6</v>
      </c>
      <c r="K265" s="1">
        <v>4.25</v>
      </c>
      <c r="L265" s="1">
        <v>0</v>
      </c>
      <c r="M265" s="1">
        <v>0</v>
      </c>
      <c r="N265" s="1" t="s">
        <v>264</v>
      </c>
      <c r="O265" s="1" t="s">
        <v>477</v>
      </c>
      <c r="P265" s="1">
        <v>5.6</v>
      </c>
      <c r="Q265" s="1" t="s">
        <v>478</v>
      </c>
    </row>
    <row r="266" spans="1:17" x14ac:dyDescent="0.25">
      <c r="A266" s="1">
        <v>2644</v>
      </c>
      <c r="B266" s="1" t="s">
        <v>17</v>
      </c>
      <c r="C266" s="1">
        <v>1</v>
      </c>
      <c r="D266" s="2">
        <v>7501943474024</v>
      </c>
      <c r="E266" s="1" t="s">
        <v>283</v>
      </c>
      <c r="F266" s="1">
        <v>7.48</v>
      </c>
      <c r="G266" s="1">
        <v>16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 t="s">
        <v>19</v>
      </c>
      <c r="O266" s="1" t="s">
        <v>20</v>
      </c>
      <c r="P266" s="1">
        <v>9.4</v>
      </c>
      <c r="Q266" s="1" t="s">
        <v>284</v>
      </c>
    </row>
    <row r="267" spans="1:17" x14ac:dyDescent="0.25">
      <c r="A267" s="1">
        <v>2644</v>
      </c>
      <c r="B267" s="1" t="s">
        <v>17</v>
      </c>
      <c r="C267" s="1">
        <v>1</v>
      </c>
      <c r="D267" s="2">
        <v>7501943476813</v>
      </c>
      <c r="E267" s="1" t="s">
        <v>446</v>
      </c>
      <c r="F267" s="1">
        <v>3.91</v>
      </c>
      <c r="G267" s="1">
        <v>16</v>
      </c>
      <c r="H267" s="1">
        <v>0</v>
      </c>
      <c r="I267" s="1">
        <v>5</v>
      </c>
      <c r="J267" s="1">
        <v>1.6</v>
      </c>
      <c r="K267" s="1">
        <v>1.65</v>
      </c>
      <c r="L267" s="1">
        <v>0</v>
      </c>
      <c r="M267" s="1">
        <v>0</v>
      </c>
      <c r="N267" s="1" t="s">
        <v>19</v>
      </c>
      <c r="O267" s="1" t="s">
        <v>20</v>
      </c>
      <c r="P267" s="1">
        <v>5.43</v>
      </c>
      <c r="Q267" s="1" t="s">
        <v>447</v>
      </c>
    </row>
    <row r="268" spans="1:17" x14ac:dyDescent="0.25">
      <c r="A268" s="1">
        <v>2644</v>
      </c>
      <c r="B268" s="1" t="s">
        <v>17</v>
      </c>
      <c r="C268" s="1">
        <v>1</v>
      </c>
      <c r="D268" s="2">
        <v>7501943477179</v>
      </c>
      <c r="E268" s="1" t="s">
        <v>291</v>
      </c>
      <c r="F268" s="1">
        <v>11.5</v>
      </c>
      <c r="G268" s="1">
        <v>16</v>
      </c>
      <c r="H268" s="1">
        <v>0</v>
      </c>
      <c r="I268" s="1">
        <v>5</v>
      </c>
      <c r="J268" s="1">
        <v>1.1000000000000001</v>
      </c>
      <c r="K268" s="1">
        <v>1.8</v>
      </c>
      <c r="L268" s="1">
        <v>0</v>
      </c>
      <c r="M268" s="1">
        <v>0</v>
      </c>
      <c r="N268" s="1" t="s">
        <v>19</v>
      </c>
      <c r="O268" s="1" t="s">
        <v>20</v>
      </c>
      <c r="P268" s="1">
        <v>14.4</v>
      </c>
      <c r="Q268" s="1" t="s">
        <v>156</v>
      </c>
    </row>
    <row r="269" spans="1:17" x14ac:dyDescent="0.25">
      <c r="A269" s="1">
        <v>2644</v>
      </c>
      <c r="B269" s="1" t="s">
        <v>17</v>
      </c>
      <c r="C269" s="1">
        <v>1</v>
      </c>
      <c r="D269" s="2">
        <v>7506195187364</v>
      </c>
      <c r="E269" s="1" t="s">
        <v>298</v>
      </c>
      <c r="F269" s="1">
        <v>20.68</v>
      </c>
      <c r="G269" s="1">
        <v>16</v>
      </c>
      <c r="H269" s="1"/>
      <c r="I269" s="1">
        <v>5</v>
      </c>
      <c r="J269" s="1">
        <v>1.9</v>
      </c>
      <c r="K269" s="1">
        <v>1.8</v>
      </c>
      <c r="L269" s="1">
        <v>0</v>
      </c>
      <c r="M269" s="1">
        <v>0</v>
      </c>
      <c r="N269" s="1" t="s">
        <v>19</v>
      </c>
      <c r="O269" s="1" t="s">
        <v>45</v>
      </c>
      <c r="P269" s="1">
        <v>24.31</v>
      </c>
      <c r="Q269" s="1" t="s">
        <v>299</v>
      </c>
    </row>
    <row r="270" spans="1:17" x14ac:dyDescent="0.25">
      <c r="A270" s="1">
        <v>2644</v>
      </c>
      <c r="B270" s="1" t="s">
        <v>17</v>
      </c>
      <c r="C270" s="1">
        <v>1</v>
      </c>
      <c r="D270" s="2">
        <v>7506425602247</v>
      </c>
      <c r="E270" s="1" t="s">
        <v>112</v>
      </c>
      <c r="F270" s="1">
        <v>8.98</v>
      </c>
      <c r="G270" s="1">
        <v>16</v>
      </c>
      <c r="H270" s="1"/>
      <c r="I270" s="1">
        <v>2</v>
      </c>
      <c r="J270" s="1">
        <v>5</v>
      </c>
      <c r="K270" s="1">
        <v>5.5</v>
      </c>
      <c r="L270" s="1">
        <v>0</v>
      </c>
      <c r="M270" s="1">
        <v>0</v>
      </c>
      <c r="N270" s="1" t="s">
        <v>19</v>
      </c>
      <c r="O270" s="1" t="s">
        <v>113</v>
      </c>
      <c r="P270" s="1">
        <v>34.049999999999997</v>
      </c>
      <c r="Q270" s="1" t="s">
        <v>114</v>
      </c>
    </row>
    <row r="271" spans="1:17" x14ac:dyDescent="0.25">
      <c r="D271" s="29">
        <v>7501027513601</v>
      </c>
    </row>
    <row r="272" spans="1:17" x14ac:dyDescent="0.25">
      <c r="D272" s="29">
        <v>7501027513618</v>
      </c>
    </row>
    <row r="273" spans="4:4" x14ac:dyDescent="0.25">
      <c r="D273" s="29">
        <v>7501027513960</v>
      </c>
    </row>
    <row r="274" spans="4:4" x14ac:dyDescent="0.25">
      <c r="D274" s="29">
        <v>7501027514097</v>
      </c>
    </row>
    <row r="275" spans="4:4" x14ac:dyDescent="0.25">
      <c r="D275" s="29">
        <v>7501027514103</v>
      </c>
    </row>
    <row r="276" spans="4:4" x14ac:dyDescent="0.25">
      <c r="D276" s="29">
        <v>7501027519108</v>
      </c>
    </row>
    <row r="277" spans="4:4" x14ac:dyDescent="0.25">
      <c r="D277" s="29">
        <v>7501027519115</v>
      </c>
    </row>
    <row r="278" spans="4:4" x14ac:dyDescent="0.25">
      <c r="D278" s="29">
        <v>7501027551306</v>
      </c>
    </row>
    <row r="279" spans="4:4" x14ac:dyDescent="0.25">
      <c r="D279" s="29">
        <v>7501027551313</v>
      </c>
    </row>
    <row r="280" spans="4:4" x14ac:dyDescent="0.25">
      <c r="D280" s="29">
        <v>7501027551320</v>
      </c>
    </row>
    <row r="281" spans="4:4" x14ac:dyDescent="0.25">
      <c r="D281" s="29">
        <v>7501027551375</v>
      </c>
    </row>
    <row r="282" spans="4:4" x14ac:dyDescent="0.25">
      <c r="D282" s="29">
        <v>7501027551528</v>
      </c>
    </row>
    <row r="283" spans="4:4" x14ac:dyDescent="0.25">
      <c r="D283" s="29">
        <v>7501027551818</v>
      </c>
    </row>
    <row r="284" spans="4:4" x14ac:dyDescent="0.25">
      <c r="D284" s="29">
        <v>7501027552167</v>
      </c>
    </row>
    <row r="285" spans="4:4" x14ac:dyDescent="0.25">
      <c r="D285" s="29">
        <v>7501027552679</v>
      </c>
    </row>
    <row r="286" spans="4:4" x14ac:dyDescent="0.25">
      <c r="D286" s="29">
        <v>7501027553560</v>
      </c>
    </row>
    <row r="287" spans="4:4" x14ac:dyDescent="0.25">
      <c r="D287" s="29">
        <v>7501027553683</v>
      </c>
    </row>
    <row r="288" spans="4:4" x14ac:dyDescent="0.25">
      <c r="D288" s="29">
        <v>7501027553713</v>
      </c>
    </row>
    <row r="289" spans="4:4" x14ac:dyDescent="0.25">
      <c r="D289" s="29">
        <v>7501027553751</v>
      </c>
    </row>
    <row r="290" spans="4:4" x14ac:dyDescent="0.25">
      <c r="D290" s="29">
        <v>7501027553768</v>
      </c>
    </row>
    <row r="291" spans="4:4" x14ac:dyDescent="0.25">
      <c r="D291" s="29">
        <v>7501027554307</v>
      </c>
    </row>
    <row r="292" spans="4:4" x14ac:dyDescent="0.25">
      <c r="D292" s="29">
        <v>7501027554352</v>
      </c>
    </row>
    <row r="293" spans="4:4" x14ac:dyDescent="0.25">
      <c r="D293" s="29">
        <v>7501027554468</v>
      </c>
    </row>
    <row r="294" spans="4:4" x14ac:dyDescent="0.25">
      <c r="D294" s="29">
        <v>7501027557216</v>
      </c>
    </row>
    <row r="295" spans="4:4" x14ac:dyDescent="0.25">
      <c r="D295" s="29">
        <v>7501027557391</v>
      </c>
    </row>
    <row r="296" spans="4:4" x14ac:dyDescent="0.25">
      <c r="D296" s="29">
        <v>7501027560124</v>
      </c>
    </row>
    <row r="297" spans="4:4" x14ac:dyDescent="0.25">
      <c r="D297" s="29">
        <v>7501027560131</v>
      </c>
    </row>
    <row r="298" spans="4:4" x14ac:dyDescent="0.25">
      <c r="D298" s="29">
        <v>7501027584595</v>
      </c>
    </row>
    <row r="299" spans="4:4" x14ac:dyDescent="0.25">
      <c r="D299" s="29">
        <v>7501027592095</v>
      </c>
    </row>
    <row r="300" spans="4:4" x14ac:dyDescent="0.25">
      <c r="D300" s="29">
        <v>7501027592101</v>
      </c>
    </row>
    <row r="301" spans="4:4" x14ac:dyDescent="0.25">
      <c r="D301" s="29">
        <v>7501027512819</v>
      </c>
    </row>
    <row r="302" spans="4:4" x14ac:dyDescent="0.25">
      <c r="D302" s="29">
        <v>7501027512987</v>
      </c>
    </row>
    <row r="303" spans="4:4" x14ac:dyDescent="0.25">
      <c r="D303" s="29">
        <v>7501027513076</v>
      </c>
    </row>
    <row r="304" spans="4:4" x14ac:dyDescent="0.25">
      <c r="D304" s="29">
        <v>7501027524317</v>
      </c>
    </row>
    <row r="305" spans="4:4" x14ac:dyDescent="0.25">
      <c r="D305" s="29">
        <v>7501027524324</v>
      </c>
    </row>
    <row r="306" spans="4:4" x14ac:dyDescent="0.25">
      <c r="D306" s="29">
        <v>7501027531254</v>
      </c>
    </row>
    <row r="307" spans="4:4" x14ac:dyDescent="0.25">
      <c r="D307" s="29">
        <v>7501027551504</v>
      </c>
    </row>
    <row r="308" spans="4:4" x14ac:dyDescent="0.25">
      <c r="D308" s="29">
        <v>7501027554543</v>
      </c>
    </row>
    <row r="309" spans="4:4" x14ac:dyDescent="0.25">
      <c r="D309" s="29">
        <v>7501027554819</v>
      </c>
    </row>
    <row r="310" spans="4:4" x14ac:dyDescent="0.25">
      <c r="D310" s="29">
        <v>7501027554932</v>
      </c>
    </row>
    <row r="311" spans="4:4" x14ac:dyDescent="0.25">
      <c r="D311" s="29">
        <v>7501027554956</v>
      </c>
    </row>
    <row r="312" spans="4:4" x14ac:dyDescent="0.25">
      <c r="D312" s="29">
        <v>7501027555502</v>
      </c>
    </row>
    <row r="313" spans="4:4" x14ac:dyDescent="0.25">
      <c r="D313" s="29">
        <v>7501027555519</v>
      </c>
    </row>
    <row r="314" spans="4:4" x14ac:dyDescent="0.25">
      <c r="D314" s="29">
        <v>7501027557162</v>
      </c>
    </row>
  </sheetData>
  <sheetProtection formatCells="0" formatColumns="0" formatRows="0" insertColumns="0" insertRows="0" insertHyperlinks="0" deleteColumns="0" deleteRows="0" sort="0" autoFilter="0" pivotTables="0"/>
  <autoFilter ref="A1:Q177">
    <sortState ref="A2:Q177">
      <sortCondition ref="D1:D177"/>
    </sortState>
  </autoFilter>
  <sortState ref="A2:Q330">
    <sortCondition sortBy="cellColor" ref="D2:D330" dxfId="3"/>
  </sortState>
  <conditionalFormatting sqref="D2:D270">
    <cfRule type="duplicateValues" dxfId="2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opLeftCell="A139" workbookViewId="0">
      <selection sqref="A1:XFD1"/>
    </sheetView>
  </sheetViews>
  <sheetFormatPr baseColWidth="10" defaultRowHeight="15" x14ac:dyDescent="0.25"/>
  <cols>
    <col min="1" max="1" width="6.140625" bestFit="1" customWidth="1"/>
    <col min="2" max="2" width="10.28515625" bestFit="1" customWidth="1"/>
    <col min="3" max="3" width="21.5703125" bestFit="1" customWidth="1"/>
    <col min="4" max="5" width="18.85546875" bestFit="1" customWidth="1"/>
    <col min="6" max="6" width="29.85546875" bestFit="1" customWidth="1"/>
    <col min="7" max="7" width="8.5703125" bestFit="1" customWidth="1"/>
    <col min="8" max="8" width="10.5703125" bestFit="1" customWidth="1"/>
    <col min="9" max="9" width="6.85546875" bestFit="1" customWidth="1"/>
    <col min="10" max="10" width="9" style="26" bestFit="1" customWidth="1"/>
    <col min="11" max="11" width="5.140625" style="26" bestFit="1" customWidth="1"/>
    <col min="12" max="12" width="5.42578125" style="26" bestFit="1" customWidth="1"/>
    <col min="13" max="14" width="4" style="26" bestFit="1" customWidth="1"/>
    <col min="15" max="15" width="6.140625" style="26" bestFit="1" customWidth="1"/>
    <col min="16" max="16" width="11.5703125" bestFit="1" customWidth="1"/>
    <col min="17" max="17" width="10.140625" bestFit="1" customWidth="1"/>
    <col min="18" max="19" width="9.5703125" bestFit="1" customWidth="1"/>
  </cols>
  <sheetData>
    <row r="1" spans="1:19" s="11" customFormat="1" ht="22.5" x14ac:dyDescent="0.25">
      <c r="A1" s="6" t="s">
        <v>494</v>
      </c>
      <c r="B1" s="6" t="s">
        <v>495</v>
      </c>
      <c r="C1" s="6" t="s">
        <v>496</v>
      </c>
      <c r="D1" s="6" t="s">
        <v>497</v>
      </c>
      <c r="E1" s="6" t="s">
        <v>498</v>
      </c>
      <c r="F1" s="6" t="s">
        <v>499</v>
      </c>
      <c r="G1" s="6" t="s">
        <v>500</v>
      </c>
      <c r="H1" s="6" t="s">
        <v>501</v>
      </c>
      <c r="I1" s="6" t="s">
        <v>502</v>
      </c>
      <c r="J1" s="7" t="s">
        <v>503</v>
      </c>
      <c r="K1" s="7" t="s">
        <v>504</v>
      </c>
      <c r="L1" s="7" t="s">
        <v>505</v>
      </c>
      <c r="M1" s="7" t="s">
        <v>11</v>
      </c>
      <c r="N1" s="7" t="s">
        <v>12</v>
      </c>
      <c r="O1" s="7" t="s">
        <v>506</v>
      </c>
      <c r="P1" s="8" t="s">
        <v>507</v>
      </c>
      <c r="Q1" s="9" t="s">
        <v>508</v>
      </c>
      <c r="R1" s="9" t="s">
        <v>509</v>
      </c>
      <c r="S1" s="10" t="s">
        <v>510</v>
      </c>
    </row>
    <row r="2" spans="1:19" x14ac:dyDescent="0.25">
      <c r="A2" s="4">
        <v>377</v>
      </c>
      <c r="B2" s="4">
        <v>7501007703909</v>
      </c>
      <c r="C2" s="12" t="s">
        <v>511</v>
      </c>
      <c r="D2" s="13" t="s">
        <v>512</v>
      </c>
      <c r="E2" s="13" t="s">
        <v>513</v>
      </c>
      <c r="F2" s="13" t="s">
        <v>514</v>
      </c>
      <c r="G2" s="13">
        <v>12</v>
      </c>
      <c r="H2" s="13">
        <v>4</v>
      </c>
      <c r="I2" s="14">
        <v>156.52000000000001</v>
      </c>
      <c r="J2" s="15">
        <v>2</v>
      </c>
      <c r="K2" s="15">
        <v>2.5</v>
      </c>
      <c r="L2" s="16"/>
      <c r="M2" s="16"/>
      <c r="N2" s="16"/>
      <c r="O2" s="16"/>
      <c r="P2" s="17">
        <v>149.55485999999999</v>
      </c>
      <c r="Q2" s="18">
        <v>173.48363759999998</v>
      </c>
      <c r="R2" s="18">
        <v>37.388714999999998</v>
      </c>
      <c r="S2" s="19">
        <v>43.370909399999995</v>
      </c>
    </row>
    <row r="3" spans="1:19" x14ac:dyDescent="0.25">
      <c r="A3" s="4">
        <v>493</v>
      </c>
      <c r="B3" s="4">
        <v>7501007704302</v>
      </c>
      <c r="C3" s="12" t="s">
        <v>515</v>
      </c>
      <c r="D3" s="13" t="s">
        <v>516</v>
      </c>
      <c r="E3" s="13" t="s">
        <v>517</v>
      </c>
      <c r="F3" s="13" t="s">
        <v>518</v>
      </c>
      <c r="G3" s="13">
        <v>100</v>
      </c>
      <c r="H3" s="13">
        <v>48</v>
      </c>
      <c r="I3" s="14">
        <v>429.1</v>
      </c>
      <c r="J3" s="15">
        <v>2</v>
      </c>
      <c r="K3" s="15">
        <v>2</v>
      </c>
      <c r="L3" s="15">
        <v>9.5</v>
      </c>
      <c r="M3" s="16"/>
      <c r="N3" s="16"/>
      <c r="O3" s="16"/>
      <c r="P3" s="17">
        <v>372.95741420000002</v>
      </c>
      <c r="Q3" s="18">
        <v>432.63060047199997</v>
      </c>
      <c r="R3" s="18">
        <v>7.7699461291666667</v>
      </c>
      <c r="S3" s="19">
        <v>9.0131375098333333</v>
      </c>
    </row>
    <row r="4" spans="1:19" x14ac:dyDescent="0.25">
      <c r="A4" s="4">
        <v>495</v>
      </c>
      <c r="B4" s="4">
        <v>7501007704401</v>
      </c>
      <c r="C4" s="12" t="s">
        <v>519</v>
      </c>
      <c r="D4" s="13" t="s">
        <v>516</v>
      </c>
      <c r="E4" s="13" t="s">
        <v>517</v>
      </c>
      <c r="F4" s="13" t="s">
        <v>518</v>
      </c>
      <c r="G4" s="13">
        <v>100</v>
      </c>
      <c r="H4" s="13">
        <v>48</v>
      </c>
      <c r="I4" s="14">
        <v>467.8</v>
      </c>
      <c r="J4" s="15">
        <v>2</v>
      </c>
      <c r="K4" s="15">
        <v>2</v>
      </c>
      <c r="L4" s="15">
        <v>9.5</v>
      </c>
      <c r="M4" s="16"/>
      <c r="N4" s="16"/>
      <c r="O4" s="16"/>
      <c r="P4" s="17">
        <v>406.5939836</v>
      </c>
      <c r="Q4" s="18">
        <v>471.64902097599997</v>
      </c>
      <c r="R4" s="18">
        <v>8.4707079916666661</v>
      </c>
      <c r="S4" s="19">
        <v>9.8260212703333334</v>
      </c>
    </row>
    <row r="5" spans="1:19" x14ac:dyDescent="0.25">
      <c r="A5" s="4">
        <v>1702</v>
      </c>
      <c r="B5" s="4">
        <v>7501007716206</v>
      </c>
      <c r="C5" s="12" t="s">
        <v>520</v>
      </c>
      <c r="D5" s="13" t="s">
        <v>521</v>
      </c>
      <c r="E5" s="13" t="s">
        <v>522</v>
      </c>
      <c r="F5" s="13" t="s">
        <v>523</v>
      </c>
      <c r="G5" s="13">
        <v>3</v>
      </c>
      <c r="H5" s="13">
        <v>12</v>
      </c>
      <c r="I5" s="14">
        <v>342.5</v>
      </c>
      <c r="J5" s="15">
        <v>2</v>
      </c>
      <c r="K5" s="15">
        <v>2</v>
      </c>
      <c r="L5" s="15">
        <v>5.5</v>
      </c>
      <c r="M5" s="16"/>
      <c r="N5" s="16"/>
      <c r="O5" s="16"/>
      <c r="P5" s="17">
        <v>310.84546499999993</v>
      </c>
      <c r="Q5" s="18">
        <v>360.58073939999991</v>
      </c>
      <c r="R5" s="18">
        <v>25.903788749999993</v>
      </c>
      <c r="S5" s="19">
        <v>30.048394949999992</v>
      </c>
    </row>
    <row r="6" spans="1:19" x14ac:dyDescent="0.25">
      <c r="A6" s="4">
        <v>70012</v>
      </c>
      <c r="B6" s="4">
        <v>7501017360604</v>
      </c>
      <c r="C6" s="12" t="s">
        <v>524</v>
      </c>
      <c r="D6" s="13" t="s">
        <v>525</v>
      </c>
      <c r="E6" s="13" t="s">
        <v>525</v>
      </c>
      <c r="F6" s="13" t="s">
        <v>526</v>
      </c>
      <c r="G6" s="13">
        <v>10</v>
      </c>
      <c r="H6" s="13">
        <v>24</v>
      </c>
      <c r="I6" s="14">
        <v>291.82</v>
      </c>
      <c r="J6" s="15">
        <v>2</v>
      </c>
      <c r="K6" s="15">
        <v>3</v>
      </c>
      <c r="L6" s="16"/>
      <c r="M6" s="16"/>
      <c r="N6" s="16"/>
      <c r="O6" s="16"/>
      <c r="P6" s="17">
        <v>277.40409199999993</v>
      </c>
      <c r="Q6" s="18">
        <v>321.78874671999989</v>
      </c>
      <c r="R6" s="18">
        <v>11.558503833333331</v>
      </c>
      <c r="S6" s="19">
        <v>13.407864446666663</v>
      </c>
    </row>
    <row r="7" spans="1:19" x14ac:dyDescent="0.25">
      <c r="A7" s="4">
        <v>70015</v>
      </c>
      <c r="B7" s="4">
        <v>7501017360697</v>
      </c>
      <c r="C7" s="12" t="s">
        <v>527</v>
      </c>
      <c r="D7" s="13" t="s">
        <v>525</v>
      </c>
      <c r="E7" s="13" t="s">
        <v>525</v>
      </c>
      <c r="F7" s="13" t="s">
        <v>526</v>
      </c>
      <c r="G7" s="13">
        <v>20</v>
      </c>
      <c r="H7" s="13">
        <v>24</v>
      </c>
      <c r="I7" s="14">
        <v>583.64</v>
      </c>
      <c r="J7" s="15">
        <v>2</v>
      </c>
      <c r="K7" s="15">
        <v>4</v>
      </c>
      <c r="L7" s="16"/>
      <c r="M7" s="16"/>
      <c r="N7" s="16"/>
      <c r="O7" s="16"/>
      <c r="P7" s="17">
        <v>549.08851199999992</v>
      </c>
      <c r="Q7" s="18">
        <v>636.94267391999983</v>
      </c>
      <c r="R7" s="18">
        <v>22.878687999999997</v>
      </c>
      <c r="S7" s="19">
        <v>26.539278079999992</v>
      </c>
    </row>
    <row r="8" spans="1:19" x14ac:dyDescent="0.25">
      <c r="A8" s="4">
        <v>70022</v>
      </c>
      <c r="B8" s="4">
        <v>7501017360789</v>
      </c>
      <c r="C8" s="12" t="s">
        <v>528</v>
      </c>
      <c r="D8" s="13" t="s">
        <v>525</v>
      </c>
      <c r="E8" s="13" t="s">
        <v>525</v>
      </c>
      <c r="F8" s="13" t="s">
        <v>529</v>
      </c>
      <c r="G8" s="13">
        <v>10</v>
      </c>
      <c r="H8" s="13">
        <v>16</v>
      </c>
      <c r="I8" s="14">
        <v>228.44</v>
      </c>
      <c r="J8" s="15">
        <v>2</v>
      </c>
      <c r="K8" s="16"/>
      <c r="L8" s="16"/>
      <c r="M8" s="16"/>
      <c r="N8" s="16"/>
      <c r="O8" s="16"/>
      <c r="P8" s="17">
        <v>223.87119999999999</v>
      </c>
      <c r="Q8" s="18">
        <v>259.69059199999998</v>
      </c>
      <c r="R8" s="18">
        <v>13.991949999999999</v>
      </c>
      <c r="S8" s="19">
        <v>16.230661999999999</v>
      </c>
    </row>
    <row r="9" spans="1:19" x14ac:dyDescent="0.25">
      <c r="A9" s="4">
        <v>70023</v>
      </c>
      <c r="B9" s="4">
        <v>7501017360796</v>
      </c>
      <c r="C9" s="12" t="s">
        <v>530</v>
      </c>
      <c r="D9" s="13" t="s">
        <v>525</v>
      </c>
      <c r="E9" s="13" t="s">
        <v>525</v>
      </c>
      <c r="F9" s="13" t="s">
        <v>529</v>
      </c>
      <c r="G9" s="13">
        <v>16</v>
      </c>
      <c r="H9" s="13">
        <v>24</v>
      </c>
      <c r="I9" s="14">
        <v>498.85</v>
      </c>
      <c r="J9" s="15">
        <v>2</v>
      </c>
      <c r="K9" s="16"/>
      <c r="L9" s="16"/>
      <c r="M9" s="16"/>
      <c r="N9" s="16"/>
      <c r="O9" s="16"/>
      <c r="P9" s="17">
        <v>488.87299999999999</v>
      </c>
      <c r="Q9" s="18">
        <v>567.09267999999997</v>
      </c>
      <c r="R9" s="18">
        <v>20.369708333333332</v>
      </c>
      <c r="S9" s="19">
        <v>23.628861666666666</v>
      </c>
    </row>
    <row r="10" spans="1:19" x14ac:dyDescent="0.25">
      <c r="A10" s="4">
        <v>88624</v>
      </c>
      <c r="B10" s="4">
        <v>7501017360918</v>
      </c>
      <c r="C10" s="12" t="s">
        <v>531</v>
      </c>
      <c r="D10" s="13" t="s">
        <v>532</v>
      </c>
      <c r="E10" s="13" t="s">
        <v>533</v>
      </c>
      <c r="F10" s="13" t="s">
        <v>534</v>
      </c>
      <c r="G10" s="13">
        <v>10</v>
      </c>
      <c r="H10" s="13">
        <v>24</v>
      </c>
      <c r="I10" s="14">
        <v>776.49</v>
      </c>
      <c r="J10" s="15">
        <v>2</v>
      </c>
      <c r="K10" s="15">
        <v>4</v>
      </c>
      <c r="L10" s="16"/>
      <c r="M10" s="16"/>
      <c r="N10" s="16"/>
      <c r="O10" s="16"/>
      <c r="P10" s="17">
        <v>730.521792</v>
      </c>
      <c r="Q10" s="18">
        <v>847.40527871999996</v>
      </c>
      <c r="R10" s="18">
        <v>30.438407999999999</v>
      </c>
      <c r="S10" s="19">
        <v>35.308553279999998</v>
      </c>
    </row>
    <row r="11" spans="1:19" x14ac:dyDescent="0.25">
      <c r="A11" s="4">
        <v>89121</v>
      </c>
      <c r="B11" s="4">
        <v>7501017361083</v>
      </c>
      <c r="C11" s="12" t="s">
        <v>535</v>
      </c>
      <c r="D11" s="13" t="s">
        <v>536</v>
      </c>
      <c r="E11" s="13" t="s">
        <v>537</v>
      </c>
      <c r="F11" s="13" t="s">
        <v>538</v>
      </c>
      <c r="G11" s="13">
        <v>90</v>
      </c>
      <c r="H11" s="13">
        <v>72</v>
      </c>
      <c r="I11" s="14">
        <v>1251.4000000000001</v>
      </c>
      <c r="J11" s="15">
        <v>2</v>
      </c>
      <c r="K11" s="15">
        <v>5</v>
      </c>
      <c r="L11" s="15">
        <v>5.5</v>
      </c>
      <c r="M11" s="16"/>
      <c r="N11" s="16"/>
      <c r="O11" s="16"/>
      <c r="P11" s="17">
        <v>1100.975463</v>
      </c>
      <c r="Q11" s="18">
        <v>1277.1315370799998</v>
      </c>
      <c r="R11" s="18">
        <v>15.291325875</v>
      </c>
      <c r="S11" s="19">
        <v>17.737938014999997</v>
      </c>
    </row>
    <row r="12" spans="1:19" x14ac:dyDescent="0.25">
      <c r="A12" s="4">
        <v>89167</v>
      </c>
      <c r="B12" s="4">
        <v>7501017361113</v>
      </c>
      <c r="C12" s="12" t="s">
        <v>539</v>
      </c>
      <c r="D12" s="13" t="s">
        <v>536</v>
      </c>
      <c r="E12" s="13" t="s">
        <v>537</v>
      </c>
      <c r="F12" s="13" t="s">
        <v>540</v>
      </c>
      <c r="G12" s="13">
        <v>180</v>
      </c>
      <c r="H12" s="13">
        <v>48</v>
      </c>
      <c r="I12" s="14">
        <v>1487.4</v>
      </c>
      <c r="J12" s="15">
        <v>2</v>
      </c>
      <c r="K12" s="15">
        <v>5</v>
      </c>
      <c r="L12" s="15">
        <v>5.5</v>
      </c>
      <c r="M12" s="16"/>
      <c r="N12" s="16"/>
      <c r="O12" s="16"/>
      <c r="P12" s="17">
        <v>1308.6070829999999</v>
      </c>
      <c r="Q12" s="18">
        <v>1517.9842162799998</v>
      </c>
      <c r="R12" s="18">
        <v>27.262647562499996</v>
      </c>
      <c r="S12" s="19">
        <v>31.624671172499998</v>
      </c>
    </row>
    <row r="13" spans="1:19" x14ac:dyDescent="0.25">
      <c r="A13" s="4">
        <v>89177</v>
      </c>
      <c r="B13" s="4">
        <v>7501017361120</v>
      </c>
      <c r="C13" s="12" t="s">
        <v>541</v>
      </c>
      <c r="D13" s="13" t="s">
        <v>536</v>
      </c>
      <c r="E13" s="13" t="s">
        <v>537</v>
      </c>
      <c r="F13" s="13" t="s">
        <v>542</v>
      </c>
      <c r="G13" s="13">
        <v>70</v>
      </c>
      <c r="H13" s="13">
        <v>48</v>
      </c>
      <c r="I13" s="14">
        <v>654.1</v>
      </c>
      <c r="J13" s="15">
        <v>2</v>
      </c>
      <c r="K13" s="15">
        <v>5</v>
      </c>
      <c r="L13" s="15">
        <v>5.5</v>
      </c>
      <c r="M13" s="16"/>
      <c r="N13" s="16"/>
      <c r="O13" s="16"/>
      <c r="P13" s="17">
        <v>575.47390949999988</v>
      </c>
      <c r="Q13" s="18">
        <v>667.54973501999984</v>
      </c>
      <c r="R13" s="18">
        <v>11.989039781249998</v>
      </c>
      <c r="S13" s="19">
        <v>13.907286146249996</v>
      </c>
    </row>
    <row r="14" spans="1:19" x14ac:dyDescent="0.25">
      <c r="A14" s="4">
        <v>91838</v>
      </c>
      <c r="B14" s="4">
        <v>7501017361168</v>
      </c>
      <c r="C14" s="12" t="s">
        <v>543</v>
      </c>
      <c r="D14" s="13" t="s">
        <v>516</v>
      </c>
      <c r="E14" s="13" t="s">
        <v>517</v>
      </c>
      <c r="F14" s="13" t="s">
        <v>544</v>
      </c>
      <c r="G14" s="13">
        <v>125</v>
      </c>
      <c r="H14" s="13">
        <v>48</v>
      </c>
      <c r="I14" s="14">
        <v>388.6</v>
      </c>
      <c r="J14" s="15">
        <v>2</v>
      </c>
      <c r="K14" s="15">
        <v>2</v>
      </c>
      <c r="L14" s="15">
        <v>10.5</v>
      </c>
      <c r="M14" s="16"/>
      <c r="N14" s="16"/>
      <c r="O14" s="16"/>
      <c r="P14" s="17">
        <v>334.02423880000003</v>
      </c>
      <c r="Q14" s="18">
        <v>387.46811700800004</v>
      </c>
      <c r="R14" s="18">
        <v>6.9588383083333341</v>
      </c>
      <c r="S14" s="19">
        <v>8.072252437666668</v>
      </c>
    </row>
    <row r="15" spans="1:19" x14ac:dyDescent="0.25">
      <c r="A15" s="4">
        <v>91855</v>
      </c>
      <c r="B15" s="4">
        <v>7501017361175</v>
      </c>
      <c r="C15" s="12" t="s">
        <v>545</v>
      </c>
      <c r="D15" s="13" t="s">
        <v>516</v>
      </c>
      <c r="E15" s="13" t="s">
        <v>517</v>
      </c>
      <c r="F15" s="13" t="s">
        <v>544</v>
      </c>
      <c r="G15" s="13">
        <v>250</v>
      </c>
      <c r="H15" s="13">
        <v>24</v>
      </c>
      <c r="I15" s="14">
        <v>382.3</v>
      </c>
      <c r="J15" s="15">
        <v>2</v>
      </c>
      <c r="K15" s="15">
        <v>2</v>
      </c>
      <c r="L15" s="15">
        <v>10.5</v>
      </c>
      <c r="M15" s="16"/>
      <c r="N15" s="16"/>
      <c r="O15" s="16"/>
      <c r="P15" s="17">
        <v>328.60902340000001</v>
      </c>
      <c r="Q15" s="18">
        <v>381.18646714400001</v>
      </c>
      <c r="R15" s="18">
        <v>13.692042641666667</v>
      </c>
      <c r="S15" s="19">
        <v>15.882769464333334</v>
      </c>
    </row>
    <row r="16" spans="1:19" x14ac:dyDescent="0.25">
      <c r="A16" s="4">
        <v>91865</v>
      </c>
      <c r="B16" s="4">
        <v>7501017361182</v>
      </c>
      <c r="C16" s="12" t="s">
        <v>546</v>
      </c>
      <c r="D16" s="13" t="s">
        <v>516</v>
      </c>
      <c r="E16" s="13" t="s">
        <v>517</v>
      </c>
      <c r="F16" s="13" t="s">
        <v>544</v>
      </c>
      <c r="G16" s="13">
        <v>500</v>
      </c>
      <c r="H16" s="13">
        <v>12</v>
      </c>
      <c r="I16" s="14">
        <v>375.25</v>
      </c>
      <c r="J16" s="15">
        <v>2</v>
      </c>
      <c r="K16" s="15">
        <v>2</v>
      </c>
      <c r="L16" s="15">
        <v>10.5</v>
      </c>
      <c r="M16" s="16"/>
      <c r="N16" s="16"/>
      <c r="O16" s="16"/>
      <c r="P16" s="17">
        <v>322.54913950000002</v>
      </c>
      <c r="Q16" s="18">
        <v>374.15700182</v>
      </c>
      <c r="R16" s="18">
        <v>26.879094958333337</v>
      </c>
      <c r="S16" s="19">
        <v>31.179750151666667</v>
      </c>
    </row>
    <row r="17" spans="1:19" x14ac:dyDescent="0.25">
      <c r="A17" s="4">
        <v>88625</v>
      </c>
      <c r="B17" s="4">
        <v>7501017363735</v>
      </c>
      <c r="C17" s="12" t="s">
        <v>547</v>
      </c>
      <c r="D17" s="13" t="s">
        <v>532</v>
      </c>
      <c r="E17" s="13" t="s">
        <v>533</v>
      </c>
      <c r="F17" s="13" t="s">
        <v>534</v>
      </c>
      <c r="G17" s="13">
        <v>10</v>
      </c>
      <c r="H17" s="13">
        <v>24</v>
      </c>
      <c r="I17" s="14">
        <v>776.49</v>
      </c>
      <c r="J17" s="15">
        <v>2</v>
      </c>
      <c r="K17" s="15">
        <v>4</v>
      </c>
      <c r="L17" s="16"/>
      <c r="M17" s="16"/>
      <c r="N17" s="16"/>
      <c r="O17" s="16"/>
      <c r="P17" s="17">
        <v>730.521792</v>
      </c>
      <c r="Q17" s="18">
        <v>847.40527871999996</v>
      </c>
      <c r="R17" s="18">
        <v>30.438407999999999</v>
      </c>
      <c r="S17" s="19">
        <v>35.308553279999998</v>
      </c>
    </row>
    <row r="18" spans="1:19" x14ac:dyDescent="0.25">
      <c r="A18" s="4">
        <v>89140</v>
      </c>
      <c r="B18" s="4">
        <v>7501017364510</v>
      </c>
      <c r="C18" s="12" t="s">
        <v>548</v>
      </c>
      <c r="D18" s="13" t="s">
        <v>536</v>
      </c>
      <c r="E18" s="13" t="s">
        <v>537</v>
      </c>
      <c r="F18" s="13" t="s">
        <v>549</v>
      </c>
      <c r="G18" s="13">
        <v>100</v>
      </c>
      <c r="H18" s="13">
        <v>36</v>
      </c>
      <c r="I18" s="14">
        <v>980.75</v>
      </c>
      <c r="J18" s="15">
        <v>2</v>
      </c>
      <c r="K18" s="15">
        <v>5</v>
      </c>
      <c r="L18" s="15">
        <v>5.5</v>
      </c>
      <c r="M18" s="16"/>
      <c r="N18" s="16"/>
      <c r="O18" s="16"/>
      <c r="P18" s="17">
        <v>862.85894624999992</v>
      </c>
      <c r="Q18" s="18">
        <v>1000.9163776499998</v>
      </c>
      <c r="R18" s="18">
        <v>23.968304062499996</v>
      </c>
      <c r="S18" s="19">
        <v>27.803232712499995</v>
      </c>
    </row>
    <row r="19" spans="1:19" x14ac:dyDescent="0.25">
      <c r="A19" s="4">
        <v>70009</v>
      </c>
      <c r="B19" s="4">
        <v>7501017364558</v>
      </c>
      <c r="C19" s="12" t="s">
        <v>550</v>
      </c>
      <c r="D19" s="13" t="s">
        <v>525</v>
      </c>
      <c r="E19" s="13" t="s">
        <v>525</v>
      </c>
      <c r="F19" s="13" t="s">
        <v>551</v>
      </c>
      <c r="G19" s="13">
        <v>10</v>
      </c>
      <c r="H19" s="13">
        <v>16</v>
      </c>
      <c r="I19" s="14">
        <v>279.13</v>
      </c>
      <c r="J19" s="15">
        <v>2</v>
      </c>
      <c r="K19" s="15">
        <v>6</v>
      </c>
      <c r="L19" s="16"/>
      <c r="M19" s="16"/>
      <c r="N19" s="16"/>
      <c r="O19" s="16"/>
      <c r="P19" s="17">
        <v>257.13455599999998</v>
      </c>
      <c r="Q19" s="18">
        <v>298.27608495999993</v>
      </c>
      <c r="R19" s="18">
        <v>16.070909749999998</v>
      </c>
      <c r="S19" s="19">
        <v>18.642255309999996</v>
      </c>
    </row>
    <row r="20" spans="1:19" x14ac:dyDescent="0.25">
      <c r="A20" s="4">
        <v>91050</v>
      </c>
      <c r="B20" s="4">
        <v>7501017364596</v>
      </c>
      <c r="C20" s="12" t="s">
        <v>552</v>
      </c>
      <c r="D20" s="13" t="s">
        <v>516</v>
      </c>
      <c r="E20" s="13" t="s">
        <v>517</v>
      </c>
      <c r="F20" s="13" t="s">
        <v>553</v>
      </c>
      <c r="G20" s="13">
        <v>125</v>
      </c>
      <c r="H20" s="13">
        <v>48</v>
      </c>
      <c r="I20" s="14">
        <v>346.4</v>
      </c>
      <c r="J20" s="15">
        <v>2</v>
      </c>
      <c r="K20" s="15">
        <v>2</v>
      </c>
      <c r="L20" s="15">
        <v>10.5</v>
      </c>
      <c r="M20" s="16"/>
      <c r="N20" s="16"/>
      <c r="O20" s="16"/>
      <c r="P20" s="17">
        <v>297.75089119999996</v>
      </c>
      <c r="Q20" s="18">
        <v>345.39103379199992</v>
      </c>
      <c r="R20" s="18">
        <v>6.2031435666666654</v>
      </c>
      <c r="S20" s="19">
        <v>7.1956465373333316</v>
      </c>
    </row>
    <row r="21" spans="1:19" x14ac:dyDescent="0.25">
      <c r="A21" s="4">
        <v>93256</v>
      </c>
      <c r="B21" s="4">
        <v>7501017366316</v>
      </c>
      <c r="C21" s="12" t="s">
        <v>554</v>
      </c>
      <c r="D21" s="13" t="s">
        <v>555</v>
      </c>
      <c r="E21" s="13" t="s">
        <v>556</v>
      </c>
      <c r="F21" s="13" t="s">
        <v>557</v>
      </c>
      <c r="G21" s="13">
        <v>14</v>
      </c>
      <c r="H21" s="13">
        <v>6</v>
      </c>
      <c r="I21" s="14">
        <v>301.66000000000003</v>
      </c>
      <c r="J21" s="15">
        <v>2</v>
      </c>
      <c r="K21" s="15">
        <v>2.5</v>
      </c>
      <c r="L21" s="15">
        <v>3.5</v>
      </c>
      <c r="M21" s="16"/>
      <c r="N21" s="16"/>
      <c r="O21" s="16"/>
      <c r="P21" s="17">
        <v>278.14786544999998</v>
      </c>
      <c r="Q21" s="18">
        <v>322.65152392199997</v>
      </c>
      <c r="R21" s="18">
        <v>46.357977575</v>
      </c>
      <c r="S21" s="19">
        <v>53.775253986999992</v>
      </c>
    </row>
    <row r="22" spans="1:19" x14ac:dyDescent="0.25">
      <c r="A22" s="4">
        <v>89115</v>
      </c>
      <c r="B22" s="4">
        <v>7501017367337</v>
      </c>
      <c r="C22" s="12" t="s">
        <v>558</v>
      </c>
      <c r="D22" s="13" t="s">
        <v>536</v>
      </c>
      <c r="E22" s="13" t="s">
        <v>537</v>
      </c>
      <c r="F22" s="13" t="s">
        <v>559</v>
      </c>
      <c r="G22" s="13">
        <v>66</v>
      </c>
      <c r="H22" s="13">
        <v>36</v>
      </c>
      <c r="I22" s="14">
        <v>983.9</v>
      </c>
      <c r="J22" s="15">
        <v>2</v>
      </c>
      <c r="K22" s="15">
        <v>5</v>
      </c>
      <c r="L22" s="15">
        <v>5.5</v>
      </c>
      <c r="M22" s="16"/>
      <c r="N22" s="16"/>
      <c r="O22" s="16"/>
      <c r="P22" s="17">
        <v>865.63030049999998</v>
      </c>
      <c r="Q22" s="18">
        <v>1004.1311485799999</v>
      </c>
      <c r="R22" s="18">
        <v>24.045286125000001</v>
      </c>
      <c r="S22" s="19">
        <v>27.892531904999998</v>
      </c>
    </row>
    <row r="23" spans="1:19" x14ac:dyDescent="0.25">
      <c r="A23" s="4">
        <v>89172</v>
      </c>
      <c r="B23" s="4">
        <v>7501017367498</v>
      </c>
      <c r="C23" s="12" t="s">
        <v>560</v>
      </c>
      <c r="D23" s="13" t="s">
        <v>536</v>
      </c>
      <c r="E23" s="13" t="s">
        <v>537</v>
      </c>
      <c r="F23" s="13" t="s">
        <v>561</v>
      </c>
      <c r="G23" s="13">
        <v>60</v>
      </c>
      <c r="H23" s="13">
        <v>24</v>
      </c>
      <c r="I23" s="14">
        <v>807.8</v>
      </c>
      <c r="J23" s="15">
        <v>2</v>
      </c>
      <c r="K23" s="15">
        <v>5</v>
      </c>
      <c r="L23" s="15">
        <v>5.5</v>
      </c>
      <c r="M23" s="16"/>
      <c r="N23" s="16"/>
      <c r="O23" s="16"/>
      <c r="P23" s="17">
        <v>710.69840099999976</v>
      </c>
      <c r="Q23" s="18">
        <v>824.41014515999962</v>
      </c>
      <c r="R23" s="18">
        <v>29.612433374999991</v>
      </c>
      <c r="S23" s="19">
        <v>34.350422714999986</v>
      </c>
    </row>
    <row r="24" spans="1:19" x14ac:dyDescent="0.25">
      <c r="A24" s="4">
        <v>70018</v>
      </c>
      <c r="B24" s="4">
        <v>7501017371198</v>
      </c>
      <c r="C24" s="12" t="s">
        <v>562</v>
      </c>
      <c r="D24" s="13" t="s">
        <v>525</v>
      </c>
      <c r="E24" s="13" t="s">
        <v>525</v>
      </c>
      <c r="F24" s="13" t="s">
        <v>526</v>
      </c>
      <c r="G24" s="13">
        <v>10</v>
      </c>
      <c r="H24" s="13">
        <v>12</v>
      </c>
      <c r="I24" s="14">
        <v>145.91</v>
      </c>
      <c r="J24" s="15">
        <v>2</v>
      </c>
      <c r="K24" s="15">
        <v>3</v>
      </c>
      <c r="L24" s="16"/>
      <c r="M24" s="16"/>
      <c r="N24" s="16"/>
      <c r="O24" s="16"/>
      <c r="P24" s="17">
        <v>138.70204599999997</v>
      </c>
      <c r="Q24" s="18">
        <v>160.89437335999995</v>
      </c>
      <c r="R24" s="18">
        <v>11.558503833333331</v>
      </c>
      <c r="S24" s="19">
        <v>13.407864446666663</v>
      </c>
    </row>
    <row r="25" spans="1:19" x14ac:dyDescent="0.25">
      <c r="A25" s="4">
        <v>63545</v>
      </c>
      <c r="B25" s="4">
        <v>7501017372737</v>
      </c>
      <c r="C25" s="12" t="s">
        <v>563</v>
      </c>
      <c r="D25" s="13" t="s">
        <v>555</v>
      </c>
      <c r="E25" s="13" t="s">
        <v>564</v>
      </c>
      <c r="F25" s="13" t="s">
        <v>565</v>
      </c>
      <c r="G25" s="13">
        <v>40</v>
      </c>
      <c r="H25" s="13">
        <v>4</v>
      </c>
      <c r="I25" s="14">
        <v>350.41</v>
      </c>
      <c r="J25" s="15">
        <v>2</v>
      </c>
      <c r="K25" s="15">
        <v>2.5</v>
      </c>
      <c r="L25" s="16"/>
      <c r="M25" s="16"/>
      <c r="N25" s="16"/>
      <c r="O25" s="16"/>
      <c r="P25" s="17">
        <v>334.816755</v>
      </c>
      <c r="Q25" s="18">
        <v>388.38743579999999</v>
      </c>
      <c r="R25" s="18">
        <v>83.70418875</v>
      </c>
      <c r="S25" s="19">
        <v>97.096858949999998</v>
      </c>
    </row>
    <row r="26" spans="1:19" x14ac:dyDescent="0.25">
      <c r="A26" s="4">
        <v>63546</v>
      </c>
      <c r="B26" s="4">
        <v>7501017372751</v>
      </c>
      <c r="C26" s="12" t="s">
        <v>566</v>
      </c>
      <c r="D26" s="13" t="s">
        <v>555</v>
      </c>
      <c r="E26" s="13" t="s">
        <v>564</v>
      </c>
      <c r="F26" s="13" t="s">
        <v>565</v>
      </c>
      <c r="G26" s="13">
        <v>40</v>
      </c>
      <c r="H26" s="13">
        <v>4</v>
      </c>
      <c r="I26" s="14">
        <v>403.4</v>
      </c>
      <c r="J26" s="15">
        <v>2</v>
      </c>
      <c r="K26" s="15">
        <v>2.5</v>
      </c>
      <c r="L26" s="16"/>
      <c r="M26" s="16"/>
      <c r="N26" s="16"/>
      <c r="O26" s="16"/>
      <c r="P26" s="17">
        <v>385.44869999999997</v>
      </c>
      <c r="Q26" s="18">
        <v>447.12049199999996</v>
      </c>
      <c r="R26" s="18">
        <v>96.362174999999993</v>
      </c>
      <c r="S26" s="19">
        <v>111.78012299999999</v>
      </c>
    </row>
    <row r="27" spans="1:19" x14ac:dyDescent="0.25">
      <c r="A27" s="4">
        <v>63547</v>
      </c>
      <c r="B27" s="4">
        <v>7501017372775</v>
      </c>
      <c r="C27" s="12" t="s">
        <v>567</v>
      </c>
      <c r="D27" s="13" t="s">
        <v>555</v>
      </c>
      <c r="E27" s="13" t="s">
        <v>564</v>
      </c>
      <c r="F27" s="13" t="s">
        <v>565</v>
      </c>
      <c r="G27" s="13">
        <v>40</v>
      </c>
      <c r="H27" s="13">
        <v>4</v>
      </c>
      <c r="I27" s="14">
        <v>458.56</v>
      </c>
      <c r="J27" s="15">
        <v>2</v>
      </c>
      <c r="K27" s="15">
        <v>2.5</v>
      </c>
      <c r="L27" s="16"/>
      <c r="M27" s="16"/>
      <c r="N27" s="16"/>
      <c r="O27" s="16"/>
      <c r="P27" s="17">
        <v>438.15407999999996</v>
      </c>
      <c r="Q27" s="18">
        <v>508.2587327999999</v>
      </c>
      <c r="R27" s="18">
        <v>109.53851999999999</v>
      </c>
      <c r="S27" s="19">
        <v>127.06468319999998</v>
      </c>
    </row>
    <row r="28" spans="1:19" x14ac:dyDescent="0.25">
      <c r="A28" s="4">
        <v>93276</v>
      </c>
      <c r="B28" s="4">
        <v>7501017375165</v>
      </c>
      <c r="C28" s="12" t="s">
        <v>568</v>
      </c>
      <c r="D28" s="13" t="s">
        <v>555</v>
      </c>
      <c r="E28" s="13" t="s">
        <v>564</v>
      </c>
      <c r="F28" s="13" t="s">
        <v>565</v>
      </c>
      <c r="G28" s="13">
        <v>14</v>
      </c>
      <c r="H28" s="13">
        <v>6</v>
      </c>
      <c r="I28" s="14">
        <v>193.91</v>
      </c>
      <c r="J28" s="15">
        <v>2</v>
      </c>
      <c r="K28" s="15">
        <v>2.5</v>
      </c>
      <c r="L28" s="16"/>
      <c r="M28" s="16"/>
      <c r="N28" s="16"/>
      <c r="O28" s="16"/>
      <c r="P28" s="17">
        <v>185.28100499999999</v>
      </c>
      <c r="Q28" s="18">
        <v>214.92596579999997</v>
      </c>
      <c r="R28" s="18">
        <v>30.880167499999999</v>
      </c>
      <c r="S28" s="19">
        <v>35.820994299999995</v>
      </c>
    </row>
    <row r="29" spans="1:19" x14ac:dyDescent="0.25">
      <c r="A29" s="4">
        <v>93277</v>
      </c>
      <c r="B29" s="4">
        <v>7501017375189</v>
      </c>
      <c r="C29" s="12" t="s">
        <v>569</v>
      </c>
      <c r="D29" s="13" t="s">
        <v>555</v>
      </c>
      <c r="E29" s="13" t="s">
        <v>564</v>
      </c>
      <c r="F29" s="13" t="s">
        <v>565</v>
      </c>
      <c r="G29" s="13">
        <v>14</v>
      </c>
      <c r="H29" s="13">
        <v>6</v>
      </c>
      <c r="I29" s="14">
        <v>223.4</v>
      </c>
      <c r="J29" s="15">
        <v>2</v>
      </c>
      <c r="K29" s="15">
        <v>2.5</v>
      </c>
      <c r="L29" s="16"/>
      <c r="M29" s="16"/>
      <c r="N29" s="16"/>
      <c r="O29" s="16"/>
      <c r="P29" s="17">
        <v>213.45869999999999</v>
      </c>
      <c r="Q29" s="18">
        <v>247.61209199999996</v>
      </c>
      <c r="R29" s="18">
        <v>35.576450000000001</v>
      </c>
      <c r="S29" s="19">
        <v>41.268681999999991</v>
      </c>
    </row>
    <row r="30" spans="1:19" x14ac:dyDescent="0.25">
      <c r="A30" s="20">
        <v>90593</v>
      </c>
      <c r="B30" s="4">
        <v>7501017375622</v>
      </c>
      <c r="C30" s="12" t="s">
        <v>570</v>
      </c>
      <c r="D30" s="13" t="s">
        <v>512</v>
      </c>
      <c r="E30" s="13" t="s">
        <v>513</v>
      </c>
      <c r="F30" s="13" t="s">
        <v>571</v>
      </c>
      <c r="G30" s="13">
        <v>1</v>
      </c>
      <c r="H30" s="13">
        <v>80</v>
      </c>
      <c r="I30" s="14">
        <v>469.4</v>
      </c>
      <c r="J30" s="15">
        <v>2</v>
      </c>
      <c r="K30" s="15">
        <v>3.5</v>
      </c>
      <c r="L30" s="15">
        <v>7.5</v>
      </c>
      <c r="M30" s="16"/>
      <c r="N30" s="16"/>
      <c r="O30" s="16"/>
      <c r="P30" s="17">
        <v>410.61821149999997</v>
      </c>
      <c r="Q30" s="18">
        <v>476.31712533999996</v>
      </c>
      <c r="R30" s="18">
        <v>5.13272764375</v>
      </c>
      <c r="S30" s="19">
        <v>5.9539640667499993</v>
      </c>
    </row>
    <row r="31" spans="1:19" x14ac:dyDescent="0.25">
      <c r="A31" s="4">
        <v>1750</v>
      </c>
      <c r="B31" s="4">
        <v>7501017375974</v>
      </c>
      <c r="C31" s="12" t="s">
        <v>572</v>
      </c>
      <c r="D31" s="13" t="s">
        <v>512</v>
      </c>
      <c r="E31" s="13" t="s">
        <v>513</v>
      </c>
      <c r="F31" s="13" t="s">
        <v>573</v>
      </c>
      <c r="G31" s="13">
        <v>12</v>
      </c>
      <c r="H31" s="13">
        <v>4</v>
      </c>
      <c r="I31" s="14">
        <v>245.65</v>
      </c>
      <c r="J31" s="15">
        <v>2</v>
      </c>
      <c r="K31" s="16"/>
      <c r="L31" s="16"/>
      <c r="M31" s="16"/>
      <c r="N31" s="16"/>
      <c r="O31" s="16"/>
      <c r="P31" s="17">
        <v>240.73699999999999</v>
      </c>
      <c r="Q31" s="18">
        <v>279.25491999999997</v>
      </c>
      <c r="R31" s="18">
        <v>60.184249999999999</v>
      </c>
      <c r="S31" s="19">
        <v>69.813729999999993</v>
      </c>
    </row>
    <row r="32" spans="1:19" x14ac:dyDescent="0.25">
      <c r="A32" s="4">
        <v>90592</v>
      </c>
      <c r="B32" s="4">
        <v>7501017376322</v>
      </c>
      <c r="C32" s="12" t="s">
        <v>574</v>
      </c>
      <c r="D32" s="13" t="s">
        <v>512</v>
      </c>
      <c r="E32" s="13" t="s">
        <v>513</v>
      </c>
      <c r="F32" s="13" t="s">
        <v>571</v>
      </c>
      <c r="G32" s="13">
        <v>4</v>
      </c>
      <c r="H32" s="13">
        <v>24</v>
      </c>
      <c r="I32" s="14">
        <v>526.64</v>
      </c>
      <c r="J32" s="15">
        <v>2</v>
      </c>
      <c r="K32" s="15">
        <v>3.5</v>
      </c>
      <c r="L32" s="16"/>
      <c r="M32" s="16"/>
      <c r="N32" s="16"/>
      <c r="O32" s="16"/>
      <c r="P32" s="17">
        <v>498.0434479999999</v>
      </c>
      <c r="Q32" s="18">
        <v>577.73039967999989</v>
      </c>
      <c r="R32" s="18">
        <v>20.751810333333328</v>
      </c>
      <c r="S32" s="19">
        <v>24.072099986666661</v>
      </c>
    </row>
    <row r="33" spans="1:19" x14ac:dyDescent="0.25">
      <c r="A33" s="4">
        <v>93664</v>
      </c>
      <c r="B33" s="4">
        <v>7501017376896</v>
      </c>
      <c r="C33" s="12" t="s">
        <v>575</v>
      </c>
      <c r="D33" s="13" t="s">
        <v>555</v>
      </c>
      <c r="E33" s="13" t="s">
        <v>576</v>
      </c>
      <c r="F33" s="13" t="s">
        <v>577</v>
      </c>
      <c r="G33" s="13">
        <v>40</v>
      </c>
      <c r="H33" s="13">
        <v>4</v>
      </c>
      <c r="I33" s="14">
        <v>500.19</v>
      </c>
      <c r="J33" s="15">
        <v>2</v>
      </c>
      <c r="K33" s="15">
        <v>2.5</v>
      </c>
      <c r="L33" s="15">
        <v>3.5</v>
      </c>
      <c r="M33" s="16"/>
      <c r="N33" s="16"/>
      <c r="O33" s="16"/>
      <c r="P33" s="17">
        <v>461.20394092499998</v>
      </c>
      <c r="Q33" s="18">
        <v>534.9965714729999</v>
      </c>
      <c r="R33" s="18">
        <v>115.30098523125</v>
      </c>
      <c r="S33" s="19">
        <v>133.74914286824998</v>
      </c>
    </row>
    <row r="34" spans="1:19" x14ac:dyDescent="0.25">
      <c r="A34" s="4">
        <v>93665</v>
      </c>
      <c r="B34" s="4">
        <v>7501017376919</v>
      </c>
      <c r="C34" s="12" t="s">
        <v>578</v>
      </c>
      <c r="D34" s="13" t="s">
        <v>555</v>
      </c>
      <c r="E34" s="13" t="s">
        <v>576</v>
      </c>
      <c r="F34" s="13" t="s">
        <v>577</v>
      </c>
      <c r="G34" s="13">
        <v>40</v>
      </c>
      <c r="H34" s="13">
        <v>4</v>
      </c>
      <c r="I34" s="14">
        <v>555.20000000000005</v>
      </c>
      <c r="J34" s="15">
        <v>2</v>
      </c>
      <c r="K34" s="15">
        <v>2.5</v>
      </c>
      <c r="L34" s="15">
        <v>3.5</v>
      </c>
      <c r="M34" s="16"/>
      <c r="N34" s="16"/>
      <c r="O34" s="16"/>
      <c r="P34" s="17">
        <v>511.92632400000002</v>
      </c>
      <c r="Q34" s="18">
        <v>593.83453583999994</v>
      </c>
      <c r="R34" s="18">
        <v>127.98158100000001</v>
      </c>
      <c r="S34" s="19">
        <v>148.45863395999999</v>
      </c>
    </row>
    <row r="35" spans="1:19" x14ac:dyDescent="0.25">
      <c r="A35" s="4">
        <v>93666</v>
      </c>
      <c r="B35" s="4">
        <v>7501017376933</v>
      </c>
      <c r="C35" s="12" t="s">
        <v>579</v>
      </c>
      <c r="D35" s="13" t="s">
        <v>555</v>
      </c>
      <c r="E35" s="13" t="s">
        <v>576</v>
      </c>
      <c r="F35" s="13" t="s">
        <v>577</v>
      </c>
      <c r="G35" s="13">
        <v>40</v>
      </c>
      <c r="H35" s="13">
        <v>4</v>
      </c>
      <c r="I35" s="14">
        <v>623.75</v>
      </c>
      <c r="J35" s="15">
        <v>2</v>
      </c>
      <c r="K35" s="15">
        <v>2.5</v>
      </c>
      <c r="L35" s="15">
        <v>3.5</v>
      </c>
      <c r="M35" s="16"/>
      <c r="N35" s="16"/>
      <c r="O35" s="16"/>
      <c r="P35" s="17">
        <v>575.1333656249999</v>
      </c>
      <c r="Q35" s="18">
        <v>667.15470412499985</v>
      </c>
      <c r="R35" s="18">
        <v>143.78334140624997</v>
      </c>
      <c r="S35" s="19">
        <v>166.78867603124996</v>
      </c>
    </row>
    <row r="36" spans="1:19" x14ac:dyDescent="0.25">
      <c r="A36" s="4">
        <v>93667</v>
      </c>
      <c r="B36" s="4">
        <v>7501017376957</v>
      </c>
      <c r="C36" s="12" t="s">
        <v>580</v>
      </c>
      <c r="D36" s="13" t="s">
        <v>555</v>
      </c>
      <c r="E36" s="13" t="s">
        <v>576</v>
      </c>
      <c r="F36" s="13" t="s">
        <v>577</v>
      </c>
      <c r="G36" s="13">
        <v>40</v>
      </c>
      <c r="H36" s="13">
        <v>4</v>
      </c>
      <c r="I36" s="14">
        <v>712.82</v>
      </c>
      <c r="J36" s="15">
        <v>2</v>
      </c>
      <c r="K36" s="15">
        <v>2.5</v>
      </c>
      <c r="L36" s="15">
        <v>3.5</v>
      </c>
      <c r="M36" s="16"/>
      <c r="N36" s="16"/>
      <c r="O36" s="16"/>
      <c r="P36" s="17">
        <v>657.26102715000002</v>
      </c>
      <c r="Q36" s="18">
        <v>762.42279149399997</v>
      </c>
      <c r="R36" s="18">
        <v>164.3152567875</v>
      </c>
      <c r="S36" s="19">
        <v>190.60569787349999</v>
      </c>
    </row>
    <row r="37" spans="1:19" x14ac:dyDescent="0.25">
      <c r="A37" s="4">
        <v>93600</v>
      </c>
      <c r="B37" s="4">
        <v>7501017376971</v>
      </c>
      <c r="C37" s="12" t="s">
        <v>581</v>
      </c>
      <c r="D37" s="13" t="s">
        <v>555</v>
      </c>
      <c r="E37" s="13" t="s">
        <v>556</v>
      </c>
      <c r="F37" s="13" t="s">
        <v>557</v>
      </c>
      <c r="G37" s="13">
        <v>14</v>
      </c>
      <c r="H37" s="13">
        <v>6</v>
      </c>
      <c r="I37" s="14">
        <v>256.07</v>
      </c>
      <c r="J37" s="15">
        <v>2</v>
      </c>
      <c r="K37" s="15">
        <v>2.5</v>
      </c>
      <c r="L37" s="15">
        <v>3.5</v>
      </c>
      <c r="M37" s="16"/>
      <c r="N37" s="16"/>
      <c r="O37" s="16"/>
      <c r="P37" s="17">
        <v>236.11126402499997</v>
      </c>
      <c r="Q37" s="18">
        <v>273.88906626899995</v>
      </c>
      <c r="R37" s="18">
        <v>39.351877337499992</v>
      </c>
      <c r="S37" s="19">
        <v>45.64817771149999</v>
      </c>
    </row>
    <row r="38" spans="1:19" x14ac:dyDescent="0.25">
      <c r="A38" s="4">
        <v>93601</v>
      </c>
      <c r="B38" s="4">
        <v>7501017376995</v>
      </c>
      <c r="C38" s="12" t="s">
        <v>581</v>
      </c>
      <c r="D38" s="13" t="s">
        <v>555</v>
      </c>
      <c r="E38" s="13" t="s">
        <v>556</v>
      </c>
      <c r="F38" s="13" t="s">
        <v>557</v>
      </c>
      <c r="G38" s="13">
        <v>14</v>
      </c>
      <c r="H38" s="13">
        <v>6</v>
      </c>
      <c r="I38" s="14">
        <v>274.08</v>
      </c>
      <c r="J38" s="15">
        <v>2</v>
      </c>
      <c r="K38" s="15">
        <v>2.5</v>
      </c>
      <c r="L38" s="15">
        <v>3.5</v>
      </c>
      <c r="M38" s="16"/>
      <c r="N38" s="16"/>
      <c r="O38" s="16"/>
      <c r="P38" s="17">
        <v>252.71751959999995</v>
      </c>
      <c r="Q38" s="18">
        <v>293.15232273599992</v>
      </c>
      <c r="R38" s="18">
        <v>42.119586599999991</v>
      </c>
      <c r="S38" s="19">
        <v>48.858720455999986</v>
      </c>
    </row>
    <row r="39" spans="1:19" x14ac:dyDescent="0.25">
      <c r="A39" s="20">
        <v>96127</v>
      </c>
      <c r="B39" s="4">
        <v>7501017378685</v>
      </c>
      <c r="C39" s="12" t="s">
        <v>582</v>
      </c>
      <c r="D39" s="13" t="s">
        <v>583</v>
      </c>
      <c r="E39" s="13" t="s">
        <v>584</v>
      </c>
      <c r="F39" s="13" t="s">
        <v>585</v>
      </c>
      <c r="G39" s="13">
        <v>70</v>
      </c>
      <c r="H39" s="13">
        <v>12</v>
      </c>
      <c r="I39" s="14">
        <v>432.71</v>
      </c>
      <c r="J39" s="15">
        <v>2</v>
      </c>
      <c r="K39" s="15">
        <v>5</v>
      </c>
      <c r="L39" s="15">
        <v>7.5</v>
      </c>
      <c r="M39" s="16"/>
      <c r="N39" s="16"/>
      <c r="O39" s="16"/>
      <c r="P39" s="17">
        <v>372.63903425000001</v>
      </c>
      <c r="Q39" s="18">
        <v>432.26127972999996</v>
      </c>
      <c r="R39" s="18">
        <v>31.053252854166669</v>
      </c>
      <c r="S39" s="19">
        <v>36.021773310833332</v>
      </c>
    </row>
    <row r="40" spans="1:19" x14ac:dyDescent="0.25">
      <c r="A40" s="4">
        <v>89175</v>
      </c>
      <c r="B40" s="4">
        <v>7501017379620</v>
      </c>
      <c r="C40" s="12" t="s">
        <v>586</v>
      </c>
      <c r="D40" s="13" t="s">
        <v>536</v>
      </c>
      <c r="E40" s="13" t="s">
        <v>537</v>
      </c>
      <c r="F40" s="13" t="s">
        <v>542</v>
      </c>
      <c r="G40" s="13">
        <v>210</v>
      </c>
      <c r="H40" s="13">
        <v>16</v>
      </c>
      <c r="I40" s="14">
        <v>462.55</v>
      </c>
      <c r="J40" s="15">
        <v>2</v>
      </c>
      <c r="K40" s="15">
        <v>5</v>
      </c>
      <c r="L40" s="15">
        <v>5.5</v>
      </c>
      <c r="M40" s="16"/>
      <c r="N40" s="16"/>
      <c r="O40" s="16"/>
      <c r="P40" s="17">
        <v>406.94917724999993</v>
      </c>
      <c r="Q40" s="18">
        <v>472.06104560999989</v>
      </c>
      <c r="R40" s="18">
        <v>25.434323578124996</v>
      </c>
      <c r="S40" s="19">
        <v>29.503815350624993</v>
      </c>
    </row>
    <row r="41" spans="1:19" x14ac:dyDescent="0.25">
      <c r="A41" s="4">
        <v>70160</v>
      </c>
      <c r="B41" s="4">
        <v>7501943411449</v>
      </c>
      <c r="C41" s="12" t="s">
        <v>587</v>
      </c>
      <c r="D41" s="13" t="s">
        <v>525</v>
      </c>
      <c r="E41" s="13" t="s">
        <v>525</v>
      </c>
      <c r="F41" s="13" t="s">
        <v>588</v>
      </c>
      <c r="G41" s="13">
        <v>10</v>
      </c>
      <c r="H41" s="13">
        <v>24</v>
      </c>
      <c r="I41" s="14">
        <v>492.28</v>
      </c>
      <c r="J41" s="15">
        <v>2</v>
      </c>
      <c r="K41" s="15">
        <v>4</v>
      </c>
      <c r="L41" s="16"/>
      <c r="M41" s="16"/>
      <c r="N41" s="16"/>
      <c r="O41" s="16"/>
      <c r="P41" s="17">
        <v>463.13702399999994</v>
      </c>
      <c r="Q41" s="18">
        <v>537.23894783999992</v>
      </c>
      <c r="R41" s="18">
        <v>19.297375999999996</v>
      </c>
      <c r="S41" s="19">
        <v>22.384956159999998</v>
      </c>
    </row>
    <row r="42" spans="1:19" x14ac:dyDescent="0.25">
      <c r="A42" s="4">
        <v>818</v>
      </c>
      <c r="B42" s="4">
        <v>7501943412217</v>
      </c>
      <c r="C42" s="12" t="s">
        <v>589</v>
      </c>
      <c r="D42" s="13" t="s">
        <v>512</v>
      </c>
      <c r="E42" s="13" t="s">
        <v>513</v>
      </c>
      <c r="F42" s="13" t="s">
        <v>590</v>
      </c>
      <c r="G42" s="13">
        <v>4</v>
      </c>
      <c r="H42" s="13">
        <v>10</v>
      </c>
      <c r="I42" s="14">
        <v>173.69</v>
      </c>
      <c r="J42" s="15">
        <v>2</v>
      </c>
      <c r="K42" s="15">
        <v>3</v>
      </c>
      <c r="L42" s="16"/>
      <c r="M42" s="16"/>
      <c r="N42" s="16"/>
      <c r="O42" s="16"/>
      <c r="P42" s="17">
        <v>165.10971399999997</v>
      </c>
      <c r="Q42" s="18">
        <v>191.52726823999996</v>
      </c>
      <c r="R42" s="18">
        <v>16.510971399999995</v>
      </c>
      <c r="S42" s="19">
        <v>19.152726823999995</v>
      </c>
    </row>
    <row r="43" spans="1:19" x14ac:dyDescent="0.25">
      <c r="A43" s="4">
        <v>63552</v>
      </c>
      <c r="B43" s="4">
        <v>7501943414495</v>
      </c>
      <c r="C43" s="12" t="s">
        <v>591</v>
      </c>
      <c r="D43" s="13" t="s">
        <v>555</v>
      </c>
      <c r="E43" s="13" t="s">
        <v>564</v>
      </c>
      <c r="F43" s="13" t="s">
        <v>565</v>
      </c>
      <c r="G43" s="13">
        <v>80</v>
      </c>
      <c r="H43" s="13">
        <v>4</v>
      </c>
      <c r="I43" s="14">
        <v>676.35</v>
      </c>
      <c r="J43" s="15">
        <v>2</v>
      </c>
      <c r="K43" s="15">
        <v>2.5</v>
      </c>
      <c r="L43" s="16"/>
      <c r="M43" s="16"/>
      <c r="N43" s="16"/>
      <c r="O43" s="16"/>
      <c r="P43" s="17">
        <v>646.25242500000002</v>
      </c>
      <c r="Q43" s="18">
        <v>749.65281299999992</v>
      </c>
      <c r="R43" s="18">
        <v>161.56310625</v>
      </c>
      <c r="S43" s="19">
        <v>187.41320324999998</v>
      </c>
    </row>
    <row r="44" spans="1:19" x14ac:dyDescent="0.25">
      <c r="A44" s="4">
        <v>63553</v>
      </c>
      <c r="B44" s="4">
        <v>7501943414518</v>
      </c>
      <c r="C44" s="12" t="s">
        <v>592</v>
      </c>
      <c r="D44" s="13" t="s">
        <v>555</v>
      </c>
      <c r="E44" s="13" t="s">
        <v>564</v>
      </c>
      <c r="F44" s="13" t="s">
        <v>565</v>
      </c>
      <c r="G44" s="13">
        <v>80</v>
      </c>
      <c r="H44" s="13">
        <v>4</v>
      </c>
      <c r="I44" s="14">
        <v>780.83</v>
      </c>
      <c r="J44" s="15">
        <v>2</v>
      </c>
      <c r="K44" s="15">
        <v>2.5</v>
      </c>
      <c r="L44" s="16"/>
      <c r="M44" s="16"/>
      <c r="N44" s="16"/>
      <c r="O44" s="16"/>
      <c r="P44" s="17">
        <v>746.08306499999992</v>
      </c>
      <c r="Q44" s="18">
        <v>865.45635539999989</v>
      </c>
      <c r="R44" s="18">
        <v>186.52076624999998</v>
      </c>
      <c r="S44" s="19">
        <v>216.36408884999997</v>
      </c>
    </row>
    <row r="45" spans="1:19" x14ac:dyDescent="0.25">
      <c r="A45" s="4">
        <v>63554</v>
      </c>
      <c r="B45" s="4">
        <v>7501943414532</v>
      </c>
      <c r="C45" s="12" t="s">
        <v>593</v>
      </c>
      <c r="D45" s="13" t="s">
        <v>555</v>
      </c>
      <c r="E45" s="13" t="s">
        <v>564</v>
      </c>
      <c r="F45" s="13" t="s">
        <v>565</v>
      </c>
      <c r="G45" s="13">
        <v>80</v>
      </c>
      <c r="H45" s="13">
        <v>4</v>
      </c>
      <c r="I45" s="14">
        <v>885.32</v>
      </c>
      <c r="J45" s="15">
        <v>2</v>
      </c>
      <c r="K45" s="15">
        <v>2.5</v>
      </c>
      <c r="L45" s="16"/>
      <c r="M45" s="16"/>
      <c r="N45" s="16"/>
      <c r="O45" s="16"/>
      <c r="P45" s="17">
        <v>845.92326000000003</v>
      </c>
      <c r="Q45" s="18">
        <v>981.27098159999991</v>
      </c>
      <c r="R45" s="18">
        <v>211.48081500000001</v>
      </c>
      <c r="S45" s="19">
        <v>245.31774539999998</v>
      </c>
    </row>
    <row r="46" spans="1:19" x14ac:dyDescent="0.25">
      <c r="A46" s="4">
        <v>64145</v>
      </c>
      <c r="B46" s="4">
        <v>7501943415201</v>
      </c>
      <c r="C46" s="12" t="s">
        <v>594</v>
      </c>
      <c r="D46" s="13" t="s">
        <v>555</v>
      </c>
      <c r="E46" s="13" t="s">
        <v>556</v>
      </c>
      <c r="F46" s="13" t="s">
        <v>557</v>
      </c>
      <c r="G46" s="13">
        <v>48</v>
      </c>
      <c r="H46" s="13">
        <v>4</v>
      </c>
      <c r="I46" s="14">
        <v>599.58000000000004</v>
      </c>
      <c r="J46" s="15">
        <v>2</v>
      </c>
      <c r="K46" s="15">
        <v>2.5</v>
      </c>
      <c r="L46" s="15">
        <v>3.5</v>
      </c>
      <c r="M46" s="16"/>
      <c r="N46" s="16"/>
      <c r="O46" s="16"/>
      <c r="P46" s="17">
        <v>552.84723584999995</v>
      </c>
      <c r="Q46" s="18">
        <v>641.30279358599989</v>
      </c>
      <c r="R46" s="18">
        <v>138.21180896249999</v>
      </c>
      <c r="S46" s="19">
        <v>160.32569839649997</v>
      </c>
    </row>
    <row r="47" spans="1:19" x14ac:dyDescent="0.25">
      <c r="A47" s="4">
        <v>64146</v>
      </c>
      <c r="B47" s="4">
        <v>7501943415225</v>
      </c>
      <c r="C47" s="12" t="s">
        <v>595</v>
      </c>
      <c r="D47" s="13" t="s">
        <v>555</v>
      </c>
      <c r="E47" s="13" t="s">
        <v>556</v>
      </c>
      <c r="F47" s="13" t="s">
        <v>557</v>
      </c>
      <c r="G47" s="13">
        <v>48</v>
      </c>
      <c r="H47" s="13">
        <v>4</v>
      </c>
      <c r="I47" s="14">
        <v>599.58000000000004</v>
      </c>
      <c r="J47" s="15">
        <v>2</v>
      </c>
      <c r="K47" s="15">
        <v>2.5</v>
      </c>
      <c r="L47" s="15">
        <v>3.5</v>
      </c>
      <c r="M47" s="16"/>
      <c r="N47" s="16"/>
      <c r="O47" s="16"/>
      <c r="P47" s="17">
        <v>552.84723584999995</v>
      </c>
      <c r="Q47" s="18">
        <v>641.30279358599989</v>
      </c>
      <c r="R47" s="18">
        <v>138.21180896249999</v>
      </c>
      <c r="S47" s="19">
        <v>160.32569839649997</v>
      </c>
    </row>
    <row r="48" spans="1:19" x14ac:dyDescent="0.25">
      <c r="A48" s="4">
        <v>64189</v>
      </c>
      <c r="B48" s="4">
        <v>7501943416598</v>
      </c>
      <c r="C48" s="12" t="s">
        <v>596</v>
      </c>
      <c r="D48" s="13" t="s">
        <v>555</v>
      </c>
      <c r="E48" s="13" t="s">
        <v>556</v>
      </c>
      <c r="F48" s="13" t="s">
        <v>557</v>
      </c>
      <c r="G48" s="13">
        <v>60</v>
      </c>
      <c r="H48" s="13">
        <v>4</v>
      </c>
      <c r="I48" s="14">
        <v>620.09</v>
      </c>
      <c r="J48" s="15">
        <v>2</v>
      </c>
      <c r="K48" s="15">
        <v>2.5</v>
      </c>
      <c r="L48" s="15">
        <v>3.5</v>
      </c>
      <c r="M48" s="16"/>
      <c r="N48" s="16"/>
      <c r="O48" s="16"/>
      <c r="P48" s="17">
        <v>571.75863517499999</v>
      </c>
      <c r="Q48" s="18">
        <v>663.240016803</v>
      </c>
      <c r="R48" s="18">
        <v>142.93965879375</v>
      </c>
      <c r="S48" s="19">
        <v>165.81000420075</v>
      </c>
    </row>
    <row r="49" spans="1:19" x14ac:dyDescent="0.25">
      <c r="A49" s="4">
        <v>64190</v>
      </c>
      <c r="B49" s="4">
        <v>7501943416604</v>
      </c>
      <c r="C49" s="12" t="s">
        <v>597</v>
      </c>
      <c r="D49" s="13" t="s">
        <v>555</v>
      </c>
      <c r="E49" s="13" t="s">
        <v>556</v>
      </c>
      <c r="F49" s="13" t="s">
        <v>557</v>
      </c>
      <c r="G49" s="13">
        <v>60</v>
      </c>
      <c r="H49" s="13">
        <v>4</v>
      </c>
      <c r="I49" s="14">
        <v>696.66</v>
      </c>
      <c r="J49" s="15">
        <v>2</v>
      </c>
      <c r="K49" s="15">
        <v>2.5</v>
      </c>
      <c r="L49" s="15">
        <v>3.5</v>
      </c>
      <c r="M49" s="16"/>
      <c r="N49" s="16"/>
      <c r="O49" s="16"/>
      <c r="P49" s="17">
        <v>642.36057794999988</v>
      </c>
      <c r="Q49" s="18">
        <v>745.13827042199978</v>
      </c>
      <c r="R49" s="18">
        <v>160.59014448749997</v>
      </c>
      <c r="S49" s="19">
        <v>186.28456760549994</v>
      </c>
    </row>
    <row r="50" spans="1:19" x14ac:dyDescent="0.25">
      <c r="A50" s="4">
        <v>64191</v>
      </c>
      <c r="B50" s="4">
        <v>7501943416611</v>
      </c>
      <c r="C50" s="12" t="s">
        <v>598</v>
      </c>
      <c r="D50" s="13" t="s">
        <v>555</v>
      </c>
      <c r="E50" s="13" t="s">
        <v>556</v>
      </c>
      <c r="F50" s="13" t="s">
        <v>557</v>
      </c>
      <c r="G50" s="13">
        <v>60</v>
      </c>
      <c r="H50" s="13">
        <v>4</v>
      </c>
      <c r="I50" s="14">
        <v>796.14</v>
      </c>
      <c r="J50" s="15">
        <v>2</v>
      </c>
      <c r="K50" s="15">
        <v>2.5</v>
      </c>
      <c r="L50" s="15">
        <v>3.5</v>
      </c>
      <c r="M50" s="16"/>
      <c r="N50" s="16"/>
      <c r="O50" s="16"/>
      <c r="P50" s="17">
        <v>734.08685804999982</v>
      </c>
      <c r="Q50" s="18">
        <v>851.54075533799971</v>
      </c>
      <c r="R50" s="18">
        <v>183.52171451249995</v>
      </c>
      <c r="S50" s="19">
        <v>212.88518883449993</v>
      </c>
    </row>
    <row r="51" spans="1:19" x14ac:dyDescent="0.25">
      <c r="A51" s="4">
        <v>70385</v>
      </c>
      <c r="B51" s="4">
        <v>7501943418509</v>
      </c>
      <c r="C51" s="12" t="s">
        <v>599</v>
      </c>
      <c r="D51" s="13" t="s">
        <v>525</v>
      </c>
      <c r="E51" s="13" t="s">
        <v>525</v>
      </c>
      <c r="F51" s="13" t="s">
        <v>551</v>
      </c>
      <c r="G51" s="13">
        <v>8</v>
      </c>
      <c r="H51" s="13">
        <v>10</v>
      </c>
      <c r="I51" s="14">
        <v>139.56</v>
      </c>
      <c r="J51" s="15">
        <v>2</v>
      </c>
      <c r="K51" s="15">
        <v>6</v>
      </c>
      <c r="L51" s="16"/>
      <c r="M51" s="16"/>
      <c r="N51" s="16"/>
      <c r="O51" s="16"/>
      <c r="P51" s="17">
        <v>128.56267199999999</v>
      </c>
      <c r="Q51" s="18">
        <v>149.13269951999999</v>
      </c>
      <c r="R51" s="18">
        <v>12.8562672</v>
      </c>
      <c r="S51" s="19">
        <v>14.913269951999998</v>
      </c>
    </row>
    <row r="52" spans="1:19" x14ac:dyDescent="0.25">
      <c r="A52" s="4">
        <v>76905</v>
      </c>
      <c r="B52" s="4">
        <v>7501943419704</v>
      </c>
      <c r="C52" s="12" t="s">
        <v>600</v>
      </c>
      <c r="D52" s="13" t="s">
        <v>601</v>
      </c>
      <c r="E52" s="13" t="s">
        <v>602</v>
      </c>
      <c r="F52" s="13" t="s">
        <v>603</v>
      </c>
      <c r="G52" s="13">
        <v>160</v>
      </c>
      <c r="H52" s="13">
        <v>24</v>
      </c>
      <c r="I52" s="14">
        <v>263.60000000000002</v>
      </c>
      <c r="J52" s="15">
        <v>2</v>
      </c>
      <c r="K52" s="15">
        <v>5</v>
      </c>
      <c r="L52" s="15">
        <v>6.5</v>
      </c>
      <c r="M52" s="16"/>
      <c r="N52" s="16"/>
      <c r="O52" s="16"/>
      <c r="P52" s="17">
        <v>229.45984600000003</v>
      </c>
      <c r="Q52" s="18">
        <v>266.17342136000002</v>
      </c>
      <c r="R52" s="18">
        <v>9.5608269166666684</v>
      </c>
      <c r="S52" s="19">
        <v>11.090559223333335</v>
      </c>
    </row>
    <row r="53" spans="1:19" x14ac:dyDescent="0.25">
      <c r="A53" s="4">
        <v>76906</v>
      </c>
      <c r="B53" s="4">
        <v>7501943419711</v>
      </c>
      <c r="C53" s="12" t="s">
        <v>604</v>
      </c>
      <c r="D53" s="13" t="s">
        <v>601</v>
      </c>
      <c r="E53" s="13" t="s">
        <v>602</v>
      </c>
      <c r="F53" s="13" t="s">
        <v>603</v>
      </c>
      <c r="G53" s="13">
        <v>160</v>
      </c>
      <c r="H53" s="13">
        <v>24</v>
      </c>
      <c r="I53" s="14">
        <v>263.60000000000002</v>
      </c>
      <c r="J53" s="15">
        <v>2</v>
      </c>
      <c r="K53" s="15">
        <v>5</v>
      </c>
      <c r="L53" s="15">
        <v>6.5</v>
      </c>
      <c r="M53" s="16"/>
      <c r="N53" s="16"/>
      <c r="O53" s="16"/>
      <c r="P53" s="17">
        <v>229.45984600000003</v>
      </c>
      <c r="Q53" s="18">
        <v>266.17342136000002</v>
      </c>
      <c r="R53" s="18">
        <v>9.5608269166666684</v>
      </c>
      <c r="S53" s="19">
        <v>11.090559223333335</v>
      </c>
    </row>
    <row r="54" spans="1:19" x14ac:dyDescent="0.25">
      <c r="A54" s="4">
        <v>76907</v>
      </c>
      <c r="B54" s="4">
        <v>7501943419728</v>
      </c>
      <c r="C54" s="12" t="s">
        <v>605</v>
      </c>
      <c r="D54" s="13" t="s">
        <v>601</v>
      </c>
      <c r="E54" s="13" t="s">
        <v>602</v>
      </c>
      <c r="F54" s="13" t="s">
        <v>603</v>
      </c>
      <c r="G54" s="13">
        <v>160</v>
      </c>
      <c r="H54" s="13">
        <v>24</v>
      </c>
      <c r="I54" s="14">
        <v>263.60000000000002</v>
      </c>
      <c r="J54" s="15">
        <v>2</v>
      </c>
      <c r="K54" s="15">
        <v>5</v>
      </c>
      <c r="L54" s="15">
        <v>6.5</v>
      </c>
      <c r="M54" s="16"/>
      <c r="N54" s="16"/>
      <c r="O54" s="16"/>
      <c r="P54" s="17">
        <v>229.45984600000003</v>
      </c>
      <c r="Q54" s="18">
        <v>266.17342136000002</v>
      </c>
      <c r="R54" s="18">
        <v>9.5608269166666684</v>
      </c>
      <c r="S54" s="19">
        <v>11.090559223333335</v>
      </c>
    </row>
    <row r="55" spans="1:19" x14ac:dyDescent="0.25">
      <c r="A55" s="4">
        <v>76908</v>
      </c>
      <c r="B55" s="4">
        <v>7501943419735</v>
      </c>
      <c r="C55" s="12" t="s">
        <v>606</v>
      </c>
      <c r="D55" s="13" t="s">
        <v>601</v>
      </c>
      <c r="E55" s="13" t="s">
        <v>602</v>
      </c>
      <c r="F55" s="13" t="s">
        <v>603</v>
      </c>
      <c r="G55" s="13">
        <v>160</v>
      </c>
      <c r="H55" s="13">
        <v>24</v>
      </c>
      <c r="I55" s="14">
        <v>263.60000000000002</v>
      </c>
      <c r="J55" s="15">
        <v>2</v>
      </c>
      <c r="K55" s="15">
        <v>5</v>
      </c>
      <c r="L55" s="15">
        <v>6.5</v>
      </c>
      <c r="M55" s="16"/>
      <c r="N55" s="16"/>
      <c r="O55" s="16"/>
      <c r="P55" s="17">
        <v>229.45984600000003</v>
      </c>
      <c r="Q55" s="18">
        <v>266.17342136000002</v>
      </c>
      <c r="R55" s="18">
        <v>9.5608269166666684</v>
      </c>
      <c r="S55" s="19">
        <v>11.090559223333335</v>
      </c>
    </row>
    <row r="56" spans="1:19" ht="18" x14ac:dyDescent="0.25">
      <c r="A56" s="4">
        <v>76910</v>
      </c>
      <c r="B56" s="4">
        <v>7501943419759</v>
      </c>
      <c r="C56" s="12" t="s">
        <v>607</v>
      </c>
      <c r="D56" s="13" t="s">
        <v>601</v>
      </c>
      <c r="E56" s="13" t="s">
        <v>602</v>
      </c>
      <c r="F56" s="13" t="s">
        <v>603</v>
      </c>
      <c r="G56" s="13">
        <v>160</v>
      </c>
      <c r="H56" s="13">
        <v>24</v>
      </c>
      <c r="I56" s="14">
        <v>263.60000000000002</v>
      </c>
      <c r="J56" s="15">
        <v>2</v>
      </c>
      <c r="K56" s="15">
        <v>5</v>
      </c>
      <c r="L56" s="15">
        <v>6.5</v>
      </c>
      <c r="M56" s="16"/>
      <c r="N56" s="16"/>
      <c r="O56" s="16"/>
      <c r="P56" s="17">
        <v>229.45984600000003</v>
      </c>
      <c r="Q56" s="18">
        <v>266.17342136000002</v>
      </c>
      <c r="R56" s="18">
        <v>9.5608269166666684</v>
      </c>
      <c r="S56" s="19">
        <v>11.090559223333335</v>
      </c>
    </row>
    <row r="57" spans="1:19" x14ac:dyDescent="0.25">
      <c r="A57" s="4">
        <v>76911</v>
      </c>
      <c r="B57" s="4">
        <v>7501943419766</v>
      </c>
      <c r="C57" s="12" t="s">
        <v>608</v>
      </c>
      <c r="D57" s="13" t="s">
        <v>601</v>
      </c>
      <c r="E57" s="13" t="s">
        <v>602</v>
      </c>
      <c r="F57" s="13" t="s">
        <v>609</v>
      </c>
      <c r="G57" s="13">
        <v>640</v>
      </c>
      <c r="H57" s="13">
        <v>6</v>
      </c>
      <c r="I57" s="14">
        <v>195.62</v>
      </c>
      <c r="J57" s="15">
        <v>2</v>
      </c>
      <c r="K57" s="15">
        <v>5</v>
      </c>
      <c r="L57" s="15">
        <v>7.5</v>
      </c>
      <c r="M57" s="16"/>
      <c r="N57" s="16"/>
      <c r="O57" s="16"/>
      <c r="P57" s="17">
        <v>168.4630535</v>
      </c>
      <c r="Q57" s="18">
        <v>195.41714205999997</v>
      </c>
      <c r="R57" s="18">
        <v>28.077175583333332</v>
      </c>
      <c r="S57" s="19">
        <v>32.569523676666662</v>
      </c>
    </row>
    <row r="58" spans="1:19" x14ac:dyDescent="0.25">
      <c r="A58" s="4">
        <v>76913</v>
      </c>
      <c r="B58" s="4">
        <v>7501943419780</v>
      </c>
      <c r="C58" s="12" t="s">
        <v>610</v>
      </c>
      <c r="D58" s="13" t="s">
        <v>601</v>
      </c>
      <c r="E58" s="13" t="s">
        <v>602</v>
      </c>
      <c r="F58" s="13" t="s">
        <v>609</v>
      </c>
      <c r="G58" s="13">
        <v>640</v>
      </c>
      <c r="H58" s="13">
        <v>6</v>
      </c>
      <c r="I58" s="14">
        <v>195.62</v>
      </c>
      <c r="J58" s="15">
        <v>2</v>
      </c>
      <c r="K58" s="15">
        <v>5</v>
      </c>
      <c r="L58" s="15">
        <v>7.5</v>
      </c>
      <c r="M58" s="16"/>
      <c r="N58" s="16"/>
      <c r="O58" s="16"/>
      <c r="P58" s="17">
        <v>168.4630535</v>
      </c>
      <c r="Q58" s="18">
        <v>195.41714205999997</v>
      </c>
      <c r="R58" s="18">
        <v>28.077175583333332</v>
      </c>
      <c r="S58" s="19">
        <v>32.569523676666662</v>
      </c>
    </row>
    <row r="59" spans="1:19" x14ac:dyDescent="0.25">
      <c r="A59" s="4">
        <v>70008</v>
      </c>
      <c r="B59" s="4">
        <v>7501943420144</v>
      </c>
      <c r="C59" s="12" t="s">
        <v>611</v>
      </c>
      <c r="D59" s="13" t="s">
        <v>525</v>
      </c>
      <c r="E59" s="13" t="s">
        <v>525</v>
      </c>
      <c r="F59" s="13" t="s">
        <v>551</v>
      </c>
      <c r="G59" s="13">
        <v>30</v>
      </c>
      <c r="H59" s="13">
        <v>6</v>
      </c>
      <c r="I59" s="14">
        <v>314.02</v>
      </c>
      <c r="J59" s="15">
        <v>2</v>
      </c>
      <c r="K59" s="15">
        <v>7</v>
      </c>
      <c r="L59" s="16"/>
      <c r="M59" s="16"/>
      <c r="N59" s="16"/>
      <c r="O59" s="16"/>
      <c r="P59" s="17">
        <v>286.19782799999996</v>
      </c>
      <c r="Q59" s="18">
        <v>331.98948047999994</v>
      </c>
      <c r="R59" s="18">
        <v>47.699637999999993</v>
      </c>
      <c r="S59" s="19">
        <v>55.331580079999988</v>
      </c>
    </row>
    <row r="60" spans="1:19" x14ac:dyDescent="0.25">
      <c r="A60" s="4">
        <v>70028</v>
      </c>
      <c r="B60" s="4">
        <v>7501943420182</v>
      </c>
      <c r="C60" s="12" t="s">
        <v>612</v>
      </c>
      <c r="D60" s="13" t="s">
        <v>525</v>
      </c>
      <c r="E60" s="13" t="s">
        <v>525</v>
      </c>
      <c r="F60" s="13" t="s">
        <v>613</v>
      </c>
      <c r="G60" s="13">
        <v>16</v>
      </c>
      <c r="H60" s="13">
        <v>24</v>
      </c>
      <c r="I60" s="14">
        <v>320.02</v>
      </c>
      <c r="J60" s="15">
        <v>2</v>
      </c>
      <c r="K60" s="16"/>
      <c r="L60" s="16"/>
      <c r="M60" s="16"/>
      <c r="N60" s="16"/>
      <c r="O60" s="16"/>
      <c r="P60" s="17">
        <v>313.61959999999999</v>
      </c>
      <c r="Q60" s="18">
        <v>363.79873599999996</v>
      </c>
      <c r="R60" s="18">
        <v>13.067483333333334</v>
      </c>
      <c r="S60" s="19">
        <v>15.158280666666665</v>
      </c>
    </row>
    <row r="61" spans="1:19" x14ac:dyDescent="0.25">
      <c r="A61" s="4">
        <v>70031</v>
      </c>
      <c r="B61" s="4">
        <v>7501943420250</v>
      </c>
      <c r="C61" s="12" t="s">
        <v>614</v>
      </c>
      <c r="D61" s="13" t="s">
        <v>525</v>
      </c>
      <c r="E61" s="13" t="s">
        <v>525</v>
      </c>
      <c r="F61" s="13" t="s">
        <v>615</v>
      </c>
      <c r="G61" s="13">
        <v>16</v>
      </c>
      <c r="H61" s="13">
        <v>24</v>
      </c>
      <c r="I61" s="14">
        <v>392.44</v>
      </c>
      <c r="J61" s="15">
        <v>2</v>
      </c>
      <c r="K61" s="16"/>
      <c r="L61" s="16"/>
      <c r="M61" s="16"/>
      <c r="N61" s="16"/>
      <c r="O61" s="16"/>
      <c r="P61" s="17">
        <v>384.59120000000001</v>
      </c>
      <c r="Q61" s="18">
        <v>446.12579199999999</v>
      </c>
      <c r="R61" s="18">
        <v>16.024633333333334</v>
      </c>
      <c r="S61" s="19">
        <v>18.588574666666666</v>
      </c>
    </row>
    <row r="62" spans="1:19" x14ac:dyDescent="0.25">
      <c r="A62" s="4">
        <v>70045</v>
      </c>
      <c r="B62" s="4">
        <v>7501943420533</v>
      </c>
      <c r="C62" s="12" t="s">
        <v>616</v>
      </c>
      <c r="D62" s="13" t="s">
        <v>525</v>
      </c>
      <c r="E62" s="13" t="s">
        <v>525</v>
      </c>
      <c r="F62" s="13" t="s">
        <v>617</v>
      </c>
      <c r="G62" s="13">
        <v>14</v>
      </c>
      <c r="H62" s="13">
        <v>24</v>
      </c>
      <c r="I62" s="14">
        <v>429.86</v>
      </c>
      <c r="J62" s="15">
        <v>2</v>
      </c>
      <c r="K62" s="16"/>
      <c r="L62" s="16"/>
      <c r="M62" s="16"/>
      <c r="N62" s="16"/>
      <c r="O62" s="16"/>
      <c r="P62" s="17">
        <v>421.26280000000003</v>
      </c>
      <c r="Q62" s="18">
        <v>488.66484800000001</v>
      </c>
      <c r="R62" s="18">
        <v>17.552616666666669</v>
      </c>
      <c r="S62" s="19">
        <v>20.361035333333334</v>
      </c>
    </row>
    <row r="63" spans="1:19" x14ac:dyDescent="0.25">
      <c r="A63" s="4">
        <v>70047</v>
      </c>
      <c r="B63" s="4">
        <v>7501943421141</v>
      </c>
      <c r="C63" s="12" t="s">
        <v>618</v>
      </c>
      <c r="D63" s="13" t="s">
        <v>525</v>
      </c>
      <c r="E63" s="13" t="s">
        <v>525</v>
      </c>
      <c r="F63" s="13" t="s">
        <v>617</v>
      </c>
      <c r="G63" s="13">
        <v>10</v>
      </c>
      <c r="H63" s="13">
        <v>8</v>
      </c>
      <c r="I63" s="14">
        <v>102.35</v>
      </c>
      <c r="J63" s="15">
        <v>2</v>
      </c>
      <c r="K63" s="15">
        <v>3</v>
      </c>
      <c r="L63" s="16"/>
      <c r="M63" s="16"/>
      <c r="N63" s="16"/>
      <c r="O63" s="16"/>
      <c r="P63" s="17">
        <v>97.293909999999997</v>
      </c>
      <c r="Q63" s="18">
        <v>112.86093559999999</v>
      </c>
      <c r="R63" s="18">
        <v>12.16173875</v>
      </c>
      <c r="S63" s="19">
        <v>14.107616949999999</v>
      </c>
    </row>
    <row r="64" spans="1:19" x14ac:dyDescent="0.25">
      <c r="A64" s="4">
        <v>70020</v>
      </c>
      <c r="B64" s="4">
        <v>7501943424562</v>
      </c>
      <c r="C64" s="12" t="s">
        <v>619</v>
      </c>
      <c r="D64" s="13" t="s">
        <v>525</v>
      </c>
      <c r="E64" s="13" t="s">
        <v>525</v>
      </c>
      <c r="F64" s="13" t="s">
        <v>529</v>
      </c>
      <c r="G64" s="13">
        <v>10</v>
      </c>
      <c r="H64" s="13">
        <v>10</v>
      </c>
      <c r="I64" s="14">
        <v>113.13</v>
      </c>
      <c r="J64" s="15">
        <v>2</v>
      </c>
      <c r="K64" s="15">
        <v>3.5</v>
      </c>
      <c r="L64" s="16"/>
      <c r="M64" s="16"/>
      <c r="N64" s="16"/>
      <c r="O64" s="16"/>
      <c r="P64" s="17">
        <v>106.98704099999999</v>
      </c>
      <c r="Q64" s="18">
        <v>124.10496755999998</v>
      </c>
      <c r="R64" s="18">
        <v>10.698704099999999</v>
      </c>
      <c r="S64" s="19">
        <v>12.410496755999997</v>
      </c>
    </row>
    <row r="65" spans="1:19" x14ac:dyDescent="0.25">
      <c r="A65" s="4">
        <v>70030</v>
      </c>
      <c r="B65" s="4">
        <v>7501943424609</v>
      </c>
      <c r="C65" s="12" t="s">
        <v>620</v>
      </c>
      <c r="D65" s="13" t="s">
        <v>525</v>
      </c>
      <c r="E65" s="13" t="s">
        <v>525</v>
      </c>
      <c r="F65" s="13" t="s">
        <v>613</v>
      </c>
      <c r="G65" s="13">
        <v>10</v>
      </c>
      <c r="H65" s="13">
        <v>10</v>
      </c>
      <c r="I65" s="14">
        <v>118.42</v>
      </c>
      <c r="J65" s="15">
        <v>2</v>
      </c>
      <c r="K65" s="15">
        <v>8.5</v>
      </c>
      <c r="L65" s="16"/>
      <c r="M65" s="16"/>
      <c r="N65" s="16"/>
      <c r="O65" s="16"/>
      <c r="P65" s="17">
        <v>106.187214</v>
      </c>
      <c r="Q65" s="18">
        <v>123.17716823999999</v>
      </c>
      <c r="R65" s="18">
        <v>10.6187214</v>
      </c>
      <c r="S65" s="19">
        <v>12.317716823999998</v>
      </c>
    </row>
    <row r="66" spans="1:19" x14ac:dyDescent="0.25">
      <c r="A66" s="4">
        <v>70038</v>
      </c>
      <c r="B66" s="4">
        <v>7501943424623</v>
      </c>
      <c r="C66" s="12" t="s">
        <v>621</v>
      </c>
      <c r="D66" s="13" t="s">
        <v>525</v>
      </c>
      <c r="E66" s="13" t="s">
        <v>525</v>
      </c>
      <c r="F66" s="13" t="s">
        <v>615</v>
      </c>
      <c r="G66" s="13">
        <v>10</v>
      </c>
      <c r="H66" s="13">
        <v>10</v>
      </c>
      <c r="I66" s="14">
        <v>100.44</v>
      </c>
      <c r="J66" s="15">
        <v>2</v>
      </c>
      <c r="K66" s="15">
        <v>4</v>
      </c>
      <c r="L66" s="16"/>
      <c r="M66" s="16"/>
      <c r="N66" s="16"/>
      <c r="O66" s="16"/>
      <c r="P66" s="17">
        <v>94.493951999999993</v>
      </c>
      <c r="Q66" s="18">
        <v>109.61298431999998</v>
      </c>
      <c r="R66" s="18">
        <v>9.4493951999999997</v>
      </c>
      <c r="S66" s="19">
        <v>10.961298431999998</v>
      </c>
    </row>
    <row r="67" spans="1:19" x14ac:dyDescent="0.25">
      <c r="A67" s="4">
        <v>70042</v>
      </c>
      <c r="B67" s="4">
        <v>7501943428614</v>
      </c>
      <c r="C67" s="12" t="s">
        <v>622</v>
      </c>
      <c r="D67" s="13" t="s">
        <v>525</v>
      </c>
      <c r="E67" s="13" t="s">
        <v>525</v>
      </c>
      <c r="F67" s="13" t="s">
        <v>617</v>
      </c>
      <c r="G67" s="13">
        <v>20</v>
      </c>
      <c r="H67" s="13">
        <v>8</v>
      </c>
      <c r="I67" s="14">
        <v>140.57</v>
      </c>
      <c r="J67" s="15">
        <v>2</v>
      </c>
      <c r="K67" s="16"/>
      <c r="L67" s="16"/>
      <c r="M67" s="16"/>
      <c r="N67" s="16"/>
      <c r="O67" s="16"/>
      <c r="P67" s="17">
        <v>137.7586</v>
      </c>
      <c r="Q67" s="18">
        <v>159.79997599999999</v>
      </c>
      <c r="R67" s="18">
        <v>17.219825</v>
      </c>
      <c r="S67" s="19">
        <v>19.974996999999998</v>
      </c>
    </row>
    <row r="68" spans="1:19" x14ac:dyDescent="0.25">
      <c r="A68" s="4">
        <v>70502</v>
      </c>
      <c r="B68" s="4">
        <v>7501943431089</v>
      </c>
      <c r="C68" s="12" t="s">
        <v>623</v>
      </c>
      <c r="D68" s="13" t="s">
        <v>624</v>
      </c>
      <c r="E68" s="13" t="s">
        <v>625</v>
      </c>
      <c r="F68" s="13" t="s">
        <v>626</v>
      </c>
      <c r="G68" s="13">
        <v>44</v>
      </c>
      <c r="H68" s="13">
        <v>24</v>
      </c>
      <c r="I68" s="14">
        <v>547.09</v>
      </c>
      <c r="J68" s="15">
        <v>2</v>
      </c>
      <c r="K68" s="15">
        <v>3.5</v>
      </c>
      <c r="L68" s="16"/>
      <c r="M68" s="16"/>
      <c r="N68" s="16"/>
      <c r="O68" s="16"/>
      <c r="P68" s="17">
        <v>517.38301300000001</v>
      </c>
      <c r="Q68" s="18">
        <v>600.16429507999999</v>
      </c>
      <c r="R68" s="18">
        <v>21.557625541666667</v>
      </c>
      <c r="S68" s="19">
        <v>25.006845628333334</v>
      </c>
    </row>
    <row r="69" spans="1:19" x14ac:dyDescent="0.25">
      <c r="A69" s="4">
        <v>70513</v>
      </c>
      <c r="B69" s="4">
        <v>7501943431102</v>
      </c>
      <c r="C69" s="12" t="s">
        <v>627</v>
      </c>
      <c r="D69" s="13" t="s">
        <v>624</v>
      </c>
      <c r="E69" s="13" t="s">
        <v>625</v>
      </c>
      <c r="F69" s="13" t="s">
        <v>628</v>
      </c>
      <c r="G69" s="13">
        <v>44</v>
      </c>
      <c r="H69" s="13">
        <v>24</v>
      </c>
      <c r="I69" s="14">
        <v>524.76</v>
      </c>
      <c r="J69" s="15">
        <v>2</v>
      </c>
      <c r="K69" s="15">
        <v>5</v>
      </c>
      <c r="L69" s="16"/>
      <c r="M69" s="16"/>
      <c r="N69" s="16"/>
      <c r="O69" s="16"/>
      <c r="P69" s="17">
        <v>488.55155999999999</v>
      </c>
      <c r="Q69" s="18">
        <v>566.71980959999996</v>
      </c>
      <c r="R69" s="18">
        <v>20.356314999999999</v>
      </c>
      <c r="S69" s="19">
        <v>23.613325399999997</v>
      </c>
    </row>
    <row r="70" spans="1:19" x14ac:dyDescent="0.25">
      <c r="A70" s="4">
        <v>70503</v>
      </c>
      <c r="B70" s="4">
        <v>7501943431140</v>
      </c>
      <c r="C70" s="12" t="s">
        <v>629</v>
      </c>
      <c r="D70" s="13" t="s">
        <v>624</v>
      </c>
      <c r="E70" s="13" t="s">
        <v>625</v>
      </c>
      <c r="F70" s="13" t="s">
        <v>626</v>
      </c>
      <c r="G70" s="13">
        <v>44</v>
      </c>
      <c r="H70" s="13">
        <v>24</v>
      </c>
      <c r="I70" s="14">
        <v>524.76</v>
      </c>
      <c r="J70" s="15">
        <v>2</v>
      </c>
      <c r="K70" s="15">
        <v>4</v>
      </c>
      <c r="L70" s="16"/>
      <c r="M70" s="16"/>
      <c r="N70" s="16"/>
      <c r="O70" s="16"/>
      <c r="P70" s="17">
        <v>493.694208</v>
      </c>
      <c r="Q70" s="18">
        <v>572.68528127999991</v>
      </c>
      <c r="R70" s="18">
        <v>20.570592000000001</v>
      </c>
      <c r="S70" s="19">
        <v>23.861886719999998</v>
      </c>
    </row>
    <row r="71" spans="1:19" x14ac:dyDescent="0.25">
      <c r="A71" s="4">
        <v>70512</v>
      </c>
      <c r="B71" s="4">
        <v>7501943431249</v>
      </c>
      <c r="C71" s="12" t="s">
        <v>630</v>
      </c>
      <c r="D71" s="13" t="s">
        <v>624</v>
      </c>
      <c r="E71" s="13" t="s">
        <v>625</v>
      </c>
      <c r="F71" s="13" t="s">
        <v>628</v>
      </c>
      <c r="G71" s="13">
        <v>22</v>
      </c>
      <c r="H71" s="13">
        <v>14</v>
      </c>
      <c r="I71" s="14">
        <v>153.06</v>
      </c>
      <c r="J71" s="15">
        <v>2</v>
      </c>
      <c r="K71" s="15">
        <v>5</v>
      </c>
      <c r="L71" s="16"/>
      <c r="M71" s="16"/>
      <c r="N71" s="16"/>
      <c r="O71" s="16"/>
      <c r="P71" s="17">
        <v>142.49885999999998</v>
      </c>
      <c r="Q71" s="18">
        <v>165.29867759999996</v>
      </c>
      <c r="R71" s="18">
        <v>10.178489999999998</v>
      </c>
      <c r="S71" s="19">
        <v>11.807048399999998</v>
      </c>
    </row>
    <row r="72" spans="1:19" x14ac:dyDescent="0.25">
      <c r="A72" s="4">
        <v>70504</v>
      </c>
      <c r="B72" s="4">
        <v>7501943431317</v>
      </c>
      <c r="C72" s="12" t="s">
        <v>631</v>
      </c>
      <c r="D72" s="13" t="s">
        <v>624</v>
      </c>
      <c r="E72" s="13" t="s">
        <v>625</v>
      </c>
      <c r="F72" s="13" t="s">
        <v>626</v>
      </c>
      <c r="G72" s="13">
        <v>22</v>
      </c>
      <c r="H72" s="13">
        <v>14</v>
      </c>
      <c r="I72" s="14">
        <v>153.06</v>
      </c>
      <c r="J72" s="15">
        <v>2</v>
      </c>
      <c r="K72" s="15">
        <v>4</v>
      </c>
      <c r="L72" s="16"/>
      <c r="M72" s="16"/>
      <c r="N72" s="16"/>
      <c r="O72" s="16"/>
      <c r="P72" s="17">
        <v>143.99884799999998</v>
      </c>
      <c r="Q72" s="18">
        <v>167.03866367999996</v>
      </c>
      <c r="R72" s="18">
        <v>10.285631999999998</v>
      </c>
      <c r="S72" s="19">
        <v>11.931333119999996</v>
      </c>
    </row>
    <row r="73" spans="1:19" x14ac:dyDescent="0.25">
      <c r="A73" s="4">
        <v>70514</v>
      </c>
      <c r="B73" s="4">
        <v>7501943431805</v>
      </c>
      <c r="C73" s="12" t="s">
        <v>632</v>
      </c>
      <c r="D73" s="13" t="s">
        <v>624</v>
      </c>
      <c r="E73" s="13" t="s">
        <v>625</v>
      </c>
      <c r="F73" s="13" t="s">
        <v>628</v>
      </c>
      <c r="G73" s="13">
        <v>44</v>
      </c>
      <c r="H73" s="13">
        <v>24</v>
      </c>
      <c r="I73" s="14">
        <v>547.09</v>
      </c>
      <c r="J73" s="15">
        <v>2</v>
      </c>
      <c r="K73" s="15">
        <v>2</v>
      </c>
      <c r="L73" s="16"/>
      <c r="M73" s="16"/>
      <c r="N73" s="16"/>
      <c r="O73" s="16"/>
      <c r="P73" s="17">
        <v>525.42523599999993</v>
      </c>
      <c r="Q73" s="18">
        <v>609.49327375999985</v>
      </c>
      <c r="R73" s="18">
        <v>21.892718166666665</v>
      </c>
      <c r="S73" s="19">
        <v>25.395553073333328</v>
      </c>
    </row>
    <row r="74" spans="1:19" x14ac:dyDescent="0.25">
      <c r="A74" s="4">
        <v>70508</v>
      </c>
      <c r="B74" s="4">
        <v>7501943432451</v>
      </c>
      <c r="C74" s="12" t="s">
        <v>633</v>
      </c>
      <c r="D74" s="13" t="s">
        <v>624</v>
      </c>
      <c r="E74" s="13" t="s">
        <v>625</v>
      </c>
      <c r="F74" s="13" t="s">
        <v>626</v>
      </c>
      <c r="G74" s="13">
        <v>14</v>
      </c>
      <c r="H74" s="13">
        <v>20</v>
      </c>
      <c r="I74" s="14">
        <v>145.06</v>
      </c>
      <c r="J74" s="15">
        <v>2</v>
      </c>
      <c r="K74" s="15">
        <v>3.5</v>
      </c>
      <c r="L74" s="16"/>
      <c r="M74" s="16"/>
      <c r="N74" s="16"/>
      <c r="O74" s="16"/>
      <c r="P74" s="17">
        <v>137.18324200000001</v>
      </c>
      <c r="Q74" s="18">
        <v>159.13256071999999</v>
      </c>
      <c r="R74" s="18">
        <v>6.8591621000000007</v>
      </c>
      <c r="S74" s="19">
        <v>7.9566280359999997</v>
      </c>
    </row>
    <row r="75" spans="1:19" x14ac:dyDescent="0.25">
      <c r="A75" s="4">
        <v>70517</v>
      </c>
      <c r="B75" s="4">
        <v>7501943432475</v>
      </c>
      <c r="C75" s="12" t="s">
        <v>634</v>
      </c>
      <c r="D75" s="13" t="s">
        <v>624</v>
      </c>
      <c r="E75" s="13" t="s">
        <v>625</v>
      </c>
      <c r="F75" s="13" t="s">
        <v>628</v>
      </c>
      <c r="G75" s="13">
        <v>14</v>
      </c>
      <c r="H75" s="13">
        <v>20</v>
      </c>
      <c r="I75" s="14">
        <v>145.06</v>
      </c>
      <c r="J75" s="15">
        <v>2</v>
      </c>
      <c r="K75" s="15">
        <v>2</v>
      </c>
      <c r="L75" s="16"/>
      <c r="M75" s="16"/>
      <c r="N75" s="16"/>
      <c r="O75" s="16"/>
      <c r="P75" s="17">
        <v>139.31562400000001</v>
      </c>
      <c r="Q75" s="18">
        <v>161.60612384000001</v>
      </c>
      <c r="R75" s="18">
        <v>6.9657812000000003</v>
      </c>
      <c r="S75" s="19">
        <v>8.0803061920000001</v>
      </c>
    </row>
    <row r="76" spans="1:19" x14ac:dyDescent="0.25">
      <c r="A76" s="4">
        <v>93720</v>
      </c>
      <c r="B76" s="4">
        <v>7501943433090</v>
      </c>
      <c r="C76" s="12" t="s">
        <v>635</v>
      </c>
      <c r="D76" s="13" t="s">
        <v>555</v>
      </c>
      <c r="E76" s="13" t="s">
        <v>636</v>
      </c>
      <c r="F76" s="13" t="s">
        <v>637</v>
      </c>
      <c r="G76" s="13">
        <v>40</v>
      </c>
      <c r="H76" s="13">
        <v>6</v>
      </c>
      <c r="I76" s="14">
        <v>812.49</v>
      </c>
      <c r="J76" s="15">
        <v>2</v>
      </c>
      <c r="K76" s="15">
        <v>2.5</v>
      </c>
      <c r="L76" s="15">
        <v>3.5</v>
      </c>
      <c r="M76" s="16"/>
      <c r="N76" s="16"/>
      <c r="O76" s="16"/>
      <c r="P76" s="17">
        <v>749.16249817499988</v>
      </c>
      <c r="Q76" s="18">
        <v>869.02849788299977</v>
      </c>
      <c r="R76" s="18">
        <v>124.86041636249998</v>
      </c>
      <c r="S76" s="19">
        <v>144.83808298049996</v>
      </c>
    </row>
    <row r="77" spans="1:19" x14ac:dyDescent="0.25">
      <c r="A77" s="4">
        <v>63544</v>
      </c>
      <c r="B77" s="4">
        <v>7501943433359</v>
      </c>
      <c r="C77" s="12" t="s">
        <v>638</v>
      </c>
      <c r="D77" s="13" t="s">
        <v>555</v>
      </c>
      <c r="E77" s="13" t="s">
        <v>564</v>
      </c>
      <c r="F77" s="13" t="s">
        <v>565</v>
      </c>
      <c r="G77" s="13">
        <v>40</v>
      </c>
      <c r="H77" s="13">
        <v>4</v>
      </c>
      <c r="I77" s="14">
        <v>309.98</v>
      </c>
      <c r="J77" s="15">
        <v>2</v>
      </c>
      <c r="K77" s="15">
        <v>2.5</v>
      </c>
      <c r="L77" s="16"/>
      <c r="M77" s="16"/>
      <c r="N77" s="16"/>
      <c r="O77" s="16"/>
      <c r="P77" s="17">
        <v>296.18588999999997</v>
      </c>
      <c r="Q77" s="18">
        <v>343.57563239999996</v>
      </c>
      <c r="R77" s="18">
        <v>74.046472499999993</v>
      </c>
      <c r="S77" s="19">
        <v>85.89390809999999</v>
      </c>
    </row>
    <row r="78" spans="1:19" x14ac:dyDescent="0.25">
      <c r="A78" s="4">
        <v>93436</v>
      </c>
      <c r="B78" s="4">
        <v>7501943434622</v>
      </c>
      <c r="C78" s="12" t="s">
        <v>639</v>
      </c>
      <c r="D78" s="13" t="s">
        <v>555</v>
      </c>
      <c r="E78" s="13" t="s">
        <v>556</v>
      </c>
      <c r="F78" s="13" t="s">
        <v>557</v>
      </c>
      <c r="G78" s="13">
        <v>40</v>
      </c>
      <c r="H78" s="13">
        <v>4</v>
      </c>
      <c r="I78" s="14">
        <v>384.81</v>
      </c>
      <c r="J78" s="15">
        <v>2</v>
      </c>
      <c r="K78" s="15">
        <v>2.5</v>
      </c>
      <c r="L78" s="15">
        <v>3.5</v>
      </c>
      <c r="M78" s="16"/>
      <c r="N78" s="16"/>
      <c r="O78" s="16"/>
      <c r="P78" s="17">
        <v>354.81694657499997</v>
      </c>
      <c r="Q78" s="18">
        <v>411.58765802699992</v>
      </c>
      <c r="R78" s="18">
        <v>88.704236643749994</v>
      </c>
      <c r="S78" s="19">
        <v>102.89691450674998</v>
      </c>
    </row>
    <row r="79" spans="1:19" x14ac:dyDescent="0.25">
      <c r="A79" s="4">
        <v>93597</v>
      </c>
      <c r="B79" s="4">
        <v>7501943434721</v>
      </c>
      <c r="C79" s="12" t="s">
        <v>640</v>
      </c>
      <c r="D79" s="13" t="s">
        <v>555</v>
      </c>
      <c r="E79" s="13" t="s">
        <v>556</v>
      </c>
      <c r="F79" s="13" t="s">
        <v>557</v>
      </c>
      <c r="G79" s="13">
        <v>17</v>
      </c>
      <c r="H79" s="13">
        <v>8</v>
      </c>
      <c r="I79" s="14">
        <v>301.47000000000003</v>
      </c>
      <c r="J79" s="15">
        <v>2</v>
      </c>
      <c r="K79" s="15">
        <v>2.5</v>
      </c>
      <c r="L79" s="15">
        <v>3.5</v>
      </c>
      <c r="M79" s="16"/>
      <c r="N79" s="16"/>
      <c r="O79" s="16"/>
      <c r="P79" s="17">
        <v>277.972674525</v>
      </c>
      <c r="Q79" s="18">
        <v>322.44830244899998</v>
      </c>
      <c r="R79" s="18">
        <v>34.746584315625</v>
      </c>
      <c r="S79" s="19">
        <v>40.306037806124998</v>
      </c>
    </row>
    <row r="80" spans="1:19" x14ac:dyDescent="0.25">
      <c r="A80" s="4">
        <v>93255</v>
      </c>
      <c r="B80" s="4">
        <v>7501943434745</v>
      </c>
      <c r="C80" s="12" t="s">
        <v>641</v>
      </c>
      <c r="D80" s="13" t="s">
        <v>555</v>
      </c>
      <c r="E80" s="13" t="s">
        <v>556</v>
      </c>
      <c r="F80" s="13" t="s">
        <v>557</v>
      </c>
      <c r="G80" s="13">
        <v>14</v>
      </c>
      <c r="H80" s="13">
        <v>8</v>
      </c>
      <c r="I80" s="14">
        <v>254.39</v>
      </c>
      <c r="J80" s="15">
        <v>2</v>
      </c>
      <c r="K80" s="15">
        <v>2.5</v>
      </c>
      <c r="L80" s="15">
        <v>3.5</v>
      </c>
      <c r="M80" s="16"/>
      <c r="N80" s="16"/>
      <c r="O80" s="16"/>
      <c r="P80" s="17">
        <v>234.56220742499997</v>
      </c>
      <c r="Q80" s="18">
        <v>272.09216061299992</v>
      </c>
      <c r="R80" s="18">
        <v>29.320275928124996</v>
      </c>
      <c r="S80" s="19">
        <v>34.01152007662499</v>
      </c>
    </row>
    <row r="81" spans="1:19" x14ac:dyDescent="0.25">
      <c r="A81" s="4">
        <v>93693</v>
      </c>
      <c r="B81" s="4">
        <v>7501943440807</v>
      </c>
      <c r="C81" s="12" t="s">
        <v>642</v>
      </c>
      <c r="D81" s="13" t="s">
        <v>555</v>
      </c>
      <c r="E81" s="13" t="s">
        <v>564</v>
      </c>
      <c r="F81" s="13" t="s">
        <v>565</v>
      </c>
      <c r="G81" s="13">
        <v>14</v>
      </c>
      <c r="H81" s="13">
        <v>8</v>
      </c>
      <c r="I81" s="14">
        <v>217.73</v>
      </c>
      <c r="J81" s="15">
        <v>2</v>
      </c>
      <c r="K81" s="15">
        <v>2.5</v>
      </c>
      <c r="L81" s="16"/>
      <c r="M81" s="16"/>
      <c r="N81" s="16"/>
      <c r="O81" s="16"/>
      <c r="P81" s="17">
        <v>208.04101499999999</v>
      </c>
      <c r="Q81" s="18">
        <v>241.32757739999997</v>
      </c>
      <c r="R81" s="18">
        <v>26.005126874999998</v>
      </c>
      <c r="S81" s="19">
        <v>30.165947174999996</v>
      </c>
    </row>
    <row r="82" spans="1:19" x14ac:dyDescent="0.25">
      <c r="A82" s="4">
        <v>93865</v>
      </c>
      <c r="B82" s="4">
        <v>7501943441408</v>
      </c>
      <c r="C82" s="12" t="s">
        <v>643</v>
      </c>
      <c r="D82" s="13" t="s">
        <v>555</v>
      </c>
      <c r="E82" s="13" t="s">
        <v>564</v>
      </c>
      <c r="F82" s="13" t="s">
        <v>565</v>
      </c>
      <c r="G82" s="13">
        <v>14</v>
      </c>
      <c r="H82" s="13">
        <v>6</v>
      </c>
      <c r="I82" s="14">
        <v>254.02</v>
      </c>
      <c r="J82" s="15">
        <v>2</v>
      </c>
      <c r="K82" s="15">
        <v>2.5</v>
      </c>
      <c r="L82" s="16"/>
      <c r="M82" s="16"/>
      <c r="N82" s="16"/>
      <c r="O82" s="16"/>
      <c r="P82" s="17">
        <v>242.71611000000001</v>
      </c>
      <c r="Q82" s="18">
        <v>281.5506876</v>
      </c>
      <c r="R82" s="18">
        <v>40.452685000000002</v>
      </c>
      <c r="S82" s="19">
        <v>46.925114600000001</v>
      </c>
    </row>
    <row r="83" spans="1:19" x14ac:dyDescent="0.25">
      <c r="A83" s="4">
        <v>93539</v>
      </c>
      <c r="B83" s="4">
        <v>7501943443655</v>
      </c>
      <c r="C83" s="12" t="s">
        <v>644</v>
      </c>
      <c r="D83" s="13" t="s">
        <v>555</v>
      </c>
      <c r="E83" s="13" t="s">
        <v>564</v>
      </c>
      <c r="F83" s="13" t="s">
        <v>565</v>
      </c>
      <c r="G83" s="13">
        <v>14</v>
      </c>
      <c r="H83" s="13">
        <v>8</v>
      </c>
      <c r="I83" s="14">
        <v>226.8</v>
      </c>
      <c r="J83" s="15">
        <v>2</v>
      </c>
      <c r="K83" s="15">
        <v>2.5</v>
      </c>
      <c r="L83" s="16"/>
      <c r="M83" s="16"/>
      <c r="N83" s="16"/>
      <c r="O83" s="16"/>
      <c r="P83" s="17">
        <v>216.70740000000001</v>
      </c>
      <c r="Q83" s="18">
        <v>251.380584</v>
      </c>
      <c r="R83" s="18">
        <v>27.088425000000001</v>
      </c>
      <c r="S83" s="19">
        <v>31.422573</v>
      </c>
    </row>
    <row r="84" spans="1:19" x14ac:dyDescent="0.25">
      <c r="A84" s="4">
        <v>64169</v>
      </c>
      <c r="B84" s="4">
        <v>7501943444928</v>
      </c>
      <c r="C84" s="12" t="s">
        <v>645</v>
      </c>
      <c r="D84" s="13" t="s">
        <v>555</v>
      </c>
      <c r="E84" s="13" t="s">
        <v>556</v>
      </c>
      <c r="F84" s="13" t="s">
        <v>557</v>
      </c>
      <c r="G84" s="13">
        <v>40</v>
      </c>
      <c r="H84" s="13">
        <v>4</v>
      </c>
      <c r="I84" s="14">
        <v>490.67</v>
      </c>
      <c r="J84" s="15">
        <v>2</v>
      </c>
      <c r="K84" s="15">
        <v>2.5</v>
      </c>
      <c r="L84" s="15">
        <v>3.5</v>
      </c>
      <c r="M84" s="16"/>
      <c r="N84" s="16"/>
      <c r="O84" s="16"/>
      <c r="P84" s="17">
        <v>452.42595352500001</v>
      </c>
      <c r="Q84" s="18">
        <v>524.81410608900001</v>
      </c>
      <c r="R84" s="18">
        <v>113.10648838125</v>
      </c>
      <c r="S84" s="19">
        <v>131.20352652225</v>
      </c>
    </row>
    <row r="85" spans="1:19" x14ac:dyDescent="0.25">
      <c r="A85" s="4">
        <v>64170</v>
      </c>
      <c r="B85" s="4">
        <v>7501943444942</v>
      </c>
      <c r="C85" s="12" t="s">
        <v>646</v>
      </c>
      <c r="D85" s="13" t="s">
        <v>555</v>
      </c>
      <c r="E85" s="13" t="s">
        <v>556</v>
      </c>
      <c r="F85" s="13" t="s">
        <v>557</v>
      </c>
      <c r="G85" s="13">
        <v>40</v>
      </c>
      <c r="H85" s="13">
        <v>4</v>
      </c>
      <c r="I85" s="14">
        <v>525.16</v>
      </c>
      <c r="J85" s="15">
        <v>2</v>
      </c>
      <c r="K85" s="15">
        <v>2.5</v>
      </c>
      <c r="L85" s="15">
        <v>3.5</v>
      </c>
      <c r="M85" s="16"/>
      <c r="N85" s="16"/>
      <c r="O85" s="16"/>
      <c r="P85" s="17">
        <v>484.22771669999997</v>
      </c>
      <c r="Q85" s="18">
        <v>561.70415137199996</v>
      </c>
      <c r="R85" s="18">
        <v>121.05692917499999</v>
      </c>
      <c r="S85" s="19">
        <v>140.42603784299999</v>
      </c>
    </row>
    <row r="86" spans="1:19" x14ac:dyDescent="0.25">
      <c r="A86" s="4">
        <v>64171</v>
      </c>
      <c r="B86" s="4">
        <v>7501943444966</v>
      </c>
      <c r="C86" s="12" t="s">
        <v>647</v>
      </c>
      <c r="D86" s="13" t="s">
        <v>555</v>
      </c>
      <c r="E86" s="13" t="s">
        <v>556</v>
      </c>
      <c r="F86" s="13" t="s">
        <v>557</v>
      </c>
      <c r="G86" s="13">
        <v>40</v>
      </c>
      <c r="H86" s="13">
        <v>4</v>
      </c>
      <c r="I86" s="14">
        <v>578.35</v>
      </c>
      <c r="J86" s="15">
        <v>2</v>
      </c>
      <c r="K86" s="15">
        <v>2.5</v>
      </c>
      <c r="L86" s="15">
        <v>3.5</v>
      </c>
      <c r="M86" s="16"/>
      <c r="N86" s="16"/>
      <c r="O86" s="16"/>
      <c r="P86" s="17">
        <v>533.27195512499998</v>
      </c>
      <c r="Q86" s="18">
        <v>618.59546794499988</v>
      </c>
      <c r="R86" s="18">
        <v>133.31798878124999</v>
      </c>
      <c r="S86" s="19">
        <v>154.64886698624997</v>
      </c>
    </row>
    <row r="87" spans="1:19" ht="18" x14ac:dyDescent="0.25">
      <c r="A87" s="4">
        <v>76952</v>
      </c>
      <c r="B87" s="4">
        <v>7501943448865</v>
      </c>
      <c r="C87" s="12" t="s">
        <v>648</v>
      </c>
      <c r="D87" s="13" t="s">
        <v>601</v>
      </c>
      <c r="E87" s="13" t="s">
        <v>602</v>
      </c>
      <c r="F87" s="13" t="s">
        <v>603</v>
      </c>
      <c r="G87" s="13">
        <v>320</v>
      </c>
      <c r="H87" s="13">
        <v>12</v>
      </c>
      <c r="I87" s="14">
        <v>198.84</v>
      </c>
      <c r="J87" s="15">
        <v>2</v>
      </c>
      <c r="K87" s="15">
        <v>5</v>
      </c>
      <c r="L87" s="15">
        <v>7.5</v>
      </c>
      <c r="M87" s="16"/>
      <c r="N87" s="16"/>
      <c r="O87" s="16"/>
      <c r="P87" s="17">
        <v>171.23603700000001</v>
      </c>
      <c r="Q87" s="18">
        <v>198.63380291999999</v>
      </c>
      <c r="R87" s="18">
        <v>14.26966975</v>
      </c>
      <c r="S87" s="19">
        <v>16.552816910000001</v>
      </c>
    </row>
    <row r="88" spans="1:19" ht="18" x14ac:dyDescent="0.25">
      <c r="A88" s="4">
        <v>95092</v>
      </c>
      <c r="B88" s="4">
        <v>7501943450103</v>
      </c>
      <c r="C88" s="12" t="s">
        <v>649</v>
      </c>
      <c r="D88" s="13" t="s">
        <v>650</v>
      </c>
      <c r="E88" s="13" t="s">
        <v>651</v>
      </c>
      <c r="F88" s="13" t="s">
        <v>652</v>
      </c>
      <c r="G88" s="13">
        <v>80</v>
      </c>
      <c r="H88" s="13">
        <v>48</v>
      </c>
      <c r="I88" s="14">
        <v>567.69000000000005</v>
      </c>
      <c r="J88" s="15">
        <v>2</v>
      </c>
      <c r="K88" s="15">
        <v>5</v>
      </c>
      <c r="L88" s="15">
        <v>2.5</v>
      </c>
      <c r="M88" s="16"/>
      <c r="N88" s="16"/>
      <c r="O88" s="16"/>
      <c r="P88" s="17">
        <v>515.30640525000001</v>
      </c>
      <c r="Q88" s="18">
        <v>597.75543009</v>
      </c>
      <c r="R88" s="18">
        <v>10.735550109375</v>
      </c>
      <c r="S88" s="19">
        <v>12.453238126875</v>
      </c>
    </row>
    <row r="89" spans="1:19" x14ac:dyDescent="0.25">
      <c r="A89" s="4">
        <v>95520</v>
      </c>
      <c r="B89" s="4">
        <v>7501943452688</v>
      </c>
      <c r="C89" s="12" t="s">
        <v>653</v>
      </c>
      <c r="D89" s="13" t="s">
        <v>650</v>
      </c>
      <c r="E89" s="13" t="s">
        <v>651</v>
      </c>
      <c r="F89" s="13" t="s">
        <v>654</v>
      </c>
      <c r="G89" s="13">
        <v>200</v>
      </c>
      <c r="H89" s="13">
        <v>12</v>
      </c>
      <c r="I89" s="14">
        <v>339.47</v>
      </c>
      <c r="J89" s="15">
        <v>2</v>
      </c>
      <c r="K89" s="15">
        <v>5</v>
      </c>
      <c r="L89" s="15">
        <v>2.5</v>
      </c>
      <c r="M89" s="16"/>
      <c r="N89" s="16"/>
      <c r="O89" s="16"/>
      <c r="P89" s="17">
        <v>308.14540575000001</v>
      </c>
      <c r="Q89" s="18">
        <v>357.44867067000001</v>
      </c>
      <c r="R89" s="18">
        <v>25.678783812500001</v>
      </c>
      <c r="S89" s="19">
        <v>29.7873892225</v>
      </c>
    </row>
    <row r="90" spans="1:19" x14ac:dyDescent="0.25">
      <c r="A90" s="4">
        <v>95521</v>
      </c>
      <c r="B90" s="4">
        <v>7501943452701</v>
      </c>
      <c r="C90" s="12" t="s">
        <v>655</v>
      </c>
      <c r="D90" s="13" t="s">
        <v>650</v>
      </c>
      <c r="E90" s="13" t="s">
        <v>651</v>
      </c>
      <c r="F90" s="13" t="s">
        <v>656</v>
      </c>
      <c r="G90" s="13">
        <v>200</v>
      </c>
      <c r="H90" s="13">
        <v>12</v>
      </c>
      <c r="I90" s="14">
        <v>339.47</v>
      </c>
      <c r="J90" s="15">
        <v>2</v>
      </c>
      <c r="K90" s="15">
        <v>5</v>
      </c>
      <c r="L90" s="15">
        <v>2.5</v>
      </c>
      <c r="M90" s="16"/>
      <c r="N90" s="16"/>
      <c r="O90" s="16"/>
      <c r="P90" s="17">
        <v>308.14540575000001</v>
      </c>
      <c r="Q90" s="18">
        <v>357.44867067000001</v>
      </c>
      <c r="R90" s="18">
        <v>25.678783812500001</v>
      </c>
      <c r="S90" s="19">
        <v>29.7873892225</v>
      </c>
    </row>
    <row r="91" spans="1:19" x14ac:dyDescent="0.25">
      <c r="A91" s="4">
        <v>95522</v>
      </c>
      <c r="B91" s="4">
        <v>7501943452886</v>
      </c>
      <c r="C91" s="12" t="s">
        <v>657</v>
      </c>
      <c r="D91" s="13" t="s">
        <v>650</v>
      </c>
      <c r="E91" s="13" t="s">
        <v>651</v>
      </c>
      <c r="F91" s="13" t="s">
        <v>658</v>
      </c>
      <c r="G91" s="13">
        <v>200</v>
      </c>
      <c r="H91" s="13">
        <v>12</v>
      </c>
      <c r="I91" s="14">
        <v>339.47</v>
      </c>
      <c r="J91" s="15">
        <v>2</v>
      </c>
      <c r="K91" s="15">
        <v>5</v>
      </c>
      <c r="L91" s="15">
        <v>2.5</v>
      </c>
      <c r="M91" s="16"/>
      <c r="N91" s="16"/>
      <c r="O91" s="16"/>
      <c r="P91" s="17">
        <v>308.14540575000001</v>
      </c>
      <c r="Q91" s="18">
        <v>357.44867067000001</v>
      </c>
      <c r="R91" s="18">
        <v>25.678783812500001</v>
      </c>
      <c r="S91" s="19">
        <v>29.7873892225</v>
      </c>
    </row>
    <row r="92" spans="1:19" x14ac:dyDescent="0.25">
      <c r="A92" s="20">
        <v>96240</v>
      </c>
      <c r="B92" s="4">
        <v>7501943454439</v>
      </c>
      <c r="C92" s="12" t="s">
        <v>659</v>
      </c>
      <c r="D92" s="13" t="s">
        <v>583</v>
      </c>
      <c r="E92" s="13" t="s">
        <v>584</v>
      </c>
      <c r="F92" s="13" t="s">
        <v>660</v>
      </c>
      <c r="G92" s="13">
        <v>70</v>
      </c>
      <c r="H92" s="13">
        <v>24</v>
      </c>
      <c r="I92" s="14">
        <v>570.97</v>
      </c>
      <c r="J92" s="15">
        <v>2</v>
      </c>
      <c r="K92" s="15">
        <v>5</v>
      </c>
      <c r="L92" s="15">
        <v>4</v>
      </c>
      <c r="M92" s="16"/>
      <c r="N92" s="16"/>
      <c r="O92" s="16"/>
      <c r="P92" s="17">
        <v>510.31014720000002</v>
      </c>
      <c r="Q92" s="18">
        <v>591.95977075199994</v>
      </c>
      <c r="R92" s="18">
        <v>21.262922800000002</v>
      </c>
      <c r="S92" s="19">
        <v>24.664990447999998</v>
      </c>
    </row>
    <row r="93" spans="1:19" x14ac:dyDescent="0.25">
      <c r="A93" s="4">
        <v>96246</v>
      </c>
      <c r="B93" s="4">
        <v>7501943454712</v>
      </c>
      <c r="C93" s="12" t="s">
        <v>661</v>
      </c>
      <c r="D93" s="13" t="s">
        <v>583</v>
      </c>
      <c r="E93" s="13" t="s">
        <v>584</v>
      </c>
      <c r="F93" s="13" t="s">
        <v>662</v>
      </c>
      <c r="G93" s="13">
        <v>80</v>
      </c>
      <c r="H93" s="13">
        <v>8</v>
      </c>
      <c r="I93" s="14">
        <v>351.34</v>
      </c>
      <c r="J93" s="15">
        <v>2</v>
      </c>
      <c r="K93" s="15">
        <v>5</v>
      </c>
      <c r="L93" s="15">
        <v>3</v>
      </c>
      <c r="M93" s="16"/>
      <c r="N93" s="16"/>
      <c r="O93" s="16"/>
      <c r="P93" s="17">
        <v>317.28461379999999</v>
      </c>
      <c r="Q93" s="18">
        <v>368.05015200799994</v>
      </c>
      <c r="R93" s="18">
        <v>39.660576724999999</v>
      </c>
      <c r="S93" s="19">
        <v>46.006269000999993</v>
      </c>
    </row>
    <row r="94" spans="1:19" x14ac:dyDescent="0.25">
      <c r="A94" s="20">
        <v>96114</v>
      </c>
      <c r="B94" s="4">
        <v>7501943454743</v>
      </c>
      <c r="C94" s="12" t="s">
        <v>663</v>
      </c>
      <c r="D94" s="13" t="s">
        <v>583</v>
      </c>
      <c r="E94" s="13" t="s">
        <v>584</v>
      </c>
      <c r="F94" s="13" t="s">
        <v>662</v>
      </c>
      <c r="G94" s="13">
        <v>80</v>
      </c>
      <c r="H94" s="13">
        <v>18</v>
      </c>
      <c r="I94" s="14">
        <v>622.6</v>
      </c>
      <c r="J94" s="15">
        <v>2</v>
      </c>
      <c r="K94" s="15">
        <v>5</v>
      </c>
      <c r="L94" s="15">
        <v>6.5</v>
      </c>
      <c r="M94" s="16"/>
      <c r="N94" s="16"/>
      <c r="O94" s="16"/>
      <c r="P94" s="17">
        <v>541.96396100000004</v>
      </c>
      <c r="Q94" s="18">
        <v>628.67819476</v>
      </c>
      <c r="R94" s="18">
        <v>30.109108944444447</v>
      </c>
      <c r="S94" s="19">
        <v>34.926566375555552</v>
      </c>
    </row>
    <row r="95" spans="1:19" x14ac:dyDescent="0.25">
      <c r="A95" s="20">
        <v>96119</v>
      </c>
      <c r="B95" s="4">
        <v>7501943454811</v>
      </c>
      <c r="C95" s="12" t="s">
        <v>664</v>
      </c>
      <c r="D95" s="13" t="s">
        <v>583</v>
      </c>
      <c r="E95" s="13" t="s">
        <v>584</v>
      </c>
      <c r="F95" s="13" t="s">
        <v>662</v>
      </c>
      <c r="G95" s="13">
        <v>80</v>
      </c>
      <c r="H95" s="13">
        <v>18</v>
      </c>
      <c r="I95" s="14">
        <v>622.6</v>
      </c>
      <c r="J95" s="15">
        <v>2</v>
      </c>
      <c r="K95" s="15">
        <v>5</v>
      </c>
      <c r="L95" s="15">
        <v>6.5</v>
      </c>
      <c r="M95" s="16"/>
      <c r="N95" s="16"/>
      <c r="O95" s="16"/>
      <c r="P95" s="17">
        <v>541.96396100000004</v>
      </c>
      <c r="Q95" s="18">
        <v>628.67819476</v>
      </c>
      <c r="R95" s="18">
        <v>30.109108944444447</v>
      </c>
      <c r="S95" s="19">
        <v>34.926566375555552</v>
      </c>
    </row>
    <row r="96" spans="1:19" x14ac:dyDescent="0.25">
      <c r="A96" s="20">
        <v>96122</v>
      </c>
      <c r="B96" s="4">
        <v>7501943454873</v>
      </c>
      <c r="C96" s="12" t="s">
        <v>665</v>
      </c>
      <c r="D96" s="13" t="s">
        <v>583</v>
      </c>
      <c r="E96" s="13" t="s">
        <v>584</v>
      </c>
      <c r="F96" s="13" t="s">
        <v>662</v>
      </c>
      <c r="G96" s="13">
        <v>80</v>
      </c>
      <c r="H96" s="13">
        <v>18</v>
      </c>
      <c r="I96" s="14">
        <v>622.6</v>
      </c>
      <c r="J96" s="15">
        <v>2</v>
      </c>
      <c r="K96" s="15">
        <v>5</v>
      </c>
      <c r="L96" s="15">
        <v>6.5</v>
      </c>
      <c r="M96" s="16"/>
      <c r="N96" s="16"/>
      <c r="O96" s="16"/>
      <c r="P96" s="17">
        <v>541.96396100000004</v>
      </c>
      <c r="Q96" s="18">
        <v>628.67819476</v>
      </c>
      <c r="R96" s="18">
        <v>30.109108944444447</v>
      </c>
      <c r="S96" s="19">
        <v>34.926566375555552</v>
      </c>
    </row>
    <row r="97" spans="1:19" x14ac:dyDescent="0.25">
      <c r="A97" s="20">
        <v>96244</v>
      </c>
      <c r="B97" s="4">
        <v>7501943454941</v>
      </c>
      <c r="C97" s="12" t="s">
        <v>666</v>
      </c>
      <c r="D97" s="13" t="s">
        <v>583</v>
      </c>
      <c r="E97" s="13" t="s">
        <v>584</v>
      </c>
      <c r="F97" s="13" t="s">
        <v>662</v>
      </c>
      <c r="G97" s="13">
        <v>80</v>
      </c>
      <c r="H97" s="13">
        <v>18</v>
      </c>
      <c r="I97" s="14">
        <v>622.6</v>
      </c>
      <c r="J97" s="15">
        <v>2</v>
      </c>
      <c r="K97" s="15">
        <v>5</v>
      </c>
      <c r="L97" s="15">
        <v>6.5</v>
      </c>
      <c r="M97" s="16"/>
      <c r="N97" s="16"/>
      <c r="O97" s="16"/>
      <c r="P97" s="17">
        <v>541.96396100000004</v>
      </c>
      <c r="Q97" s="18">
        <v>628.67819476</v>
      </c>
      <c r="R97" s="18">
        <v>30.109108944444447</v>
      </c>
      <c r="S97" s="19">
        <v>34.926566375555552</v>
      </c>
    </row>
    <row r="98" spans="1:19" x14ac:dyDescent="0.25">
      <c r="A98" s="4">
        <v>825</v>
      </c>
      <c r="B98" s="4">
        <v>7501943458437</v>
      </c>
      <c r="C98" s="12" t="s">
        <v>667</v>
      </c>
      <c r="D98" s="13" t="s">
        <v>512</v>
      </c>
      <c r="E98" s="13" t="s">
        <v>513</v>
      </c>
      <c r="F98" s="13" t="s">
        <v>668</v>
      </c>
      <c r="G98" s="13">
        <v>4</v>
      </c>
      <c r="H98" s="13">
        <v>12</v>
      </c>
      <c r="I98" s="14">
        <v>276.06</v>
      </c>
      <c r="J98" s="15">
        <v>2</v>
      </c>
      <c r="K98" s="15">
        <v>3</v>
      </c>
      <c r="L98" s="16"/>
      <c r="M98" s="16"/>
      <c r="N98" s="16"/>
      <c r="O98" s="16"/>
      <c r="P98" s="17">
        <v>262.42263599999995</v>
      </c>
      <c r="Q98" s="18">
        <v>304.41025775999992</v>
      </c>
      <c r="R98" s="18">
        <v>21.868552999999995</v>
      </c>
      <c r="S98" s="19">
        <v>25.367521479999994</v>
      </c>
    </row>
    <row r="99" spans="1:19" x14ac:dyDescent="0.25">
      <c r="A99" s="4">
        <v>826</v>
      </c>
      <c r="B99" s="4">
        <v>7501943458451</v>
      </c>
      <c r="C99" s="12" t="s">
        <v>669</v>
      </c>
      <c r="D99" s="13" t="s">
        <v>512</v>
      </c>
      <c r="E99" s="13" t="s">
        <v>513</v>
      </c>
      <c r="F99" s="13" t="s">
        <v>668</v>
      </c>
      <c r="G99" s="13">
        <v>12</v>
      </c>
      <c r="H99" s="13">
        <v>4</v>
      </c>
      <c r="I99" s="14">
        <v>272.61</v>
      </c>
      <c r="J99" s="15">
        <v>2</v>
      </c>
      <c r="K99" s="15">
        <v>3</v>
      </c>
      <c r="L99" s="16"/>
      <c r="M99" s="16"/>
      <c r="N99" s="16"/>
      <c r="O99" s="16"/>
      <c r="P99" s="17">
        <v>259.14306599999998</v>
      </c>
      <c r="Q99" s="18">
        <v>300.60595655999992</v>
      </c>
      <c r="R99" s="18">
        <v>64.785766499999994</v>
      </c>
      <c r="S99" s="19">
        <v>75.151489139999981</v>
      </c>
    </row>
    <row r="100" spans="1:19" x14ac:dyDescent="0.25">
      <c r="A100" s="21">
        <v>90217</v>
      </c>
      <c r="B100" s="5">
        <v>7501943458499</v>
      </c>
      <c r="C100" s="22" t="s">
        <v>670</v>
      </c>
      <c r="D100" s="13" t="s">
        <v>512</v>
      </c>
      <c r="E100" s="13" t="s">
        <v>513</v>
      </c>
      <c r="F100" s="13" t="s">
        <v>671</v>
      </c>
      <c r="G100" s="13">
        <v>1</v>
      </c>
      <c r="H100" s="13">
        <v>80</v>
      </c>
      <c r="I100" s="23">
        <v>462.24</v>
      </c>
      <c r="J100" s="24">
        <v>2</v>
      </c>
      <c r="K100" s="24">
        <v>2.5</v>
      </c>
      <c r="L100" s="25"/>
      <c r="M100" s="25"/>
      <c r="N100" s="25"/>
      <c r="O100" s="25"/>
      <c r="P100" s="17">
        <v>441.67032</v>
      </c>
      <c r="Q100" s="18">
        <v>512.33757119999996</v>
      </c>
      <c r="R100" s="18">
        <v>5.5208789999999999</v>
      </c>
      <c r="S100" s="19">
        <v>6.4042196399999991</v>
      </c>
    </row>
    <row r="101" spans="1:19" x14ac:dyDescent="0.25">
      <c r="A101" s="4">
        <v>365</v>
      </c>
      <c r="B101" s="4">
        <v>7501943458574</v>
      </c>
      <c r="C101" s="12" t="s">
        <v>672</v>
      </c>
      <c r="D101" s="13" t="s">
        <v>512</v>
      </c>
      <c r="E101" s="13" t="s">
        <v>513</v>
      </c>
      <c r="F101" s="13" t="s">
        <v>514</v>
      </c>
      <c r="G101" s="13">
        <v>4</v>
      </c>
      <c r="H101" s="13">
        <v>12</v>
      </c>
      <c r="I101" s="14">
        <v>135.66999999999999</v>
      </c>
      <c r="J101" s="15">
        <v>2</v>
      </c>
      <c r="K101" s="15">
        <v>2.5</v>
      </c>
      <c r="L101" s="16"/>
      <c r="M101" s="16"/>
      <c r="N101" s="16"/>
      <c r="O101" s="16"/>
      <c r="P101" s="17">
        <v>129.63268499999998</v>
      </c>
      <c r="Q101" s="18">
        <v>150.37391459999998</v>
      </c>
      <c r="R101" s="18">
        <v>10.802723749999998</v>
      </c>
      <c r="S101" s="19">
        <v>12.531159549999998</v>
      </c>
    </row>
    <row r="102" spans="1:19" x14ac:dyDescent="0.25">
      <c r="A102" s="4">
        <v>90117</v>
      </c>
      <c r="B102" s="4">
        <v>7501943458840</v>
      </c>
      <c r="C102" s="12" t="s">
        <v>673</v>
      </c>
      <c r="D102" s="13" t="s">
        <v>512</v>
      </c>
      <c r="E102" s="13" t="s">
        <v>513</v>
      </c>
      <c r="F102" s="13" t="s">
        <v>674</v>
      </c>
      <c r="G102" s="13">
        <v>12</v>
      </c>
      <c r="H102" s="13">
        <v>4</v>
      </c>
      <c r="I102" s="14">
        <v>267.39999999999998</v>
      </c>
      <c r="J102" s="15">
        <v>2</v>
      </c>
      <c r="K102" s="15">
        <v>3</v>
      </c>
      <c r="L102" s="16"/>
      <c r="M102" s="16"/>
      <c r="N102" s="16"/>
      <c r="O102" s="16"/>
      <c r="P102" s="17">
        <v>254.19043999999997</v>
      </c>
      <c r="Q102" s="18">
        <v>294.86091039999997</v>
      </c>
      <c r="R102" s="18">
        <v>63.547609999999992</v>
      </c>
      <c r="S102" s="19">
        <v>73.715227599999992</v>
      </c>
    </row>
    <row r="103" spans="1:19" x14ac:dyDescent="0.25">
      <c r="A103" s="4">
        <v>288</v>
      </c>
      <c r="B103" s="4">
        <v>7501943459038</v>
      </c>
      <c r="C103" s="12" t="s">
        <v>675</v>
      </c>
      <c r="D103" s="13" t="s">
        <v>512</v>
      </c>
      <c r="E103" s="13" t="s">
        <v>513</v>
      </c>
      <c r="F103" s="13" t="s">
        <v>676</v>
      </c>
      <c r="G103" s="13">
        <v>4</v>
      </c>
      <c r="H103" s="13">
        <v>24</v>
      </c>
      <c r="I103" s="14">
        <v>308.3</v>
      </c>
      <c r="J103" s="15">
        <v>2</v>
      </c>
      <c r="K103" s="15">
        <v>3</v>
      </c>
      <c r="L103" s="16"/>
      <c r="M103" s="16"/>
      <c r="N103" s="16"/>
      <c r="O103" s="16"/>
      <c r="P103" s="17">
        <v>293.06997999999999</v>
      </c>
      <c r="Q103" s="18">
        <v>339.96117679999998</v>
      </c>
      <c r="R103" s="18">
        <v>12.211249166666667</v>
      </c>
      <c r="S103" s="19">
        <v>14.165049033333332</v>
      </c>
    </row>
    <row r="104" spans="1:19" x14ac:dyDescent="0.25">
      <c r="A104" s="4">
        <v>929</v>
      </c>
      <c r="B104" s="4">
        <v>7501943460591</v>
      </c>
      <c r="C104" s="12" t="s">
        <v>677</v>
      </c>
      <c r="D104" s="13" t="s">
        <v>512</v>
      </c>
      <c r="E104" s="13" t="s">
        <v>513</v>
      </c>
      <c r="F104" s="13" t="s">
        <v>514</v>
      </c>
      <c r="G104" s="13">
        <v>4</v>
      </c>
      <c r="H104" s="13">
        <v>10</v>
      </c>
      <c r="I104" s="14">
        <v>147.94999999999999</v>
      </c>
      <c r="J104" s="15">
        <v>2</v>
      </c>
      <c r="K104" s="15">
        <v>2.5</v>
      </c>
      <c r="L104" s="16"/>
      <c r="M104" s="16"/>
      <c r="N104" s="16"/>
      <c r="O104" s="16"/>
      <c r="P104" s="17">
        <v>141.36622499999999</v>
      </c>
      <c r="Q104" s="18">
        <v>163.98482099999998</v>
      </c>
      <c r="R104" s="18">
        <v>14.136622499999998</v>
      </c>
      <c r="S104" s="19">
        <v>16.398482099999999</v>
      </c>
    </row>
    <row r="105" spans="1:19" x14ac:dyDescent="0.25">
      <c r="A105" s="4">
        <v>1771</v>
      </c>
      <c r="B105" s="4">
        <v>7501943462793</v>
      </c>
      <c r="C105" s="12" t="s">
        <v>678</v>
      </c>
      <c r="D105" s="13" t="s">
        <v>512</v>
      </c>
      <c r="E105" s="13" t="s">
        <v>513</v>
      </c>
      <c r="F105" s="13" t="s">
        <v>573</v>
      </c>
      <c r="G105" s="13">
        <v>4</v>
      </c>
      <c r="H105" s="13">
        <v>15</v>
      </c>
      <c r="I105" s="14">
        <v>312.7</v>
      </c>
      <c r="J105" s="15">
        <v>2</v>
      </c>
      <c r="K105" s="16"/>
      <c r="L105" s="16"/>
      <c r="M105" s="16"/>
      <c r="N105" s="16"/>
      <c r="O105" s="16"/>
      <c r="P105" s="17">
        <v>306.44599999999997</v>
      </c>
      <c r="Q105" s="18">
        <v>355.47735999999992</v>
      </c>
      <c r="R105" s="18">
        <v>20.429733333333331</v>
      </c>
      <c r="S105" s="19">
        <v>23.698490666666661</v>
      </c>
    </row>
    <row r="106" spans="1:19" x14ac:dyDescent="0.25">
      <c r="A106" s="4">
        <v>1777</v>
      </c>
      <c r="B106" s="4">
        <v>7501943463523</v>
      </c>
      <c r="C106" s="12" t="s">
        <v>679</v>
      </c>
      <c r="D106" s="13" t="s">
        <v>512</v>
      </c>
      <c r="E106" s="13" t="s">
        <v>513</v>
      </c>
      <c r="F106" s="13" t="s">
        <v>680</v>
      </c>
      <c r="G106" s="13">
        <v>12</v>
      </c>
      <c r="H106" s="13">
        <v>4</v>
      </c>
      <c r="I106" s="14">
        <v>276.87</v>
      </c>
      <c r="J106" s="15">
        <v>2</v>
      </c>
      <c r="K106" s="15">
        <v>3</v>
      </c>
      <c r="L106" s="16"/>
      <c r="M106" s="16"/>
      <c r="N106" s="16"/>
      <c r="O106" s="16"/>
      <c r="P106" s="17">
        <v>263.19262200000003</v>
      </c>
      <c r="Q106" s="18">
        <v>305.30344152000004</v>
      </c>
      <c r="R106" s="18">
        <v>65.798155500000007</v>
      </c>
      <c r="S106" s="19">
        <v>76.325860380000009</v>
      </c>
    </row>
    <row r="107" spans="1:19" x14ac:dyDescent="0.25">
      <c r="A107" s="4">
        <v>402</v>
      </c>
      <c r="B107" s="4">
        <v>7501943465343</v>
      </c>
      <c r="C107" s="12" t="s">
        <v>681</v>
      </c>
      <c r="D107" s="13" t="s">
        <v>516</v>
      </c>
      <c r="E107" s="13" t="s">
        <v>517</v>
      </c>
      <c r="F107" s="13" t="s">
        <v>518</v>
      </c>
      <c r="G107" s="13">
        <v>400</v>
      </c>
      <c r="H107" s="13">
        <v>12</v>
      </c>
      <c r="I107" s="14">
        <v>296.89999999999998</v>
      </c>
      <c r="J107" s="15">
        <v>2</v>
      </c>
      <c r="K107" s="15">
        <v>2</v>
      </c>
      <c r="L107" s="15">
        <v>9.5</v>
      </c>
      <c r="M107" s="16"/>
      <c r="N107" s="16"/>
      <c r="O107" s="16"/>
      <c r="P107" s="17">
        <v>258.0541978</v>
      </c>
      <c r="Q107" s="18">
        <v>299.34286944799999</v>
      </c>
      <c r="R107" s="18">
        <v>21.504516483333333</v>
      </c>
      <c r="S107" s="19">
        <v>24.945239120666667</v>
      </c>
    </row>
    <row r="108" spans="1:19" x14ac:dyDescent="0.25">
      <c r="A108" s="4">
        <v>513</v>
      </c>
      <c r="B108" s="4">
        <v>7501943466357</v>
      </c>
      <c r="C108" s="12" t="s">
        <v>682</v>
      </c>
      <c r="D108" s="13" t="s">
        <v>516</v>
      </c>
      <c r="E108" s="13" t="s">
        <v>517</v>
      </c>
      <c r="F108" s="13" t="s">
        <v>518</v>
      </c>
      <c r="G108" s="13">
        <v>350</v>
      </c>
      <c r="H108" s="13">
        <v>12</v>
      </c>
      <c r="I108" s="14">
        <v>416.15</v>
      </c>
      <c r="J108" s="15">
        <v>2</v>
      </c>
      <c r="K108" s="15">
        <v>2</v>
      </c>
      <c r="L108" s="15">
        <v>9.5</v>
      </c>
      <c r="M108" s="16"/>
      <c r="N108" s="16"/>
      <c r="O108" s="16"/>
      <c r="P108" s="17">
        <v>361.70176630000003</v>
      </c>
      <c r="Q108" s="18">
        <v>419.57404890800001</v>
      </c>
      <c r="R108" s="18">
        <v>30.141813858333336</v>
      </c>
      <c r="S108" s="19">
        <v>34.964504075666667</v>
      </c>
    </row>
    <row r="109" spans="1:19" x14ac:dyDescent="0.25">
      <c r="A109" s="4">
        <v>514</v>
      </c>
      <c r="B109" s="4">
        <v>7501943466364</v>
      </c>
      <c r="C109" s="12" t="s">
        <v>683</v>
      </c>
      <c r="D109" s="13" t="s">
        <v>516</v>
      </c>
      <c r="E109" s="13" t="s">
        <v>517</v>
      </c>
      <c r="F109" s="13" t="s">
        <v>518</v>
      </c>
      <c r="G109" s="13">
        <v>220</v>
      </c>
      <c r="H109" s="13">
        <v>24</v>
      </c>
      <c r="I109" s="14">
        <v>531.5</v>
      </c>
      <c r="J109" s="15">
        <v>2</v>
      </c>
      <c r="K109" s="15">
        <v>2</v>
      </c>
      <c r="L109" s="15">
        <v>9.5</v>
      </c>
      <c r="M109" s="16"/>
      <c r="N109" s="16"/>
      <c r="O109" s="16"/>
      <c r="P109" s="17">
        <v>461.95960300000002</v>
      </c>
      <c r="Q109" s="18">
        <v>535.87313947999996</v>
      </c>
      <c r="R109" s="18">
        <v>19.248316791666667</v>
      </c>
      <c r="S109" s="19">
        <v>22.328047478333332</v>
      </c>
    </row>
    <row r="110" spans="1:19" x14ac:dyDescent="0.25">
      <c r="A110" s="4">
        <v>515</v>
      </c>
      <c r="B110" s="4">
        <v>7501943466371</v>
      </c>
      <c r="C110" s="12" t="s">
        <v>684</v>
      </c>
      <c r="D110" s="13" t="s">
        <v>516</v>
      </c>
      <c r="E110" s="13" t="s">
        <v>517</v>
      </c>
      <c r="F110" s="13" t="s">
        <v>518</v>
      </c>
      <c r="G110" s="13">
        <v>220</v>
      </c>
      <c r="H110" s="13">
        <v>24</v>
      </c>
      <c r="I110" s="14">
        <v>561.70000000000005</v>
      </c>
      <c r="J110" s="15">
        <v>2</v>
      </c>
      <c r="K110" s="15">
        <v>2</v>
      </c>
      <c r="L110" s="15">
        <v>9.5</v>
      </c>
      <c r="M110" s="16"/>
      <c r="N110" s="16"/>
      <c r="O110" s="16"/>
      <c r="P110" s="17">
        <v>488.2082954</v>
      </c>
      <c r="Q110" s="18">
        <v>566.32162266399996</v>
      </c>
      <c r="R110" s="18">
        <v>20.342012308333334</v>
      </c>
      <c r="S110" s="19">
        <v>23.596734277666666</v>
      </c>
    </row>
    <row r="111" spans="1:19" x14ac:dyDescent="0.25">
      <c r="A111" s="4">
        <v>66955</v>
      </c>
      <c r="B111" s="4">
        <v>7501943466548</v>
      </c>
      <c r="C111" s="12" t="s">
        <v>685</v>
      </c>
      <c r="D111" s="13" t="s">
        <v>686</v>
      </c>
      <c r="E111" s="13" t="s">
        <v>687</v>
      </c>
      <c r="F111" s="13" t="s">
        <v>688</v>
      </c>
      <c r="G111" s="13">
        <v>10</v>
      </c>
      <c r="H111" s="13">
        <v>8</v>
      </c>
      <c r="I111" s="14">
        <v>651.5</v>
      </c>
      <c r="J111" s="15">
        <v>2</v>
      </c>
      <c r="K111" s="15">
        <v>9.5</v>
      </c>
      <c r="L111" s="16"/>
      <c r="M111" s="16"/>
      <c r="N111" s="16"/>
      <c r="O111" s="16"/>
      <c r="P111" s="17">
        <v>577.81535000000008</v>
      </c>
      <c r="Q111" s="18">
        <v>670.265806</v>
      </c>
      <c r="R111" s="18">
        <v>72.22691875000001</v>
      </c>
      <c r="S111" s="19">
        <v>83.78322575</v>
      </c>
    </row>
    <row r="112" spans="1:19" x14ac:dyDescent="0.25">
      <c r="A112" s="20">
        <v>96268</v>
      </c>
      <c r="B112" s="4">
        <v>7501943468054</v>
      </c>
      <c r="C112" s="12" t="s">
        <v>689</v>
      </c>
      <c r="D112" s="13" t="s">
        <v>583</v>
      </c>
      <c r="E112" s="13" t="s">
        <v>690</v>
      </c>
      <c r="F112" s="13" t="s">
        <v>691</v>
      </c>
      <c r="G112" s="13">
        <v>42</v>
      </c>
      <c r="H112" s="13">
        <v>18</v>
      </c>
      <c r="I112" s="14">
        <v>444.13</v>
      </c>
      <c r="J112" s="15">
        <v>2</v>
      </c>
      <c r="K112" s="15">
        <v>5</v>
      </c>
      <c r="L112" s="15">
        <v>5.5</v>
      </c>
      <c r="M112" s="16"/>
      <c r="N112" s="16"/>
      <c r="O112" s="16"/>
      <c r="P112" s="17">
        <v>390.74335334999989</v>
      </c>
      <c r="Q112" s="18">
        <v>453.26228988599985</v>
      </c>
      <c r="R112" s="18">
        <v>21.707964074999992</v>
      </c>
      <c r="S112" s="19">
        <v>25.181238326999992</v>
      </c>
    </row>
    <row r="113" spans="1:19" x14ac:dyDescent="0.25">
      <c r="A113" s="20">
        <v>96283</v>
      </c>
      <c r="B113" s="4">
        <v>7501943468320</v>
      </c>
      <c r="C113" s="12" t="s">
        <v>692</v>
      </c>
      <c r="D113" s="13" t="s">
        <v>583</v>
      </c>
      <c r="E113" s="13" t="s">
        <v>584</v>
      </c>
      <c r="F113" s="13" t="s">
        <v>662</v>
      </c>
      <c r="G113" s="13">
        <v>40</v>
      </c>
      <c r="H113" s="13">
        <v>24</v>
      </c>
      <c r="I113" s="14">
        <v>450.92</v>
      </c>
      <c r="J113" s="15">
        <v>2</v>
      </c>
      <c r="K113" s="15">
        <v>5</v>
      </c>
      <c r="L113" s="15">
        <v>6.5</v>
      </c>
      <c r="M113" s="16"/>
      <c r="N113" s="16"/>
      <c r="O113" s="16"/>
      <c r="P113" s="17">
        <v>392.51909620000004</v>
      </c>
      <c r="Q113" s="18">
        <v>455.32215159200001</v>
      </c>
      <c r="R113" s="18">
        <v>16.354962341666667</v>
      </c>
      <c r="S113" s="19">
        <v>18.971756316333334</v>
      </c>
    </row>
    <row r="114" spans="1:19" x14ac:dyDescent="0.25">
      <c r="A114" s="20">
        <v>96289</v>
      </c>
      <c r="B114" s="4">
        <v>7501943468443</v>
      </c>
      <c r="C114" s="12" t="s">
        <v>693</v>
      </c>
      <c r="D114" s="13" t="s">
        <v>583</v>
      </c>
      <c r="E114" s="13" t="s">
        <v>584</v>
      </c>
      <c r="F114" s="13" t="s">
        <v>660</v>
      </c>
      <c r="G114" s="13">
        <v>50</v>
      </c>
      <c r="H114" s="13">
        <v>24</v>
      </c>
      <c r="I114" s="14">
        <v>419.16</v>
      </c>
      <c r="J114" s="15">
        <v>2</v>
      </c>
      <c r="K114" s="15">
        <v>5</v>
      </c>
      <c r="L114" s="15">
        <v>4</v>
      </c>
      <c r="M114" s="16"/>
      <c r="N114" s="16"/>
      <c r="O114" s="16"/>
      <c r="P114" s="17">
        <v>374.62844160000003</v>
      </c>
      <c r="Q114" s="18">
        <v>434.568992256</v>
      </c>
      <c r="R114" s="18">
        <v>15.609518400000001</v>
      </c>
      <c r="S114" s="19">
        <v>18.107041343999999</v>
      </c>
    </row>
    <row r="115" spans="1:19" x14ac:dyDescent="0.25">
      <c r="A115" s="4">
        <v>96292</v>
      </c>
      <c r="B115" s="4">
        <v>7501943468504</v>
      </c>
      <c r="C115" s="12" t="s">
        <v>694</v>
      </c>
      <c r="D115" s="13" t="s">
        <v>583</v>
      </c>
      <c r="E115" s="13" t="s">
        <v>584</v>
      </c>
      <c r="F115" s="13" t="s">
        <v>695</v>
      </c>
      <c r="G115" s="13">
        <v>40</v>
      </c>
      <c r="H115" s="13">
        <v>36</v>
      </c>
      <c r="I115" s="14">
        <v>369.45</v>
      </c>
      <c r="J115" s="15">
        <v>2</v>
      </c>
      <c r="K115" s="15">
        <v>5</v>
      </c>
      <c r="L115" s="15">
        <v>3</v>
      </c>
      <c r="M115" s="16"/>
      <c r="N115" s="16"/>
      <c r="O115" s="16"/>
      <c r="P115" s="17">
        <v>333.63921149999999</v>
      </c>
      <c r="Q115" s="18">
        <v>387.02148533999997</v>
      </c>
      <c r="R115" s="18">
        <v>9.2677558749999989</v>
      </c>
      <c r="S115" s="19">
        <v>10.750596815</v>
      </c>
    </row>
    <row r="116" spans="1:19" x14ac:dyDescent="0.25">
      <c r="A116" s="4">
        <v>96220</v>
      </c>
      <c r="B116" s="4">
        <v>7501943471337</v>
      </c>
      <c r="C116" s="12" t="s">
        <v>696</v>
      </c>
      <c r="D116" s="13" t="s">
        <v>583</v>
      </c>
      <c r="E116" s="13" t="s">
        <v>584</v>
      </c>
      <c r="F116" s="13" t="s">
        <v>695</v>
      </c>
      <c r="G116" s="13">
        <v>70</v>
      </c>
      <c r="H116" s="13">
        <v>24</v>
      </c>
      <c r="I116" s="14">
        <v>354.23</v>
      </c>
      <c r="J116" s="15">
        <v>2</v>
      </c>
      <c r="K116" s="15">
        <v>5</v>
      </c>
      <c r="L116" s="15">
        <v>3</v>
      </c>
      <c r="M116" s="16"/>
      <c r="N116" s="16"/>
      <c r="O116" s="16"/>
      <c r="P116" s="17">
        <v>319.89448609999994</v>
      </c>
      <c r="Q116" s="18">
        <v>371.0776038759999</v>
      </c>
      <c r="R116" s="18">
        <v>13.32893692083333</v>
      </c>
      <c r="S116" s="19">
        <v>15.461566828166662</v>
      </c>
    </row>
    <row r="117" spans="1:19" x14ac:dyDescent="0.25">
      <c r="A117" s="20">
        <v>93574</v>
      </c>
      <c r="B117" s="4">
        <v>7501943471603</v>
      </c>
      <c r="C117" s="12" t="s">
        <v>697</v>
      </c>
      <c r="D117" s="13" t="s">
        <v>583</v>
      </c>
      <c r="E117" s="13" t="s">
        <v>690</v>
      </c>
      <c r="F117" s="13" t="s">
        <v>691</v>
      </c>
      <c r="G117" s="13">
        <v>42</v>
      </c>
      <c r="H117" s="13">
        <v>18</v>
      </c>
      <c r="I117" s="14">
        <v>593.54</v>
      </c>
      <c r="J117" s="15">
        <v>2</v>
      </c>
      <c r="K117" s="15">
        <v>5</v>
      </c>
      <c r="L117" s="15">
        <v>5.5</v>
      </c>
      <c r="M117" s="16"/>
      <c r="N117" s="16"/>
      <c r="O117" s="16"/>
      <c r="P117" s="17">
        <v>522.19352429999981</v>
      </c>
      <c r="Q117" s="18">
        <v>605.74448818799976</v>
      </c>
      <c r="R117" s="18">
        <v>29.010751349999989</v>
      </c>
      <c r="S117" s="19">
        <v>33.652471565999988</v>
      </c>
    </row>
    <row r="118" spans="1:19" x14ac:dyDescent="0.25">
      <c r="A118" s="4">
        <v>96232</v>
      </c>
      <c r="B118" s="4">
        <v>7501943471900</v>
      </c>
      <c r="C118" s="12" t="s">
        <v>698</v>
      </c>
      <c r="D118" s="13" t="s">
        <v>583</v>
      </c>
      <c r="E118" s="13" t="s">
        <v>584</v>
      </c>
      <c r="F118" s="13" t="s">
        <v>695</v>
      </c>
      <c r="G118" s="13">
        <v>100</v>
      </c>
      <c r="H118" s="13">
        <v>24</v>
      </c>
      <c r="I118" s="14">
        <v>479.48</v>
      </c>
      <c r="J118" s="15">
        <v>2</v>
      </c>
      <c r="K118" s="15">
        <v>5</v>
      </c>
      <c r="L118" s="15">
        <v>3</v>
      </c>
      <c r="M118" s="16"/>
      <c r="N118" s="16"/>
      <c r="O118" s="16"/>
      <c r="P118" s="17">
        <v>433.00400359999998</v>
      </c>
      <c r="Q118" s="18">
        <v>502.28464417599992</v>
      </c>
      <c r="R118" s="18">
        <v>18.041833483333331</v>
      </c>
      <c r="S118" s="19">
        <v>20.928526840666663</v>
      </c>
    </row>
    <row r="119" spans="1:19" x14ac:dyDescent="0.25">
      <c r="A119" s="20">
        <v>96235</v>
      </c>
      <c r="B119" s="4">
        <v>7501943471962</v>
      </c>
      <c r="C119" s="12" t="s">
        <v>699</v>
      </c>
      <c r="D119" s="13" t="s">
        <v>583</v>
      </c>
      <c r="E119" s="13" t="s">
        <v>584</v>
      </c>
      <c r="F119" s="13" t="s">
        <v>660</v>
      </c>
      <c r="G119" s="13">
        <v>100</v>
      </c>
      <c r="H119" s="13">
        <v>18</v>
      </c>
      <c r="I119" s="14">
        <v>587</v>
      </c>
      <c r="J119" s="15">
        <v>2</v>
      </c>
      <c r="K119" s="15">
        <v>5</v>
      </c>
      <c r="L119" s="15">
        <v>4</v>
      </c>
      <c r="M119" s="16"/>
      <c r="N119" s="16"/>
      <c r="O119" s="16"/>
      <c r="P119" s="17">
        <v>524.63711999999998</v>
      </c>
      <c r="Q119" s="18">
        <v>608.57905919999996</v>
      </c>
      <c r="R119" s="18">
        <v>29.146506666666667</v>
      </c>
      <c r="S119" s="19">
        <v>33.809947733333331</v>
      </c>
    </row>
    <row r="120" spans="1:19" x14ac:dyDescent="0.25">
      <c r="A120" s="20">
        <v>95541</v>
      </c>
      <c r="B120" s="4">
        <v>7501943472631</v>
      </c>
      <c r="C120" s="12" t="s">
        <v>700</v>
      </c>
      <c r="D120" s="13" t="s">
        <v>650</v>
      </c>
      <c r="E120" s="13" t="s">
        <v>651</v>
      </c>
      <c r="F120" s="13" t="s">
        <v>654</v>
      </c>
      <c r="G120" s="13">
        <v>200</v>
      </c>
      <c r="H120" s="13">
        <v>12</v>
      </c>
      <c r="I120" s="14">
        <v>339.47</v>
      </c>
      <c r="J120" s="15">
        <v>2</v>
      </c>
      <c r="K120" s="15">
        <v>5</v>
      </c>
      <c r="L120" s="15">
        <v>3.5</v>
      </c>
      <c r="M120" s="16"/>
      <c r="N120" s="16"/>
      <c r="O120" s="16"/>
      <c r="P120" s="17">
        <v>304.98494005000003</v>
      </c>
      <c r="Q120" s="18">
        <v>353.782530458</v>
      </c>
      <c r="R120" s="18">
        <v>25.415411670833336</v>
      </c>
      <c r="S120" s="19">
        <v>29.481877538166668</v>
      </c>
    </row>
    <row r="121" spans="1:19" x14ac:dyDescent="0.25">
      <c r="A121" s="20">
        <v>95542</v>
      </c>
      <c r="B121" s="4">
        <v>7501943472655</v>
      </c>
      <c r="C121" s="12" t="s">
        <v>701</v>
      </c>
      <c r="D121" s="13" t="s">
        <v>650</v>
      </c>
      <c r="E121" s="13" t="s">
        <v>651</v>
      </c>
      <c r="F121" s="13" t="s">
        <v>656</v>
      </c>
      <c r="G121" s="13">
        <v>200</v>
      </c>
      <c r="H121" s="13">
        <v>12</v>
      </c>
      <c r="I121" s="14">
        <v>339.47</v>
      </c>
      <c r="J121" s="15">
        <v>2</v>
      </c>
      <c r="K121" s="15">
        <v>5</v>
      </c>
      <c r="L121" s="15">
        <v>3.5</v>
      </c>
      <c r="M121" s="16"/>
      <c r="N121" s="16"/>
      <c r="O121" s="16"/>
      <c r="P121" s="17">
        <v>304.98494005000003</v>
      </c>
      <c r="Q121" s="18">
        <v>353.782530458</v>
      </c>
      <c r="R121" s="18">
        <v>25.415411670833336</v>
      </c>
      <c r="S121" s="19">
        <v>29.481877538166668</v>
      </c>
    </row>
    <row r="122" spans="1:19" x14ac:dyDescent="0.25">
      <c r="A122" s="20">
        <v>95543</v>
      </c>
      <c r="B122" s="4">
        <v>7501943472679</v>
      </c>
      <c r="C122" s="12" t="s">
        <v>702</v>
      </c>
      <c r="D122" s="13" t="s">
        <v>650</v>
      </c>
      <c r="E122" s="13" t="s">
        <v>651</v>
      </c>
      <c r="F122" s="13" t="s">
        <v>658</v>
      </c>
      <c r="G122" s="13">
        <v>200</v>
      </c>
      <c r="H122" s="13">
        <v>12</v>
      </c>
      <c r="I122" s="14">
        <v>339.47</v>
      </c>
      <c r="J122" s="15">
        <v>2</v>
      </c>
      <c r="K122" s="15">
        <v>5</v>
      </c>
      <c r="L122" s="15">
        <v>3.5</v>
      </c>
      <c r="M122" s="16"/>
      <c r="N122" s="16"/>
      <c r="O122" s="16"/>
      <c r="P122" s="17">
        <v>304.98494005000003</v>
      </c>
      <c r="Q122" s="18">
        <v>353.782530458</v>
      </c>
      <c r="R122" s="18">
        <v>25.415411670833336</v>
      </c>
      <c r="S122" s="19">
        <v>29.481877538166668</v>
      </c>
    </row>
    <row r="123" spans="1:19" x14ac:dyDescent="0.25">
      <c r="A123" s="20">
        <v>95212</v>
      </c>
      <c r="B123" s="4">
        <v>7501943472693</v>
      </c>
      <c r="C123" s="12" t="s">
        <v>703</v>
      </c>
      <c r="D123" s="13" t="s">
        <v>650</v>
      </c>
      <c r="E123" s="13" t="s">
        <v>651</v>
      </c>
      <c r="F123" s="13" t="s">
        <v>652</v>
      </c>
      <c r="G123" s="13">
        <v>80</v>
      </c>
      <c r="H123" s="13">
        <v>48</v>
      </c>
      <c r="I123" s="14">
        <v>567.69000000000005</v>
      </c>
      <c r="J123" s="15">
        <v>2</v>
      </c>
      <c r="K123" s="15">
        <v>5</v>
      </c>
      <c r="L123" s="15">
        <v>3.5</v>
      </c>
      <c r="M123" s="16"/>
      <c r="N123" s="16"/>
      <c r="O123" s="16"/>
      <c r="P123" s="17">
        <v>510.02121135000004</v>
      </c>
      <c r="Q123" s="18">
        <v>591.62460516600004</v>
      </c>
      <c r="R123" s="18">
        <v>10.625441903125001</v>
      </c>
      <c r="S123" s="19">
        <v>12.325512607625001</v>
      </c>
    </row>
    <row r="124" spans="1:19" x14ac:dyDescent="0.25">
      <c r="A124" s="4">
        <v>92053</v>
      </c>
      <c r="B124" s="4">
        <v>7501943473461</v>
      </c>
      <c r="C124" s="12" t="s">
        <v>704</v>
      </c>
      <c r="D124" s="13" t="s">
        <v>521</v>
      </c>
      <c r="E124" s="13" t="s">
        <v>522</v>
      </c>
      <c r="F124" s="13" t="s">
        <v>705</v>
      </c>
      <c r="G124" s="13">
        <v>1</v>
      </c>
      <c r="H124" s="13">
        <v>12</v>
      </c>
      <c r="I124" s="14">
        <v>488.35</v>
      </c>
      <c r="J124" s="15">
        <v>2</v>
      </c>
      <c r="K124" s="15">
        <v>2</v>
      </c>
      <c r="L124" s="15">
        <v>5.5</v>
      </c>
      <c r="M124" s="16"/>
      <c r="N124" s="16"/>
      <c r="O124" s="16"/>
      <c r="P124" s="17">
        <v>443.2157163</v>
      </c>
      <c r="Q124" s="18">
        <v>514.13023090799993</v>
      </c>
      <c r="R124" s="18">
        <v>36.934643025</v>
      </c>
      <c r="S124" s="19">
        <v>42.844185908999997</v>
      </c>
    </row>
    <row r="125" spans="1:19" x14ac:dyDescent="0.25">
      <c r="A125" s="4">
        <v>92054</v>
      </c>
      <c r="B125" s="4">
        <v>7501943473485</v>
      </c>
      <c r="C125" s="12" t="s">
        <v>706</v>
      </c>
      <c r="D125" s="13" t="s">
        <v>521</v>
      </c>
      <c r="E125" s="13" t="s">
        <v>522</v>
      </c>
      <c r="F125" s="13" t="s">
        <v>705</v>
      </c>
      <c r="G125" s="13">
        <v>2</v>
      </c>
      <c r="H125" s="13">
        <v>6</v>
      </c>
      <c r="I125" s="14">
        <v>311.5</v>
      </c>
      <c r="J125" s="15">
        <v>2</v>
      </c>
      <c r="K125" s="15">
        <v>2</v>
      </c>
      <c r="L125" s="15">
        <v>5.5</v>
      </c>
      <c r="M125" s="16"/>
      <c r="N125" s="16"/>
      <c r="O125" s="16"/>
      <c r="P125" s="17">
        <v>282.71054699999996</v>
      </c>
      <c r="Q125" s="18">
        <v>327.94423451999995</v>
      </c>
      <c r="R125" s="18">
        <v>47.118424499999996</v>
      </c>
      <c r="S125" s="19">
        <v>54.657372419999994</v>
      </c>
    </row>
    <row r="126" spans="1:19" x14ac:dyDescent="0.25">
      <c r="A126" s="4">
        <v>92023</v>
      </c>
      <c r="B126" s="4">
        <v>7501943473508</v>
      </c>
      <c r="C126" s="12" t="s">
        <v>707</v>
      </c>
      <c r="D126" s="13" t="s">
        <v>521</v>
      </c>
      <c r="E126" s="13" t="s">
        <v>522</v>
      </c>
      <c r="F126" s="13" t="s">
        <v>708</v>
      </c>
      <c r="G126" s="13">
        <v>3</v>
      </c>
      <c r="H126" s="13">
        <v>5</v>
      </c>
      <c r="I126" s="14">
        <v>161.6</v>
      </c>
      <c r="J126" s="15">
        <v>2</v>
      </c>
      <c r="K126" s="15">
        <v>2</v>
      </c>
      <c r="L126" s="15">
        <v>5.5</v>
      </c>
      <c r="M126" s="16"/>
      <c r="N126" s="16"/>
      <c r="O126" s="16"/>
      <c r="P126" s="17">
        <v>146.66460479999998</v>
      </c>
      <c r="Q126" s="18">
        <v>170.13094156799997</v>
      </c>
      <c r="R126" s="18">
        <v>29.332920959999996</v>
      </c>
      <c r="S126" s="19">
        <v>34.026188313599995</v>
      </c>
    </row>
    <row r="127" spans="1:19" x14ac:dyDescent="0.25">
      <c r="A127" s="4">
        <v>92022</v>
      </c>
      <c r="B127" s="4">
        <v>7501943473522</v>
      </c>
      <c r="C127" s="12" t="s">
        <v>709</v>
      </c>
      <c r="D127" s="13" t="s">
        <v>521</v>
      </c>
      <c r="E127" s="13" t="s">
        <v>522</v>
      </c>
      <c r="F127" s="13" t="s">
        <v>708</v>
      </c>
      <c r="G127" s="13">
        <v>1</v>
      </c>
      <c r="H127" s="13">
        <v>15</v>
      </c>
      <c r="I127" s="14">
        <v>186.5</v>
      </c>
      <c r="J127" s="15">
        <v>2</v>
      </c>
      <c r="K127" s="15">
        <v>2</v>
      </c>
      <c r="L127" s="15">
        <v>5.5</v>
      </c>
      <c r="M127" s="16"/>
      <c r="N127" s="16"/>
      <c r="O127" s="16"/>
      <c r="P127" s="17">
        <v>169.26329699999999</v>
      </c>
      <c r="Q127" s="18">
        <v>196.34542451999997</v>
      </c>
      <c r="R127" s="18">
        <v>11.284219799999999</v>
      </c>
      <c r="S127" s="19">
        <v>13.089694967999998</v>
      </c>
    </row>
    <row r="128" spans="1:19" x14ac:dyDescent="0.25">
      <c r="A128" s="4">
        <v>1684</v>
      </c>
      <c r="B128" s="4">
        <v>7501943473942</v>
      </c>
      <c r="C128" s="12" t="s">
        <v>710</v>
      </c>
      <c r="D128" s="13" t="s">
        <v>521</v>
      </c>
      <c r="E128" s="13" t="s">
        <v>522</v>
      </c>
      <c r="F128" s="13" t="s">
        <v>711</v>
      </c>
      <c r="G128" s="13">
        <v>1</v>
      </c>
      <c r="H128" s="13">
        <v>12</v>
      </c>
      <c r="I128" s="14">
        <v>379.5</v>
      </c>
      <c r="J128" s="15">
        <v>2</v>
      </c>
      <c r="K128" s="15">
        <v>2</v>
      </c>
      <c r="L128" s="15">
        <v>5.5</v>
      </c>
      <c r="M128" s="16"/>
      <c r="N128" s="16"/>
      <c r="O128" s="16"/>
      <c r="P128" s="17">
        <v>344.42585099999997</v>
      </c>
      <c r="Q128" s="18">
        <v>399.53398715999992</v>
      </c>
      <c r="R128" s="18">
        <v>28.702154249999996</v>
      </c>
      <c r="S128" s="19">
        <v>33.294498929999996</v>
      </c>
    </row>
    <row r="129" spans="1:19" x14ac:dyDescent="0.25">
      <c r="A129" s="4">
        <v>92025</v>
      </c>
      <c r="B129" s="4">
        <v>7501943473980</v>
      </c>
      <c r="C129" s="12" t="s">
        <v>712</v>
      </c>
      <c r="D129" s="13" t="s">
        <v>521</v>
      </c>
      <c r="E129" s="13" t="s">
        <v>522</v>
      </c>
      <c r="F129" s="13" t="s">
        <v>708</v>
      </c>
      <c r="G129" s="13">
        <v>3</v>
      </c>
      <c r="H129" s="13">
        <v>6</v>
      </c>
      <c r="I129" s="14">
        <v>141.9</v>
      </c>
      <c r="J129" s="15">
        <v>2</v>
      </c>
      <c r="K129" s="15">
        <v>2</v>
      </c>
      <c r="L129" s="15">
        <v>5.5</v>
      </c>
      <c r="M129" s="16"/>
      <c r="N129" s="16"/>
      <c r="O129" s="16"/>
      <c r="P129" s="17">
        <v>128.78531820000001</v>
      </c>
      <c r="Q129" s="18">
        <v>149.39096911199999</v>
      </c>
      <c r="R129" s="18">
        <v>21.464219700000001</v>
      </c>
      <c r="S129" s="19">
        <v>24.898494851999999</v>
      </c>
    </row>
    <row r="130" spans="1:19" x14ac:dyDescent="0.25">
      <c r="A130" s="4">
        <v>92068</v>
      </c>
      <c r="B130" s="4">
        <v>7501943474307</v>
      </c>
      <c r="C130" s="12" t="s">
        <v>713</v>
      </c>
      <c r="D130" s="13" t="s">
        <v>521</v>
      </c>
      <c r="E130" s="13" t="s">
        <v>522</v>
      </c>
      <c r="F130" s="13" t="s">
        <v>714</v>
      </c>
      <c r="G130" s="13">
        <v>1</v>
      </c>
      <c r="H130" s="13">
        <v>12</v>
      </c>
      <c r="I130" s="14">
        <v>183.7</v>
      </c>
      <c r="J130" s="15">
        <v>2</v>
      </c>
      <c r="K130" s="15">
        <v>2</v>
      </c>
      <c r="L130" s="15">
        <v>5.5</v>
      </c>
      <c r="M130" s="16"/>
      <c r="N130" s="16"/>
      <c r="O130" s="16"/>
      <c r="P130" s="17">
        <v>166.72207859999997</v>
      </c>
      <c r="Q130" s="18">
        <v>193.39761117599997</v>
      </c>
      <c r="R130" s="18">
        <v>13.893506549999998</v>
      </c>
      <c r="S130" s="19">
        <v>16.116467597999996</v>
      </c>
    </row>
    <row r="131" spans="1:19" x14ac:dyDescent="0.25">
      <c r="A131" s="20">
        <v>1812</v>
      </c>
      <c r="B131" s="4">
        <v>7501943474581</v>
      </c>
      <c r="C131" s="12" t="s">
        <v>715</v>
      </c>
      <c r="D131" s="13" t="s">
        <v>512</v>
      </c>
      <c r="E131" s="13" t="s">
        <v>513</v>
      </c>
      <c r="F131" s="13" t="s">
        <v>716</v>
      </c>
      <c r="G131" s="13">
        <v>4</v>
      </c>
      <c r="H131" s="13">
        <v>10</v>
      </c>
      <c r="I131" s="14">
        <v>196.45</v>
      </c>
      <c r="J131" s="15">
        <v>2</v>
      </c>
      <c r="K131" s="15">
        <v>3.5</v>
      </c>
      <c r="L131" s="15">
        <v>4</v>
      </c>
      <c r="M131" s="16"/>
      <c r="N131" s="16"/>
      <c r="O131" s="16"/>
      <c r="P131" s="17">
        <v>178.35145439999997</v>
      </c>
      <c r="Q131" s="18">
        <v>206.88768710399995</v>
      </c>
      <c r="R131" s="18">
        <v>17.835145439999998</v>
      </c>
      <c r="S131" s="19">
        <v>20.688768710399994</v>
      </c>
    </row>
    <row r="132" spans="1:19" x14ac:dyDescent="0.25">
      <c r="A132" s="4">
        <v>66997</v>
      </c>
      <c r="B132" s="4">
        <v>7501943474833</v>
      </c>
      <c r="C132" s="12" t="s">
        <v>717</v>
      </c>
      <c r="D132" s="13" t="s">
        <v>686</v>
      </c>
      <c r="E132" s="13" t="s">
        <v>687</v>
      </c>
      <c r="F132" s="13" t="s">
        <v>718</v>
      </c>
      <c r="G132" s="13">
        <v>10</v>
      </c>
      <c r="H132" s="13">
        <v>8</v>
      </c>
      <c r="I132" s="14">
        <v>900.55</v>
      </c>
      <c r="J132" s="15">
        <v>2</v>
      </c>
      <c r="K132" s="15">
        <v>9.5</v>
      </c>
      <c r="L132" s="16"/>
      <c r="M132" s="16"/>
      <c r="N132" s="16"/>
      <c r="O132" s="16"/>
      <c r="P132" s="17">
        <v>798.69779500000004</v>
      </c>
      <c r="Q132" s="18">
        <v>926.48944219999998</v>
      </c>
      <c r="R132" s="18">
        <v>99.837224375000005</v>
      </c>
      <c r="S132" s="19">
        <v>115.811180275</v>
      </c>
    </row>
    <row r="133" spans="1:19" x14ac:dyDescent="0.25">
      <c r="A133" s="4">
        <v>66999</v>
      </c>
      <c r="B133" s="4">
        <v>7501943474871</v>
      </c>
      <c r="C133" s="12" t="s">
        <v>719</v>
      </c>
      <c r="D133" s="13" t="s">
        <v>686</v>
      </c>
      <c r="E133" s="13" t="s">
        <v>687</v>
      </c>
      <c r="F133" s="13" t="s">
        <v>718</v>
      </c>
      <c r="G133" s="13">
        <v>10</v>
      </c>
      <c r="H133" s="13">
        <v>8</v>
      </c>
      <c r="I133" s="14">
        <v>855</v>
      </c>
      <c r="J133" s="15">
        <v>2</v>
      </c>
      <c r="K133" s="15">
        <v>9.5</v>
      </c>
      <c r="L133" s="16"/>
      <c r="M133" s="16"/>
      <c r="N133" s="16"/>
      <c r="O133" s="16"/>
      <c r="P133" s="17">
        <v>758.29949999999997</v>
      </c>
      <c r="Q133" s="18">
        <v>879.62741999999992</v>
      </c>
      <c r="R133" s="18">
        <v>94.787437499999996</v>
      </c>
      <c r="S133" s="19">
        <v>109.95342749999999</v>
      </c>
    </row>
    <row r="134" spans="1:19" x14ac:dyDescent="0.25">
      <c r="A134" s="4">
        <v>67015</v>
      </c>
      <c r="B134" s="4">
        <v>7501943474994</v>
      </c>
      <c r="C134" s="12" t="s">
        <v>720</v>
      </c>
      <c r="D134" s="13" t="s">
        <v>686</v>
      </c>
      <c r="E134" s="13" t="s">
        <v>687</v>
      </c>
      <c r="F134" s="13" t="s">
        <v>721</v>
      </c>
      <c r="G134" s="13">
        <v>10</v>
      </c>
      <c r="H134" s="13">
        <v>4</v>
      </c>
      <c r="I134" s="14">
        <v>231.2</v>
      </c>
      <c r="J134" s="15">
        <v>2</v>
      </c>
      <c r="K134" s="15">
        <v>9.5</v>
      </c>
      <c r="L134" s="16"/>
      <c r="M134" s="16"/>
      <c r="N134" s="16"/>
      <c r="O134" s="16"/>
      <c r="P134" s="17">
        <v>205.05127999999999</v>
      </c>
      <c r="Q134" s="18">
        <v>237.85948479999996</v>
      </c>
      <c r="R134" s="18">
        <v>51.262819999999998</v>
      </c>
      <c r="S134" s="19">
        <v>59.46487119999999</v>
      </c>
    </row>
    <row r="135" spans="1:19" x14ac:dyDescent="0.25">
      <c r="A135" s="4">
        <v>67028</v>
      </c>
      <c r="B135" s="4">
        <v>7501943475014</v>
      </c>
      <c r="C135" s="12" t="s">
        <v>722</v>
      </c>
      <c r="D135" s="13" t="s">
        <v>686</v>
      </c>
      <c r="E135" s="13" t="s">
        <v>687</v>
      </c>
      <c r="F135" s="13" t="s">
        <v>721</v>
      </c>
      <c r="G135" s="13">
        <v>10</v>
      </c>
      <c r="H135" s="13">
        <v>4</v>
      </c>
      <c r="I135" s="14">
        <v>274.2</v>
      </c>
      <c r="J135" s="15">
        <v>2</v>
      </c>
      <c r="K135" s="15">
        <v>9.5</v>
      </c>
      <c r="L135" s="16"/>
      <c r="M135" s="16"/>
      <c r="N135" s="16"/>
      <c r="O135" s="16"/>
      <c r="P135" s="17">
        <v>243.18798000000001</v>
      </c>
      <c r="Q135" s="18">
        <v>282.09805679999999</v>
      </c>
      <c r="R135" s="18">
        <v>60.796995000000003</v>
      </c>
      <c r="S135" s="19">
        <v>70.524514199999999</v>
      </c>
    </row>
    <row r="136" spans="1:19" x14ac:dyDescent="0.25">
      <c r="A136" s="4">
        <v>93686</v>
      </c>
      <c r="B136" s="4">
        <v>7501943475076</v>
      </c>
      <c r="C136" s="12" t="s">
        <v>723</v>
      </c>
      <c r="D136" s="13" t="s">
        <v>686</v>
      </c>
      <c r="E136" s="13" t="s">
        <v>687</v>
      </c>
      <c r="F136" s="13" t="s">
        <v>724</v>
      </c>
      <c r="G136" s="13">
        <v>10</v>
      </c>
      <c r="H136" s="13">
        <v>8</v>
      </c>
      <c r="I136" s="14">
        <v>420</v>
      </c>
      <c r="J136" s="15">
        <v>2</v>
      </c>
      <c r="K136" s="15">
        <v>9.5</v>
      </c>
      <c r="L136" s="16"/>
      <c r="M136" s="16"/>
      <c r="N136" s="16"/>
      <c r="O136" s="16"/>
      <c r="P136" s="17">
        <v>372.49799999999999</v>
      </c>
      <c r="Q136" s="18">
        <v>432.09767999999997</v>
      </c>
      <c r="R136" s="18">
        <v>46.562249999999999</v>
      </c>
      <c r="S136" s="19">
        <v>54.012209999999996</v>
      </c>
    </row>
    <row r="137" spans="1:19" x14ac:dyDescent="0.25">
      <c r="A137" s="4">
        <v>89031</v>
      </c>
      <c r="B137" s="4">
        <v>7501943476042</v>
      </c>
      <c r="C137" s="12" t="s">
        <v>725</v>
      </c>
      <c r="D137" s="13" t="s">
        <v>536</v>
      </c>
      <c r="E137" s="13" t="s">
        <v>537</v>
      </c>
      <c r="F137" s="13" t="s">
        <v>538</v>
      </c>
      <c r="G137" s="13">
        <v>270</v>
      </c>
      <c r="H137" s="13">
        <v>24</v>
      </c>
      <c r="I137" s="14">
        <v>986</v>
      </c>
      <c r="J137" s="15">
        <v>2</v>
      </c>
      <c r="K137" s="15">
        <v>5</v>
      </c>
      <c r="L137" s="15">
        <v>5.5</v>
      </c>
      <c r="M137" s="16"/>
      <c r="N137" s="16"/>
      <c r="O137" s="16"/>
      <c r="P137" s="17">
        <v>867.47786999999983</v>
      </c>
      <c r="Q137" s="18">
        <v>1006.2743291999998</v>
      </c>
      <c r="R137" s="18">
        <v>36.144911249999993</v>
      </c>
      <c r="S137" s="19">
        <v>41.928097049999991</v>
      </c>
    </row>
    <row r="138" spans="1:19" x14ac:dyDescent="0.25">
      <c r="A138" s="4">
        <v>89032</v>
      </c>
      <c r="B138" s="4">
        <v>7501943476066</v>
      </c>
      <c r="C138" s="12" t="s">
        <v>726</v>
      </c>
      <c r="D138" s="13" t="s">
        <v>536</v>
      </c>
      <c r="E138" s="13" t="s">
        <v>537</v>
      </c>
      <c r="F138" s="13" t="s">
        <v>540</v>
      </c>
      <c r="G138" s="13">
        <v>360</v>
      </c>
      <c r="H138" s="13">
        <v>24</v>
      </c>
      <c r="I138" s="14">
        <v>1264.5</v>
      </c>
      <c r="J138" s="15">
        <v>2</v>
      </c>
      <c r="K138" s="15">
        <v>5</v>
      </c>
      <c r="L138" s="15">
        <v>5.5</v>
      </c>
      <c r="M138" s="16"/>
      <c r="N138" s="16"/>
      <c r="O138" s="16"/>
      <c r="P138" s="17">
        <v>1112.5007774999999</v>
      </c>
      <c r="Q138" s="18">
        <v>1290.5009018999999</v>
      </c>
      <c r="R138" s="18">
        <v>46.354199062499994</v>
      </c>
      <c r="S138" s="19">
        <v>53.770870912499994</v>
      </c>
    </row>
    <row r="139" spans="1:19" x14ac:dyDescent="0.25">
      <c r="A139" s="4">
        <v>89144</v>
      </c>
      <c r="B139" s="4">
        <v>7501943476271</v>
      </c>
      <c r="C139" s="12" t="s">
        <v>727</v>
      </c>
      <c r="D139" s="13" t="s">
        <v>536</v>
      </c>
      <c r="E139" s="13" t="s">
        <v>537</v>
      </c>
      <c r="F139" s="13" t="s">
        <v>728</v>
      </c>
      <c r="G139" s="13">
        <v>50</v>
      </c>
      <c r="H139" s="13">
        <v>48</v>
      </c>
      <c r="I139" s="14">
        <v>618.70000000000005</v>
      </c>
      <c r="J139" s="15">
        <v>2</v>
      </c>
      <c r="K139" s="15">
        <v>5</v>
      </c>
      <c r="L139" s="15">
        <v>5.5</v>
      </c>
      <c r="M139" s="16"/>
      <c r="N139" s="16"/>
      <c r="O139" s="16"/>
      <c r="P139" s="17">
        <v>544.32916649999993</v>
      </c>
      <c r="Q139" s="18">
        <v>631.42183313999988</v>
      </c>
      <c r="R139" s="18">
        <v>11.340190968749999</v>
      </c>
      <c r="S139" s="19">
        <v>13.154621523749997</v>
      </c>
    </row>
    <row r="140" spans="1:19" x14ac:dyDescent="0.25">
      <c r="A140" s="4">
        <v>925</v>
      </c>
      <c r="B140" s="4">
        <v>7501943488625</v>
      </c>
      <c r="C140" s="12" t="s">
        <v>729</v>
      </c>
      <c r="D140" s="13" t="s">
        <v>512</v>
      </c>
      <c r="E140" s="13" t="s">
        <v>513</v>
      </c>
      <c r="F140" s="13" t="s">
        <v>514</v>
      </c>
      <c r="G140" s="13">
        <v>6</v>
      </c>
      <c r="H140" s="13">
        <v>10</v>
      </c>
      <c r="I140" s="14">
        <v>183.35</v>
      </c>
      <c r="J140" s="15">
        <v>2</v>
      </c>
      <c r="K140" s="15">
        <v>2.5</v>
      </c>
      <c r="L140" s="16"/>
      <c r="M140" s="16"/>
      <c r="N140" s="16"/>
      <c r="O140" s="16"/>
      <c r="P140" s="17">
        <v>175.19092499999999</v>
      </c>
      <c r="Q140" s="18">
        <v>203.22147299999997</v>
      </c>
      <c r="R140" s="18">
        <v>17.519092499999999</v>
      </c>
      <c r="S140" s="19">
        <v>20.322147299999997</v>
      </c>
    </row>
    <row r="141" spans="1:19" x14ac:dyDescent="0.25">
      <c r="A141" s="4">
        <v>64950</v>
      </c>
      <c r="B141" s="4">
        <v>7501943488649</v>
      </c>
      <c r="C141" s="12" t="s">
        <v>730</v>
      </c>
      <c r="D141" s="13" t="s">
        <v>555</v>
      </c>
      <c r="E141" s="13" t="s">
        <v>636</v>
      </c>
      <c r="F141" s="13" t="s">
        <v>731</v>
      </c>
      <c r="G141" s="13">
        <v>40</v>
      </c>
      <c r="H141" s="13">
        <v>4</v>
      </c>
      <c r="I141" s="14">
        <v>548.16</v>
      </c>
      <c r="J141" s="15">
        <v>2</v>
      </c>
      <c r="K141" s="15">
        <v>2.5</v>
      </c>
      <c r="L141" s="15">
        <v>3.5</v>
      </c>
      <c r="M141" s="16"/>
      <c r="N141" s="16"/>
      <c r="O141" s="16"/>
      <c r="P141" s="17">
        <v>505.43503919999989</v>
      </c>
      <c r="Q141" s="18">
        <v>586.30464547199983</v>
      </c>
      <c r="R141" s="18">
        <v>126.35875979999997</v>
      </c>
      <c r="S141" s="19">
        <v>146.57616136799996</v>
      </c>
    </row>
    <row r="142" spans="1:19" x14ac:dyDescent="0.25">
      <c r="A142" s="4">
        <v>64951</v>
      </c>
      <c r="B142" s="4">
        <v>7501943488663</v>
      </c>
      <c r="C142" s="12" t="s">
        <v>732</v>
      </c>
      <c r="D142" s="13" t="s">
        <v>555</v>
      </c>
      <c r="E142" s="13" t="s">
        <v>636</v>
      </c>
      <c r="F142" s="13" t="s">
        <v>731</v>
      </c>
      <c r="G142" s="13">
        <v>40</v>
      </c>
      <c r="H142" s="13">
        <v>4</v>
      </c>
      <c r="I142" s="14">
        <v>583.15</v>
      </c>
      <c r="J142" s="15">
        <v>2</v>
      </c>
      <c r="K142" s="15">
        <v>2.5</v>
      </c>
      <c r="L142" s="15">
        <v>3.5</v>
      </c>
      <c r="M142" s="16"/>
      <c r="N142" s="16"/>
      <c r="O142" s="16"/>
      <c r="P142" s="17">
        <v>537.69783112499988</v>
      </c>
      <c r="Q142" s="18">
        <v>623.72948410499987</v>
      </c>
      <c r="R142" s="18">
        <v>134.42445778124997</v>
      </c>
      <c r="S142" s="19">
        <v>155.93237102624997</v>
      </c>
    </row>
    <row r="143" spans="1:19" x14ac:dyDescent="0.25">
      <c r="A143" s="4">
        <v>64952</v>
      </c>
      <c r="B143" s="4">
        <v>7501943488687</v>
      </c>
      <c r="C143" s="12" t="s">
        <v>733</v>
      </c>
      <c r="D143" s="13" t="s">
        <v>555</v>
      </c>
      <c r="E143" s="13" t="s">
        <v>636</v>
      </c>
      <c r="F143" s="13" t="s">
        <v>731</v>
      </c>
      <c r="G143" s="13">
        <v>40</v>
      </c>
      <c r="H143" s="13">
        <v>4</v>
      </c>
      <c r="I143" s="14">
        <v>618.14</v>
      </c>
      <c r="J143" s="15">
        <v>2</v>
      </c>
      <c r="K143" s="15">
        <v>2.5</v>
      </c>
      <c r="L143" s="15">
        <v>3.5</v>
      </c>
      <c r="M143" s="16"/>
      <c r="N143" s="16"/>
      <c r="O143" s="16"/>
      <c r="P143" s="17">
        <v>569.96062304999987</v>
      </c>
      <c r="Q143" s="18">
        <v>661.15432273799979</v>
      </c>
      <c r="R143" s="18">
        <v>142.49015576249997</v>
      </c>
      <c r="S143" s="19">
        <v>165.28858068449995</v>
      </c>
    </row>
    <row r="144" spans="1:19" x14ac:dyDescent="0.25">
      <c r="A144" s="4">
        <v>78000</v>
      </c>
      <c r="B144" s="4">
        <v>7501943489004</v>
      </c>
      <c r="C144" s="12" t="s">
        <v>734</v>
      </c>
      <c r="D144" s="13" t="s">
        <v>601</v>
      </c>
      <c r="E144" s="13" t="s">
        <v>602</v>
      </c>
      <c r="F144" s="13" t="s">
        <v>735</v>
      </c>
      <c r="G144" s="13">
        <v>110</v>
      </c>
      <c r="H144" s="13">
        <v>64</v>
      </c>
      <c r="I144" s="14">
        <v>550.25</v>
      </c>
      <c r="J144" s="15">
        <v>2</v>
      </c>
      <c r="K144" s="15">
        <v>5</v>
      </c>
      <c r="L144" s="15">
        <v>6.5</v>
      </c>
      <c r="M144" s="16"/>
      <c r="N144" s="16"/>
      <c r="O144" s="16"/>
      <c r="P144" s="17">
        <v>478.98437124999998</v>
      </c>
      <c r="Q144" s="18">
        <v>555.62187064999989</v>
      </c>
      <c r="R144" s="18">
        <v>7.4841308007812497</v>
      </c>
      <c r="S144" s="19">
        <v>8.6815917289062483</v>
      </c>
    </row>
    <row r="145" spans="1:19" x14ac:dyDescent="0.25">
      <c r="A145" s="4">
        <v>78001</v>
      </c>
      <c r="B145" s="4">
        <v>7501943489011</v>
      </c>
      <c r="C145" s="12" t="s">
        <v>736</v>
      </c>
      <c r="D145" s="13" t="s">
        <v>601</v>
      </c>
      <c r="E145" s="13" t="s">
        <v>602</v>
      </c>
      <c r="F145" s="13" t="s">
        <v>735</v>
      </c>
      <c r="G145" s="13">
        <v>160</v>
      </c>
      <c r="H145" s="13">
        <v>72</v>
      </c>
      <c r="I145" s="14">
        <v>826.77</v>
      </c>
      <c r="J145" s="15">
        <v>2</v>
      </c>
      <c r="K145" s="15">
        <v>5</v>
      </c>
      <c r="L145" s="15">
        <v>6.5</v>
      </c>
      <c r="M145" s="16"/>
      <c r="N145" s="16"/>
      <c r="O145" s="16"/>
      <c r="P145" s="17">
        <v>719.69088345</v>
      </c>
      <c r="Q145" s="18">
        <v>834.84142480199989</v>
      </c>
      <c r="R145" s="18">
        <v>9.9957067145833332</v>
      </c>
      <c r="S145" s="19">
        <v>11.595019788916666</v>
      </c>
    </row>
    <row r="146" spans="1:19" x14ac:dyDescent="0.25">
      <c r="A146" s="4">
        <v>78002</v>
      </c>
      <c r="B146" s="4">
        <v>7501943489028</v>
      </c>
      <c r="C146" s="12" t="s">
        <v>737</v>
      </c>
      <c r="D146" s="13" t="s">
        <v>601</v>
      </c>
      <c r="E146" s="13" t="s">
        <v>602</v>
      </c>
      <c r="F146" s="13" t="s">
        <v>735</v>
      </c>
      <c r="G146" s="13">
        <v>160</v>
      </c>
      <c r="H146" s="13">
        <v>72</v>
      </c>
      <c r="I146" s="14">
        <v>826.77</v>
      </c>
      <c r="J146" s="15">
        <v>2</v>
      </c>
      <c r="K146" s="15">
        <v>5</v>
      </c>
      <c r="L146" s="15">
        <v>6.5</v>
      </c>
      <c r="M146" s="16"/>
      <c r="N146" s="16"/>
      <c r="O146" s="16"/>
      <c r="P146" s="17">
        <v>719.69088345</v>
      </c>
      <c r="Q146" s="18">
        <v>834.84142480199989</v>
      </c>
      <c r="R146" s="18">
        <v>9.9957067145833332</v>
      </c>
      <c r="S146" s="19">
        <v>11.595019788916666</v>
      </c>
    </row>
    <row r="147" spans="1:19" x14ac:dyDescent="0.25">
      <c r="A147" s="4">
        <v>78003</v>
      </c>
      <c r="B147" s="4">
        <v>7501943489035</v>
      </c>
      <c r="C147" s="12" t="s">
        <v>738</v>
      </c>
      <c r="D147" s="13" t="s">
        <v>601</v>
      </c>
      <c r="E147" s="13" t="s">
        <v>602</v>
      </c>
      <c r="F147" s="13" t="s">
        <v>735</v>
      </c>
      <c r="G147" s="13">
        <v>160</v>
      </c>
      <c r="H147" s="13">
        <v>72</v>
      </c>
      <c r="I147" s="14">
        <v>826.77</v>
      </c>
      <c r="J147" s="15">
        <v>2</v>
      </c>
      <c r="K147" s="15">
        <v>5</v>
      </c>
      <c r="L147" s="15">
        <v>6.5</v>
      </c>
      <c r="M147" s="16"/>
      <c r="N147" s="16"/>
      <c r="O147" s="16"/>
      <c r="P147" s="17">
        <v>719.69088345</v>
      </c>
      <c r="Q147" s="18">
        <v>834.84142480199989</v>
      </c>
      <c r="R147" s="18">
        <v>9.9957067145833332</v>
      </c>
      <c r="S147" s="19">
        <v>11.595019788916666</v>
      </c>
    </row>
    <row r="148" spans="1:19" x14ac:dyDescent="0.25">
      <c r="A148" s="4">
        <v>78004</v>
      </c>
      <c r="B148" s="4">
        <v>7501943489042</v>
      </c>
      <c r="C148" s="12" t="s">
        <v>739</v>
      </c>
      <c r="D148" s="13" t="s">
        <v>601</v>
      </c>
      <c r="E148" s="13" t="s">
        <v>602</v>
      </c>
      <c r="F148" s="13" t="s">
        <v>735</v>
      </c>
      <c r="G148" s="13">
        <v>160</v>
      </c>
      <c r="H148" s="13">
        <v>72</v>
      </c>
      <c r="I148" s="14">
        <v>826.77</v>
      </c>
      <c r="J148" s="15">
        <v>2</v>
      </c>
      <c r="K148" s="15">
        <v>5</v>
      </c>
      <c r="L148" s="15">
        <v>6.5</v>
      </c>
      <c r="M148" s="16"/>
      <c r="N148" s="16"/>
      <c r="O148" s="16"/>
      <c r="P148" s="17">
        <v>719.69088345</v>
      </c>
      <c r="Q148" s="18">
        <v>834.84142480199989</v>
      </c>
      <c r="R148" s="18">
        <v>9.9957067145833332</v>
      </c>
      <c r="S148" s="19">
        <v>11.595019788916666</v>
      </c>
    </row>
    <row r="149" spans="1:19" x14ac:dyDescent="0.25">
      <c r="A149" s="4">
        <v>78064</v>
      </c>
      <c r="B149" s="4">
        <v>7501943489059</v>
      </c>
      <c r="C149" s="12" t="s">
        <v>740</v>
      </c>
      <c r="D149" s="13" t="s">
        <v>601</v>
      </c>
      <c r="E149" s="13" t="s">
        <v>602</v>
      </c>
      <c r="F149" s="13" t="s">
        <v>735</v>
      </c>
      <c r="G149" s="13">
        <v>160</v>
      </c>
      <c r="H149" s="13">
        <v>72</v>
      </c>
      <c r="I149" s="14">
        <v>344.49</v>
      </c>
      <c r="J149" s="15">
        <v>2</v>
      </c>
      <c r="K149" s="15">
        <v>5</v>
      </c>
      <c r="L149" s="15">
        <v>6.5</v>
      </c>
      <c r="M149" s="16"/>
      <c r="N149" s="16"/>
      <c r="O149" s="16"/>
      <c r="P149" s="17">
        <v>299.87337765000001</v>
      </c>
      <c r="Q149" s="18">
        <v>347.85311807400001</v>
      </c>
      <c r="R149" s="18">
        <v>4.1649080229166664</v>
      </c>
      <c r="S149" s="19">
        <v>4.8312933065833334</v>
      </c>
    </row>
    <row r="150" spans="1:19" x14ac:dyDescent="0.25">
      <c r="A150" s="4">
        <v>78006</v>
      </c>
      <c r="B150" s="4">
        <v>7501943489066</v>
      </c>
      <c r="C150" s="12" t="s">
        <v>741</v>
      </c>
      <c r="D150" s="13" t="s">
        <v>601</v>
      </c>
      <c r="E150" s="13" t="s">
        <v>602</v>
      </c>
      <c r="F150" s="13" t="s">
        <v>742</v>
      </c>
      <c r="G150" s="13">
        <v>110</v>
      </c>
      <c r="H150" s="13">
        <v>24</v>
      </c>
      <c r="I150" s="14">
        <v>542.29</v>
      </c>
      <c r="J150" s="15">
        <v>2</v>
      </c>
      <c r="K150" s="15">
        <v>5</v>
      </c>
      <c r="L150" s="15">
        <v>7.5</v>
      </c>
      <c r="M150" s="16"/>
      <c r="N150" s="16"/>
      <c r="O150" s="16"/>
      <c r="P150" s="17">
        <v>467.00659074999987</v>
      </c>
      <c r="Q150" s="18">
        <v>541.72764526999981</v>
      </c>
      <c r="R150" s="18">
        <v>19.458607947916661</v>
      </c>
      <c r="S150" s="19">
        <v>22.571985219583325</v>
      </c>
    </row>
    <row r="151" spans="1:19" x14ac:dyDescent="0.25">
      <c r="A151" s="4">
        <v>78007</v>
      </c>
      <c r="B151" s="4">
        <v>7501943489073</v>
      </c>
      <c r="C151" s="12" t="s">
        <v>743</v>
      </c>
      <c r="D151" s="13" t="s">
        <v>601</v>
      </c>
      <c r="E151" s="13" t="s">
        <v>602</v>
      </c>
      <c r="F151" s="13" t="s">
        <v>742</v>
      </c>
      <c r="G151" s="13">
        <v>110</v>
      </c>
      <c r="H151" s="13">
        <v>24</v>
      </c>
      <c r="I151" s="14">
        <v>542.29</v>
      </c>
      <c r="J151" s="15">
        <v>2</v>
      </c>
      <c r="K151" s="15">
        <v>5</v>
      </c>
      <c r="L151" s="15">
        <v>7.5</v>
      </c>
      <c r="M151" s="16"/>
      <c r="N151" s="16"/>
      <c r="O151" s="16"/>
      <c r="P151" s="17">
        <v>467.00659074999987</v>
      </c>
      <c r="Q151" s="18">
        <v>541.72764526999981</v>
      </c>
      <c r="R151" s="18">
        <v>19.458607947916661</v>
      </c>
      <c r="S151" s="19">
        <v>22.571985219583325</v>
      </c>
    </row>
    <row r="152" spans="1:19" x14ac:dyDescent="0.25">
      <c r="A152" s="4">
        <v>96595</v>
      </c>
      <c r="B152" s="4">
        <v>7501943489684</v>
      </c>
      <c r="C152" s="12" t="s">
        <v>744</v>
      </c>
      <c r="D152" s="13" t="s">
        <v>583</v>
      </c>
      <c r="E152" s="13" t="s">
        <v>584</v>
      </c>
      <c r="F152" s="13" t="s">
        <v>745</v>
      </c>
      <c r="G152" s="13">
        <v>40</v>
      </c>
      <c r="H152" s="13">
        <v>24</v>
      </c>
      <c r="I152" s="14">
        <v>544.27</v>
      </c>
      <c r="J152" s="15">
        <v>2</v>
      </c>
      <c r="K152" s="15">
        <v>5</v>
      </c>
      <c r="L152" s="15">
        <v>3</v>
      </c>
      <c r="M152" s="16"/>
      <c r="N152" s="16"/>
      <c r="O152" s="16"/>
      <c r="P152" s="17">
        <v>491.51390889999993</v>
      </c>
      <c r="Q152" s="18">
        <v>570.15613432399994</v>
      </c>
      <c r="R152" s="18">
        <v>20.479746204166663</v>
      </c>
      <c r="S152" s="19">
        <v>23.756505596833332</v>
      </c>
    </row>
    <row r="153" spans="1:19" x14ac:dyDescent="0.25">
      <c r="A153" s="4">
        <v>70407</v>
      </c>
      <c r="B153" s="4">
        <v>7501943490994</v>
      </c>
      <c r="C153" s="12" t="s">
        <v>746</v>
      </c>
      <c r="D153" s="13" t="s">
        <v>525</v>
      </c>
      <c r="E153" s="13" t="s">
        <v>525</v>
      </c>
      <c r="F153" s="13" t="s">
        <v>747</v>
      </c>
      <c r="G153" s="13">
        <v>10</v>
      </c>
      <c r="H153" s="13">
        <v>12</v>
      </c>
      <c r="I153" s="14">
        <v>147.30000000000001</v>
      </c>
      <c r="J153" s="15">
        <v>2</v>
      </c>
      <c r="K153" s="15">
        <v>6</v>
      </c>
      <c r="L153" s="16"/>
      <c r="M153" s="16"/>
      <c r="N153" s="16"/>
      <c r="O153" s="16"/>
      <c r="P153" s="17">
        <v>135.69275999999999</v>
      </c>
      <c r="Q153" s="18">
        <v>157.40360159999997</v>
      </c>
      <c r="R153" s="18">
        <v>11.307729999999999</v>
      </c>
      <c r="S153" s="19">
        <v>13.116966799999998</v>
      </c>
    </row>
    <row r="154" spans="1:19" x14ac:dyDescent="0.25">
      <c r="A154" s="4">
        <v>70327</v>
      </c>
      <c r="B154" s="4">
        <v>7501943494220</v>
      </c>
      <c r="C154" s="12" t="s">
        <v>748</v>
      </c>
      <c r="D154" s="13" t="s">
        <v>525</v>
      </c>
      <c r="E154" s="13" t="s">
        <v>525</v>
      </c>
      <c r="F154" s="13" t="s">
        <v>749</v>
      </c>
      <c r="G154" s="13">
        <v>10</v>
      </c>
      <c r="H154" s="13">
        <v>8</v>
      </c>
      <c r="I154" s="14">
        <v>140.41</v>
      </c>
      <c r="J154" s="15">
        <v>2</v>
      </c>
      <c r="K154" s="15">
        <v>4</v>
      </c>
      <c r="L154" s="16"/>
      <c r="M154" s="16"/>
      <c r="N154" s="16"/>
      <c r="O154" s="16"/>
      <c r="P154" s="17">
        <v>132.09772799999999</v>
      </c>
      <c r="Q154" s="18">
        <v>153.23336447999998</v>
      </c>
      <c r="R154" s="18">
        <v>16.512215999999999</v>
      </c>
      <c r="S154" s="19">
        <v>19.154170559999997</v>
      </c>
    </row>
    <row r="155" spans="1:19" x14ac:dyDescent="0.25">
      <c r="A155" s="4">
        <v>70329</v>
      </c>
      <c r="B155" s="4">
        <v>7501943494244</v>
      </c>
      <c r="C155" s="12" t="s">
        <v>750</v>
      </c>
      <c r="D155" s="13" t="s">
        <v>525</v>
      </c>
      <c r="E155" s="13" t="s">
        <v>525</v>
      </c>
      <c r="F155" s="13" t="s">
        <v>751</v>
      </c>
      <c r="G155" s="13">
        <v>8</v>
      </c>
      <c r="H155" s="13">
        <v>10</v>
      </c>
      <c r="I155" s="14">
        <v>103.19</v>
      </c>
      <c r="J155" s="15">
        <v>2</v>
      </c>
      <c r="K155" s="15">
        <v>6.5</v>
      </c>
      <c r="L155" s="16"/>
      <c r="M155" s="16"/>
      <c r="N155" s="16"/>
      <c r="O155" s="16"/>
      <c r="P155" s="17">
        <v>94.552997000000005</v>
      </c>
      <c r="Q155" s="18">
        <v>109.68147652</v>
      </c>
      <c r="R155" s="18">
        <v>9.4552997000000012</v>
      </c>
      <c r="S155" s="19">
        <v>10.968147652000001</v>
      </c>
    </row>
    <row r="156" spans="1:19" x14ac:dyDescent="0.25">
      <c r="A156" s="4">
        <v>70331</v>
      </c>
      <c r="B156" s="4">
        <v>7501943494268</v>
      </c>
      <c r="C156" s="12" t="s">
        <v>752</v>
      </c>
      <c r="D156" s="13" t="s">
        <v>525</v>
      </c>
      <c r="E156" s="13" t="s">
        <v>525</v>
      </c>
      <c r="F156" s="13" t="s">
        <v>753</v>
      </c>
      <c r="G156" s="13">
        <v>10</v>
      </c>
      <c r="H156" s="13">
        <v>18</v>
      </c>
      <c r="I156" s="14">
        <v>300.7</v>
      </c>
      <c r="J156" s="15">
        <v>2</v>
      </c>
      <c r="K156" s="15">
        <v>6.5</v>
      </c>
      <c r="L156" s="16"/>
      <c r="M156" s="16"/>
      <c r="N156" s="16"/>
      <c r="O156" s="16"/>
      <c r="P156" s="17">
        <v>275.53140999999999</v>
      </c>
      <c r="Q156" s="18">
        <v>319.61643559999999</v>
      </c>
      <c r="R156" s="18">
        <v>15.307300555555555</v>
      </c>
      <c r="S156" s="19">
        <v>17.756468644444443</v>
      </c>
    </row>
    <row r="157" spans="1:19" x14ac:dyDescent="0.25">
      <c r="A157" s="4">
        <v>89061</v>
      </c>
      <c r="B157" s="4">
        <v>7501943494756</v>
      </c>
      <c r="C157" s="12" t="s">
        <v>754</v>
      </c>
      <c r="D157" s="13" t="s">
        <v>536</v>
      </c>
      <c r="E157" s="13" t="s">
        <v>537</v>
      </c>
      <c r="F157" s="13" t="s">
        <v>538</v>
      </c>
      <c r="G157" s="13">
        <v>90</v>
      </c>
      <c r="H157" s="13">
        <v>36</v>
      </c>
      <c r="I157" s="14">
        <v>462.25</v>
      </c>
      <c r="J157" s="15">
        <v>2</v>
      </c>
      <c r="K157" s="15">
        <v>5</v>
      </c>
      <c r="L157" s="15">
        <v>5.5</v>
      </c>
      <c r="M157" s="16"/>
      <c r="N157" s="16"/>
      <c r="O157" s="16"/>
      <c r="P157" s="17">
        <v>406.68523874999994</v>
      </c>
      <c r="Q157" s="18">
        <v>471.75487694999993</v>
      </c>
      <c r="R157" s="18">
        <v>11.296812187499999</v>
      </c>
      <c r="S157" s="19">
        <v>13.104302137499998</v>
      </c>
    </row>
    <row r="158" spans="1:19" x14ac:dyDescent="0.25">
      <c r="A158" s="4">
        <v>78040</v>
      </c>
      <c r="B158" s="4">
        <v>7501943494817</v>
      </c>
      <c r="C158" s="12" t="s">
        <v>755</v>
      </c>
      <c r="D158" s="13" t="s">
        <v>601</v>
      </c>
      <c r="E158" s="13" t="s">
        <v>602</v>
      </c>
      <c r="F158" s="13" t="s">
        <v>756</v>
      </c>
      <c r="G158" s="13">
        <v>450</v>
      </c>
      <c r="H158" s="13">
        <v>12</v>
      </c>
      <c r="I158" s="14">
        <v>372.09</v>
      </c>
      <c r="J158" s="15">
        <v>2</v>
      </c>
      <c r="K158" s="15">
        <v>5</v>
      </c>
      <c r="L158" s="15">
        <v>6.5</v>
      </c>
      <c r="M158" s="16"/>
      <c r="N158" s="16"/>
      <c r="O158" s="16"/>
      <c r="P158" s="17">
        <v>323.89876364999998</v>
      </c>
      <c r="Q158" s="18">
        <v>375.72256583399997</v>
      </c>
      <c r="R158" s="18">
        <v>26.991563637499997</v>
      </c>
      <c r="S158" s="19">
        <v>31.310213819499996</v>
      </c>
    </row>
    <row r="159" spans="1:19" x14ac:dyDescent="0.25">
      <c r="A159" s="4">
        <v>1792</v>
      </c>
      <c r="B159" s="4">
        <v>7501943495937</v>
      </c>
      <c r="C159" s="12" t="s">
        <v>757</v>
      </c>
      <c r="D159" s="13" t="s">
        <v>512</v>
      </c>
      <c r="E159" s="13" t="s">
        <v>513</v>
      </c>
      <c r="F159" s="13" t="s">
        <v>573</v>
      </c>
      <c r="G159" s="13">
        <v>4</v>
      </c>
      <c r="H159" s="13">
        <v>15</v>
      </c>
      <c r="I159" s="14">
        <v>305.54000000000002</v>
      </c>
      <c r="J159" s="15">
        <v>2</v>
      </c>
      <c r="K159" s="15">
        <v>3</v>
      </c>
      <c r="L159" s="16"/>
      <c r="M159" s="16"/>
      <c r="N159" s="16"/>
      <c r="O159" s="16"/>
      <c r="P159" s="17">
        <v>290.446324</v>
      </c>
      <c r="Q159" s="18">
        <v>336.91773583999998</v>
      </c>
      <c r="R159" s="18">
        <v>19.363088266666669</v>
      </c>
      <c r="S159" s="19">
        <v>22.461182389333331</v>
      </c>
    </row>
    <row r="160" spans="1:19" x14ac:dyDescent="0.25">
      <c r="A160" s="4">
        <v>64543</v>
      </c>
      <c r="B160" s="4">
        <v>7506425600007</v>
      </c>
      <c r="C160" s="12" t="s">
        <v>758</v>
      </c>
      <c r="D160" s="13" t="s">
        <v>555</v>
      </c>
      <c r="E160" s="13" t="s">
        <v>636</v>
      </c>
      <c r="F160" s="13" t="s">
        <v>637</v>
      </c>
      <c r="G160" s="13">
        <v>40</v>
      </c>
      <c r="H160" s="13">
        <v>4</v>
      </c>
      <c r="I160" s="14">
        <v>405</v>
      </c>
      <c r="J160" s="15">
        <v>2</v>
      </c>
      <c r="K160" s="15">
        <v>2.5</v>
      </c>
      <c r="L160" s="15">
        <v>3.5</v>
      </c>
      <c r="M160" s="16"/>
      <c r="N160" s="16"/>
      <c r="O160" s="16"/>
      <c r="P160" s="17">
        <v>373.43328749999995</v>
      </c>
      <c r="Q160" s="18">
        <v>433.18261349999989</v>
      </c>
      <c r="R160" s="18">
        <v>93.358321874999987</v>
      </c>
      <c r="S160" s="19">
        <v>108.29565337499997</v>
      </c>
    </row>
    <row r="161" spans="1:19" x14ac:dyDescent="0.25">
      <c r="A161" s="4">
        <v>497</v>
      </c>
      <c r="B161" s="4">
        <v>7506425600397</v>
      </c>
      <c r="C161" s="12" t="s">
        <v>759</v>
      </c>
      <c r="D161" s="13" t="s">
        <v>516</v>
      </c>
      <c r="E161" s="13" t="s">
        <v>517</v>
      </c>
      <c r="F161" s="13" t="s">
        <v>518</v>
      </c>
      <c r="G161" s="13">
        <v>420</v>
      </c>
      <c r="H161" s="13">
        <v>12</v>
      </c>
      <c r="I161" s="14">
        <v>405.25</v>
      </c>
      <c r="J161" s="15">
        <v>2</v>
      </c>
      <c r="K161" s="15">
        <v>2</v>
      </c>
      <c r="L161" s="15">
        <v>9.5</v>
      </c>
      <c r="M161" s="16"/>
      <c r="N161" s="16"/>
      <c r="O161" s="16"/>
      <c r="P161" s="17">
        <v>352.22790049999998</v>
      </c>
      <c r="Q161" s="18">
        <v>408.58436457999994</v>
      </c>
      <c r="R161" s="18">
        <v>29.352325041666663</v>
      </c>
      <c r="S161" s="19">
        <v>34.048697048333331</v>
      </c>
    </row>
    <row r="162" spans="1:19" x14ac:dyDescent="0.25">
      <c r="A162" s="20">
        <v>96620</v>
      </c>
      <c r="B162" s="4">
        <v>7506425601790</v>
      </c>
      <c r="C162" s="12" t="s">
        <v>760</v>
      </c>
      <c r="D162" s="13" t="s">
        <v>583</v>
      </c>
      <c r="E162" s="13" t="s">
        <v>584</v>
      </c>
      <c r="F162" s="13" t="s">
        <v>761</v>
      </c>
      <c r="G162" s="13">
        <v>90</v>
      </c>
      <c r="H162" s="13">
        <v>24</v>
      </c>
      <c r="I162" s="14">
        <v>266.56</v>
      </c>
      <c r="J162" s="15">
        <v>2</v>
      </c>
      <c r="K162" s="15">
        <v>5</v>
      </c>
      <c r="L162" s="15">
        <v>6</v>
      </c>
      <c r="M162" s="16"/>
      <c r="N162" s="16"/>
      <c r="O162" s="16"/>
      <c r="P162" s="17">
        <v>233.27731839999996</v>
      </c>
      <c r="Q162" s="18">
        <v>270.60168934399991</v>
      </c>
      <c r="R162" s="18">
        <v>9.7198882666666648</v>
      </c>
      <c r="S162" s="19">
        <v>11.27507038933333</v>
      </c>
    </row>
    <row r="163" spans="1:19" x14ac:dyDescent="0.25">
      <c r="A163" s="4">
        <v>91201</v>
      </c>
      <c r="B163" s="4">
        <v>7506425602759</v>
      </c>
      <c r="C163" s="12" t="s">
        <v>762</v>
      </c>
      <c r="D163" s="13" t="s">
        <v>516</v>
      </c>
      <c r="E163" s="13" t="s">
        <v>517</v>
      </c>
      <c r="F163" s="13" t="s">
        <v>553</v>
      </c>
      <c r="G163" s="13">
        <v>100</v>
      </c>
      <c r="H163" s="13">
        <v>48</v>
      </c>
      <c r="I163" s="14">
        <v>350.9</v>
      </c>
      <c r="J163" s="15">
        <v>2</v>
      </c>
      <c r="K163" s="15">
        <v>2</v>
      </c>
      <c r="L163" s="15">
        <v>10.5</v>
      </c>
      <c r="M163" s="16"/>
      <c r="N163" s="16"/>
      <c r="O163" s="16"/>
      <c r="P163" s="17">
        <v>301.61890219999998</v>
      </c>
      <c r="Q163" s="18">
        <v>349.87792655199996</v>
      </c>
      <c r="R163" s="18">
        <v>6.2837271291666665</v>
      </c>
      <c r="S163" s="19">
        <v>7.2891234698333323</v>
      </c>
    </row>
    <row r="164" spans="1:19" x14ac:dyDescent="0.25">
      <c r="A164" s="4">
        <v>91202</v>
      </c>
      <c r="B164" s="4">
        <v>7506425602766</v>
      </c>
      <c r="C164" s="12" t="s">
        <v>763</v>
      </c>
      <c r="D164" s="13" t="s">
        <v>516</v>
      </c>
      <c r="E164" s="13" t="s">
        <v>517</v>
      </c>
      <c r="F164" s="13" t="s">
        <v>553</v>
      </c>
      <c r="G164" s="13">
        <v>220</v>
      </c>
      <c r="H164" s="13">
        <v>24</v>
      </c>
      <c r="I164" s="14">
        <v>381.8</v>
      </c>
      <c r="J164" s="15">
        <v>2</v>
      </c>
      <c r="K164" s="15">
        <v>2</v>
      </c>
      <c r="L164" s="15">
        <v>10.5</v>
      </c>
      <c r="M164" s="16"/>
      <c r="N164" s="16"/>
      <c r="O164" s="16"/>
      <c r="P164" s="17">
        <v>328.17924440000002</v>
      </c>
      <c r="Q164" s="18">
        <v>380.68792350399997</v>
      </c>
      <c r="R164" s="18">
        <v>13.674135183333334</v>
      </c>
      <c r="S164" s="19">
        <v>15.861996812666666</v>
      </c>
    </row>
    <row r="165" spans="1:19" x14ac:dyDescent="0.25">
      <c r="A165" s="4">
        <v>91203</v>
      </c>
      <c r="B165" s="4">
        <v>7506425602773</v>
      </c>
      <c r="C165" s="12" t="s">
        <v>764</v>
      </c>
      <c r="D165" s="13" t="s">
        <v>516</v>
      </c>
      <c r="E165" s="13" t="s">
        <v>517</v>
      </c>
      <c r="F165" s="13" t="s">
        <v>553</v>
      </c>
      <c r="G165" s="13">
        <v>450</v>
      </c>
      <c r="H165" s="13">
        <v>12</v>
      </c>
      <c r="I165" s="14">
        <v>372.1</v>
      </c>
      <c r="J165" s="15">
        <v>2</v>
      </c>
      <c r="K165" s="15">
        <v>2</v>
      </c>
      <c r="L165" s="15">
        <v>10.5</v>
      </c>
      <c r="M165" s="16"/>
      <c r="N165" s="16"/>
      <c r="O165" s="16"/>
      <c r="P165" s="17">
        <v>319.84153180000004</v>
      </c>
      <c r="Q165" s="18">
        <v>371.01617688800002</v>
      </c>
      <c r="R165" s="18">
        <v>26.653460983333336</v>
      </c>
      <c r="S165" s="19">
        <v>30.918014740666667</v>
      </c>
    </row>
    <row r="166" spans="1:19" x14ac:dyDescent="0.25">
      <c r="A166" s="4">
        <v>64451</v>
      </c>
      <c r="B166" s="4">
        <v>7506425603213</v>
      </c>
      <c r="C166" s="12" t="s">
        <v>765</v>
      </c>
      <c r="D166" s="13" t="s">
        <v>555</v>
      </c>
      <c r="E166" s="13" t="s">
        <v>556</v>
      </c>
      <c r="F166" s="13" t="s">
        <v>766</v>
      </c>
      <c r="G166" s="13">
        <v>40</v>
      </c>
      <c r="H166" s="13">
        <v>4</v>
      </c>
      <c r="I166" s="14">
        <v>480.71</v>
      </c>
      <c r="J166" s="15">
        <v>2</v>
      </c>
      <c r="K166" s="15">
        <v>2.5</v>
      </c>
      <c r="L166" s="15">
        <v>3.5</v>
      </c>
      <c r="M166" s="16"/>
      <c r="N166" s="16"/>
      <c r="O166" s="16"/>
      <c r="P166" s="17">
        <v>443.24226082499996</v>
      </c>
      <c r="Q166" s="18">
        <v>514.16102255699991</v>
      </c>
      <c r="R166" s="18">
        <v>110.81056520624999</v>
      </c>
      <c r="S166" s="19">
        <v>128.54025563924998</v>
      </c>
    </row>
    <row r="167" spans="1:19" x14ac:dyDescent="0.25">
      <c r="A167" s="4">
        <v>64452</v>
      </c>
      <c r="B167" s="4">
        <v>7506425603237</v>
      </c>
      <c r="C167" s="12" t="s">
        <v>767</v>
      </c>
      <c r="D167" s="13" t="s">
        <v>555</v>
      </c>
      <c r="E167" s="13" t="s">
        <v>556</v>
      </c>
      <c r="F167" s="13" t="s">
        <v>766</v>
      </c>
      <c r="G167" s="13">
        <v>40</v>
      </c>
      <c r="H167" s="13">
        <v>4</v>
      </c>
      <c r="I167" s="14">
        <v>516.30999999999995</v>
      </c>
      <c r="J167" s="15">
        <v>2</v>
      </c>
      <c r="K167" s="15">
        <v>2.5</v>
      </c>
      <c r="L167" s="15">
        <v>3.5</v>
      </c>
      <c r="M167" s="16"/>
      <c r="N167" s="16"/>
      <c r="O167" s="16"/>
      <c r="P167" s="17">
        <v>476.06750782499989</v>
      </c>
      <c r="Q167" s="18">
        <v>552.23830907699983</v>
      </c>
      <c r="R167" s="18">
        <v>119.01687695624997</v>
      </c>
      <c r="S167" s="19">
        <v>138.05957726924996</v>
      </c>
    </row>
    <row r="168" spans="1:19" x14ac:dyDescent="0.25">
      <c r="A168" s="4">
        <v>64453</v>
      </c>
      <c r="B168" s="4">
        <v>7506425603251</v>
      </c>
      <c r="C168" s="12" t="s">
        <v>768</v>
      </c>
      <c r="D168" s="13" t="s">
        <v>555</v>
      </c>
      <c r="E168" s="13" t="s">
        <v>556</v>
      </c>
      <c r="F168" s="13" t="s">
        <v>766</v>
      </c>
      <c r="G168" s="13">
        <v>40</v>
      </c>
      <c r="H168" s="13">
        <v>4</v>
      </c>
      <c r="I168" s="14">
        <v>534.12</v>
      </c>
      <c r="J168" s="15">
        <v>2</v>
      </c>
      <c r="K168" s="15">
        <v>2.5</v>
      </c>
      <c r="L168" s="15">
        <v>3.5</v>
      </c>
      <c r="M168" s="16"/>
      <c r="N168" s="16"/>
      <c r="O168" s="16"/>
      <c r="P168" s="17">
        <v>492.48935189999997</v>
      </c>
      <c r="Q168" s="18">
        <v>571.28764820399988</v>
      </c>
      <c r="R168" s="18">
        <v>123.12233797499999</v>
      </c>
      <c r="S168" s="19">
        <v>142.82191205099997</v>
      </c>
    </row>
    <row r="169" spans="1:19" x14ac:dyDescent="0.25">
      <c r="A169" s="4">
        <v>64856</v>
      </c>
      <c r="B169" s="4">
        <v>7506425604241</v>
      </c>
      <c r="C169" s="12" t="s">
        <v>769</v>
      </c>
      <c r="D169" s="13" t="s">
        <v>555</v>
      </c>
      <c r="E169" s="13" t="s">
        <v>636</v>
      </c>
      <c r="F169" s="13" t="s">
        <v>637</v>
      </c>
      <c r="G169" s="13">
        <v>40</v>
      </c>
      <c r="H169" s="13">
        <v>5</v>
      </c>
      <c r="I169" s="14">
        <v>724.5</v>
      </c>
      <c r="J169" s="15">
        <v>2</v>
      </c>
      <c r="K169" s="15">
        <v>2.5</v>
      </c>
      <c r="L169" s="15">
        <v>3.5</v>
      </c>
      <c r="M169" s="16"/>
      <c r="N169" s="16"/>
      <c r="O169" s="16"/>
      <c r="P169" s="17">
        <v>668.03065874999993</v>
      </c>
      <c r="Q169" s="18">
        <v>774.91556414999991</v>
      </c>
      <c r="R169" s="18">
        <v>133.60613174999997</v>
      </c>
      <c r="S169" s="19">
        <v>154.98311282999998</v>
      </c>
    </row>
    <row r="170" spans="1:19" x14ac:dyDescent="0.25">
      <c r="A170" s="4">
        <v>64857</v>
      </c>
      <c r="B170" s="4">
        <v>7506425604265</v>
      </c>
      <c r="C170" s="12" t="s">
        <v>770</v>
      </c>
      <c r="D170" s="13" t="s">
        <v>555</v>
      </c>
      <c r="E170" s="13" t="s">
        <v>636</v>
      </c>
      <c r="F170" s="13" t="s">
        <v>637</v>
      </c>
      <c r="G170" s="13">
        <v>40</v>
      </c>
      <c r="H170" s="13">
        <v>5</v>
      </c>
      <c r="I170" s="14">
        <v>724.5</v>
      </c>
      <c r="J170" s="15">
        <v>2</v>
      </c>
      <c r="K170" s="15">
        <v>2.5</v>
      </c>
      <c r="L170" s="15">
        <v>3.5</v>
      </c>
      <c r="M170" s="16"/>
      <c r="N170" s="16"/>
      <c r="O170" s="16"/>
      <c r="P170" s="17">
        <v>668.03065874999993</v>
      </c>
      <c r="Q170" s="18">
        <v>774.91556414999991</v>
      </c>
      <c r="R170" s="18">
        <v>133.60613174999997</v>
      </c>
      <c r="S170" s="19">
        <v>154.98311282999998</v>
      </c>
    </row>
    <row r="171" spans="1:19" x14ac:dyDescent="0.25">
      <c r="A171" s="4">
        <v>64858</v>
      </c>
      <c r="B171" s="4">
        <v>7506425604289</v>
      </c>
      <c r="C171" s="12" t="s">
        <v>771</v>
      </c>
      <c r="D171" s="13" t="s">
        <v>555</v>
      </c>
      <c r="E171" s="13" t="s">
        <v>636</v>
      </c>
      <c r="F171" s="13" t="s">
        <v>637</v>
      </c>
      <c r="G171" s="13">
        <v>40</v>
      </c>
      <c r="H171" s="13">
        <v>5</v>
      </c>
      <c r="I171" s="14">
        <v>813.75</v>
      </c>
      <c r="J171" s="15">
        <v>2</v>
      </c>
      <c r="K171" s="15">
        <v>2.5</v>
      </c>
      <c r="L171" s="15">
        <v>3.5</v>
      </c>
      <c r="M171" s="16"/>
      <c r="N171" s="16"/>
      <c r="O171" s="16"/>
      <c r="P171" s="17">
        <v>750.324290625</v>
      </c>
      <c r="Q171" s="18">
        <v>870.37617712499991</v>
      </c>
      <c r="R171" s="18">
        <v>150.064858125</v>
      </c>
      <c r="S171" s="19">
        <v>174.07523542499999</v>
      </c>
    </row>
    <row r="172" spans="1:19" x14ac:dyDescent="0.25">
      <c r="A172" s="4">
        <v>64859</v>
      </c>
      <c r="B172" s="4">
        <v>7506425604302</v>
      </c>
      <c r="C172" s="12" t="s">
        <v>772</v>
      </c>
      <c r="D172" s="13" t="s">
        <v>555</v>
      </c>
      <c r="E172" s="13" t="s">
        <v>636</v>
      </c>
      <c r="F172" s="13" t="s">
        <v>637</v>
      </c>
      <c r="G172" s="13">
        <v>40</v>
      </c>
      <c r="H172" s="13">
        <v>5</v>
      </c>
      <c r="I172" s="14">
        <v>813.75</v>
      </c>
      <c r="J172" s="15">
        <v>2</v>
      </c>
      <c r="K172" s="15">
        <v>2.5</v>
      </c>
      <c r="L172" s="15">
        <v>3.5</v>
      </c>
      <c r="M172" s="16"/>
      <c r="N172" s="16"/>
      <c r="O172" s="16"/>
      <c r="P172" s="17">
        <v>750.324290625</v>
      </c>
      <c r="Q172" s="18">
        <v>870.37617712499991</v>
      </c>
      <c r="R172" s="18">
        <v>150.064858125</v>
      </c>
      <c r="S172" s="19">
        <v>174.07523542499999</v>
      </c>
    </row>
    <row r="173" spans="1:19" x14ac:dyDescent="0.25">
      <c r="A173" s="4">
        <v>64861</v>
      </c>
      <c r="B173" s="4">
        <v>7506425604340</v>
      </c>
      <c r="C173" s="12" t="s">
        <v>773</v>
      </c>
      <c r="D173" s="13" t="s">
        <v>555</v>
      </c>
      <c r="E173" s="13" t="s">
        <v>636</v>
      </c>
      <c r="F173" s="13" t="s">
        <v>637</v>
      </c>
      <c r="G173" s="13">
        <v>40</v>
      </c>
      <c r="H173" s="13">
        <v>5</v>
      </c>
      <c r="I173" s="14">
        <v>871.5</v>
      </c>
      <c r="J173" s="15">
        <v>2</v>
      </c>
      <c r="K173" s="15">
        <v>2.5</v>
      </c>
      <c r="L173" s="15">
        <v>3.5</v>
      </c>
      <c r="M173" s="16"/>
      <c r="N173" s="16"/>
      <c r="O173" s="16"/>
      <c r="P173" s="17">
        <v>803.5731112499999</v>
      </c>
      <c r="Q173" s="18">
        <v>932.14480904999982</v>
      </c>
      <c r="R173" s="18">
        <v>160.71462224999999</v>
      </c>
      <c r="S173" s="19">
        <v>186.42896180999998</v>
      </c>
    </row>
    <row r="174" spans="1:19" x14ac:dyDescent="0.25">
      <c r="A174" s="4">
        <v>64862</v>
      </c>
      <c r="B174" s="4">
        <v>7506425604364</v>
      </c>
      <c r="C174" s="12" t="s">
        <v>774</v>
      </c>
      <c r="D174" s="13" t="s">
        <v>555</v>
      </c>
      <c r="E174" s="13" t="s">
        <v>636</v>
      </c>
      <c r="F174" s="13" t="s">
        <v>637</v>
      </c>
      <c r="G174" s="13">
        <v>40</v>
      </c>
      <c r="H174" s="13">
        <v>5</v>
      </c>
      <c r="I174" s="14">
        <v>903</v>
      </c>
      <c r="J174" s="15">
        <v>2</v>
      </c>
      <c r="K174" s="15">
        <v>2.5</v>
      </c>
      <c r="L174" s="15">
        <v>3.5</v>
      </c>
      <c r="M174" s="16"/>
      <c r="N174" s="16"/>
      <c r="O174" s="16"/>
      <c r="P174" s="17">
        <v>832.61792249999985</v>
      </c>
      <c r="Q174" s="18">
        <v>965.8367900999998</v>
      </c>
      <c r="R174" s="18">
        <v>166.52358449999997</v>
      </c>
      <c r="S174" s="19">
        <v>193.16735801999997</v>
      </c>
    </row>
    <row r="175" spans="1:19" x14ac:dyDescent="0.25">
      <c r="A175" s="4">
        <v>933</v>
      </c>
      <c r="B175" s="4">
        <v>7506425605781</v>
      </c>
      <c r="C175" s="12" t="s">
        <v>775</v>
      </c>
      <c r="D175" s="13" t="s">
        <v>512</v>
      </c>
      <c r="E175" s="13" t="s">
        <v>513</v>
      </c>
      <c r="F175" s="13" t="s">
        <v>514</v>
      </c>
      <c r="G175" s="13">
        <v>4</v>
      </c>
      <c r="H175" s="13">
        <v>10</v>
      </c>
      <c r="I175" s="14">
        <v>153.87</v>
      </c>
      <c r="J175" s="15">
        <v>2</v>
      </c>
      <c r="K175" s="15">
        <v>2.5</v>
      </c>
      <c r="L175" s="16"/>
      <c r="M175" s="16"/>
      <c r="N175" s="16"/>
      <c r="O175" s="16"/>
      <c r="P175" s="17">
        <v>147.022785</v>
      </c>
      <c r="Q175" s="18">
        <v>170.54643059999998</v>
      </c>
      <c r="R175" s="18">
        <v>14.7022785</v>
      </c>
      <c r="S175" s="19">
        <v>17.054643059999997</v>
      </c>
    </row>
    <row r="176" spans="1:19" x14ac:dyDescent="0.25">
      <c r="A176" s="4">
        <v>932</v>
      </c>
      <c r="B176" s="4">
        <v>7506425606061</v>
      </c>
      <c r="C176" s="12" t="s">
        <v>776</v>
      </c>
      <c r="D176" s="13" t="s">
        <v>512</v>
      </c>
      <c r="E176" s="13" t="s">
        <v>513</v>
      </c>
      <c r="F176" s="13" t="s">
        <v>514</v>
      </c>
      <c r="G176" s="13">
        <v>6</v>
      </c>
      <c r="H176" s="13">
        <v>10</v>
      </c>
      <c r="I176" s="14">
        <v>155.53</v>
      </c>
      <c r="J176" s="15">
        <v>2</v>
      </c>
      <c r="K176" s="15">
        <v>2.5</v>
      </c>
      <c r="L176" s="16"/>
      <c r="M176" s="16"/>
      <c r="N176" s="16"/>
      <c r="O176" s="16"/>
      <c r="P176" s="17">
        <v>148.608915</v>
      </c>
      <c r="Q176" s="18">
        <v>172.38634139999999</v>
      </c>
      <c r="R176" s="18">
        <v>14.860891499999999</v>
      </c>
      <c r="S176" s="19">
        <v>17.238634139999998</v>
      </c>
    </row>
    <row r="177" spans="1:19" x14ac:dyDescent="0.25">
      <c r="A177" s="4">
        <v>78083</v>
      </c>
      <c r="B177" s="4">
        <v>7506425606207</v>
      </c>
      <c r="C177" s="12" t="s">
        <v>777</v>
      </c>
      <c r="D177" s="13" t="s">
        <v>601</v>
      </c>
      <c r="E177" s="13" t="s">
        <v>602</v>
      </c>
      <c r="F177" s="13" t="s">
        <v>742</v>
      </c>
      <c r="G177" s="13">
        <v>160</v>
      </c>
      <c r="H177" s="13">
        <v>12</v>
      </c>
      <c r="I177" s="14">
        <v>688.97</v>
      </c>
      <c r="J177" s="15">
        <v>2</v>
      </c>
      <c r="K177" s="15">
        <v>5</v>
      </c>
      <c r="L177" s="15">
        <v>7.5</v>
      </c>
      <c r="M177" s="16"/>
      <c r="N177" s="16"/>
      <c r="O177" s="16"/>
      <c r="P177" s="17">
        <v>593.32373974999996</v>
      </c>
      <c r="Q177" s="18">
        <v>688.25553810999986</v>
      </c>
      <c r="R177" s="18">
        <v>49.443644979166663</v>
      </c>
      <c r="S177" s="19">
        <v>57.354628175833319</v>
      </c>
    </row>
    <row r="178" spans="1:19" x14ac:dyDescent="0.25">
      <c r="A178" s="4"/>
      <c r="B178" s="4"/>
      <c r="C178" s="12"/>
      <c r="D178" s="13"/>
      <c r="E178" s="13"/>
      <c r="F178" s="13"/>
      <c r="G178" s="13"/>
      <c r="H178" s="13"/>
      <c r="I178" s="14"/>
      <c r="J178" s="15"/>
      <c r="K178" s="15"/>
      <c r="L178" s="15"/>
      <c r="M178" s="16"/>
      <c r="N178" s="16"/>
      <c r="O178" s="16"/>
      <c r="P178" s="17"/>
      <c r="Q178" s="18"/>
      <c r="R178" s="18"/>
      <c r="S178" s="19"/>
    </row>
    <row r="179" spans="1:19" x14ac:dyDescent="0.25">
      <c r="A179" s="4"/>
      <c r="B179" s="4"/>
      <c r="C179" s="12"/>
      <c r="D179" s="13"/>
      <c r="E179" s="13"/>
      <c r="F179" s="13"/>
      <c r="G179" s="13"/>
      <c r="H179" s="13"/>
      <c r="I179" s="14"/>
      <c r="J179" s="15"/>
      <c r="K179" s="15"/>
      <c r="L179" s="15"/>
      <c r="M179" s="16"/>
      <c r="N179" s="16"/>
      <c r="O179" s="16"/>
      <c r="P179" s="17"/>
      <c r="Q179" s="18"/>
      <c r="R179" s="18"/>
      <c r="S179" s="19"/>
    </row>
    <row r="180" spans="1:19" x14ac:dyDescent="0.25">
      <c r="A180" s="4"/>
      <c r="B180" s="4"/>
      <c r="C180" s="12"/>
      <c r="D180" s="13"/>
      <c r="E180" s="13"/>
      <c r="F180" s="13"/>
      <c r="G180" s="13"/>
      <c r="H180" s="13"/>
      <c r="I180" s="14"/>
      <c r="J180" s="15"/>
      <c r="K180" s="15"/>
      <c r="L180" s="15"/>
      <c r="M180" s="16"/>
      <c r="N180" s="16"/>
      <c r="O180" s="16"/>
      <c r="P180" s="17"/>
      <c r="Q180" s="18"/>
      <c r="R180" s="18"/>
      <c r="S180" s="19"/>
    </row>
    <row r="181" spans="1:19" x14ac:dyDescent="0.25">
      <c r="A181" s="4"/>
      <c r="B181" s="4"/>
      <c r="C181" s="12"/>
      <c r="D181" s="13"/>
      <c r="E181" s="13"/>
      <c r="F181" s="13"/>
      <c r="G181" s="13"/>
      <c r="H181" s="13"/>
      <c r="I181" s="14"/>
      <c r="J181" s="15"/>
      <c r="K181" s="15"/>
      <c r="L181" s="15"/>
      <c r="M181" s="16"/>
      <c r="N181" s="16"/>
      <c r="O181" s="16"/>
      <c r="P181" s="17"/>
      <c r="Q181" s="18"/>
      <c r="R181" s="18"/>
      <c r="S181" s="19"/>
    </row>
    <row r="182" spans="1:19" x14ac:dyDescent="0.25">
      <c r="A182" s="4"/>
      <c r="B182" s="4"/>
      <c r="C182" s="12"/>
      <c r="D182" s="13"/>
      <c r="E182" s="13"/>
      <c r="F182" s="13"/>
      <c r="G182" s="13"/>
      <c r="H182" s="13"/>
      <c r="I182" s="14"/>
      <c r="J182" s="15"/>
      <c r="K182" s="15"/>
      <c r="L182" s="15"/>
      <c r="M182" s="16"/>
      <c r="N182" s="16"/>
      <c r="O182" s="16"/>
      <c r="P182" s="17"/>
      <c r="Q182" s="18"/>
      <c r="R182" s="18"/>
      <c r="S182" s="19"/>
    </row>
    <row r="183" spans="1:19" x14ac:dyDescent="0.25">
      <c r="A183" s="4"/>
      <c r="B183" s="4"/>
      <c r="C183" s="12"/>
      <c r="D183" s="13"/>
      <c r="E183" s="13"/>
      <c r="F183" s="13"/>
      <c r="G183" s="13"/>
      <c r="H183" s="13"/>
      <c r="I183" s="14"/>
      <c r="J183" s="15"/>
      <c r="K183" s="15"/>
      <c r="L183" s="15"/>
      <c r="M183" s="16"/>
      <c r="N183" s="16"/>
      <c r="O183" s="16"/>
      <c r="P183" s="17"/>
      <c r="Q183" s="18"/>
      <c r="R183" s="18"/>
      <c r="S183" s="19"/>
    </row>
    <row r="184" spans="1:19" x14ac:dyDescent="0.25">
      <c r="A184" s="4"/>
      <c r="B184" s="4"/>
      <c r="C184" s="12"/>
      <c r="D184" s="13"/>
      <c r="E184" s="13"/>
      <c r="F184" s="13"/>
      <c r="G184" s="13"/>
      <c r="H184" s="13"/>
      <c r="I184" s="14"/>
      <c r="J184" s="15"/>
      <c r="K184" s="15"/>
      <c r="L184" s="15"/>
      <c r="M184" s="16"/>
      <c r="N184" s="16"/>
      <c r="O184" s="16"/>
      <c r="P184" s="17"/>
      <c r="Q184" s="18"/>
      <c r="R184" s="18"/>
      <c r="S184" s="19"/>
    </row>
    <row r="185" spans="1:19" x14ac:dyDescent="0.25">
      <c r="A185" s="4"/>
      <c r="B185" s="4"/>
      <c r="C185" s="12"/>
      <c r="D185" s="13"/>
      <c r="E185" s="13"/>
      <c r="F185" s="13"/>
      <c r="G185" s="13"/>
      <c r="H185" s="13"/>
      <c r="I185" s="14"/>
      <c r="J185" s="15"/>
      <c r="K185" s="15"/>
      <c r="L185" s="15"/>
      <c r="M185" s="16"/>
      <c r="N185" s="16"/>
      <c r="O185" s="16"/>
      <c r="P185" s="17"/>
      <c r="Q185" s="18"/>
      <c r="R185" s="18"/>
      <c r="S185" s="19"/>
    </row>
    <row r="186" spans="1:19" x14ac:dyDescent="0.25">
      <c r="A186" s="4"/>
      <c r="B186" s="4"/>
      <c r="C186" s="12"/>
      <c r="D186" s="13"/>
      <c r="E186" s="13"/>
      <c r="F186" s="13"/>
      <c r="G186" s="13"/>
      <c r="H186" s="13"/>
      <c r="I186" s="14"/>
      <c r="J186" s="15"/>
      <c r="K186" s="15"/>
      <c r="L186" s="15"/>
      <c r="M186" s="16"/>
      <c r="N186" s="16"/>
      <c r="O186" s="16"/>
      <c r="P186" s="17"/>
      <c r="Q186" s="18"/>
      <c r="R186" s="18"/>
      <c r="S186" s="19"/>
    </row>
    <row r="187" spans="1:19" x14ac:dyDescent="0.25">
      <c r="A187" s="4"/>
      <c r="B187" s="4"/>
      <c r="C187" s="12"/>
      <c r="D187" s="13"/>
      <c r="E187" s="13"/>
      <c r="F187" s="13"/>
      <c r="G187" s="13"/>
      <c r="H187" s="13"/>
      <c r="I187" s="14"/>
      <c r="J187" s="15"/>
      <c r="K187" s="15"/>
      <c r="L187" s="15"/>
      <c r="M187" s="16"/>
      <c r="N187" s="16"/>
      <c r="O187" s="16"/>
      <c r="P187" s="17"/>
      <c r="Q187" s="18"/>
      <c r="R187" s="18"/>
      <c r="S187" s="19"/>
    </row>
    <row r="188" spans="1:19" x14ac:dyDescent="0.25">
      <c r="A188" s="4"/>
      <c r="B188" s="4"/>
      <c r="C188" s="12"/>
      <c r="D188" s="13"/>
      <c r="E188" s="13"/>
      <c r="F188" s="13"/>
      <c r="G188" s="13"/>
      <c r="H188" s="13"/>
      <c r="I188" s="14"/>
      <c r="J188" s="15"/>
      <c r="K188" s="15"/>
      <c r="L188" s="15"/>
      <c r="M188" s="16"/>
      <c r="N188" s="16"/>
      <c r="O188" s="16"/>
      <c r="P188" s="17"/>
      <c r="Q188" s="18"/>
      <c r="R188" s="18"/>
      <c r="S188" s="19"/>
    </row>
    <row r="189" spans="1:19" x14ac:dyDescent="0.25">
      <c r="A189" s="4"/>
      <c r="B189" s="4"/>
      <c r="C189" s="12"/>
      <c r="D189" s="13"/>
      <c r="E189" s="13"/>
      <c r="F189" s="13"/>
      <c r="G189" s="13"/>
      <c r="H189" s="13"/>
      <c r="I189" s="14"/>
      <c r="J189" s="15"/>
      <c r="K189" s="15"/>
      <c r="L189" s="15"/>
      <c r="M189" s="16"/>
      <c r="N189" s="16"/>
      <c r="O189" s="16"/>
      <c r="P189" s="17"/>
      <c r="Q189" s="18"/>
      <c r="R189" s="18"/>
      <c r="S189" s="19"/>
    </row>
    <row r="190" spans="1:19" x14ac:dyDescent="0.25">
      <c r="A190" s="4"/>
      <c r="B190" s="4"/>
      <c r="C190" s="12"/>
      <c r="D190" s="13"/>
      <c r="E190" s="13"/>
      <c r="F190" s="13"/>
      <c r="G190" s="13"/>
      <c r="H190" s="13"/>
      <c r="I190" s="14"/>
      <c r="J190" s="15"/>
      <c r="K190" s="15"/>
      <c r="L190" s="15"/>
      <c r="M190" s="16"/>
      <c r="N190" s="16"/>
      <c r="O190" s="16"/>
      <c r="P190" s="17"/>
      <c r="Q190" s="18"/>
      <c r="R190" s="18"/>
      <c r="S190" s="19"/>
    </row>
    <row r="191" spans="1:19" x14ac:dyDescent="0.25">
      <c r="A191" s="4"/>
      <c r="B191" s="4"/>
      <c r="C191" s="12"/>
      <c r="D191" s="13"/>
      <c r="E191" s="13"/>
      <c r="F191" s="13"/>
      <c r="G191" s="13"/>
      <c r="H191" s="13"/>
      <c r="I191" s="14"/>
      <c r="J191" s="15"/>
      <c r="K191" s="15"/>
      <c r="L191" s="15"/>
      <c r="M191" s="16"/>
      <c r="N191" s="16"/>
      <c r="O191" s="16"/>
      <c r="P191" s="17"/>
      <c r="Q191" s="18"/>
      <c r="R191" s="18"/>
      <c r="S191" s="19"/>
    </row>
    <row r="192" spans="1:19" x14ac:dyDescent="0.25">
      <c r="A192" s="4"/>
      <c r="B192" s="4"/>
      <c r="C192" s="12"/>
      <c r="D192" s="13"/>
      <c r="E192" s="13"/>
      <c r="F192" s="13"/>
      <c r="G192" s="13"/>
      <c r="H192" s="13"/>
      <c r="I192" s="14"/>
      <c r="J192" s="15"/>
      <c r="K192" s="15"/>
      <c r="L192" s="15"/>
      <c r="M192" s="16"/>
      <c r="N192" s="16"/>
      <c r="O192" s="16"/>
      <c r="P192" s="17"/>
      <c r="Q192" s="18"/>
      <c r="R192" s="18"/>
      <c r="S192" s="19"/>
    </row>
    <row r="193" spans="1:19" x14ac:dyDescent="0.25">
      <c r="A193" s="4"/>
      <c r="B193" s="4"/>
      <c r="C193" s="12"/>
      <c r="D193" s="13"/>
      <c r="E193" s="13"/>
      <c r="F193" s="13"/>
      <c r="G193" s="13"/>
      <c r="H193" s="13"/>
      <c r="I193" s="14"/>
      <c r="J193" s="15"/>
      <c r="K193" s="15"/>
      <c r="L193" s="15"/>
      <c r="M193" s="16"/>
      <c r="N193" s="16"/>
      <c r="O193" s="16"/>
      <c r="P193" s="17"/>
      <c r="Q193" s="18"/>
      <c r="R193" s="18"/>
      <c r="S193" s="19"/>
    </row>
    <row r="194" spans="1:19" x14ac:dyDescent="0.25">
      <c r="A194" s="4"/>
      <c r="B194" s="4"/>
      <c r="C194" s="12"/>
      <c r="D194" s="13"/>
      <c r="E194" s="13"/>
      <c r="F194" s="13"/>
      <c r="G194" s="13"/>
      <c r="H194" s="13"/>
      <c r="I194" s="14"/>
      <c r="J194" s="15"/>
      <c r="K194" s="15"/>
      <c r="L194" s="15"/>
      <c r="M194" s="16"/>
      <c r="N194" s="16"/>
      <c r="O194" s="16"/>
      <c r="P194" s="17"/>
      <c r="Q194" s="18"/>
      <c r="R194" s="18"/>
      <c r="S194" s="19"/>
    </row>
    <row r="195" spans="1:19" x14ac:dyDescent="0.25">
      <c r="A195" s="4">
        <v>91156</v>
      </c>
      <c r="B195" s="4">
        <v>7501017361144</v>
      </c>
      <c r="C195" s="12" t="s">
        <v>778</v>
      </c>
      <c r="D195" s="13" t="s">
        <v>516</v>
      </c>
      <c r="E195" s="13" t="s">
        <v>517</v>
      </c>
      <c r="F195" s="13" t="s">
        <v>779</v>
      </c>
      <c r="G195" s="13">
        <v>200</v>
      </c>
      <c r="H195" s="13">
        <v>24</v>
      </c>
      <c r="I195" s="14">
        <v>1265.9000000000001</v>
      </c>
      <c r="J195" s="15">
        <v>2</v>
      </c>
      <c r="K195" s="15">
        <v>2</v>
      </c>
      <c r="L195" s="15">
        <v>9.5</v>
      </c>
      <c r="M195" s="16"/>
      <c r="N195" s="16"/>
      <c r="O195" s="16"/>
      <c r="P195" s="17">
        <v>1100.2721758</v>
      </c>
      <c r="Q195" s="18">
        <v>1276.3157239279999</v>
      </c>
      <c r="R195" s="18">
        <v>45.844673991666667</v>
      </c>
      <c r="S195" s="19">
        <v>53.179821830333331</v>
      </c>
    </row>
    <row r="196" spans="1:19" x14ac:dyDescent="0.25">
      <c r="A196" s="4">
        <v>89180</v>
      </c>
      <c r="B196" s="4">
        <v>7501017362929</v>
      </c>
      <c r="C196" s="12" t="s">
        <v>780</v>
      </c>
      <c r="D196" s="13" t="s">
        <v>536</v>
      </c>
      <c r="E196" s="13" t="s">
        <v>537</v>
      </c>
      <c r="F196" s="13" t="s">
        <v>781</v>
      </c>
      <c r="G196" s="13">
        <v>90</v>
      </c>
      <c r="H196" s="13">
        <v>36</v>
      </c>
      <c r="I196" s="14">
        <v>698.2</v>
      </c>
      <c r="J196" s="15">
        <v>2</v>
      </c>
      <c r="K196" s="15">
        <v>5</v>
      </c>
      <c r="L196" s="15">
        <v>5.5</v>
      </c>
      <c r="M196" s="16"/>
      <c r="N196" s="16"/>
      <c r="O196" s="16"/>
      <c r="P196" s="17">
        <v>614.2728689999999</v>
      </c>
      <c r="Q196" s="18">
        <v>712.55652803999988</v>
      </c>
      <c r="R196" s="18">
        <v>17.063135249999998</v>
      </c>
      <c r="S196" s="19">
        <v>19.793236889999996</v>
      </c>
    </row>
    <row r="197" spans="1:19" x14ac:dyDescent="0.25">
      <c r="A197" s="4">
        <v>89203</v>
      </c>
      <c r="B197" s="4">
        <v>7501017362950</v>
      </c>
      <c r="C197" s="12" t="s">
        <v>782</v>
      </c>
      <c r="D197" s="13" t="s">
        <v>536</v>
      </c>
      <c r="E197" s="13" t="s">
        <v>537</v>
      </c>
      <c r="F197" s="13" t="s">
        <v>783</v>
      </c>
      <c r="G197" s="13">
        <v>15</v>
      </c>
      <c r="H197" s="13">
        <v>192</v>
      </c>
      <c r="I197" s="14">
        <v>556</v>
      </c>
      <c r="J197" s="15">
        <v>2</v>
      </c>
      <c r="K197" s="15">
        <v>5</v>
      </c>
      <c r="L197" s="15">
        <v>5.5</v>
      </c>
      <c r="M197" s="16"/>
      <c r="N197" s="16"/>
      <c r="O197" s="16"/>
      <c r="P197" s="17">
        <v>489.16601999999995</v>
      </c>
      <c r="Q197" s="18">
        <v>567.43258319999995</v>
      </c>
      <c r="R197" s="18">
        <v>2.5477396874999996</v>
      </c>
      <c r="S197" s="19">
        <v>2.9553780374999996</v>
      </c>
    </row>
    <row r="198" spans="1:19" x14ac:dyDescent="0.25">
      <c r="A198" s="4">
        <v>89020</v>
      </c>
      <c r="B198" s="4">
        <v>7501017362998</v>
      </c>
      <c r="C198" s="12" t="s">
        <v>784</v>
      </c>
      <c r="D198" s="13" t="s">
        <v>536</v>
      </c>
      <c r="E198" s="13" t="s">
        <v>537</v>
      </c>
      <c r="F198" s="13" t="s">
        <v>783</v>
      </c>
      <c r="G198" s="13">
        <v>120</v>
      </c>
      <c r="H198" s="13">
        <v>24</v>
      </c>
      <c r="I198" s="14">
        <v>499.95</v>
      </c>
      <c r="J198" s="15">
        <v>2</v>
      </c>
      <c r="K198" s="15">
        <v>5</v>
      </c>
      <c r="L198" s="15">
        <v>5.5</v>
      </c>
      <c r="M198" s="16"/>
      <c r="N198" s="16"/>
      <c r="O198" s="16"/>
      <c r="P198" s="17">
        <v>439.85351024999989</v>
      </c>
      <c r="Q198" s="18">
        <v>510.23007188999981</v>
      </c>
      <c r="R198" s="18">
        <v>18.327229593749994</v>
      </c>
      <c r="S198" s="19">
        <v>21.259586328749993</v>
      </c>
    </row>
    <row r="199" spans="1:19" x14ac:dyDescent="0.25">
      <c r="A199" s="4">
        <v>1850</v>
      </c>
      <c r="B199" s="4">
        <v>7501017364695</v>
      </c>
      <c r="C199" s="12" t="s">
        <v>785</v>
      </c>
      <c r="D199" s="13" t="s">
        <v>512</v>
      </c>
      <c r="E199" s="13" t="s">
        <v>513</v>
      </c>
      <c r="F199" s="13" t="s">
        <v>786</v>
      </c>
      <c r="G199" s="13">
        <v>4</v>
      </c>
      <c r="H199" s="13">
        <v>24</v>
      </c>
      <c r="I199" s="14">
        <v>232.62</v>
      </c>
      <c r="J199" s="15">
        <v>2</v>
      </c>
      <c r="K199" s="16"/>
      <c r="L199" s="16"/>
      <c r="M199" s="16"/>
      <c r="N199" s="16"/>
      <c r="O199" s="16"/>
      <c r="P199" s="17">
        <v>227.9676</v>
      </c>
      <c r="Q199" s="18">
        <v>264.44241599999998</v>
      </c>
      <c r="R199" s="18">
        <v>9.4986499999999996</v>
      </c>
      <c r="S199" s="19">
        <v>11.018433999999999</v>
      </c>
    </row>
    <row r="200" spans="1:19" x14ac:dyDescent="0.25">
      <c r="A200" s="4">
        <v>70021</v>
      </c>
      <c r="B200" s="4">
        <v>7501017367764</v>
      </c>
      <c r="C200" s="12" t="s">
        <v>787</v>
      </c>
      <c r="D200" s="13" t="s">
        <v>525</v>
      </c>
      <c r="E200" s="13" t="s">
        <v>525</v>
      </c>
      <c r="F200" s="13" t="s">
        <v>529</v>
      </c>
      <c r="G200" s="13">
        <v>40</v>
      </c>
      <c r="H200" s="13">
        <v>6</v>
      </c>
      <c r="I200" s="14">
        <v>280.27</v>
      </c>
      <c r="J200" s="15">
        <v>2</v>
      </c>
      <c r="K200" s="16"/>
      <c r="L200" s="16"/>
      <c r="M200" s="16"/>
      <c r="N200" s="16"/>
      <c r="O200" s="16"/>
      <c r="P200" s="17">
        <v>274.66459999999995</v>
      </c>
      <c r="Q200" s="18">
        <v>318.61093599999992</v>
      </c>
      <c r="R200" s="18">
        <v>45.777433333333327</v>
      </c>
      <c r="S200" s="19">
        <v>53.101822666666656</v>
      </c>
    </row>
    <row r="201" spans="1:19" x14ac:dyDescent="0.25">
      <c r="A201" s="4">
        <v>96665</v>
      </c>
      <c r="B201" s="4">
        <v>7501017374618</v>
      </c>
      <c r="C201" s="12" t="s">
        <v>788</v>
      </c>
      <c r="D201" s="13" t="s">
        <v>583</v>
      </c>
      <c r="E201" s="13" t="s">
        <v>584</v>
      </c>
      <c r="F201" s="13" t="s">
        <v>695</v>
      </c>
      <c r="G201" s="13">
        <v>90</v>
      </c>
      <c r="H201" s="13">
        <v>1</v>
      </c>
      <c r="I201" s="14">
        <v>11</v>
      </c>
      <c r="J201" s="15">
        <v>2</v>
      </c>
      <c r="K201" s="15">
        <v>5</v>
      </c>
      <c r="L201" s="15">
        <v>3</v>
      </c>
      <c r="M201" s="16"/>
      <c r="N201" s="16"/>
      <c r="O201" s="16"/>
      <c r="P201" s="17">
        <v>9.9337699999999991</v>
      </c>
      <c r="Q201" s="18">
        <v>11.523173199999999</v>
      </c>
      <c r="R201" s="18">
        <v>9.9337699999999991</v>
      </c>
      <c r="S201" s="19">
        <v>11.523173199999999</v>
      </c>
    </row>
    <row r="202" spans="1:19" x14ac:dyDescent="0.25">
      <c r="A202" s="4">
        <v>1900</v>
      </c>
      <c r="B202" s="4">
        <v>7501017375929</v>
      </c>
      <c r="C202" s="12" t="s">
        <v>789</v>
      </c>
      <c r="D202" s="13" t="s">
        <v>512</v>
      </c>
      <c r="E202" s="13" t="s">
        <v>513</v>
      </c>
      <c r="F202" s="13" t="s">
        <v>790</v>
      </c>
      <c r="G202" s="13">
        <v>4</v>
      </c>
      <c r="H202" s="13">
        <v>24</v>
      </c>
      <c r="I202" s="14">
        <v>215.11</v>
      </c>
      <c r="J202" s="16"/>
      <c r="K202" s="16"/>
      <c r="L202" s="16"/>
      <c r="M202" s="16"/>
      <c r="N202" s="16"/>
      <c r="O202" s="16"/>
      <c r="P202" s="17">
        <v>215.11</v>
      </c>
      <c r="Q202" s="18">
        <v>249.52760000000001</v>
      </c>
      <c r="R202" s="18">
        <v>8.9629166666666666</v>
      </c>
      <c r="S202" s="19">
        <v>10.396983333333333</v>
      </c>
    </row>
    <row r="203" spans="1:19" x14ac:dyDescent="0.25">
      <c r="A203" s="4">
        <v>90714</v>
      </c>
      <c r="B203" s="4">
        <v>7501017376100</v>
      </c>
      <c r="C203" s="12" t="s">
        <v>791</v>
      </c>
      <c r="D203" s="13" t="s">
        <v>512</v>
      </c>
      <c r="E203" s="13" t="s">
        <v>513</v>
      </c>
      <c r="F203" s="13" t="s">
        <v>792</v>
      </c>
      <c r="G203" s="13">
        <v>40</v>
      </c>
      <c r="H203" s="13">
        <v>24</v>
      </c>
      <c r="I203" s="14">
        <v>3747.4</v>
      </c>
      <c r="J203" s="15">
        <v>2</v>
      </c>
      <c r="K203" s="16"/>
      <c r="L203" s="16"/>
      <c r="M203" s="16"/>
      <c r="N203" s="16"/>
      <c r="O203" s="16"/>
      <c r="P203" s="17">
        <v>3672.4520000000002</v>
      </c>
      <c r="Q203" s="18">
        <v>4260.04432</v>
      </c>
      <c r="R203" s="18">
        <v>153.01883333333333</v>
      </c>
      <c r="S203" s="19">
        <v>177.50184666666667</v>
      </c>
    </row>
    <row r="204" spans="1:19" x14ac:dyDescent="0.25">
      <c r="A204" s="4">
        <v>378</v>
      </c>
      <c r="B204" s="4">
        <v>7501017376421</v>
      </c>
      <c r="C204" s="12" t="s">
        <v>793</v>
      </c>
      <c r="D204" s="13" t="s">
        <v>512</v>
      </c>
      <c r="E204" s="13" t="s">
        <v>513</v>
      </c>
      <c r="F204" s="13" t="s">
        <v>514</v>
      </c>
      <c r="G204" s="13">
        <v>24</v>
      </c>
      <c r="H204" s="13">
        <v>3</v>
      </c>
      <c r="I204" s="14">
        <v>221.36</v>
      </c>
      <c r="J204" s="15">
        <v>2</v>
      </c>
      <c r="K204" s="15">
        <v>2.5</v>
      </c>
      <c r="L204" s="16"/>
      <c r="M204" s="16"/>
      <c r="N204" s="16"/>
      <c r="O204" s="16"/>
      <c r="P204" s="17">
        <v>211.50948</v>
      </c>
      <c r="Q204" s="18">
        <v>245.35099679999999</v>
      </c>
      <c r="R204" s="18">
        <v>70.503159999999994</v>
      </c>
      <c r="S204" s="19">
        <v>81.783665599999992</v>
      </c>
    </row>
    <row r="205" spans="1:19" x14ac:dyDescent="0.25">
      <c r="A205" s="4">
        <v>90206</v>
      </c>
      <c r="B205" s="4">
        <v>7501017376476</v>
      </c>
      <c r="C205" s="12" t="s">
        <v>794</v>
      </c>
      <c r="D205" s="13" t="s">
        <v>512</v>
      </c>
      <c r="E205" s="13" t="s">
        <v>513</v>
      </c>
      <c r="F205" s="13" t="s">
        <v>795</v>
      </c>
      <c r="G205" s="13">
        <v>4</v>
      </c>
      <c r="H205" s="13">
        <v>24</v>
      </c>
      <c r="I205" s="14">
        <v>227.88</v>
      </c>
      <c r="J205" s="15">
        <v>2</v>
      </c>
      <c r="K205" s="16"/>
      <c r="L205" s="16"/>
      <c r="M205" s="16"/>
      <c r="N205" s="16"/>
      <c r="O205" s="16"/>
      <c r="P205" s="17">
        <v>223.32239999999999</v>
      </c>
      <c r="Q205" s="18">
        <v>259.05398399999996</v>
      </c>
      <c r="R205" s="18">
        <v>9.3050999999999995</v>
      </c>
      <c r="S205" s="19">
        <v>10.793915999999998</v>
      </c>
    </row>
    <row r="206" spans="1:19" x14ac:dyDescent="0.25">
      <c r="A206" s="4">
        <v>91218</v>
      </c>
      <c r="B206" s="4">
        <v>7501017377930</v>
      </c>
      <c r="C206" s="12" t="s">
        <v>796</v>
      </c>
      <c r="D206" s="13" t="s">
        <v>516</v>
      </c>
      <c r="E206" s="13" t="s">
        <v>517</v>
      </c>
      <c r="F206" s="13" t="s">
        <v>797</v>
      </c>
      <c r="G206" s="13">
        <v>100</v>
      </c>
      <c r="H206" s="13">
        <v>12</v>
      </c>
      <c r="I206" s="14">
        <v>641.5</v>
      </c>
      <c r="J206" s="15">
        <v>2</v>
      </c>
      <c r="K206" s="15">
        <v>2</v>
      </c>
      <c r="L206" s="15">
        <v>9.5</v>
      </c>
      <c r="M206" s="16"/>
      <c r="N206" s="16"/>
      <c r="O206" s="16"/>
      <c r="P206" s="17">
        <v>557.56742299999996</v>
      </c>
      <c r="Q206" s="18">
        <v>646.77821067999992</v>
      </c>
      <c r="R206" s="18">
        <v>46.463951916666666</v>
      </c>
      <c r="S206" s="19">
        <v>53.898184223333324</v>
      </c>
    </row>
    <row r="207" spans="1:19" x14ac:dyDescent="0.25">
      <c r="A207" s="4">
        <v>93831</v>
      </c>
      <c r="B207" s="4">
        <v>7501017378623</v>
      </c>
      <c r="C207" s="12" t="s">
        <v>798</v>
      </c>
      <c r="D207" s="13" t="s">
        <v>583</v>
      </c>
      <c r="E207" s="13" t="s">
        <v>690</v>
      </c>
      <c r="F207" s="13" t="s">
        <v>799</v>
      </c>
      <c r="G207" s="13">
        <v>54</v>
      </c>
      <c r="H207" s="13">
        <v>12</v>
      </c>
      <c r="I207" s="14">
        <v>235.6</v>
      </c>
      <c r="J207" s="15">
        <v>2</v>
      </c>
      <c r="K207" s="15">
        <v>5</v>
      </c>
      <c r="L207" s="15">
        <v>3</v>
      </c>
      <c r="M207" s="16"/>
      <c r="N207" s="16"/>
      <c r="O207" s="16"/>
      <c r="P207" s="17">
        <v>212.76329199999998</v>
      </c>
      <c r="Q207" s="18">
        <v>246.80541871999995</v>
      </c>
      <c r="R207" s="18">
        <v>17.73027433333333</v>
      </c>
      <c r="S207" s="19">
        <v>20.567118226666661</v>
      </c>
    </row>
    <row r="208" spans="1:19" x14ac:dyDescent="0.25">
      <c r="A208" s="4">
        <v>93832</v>
      </c>
      <c r="B208" s="4">
        <v>7501017378647</v>
      </c>
      <c r="C208" s="12" t="s">
        <v>800</v>
      </c>
      <c r="D208" s="13" t="s">
        <v>583</v>
      </c>
      <c r="E208" s="13" t="s">
        <v>690</v>
      </c>
      <c r="F208" s="13" t="s">
        <v>799</v>
      </c>
      <c r="G208" s="13">
        <v>54</v>
      </c>
      <c r="H208" s="13">
        <v>12</v>
      </c>
      <c r="I208" s="14">
        <v>235.6</v>
      </c>
      <c r="J208" s="15">
        <v>2</v>
      </c>
      <c r="K208" s="15">
        <v>5</v>
      </c>
      <c r="L208" s="15">
        <v>3</v>
      </c>
      <c r="M208" s="16"/>
      <c r="N208" s="16"/>
      <c r="O208" s="16"/>
      <c r="P208" s="17">
        <v>212.76329199999998</v>
      </c>
      <c r="Q208" s="18">
        <v>246.80541871999995</v>
      </c>
      <c r="R208" s="18">
        <v>17.73027433333333</v>
      </c>
      <c r="S208" s="19">
        <v>20.567118226666661</v>
      </c>
    </row>
    <row r="209" spans="1:19" x14ac:dyDescent="0.25">
      <c r="A209" s="4">
        <v>93835</v>
      </c>
      <c r="B209" s="4">
        <v>7501017378708</v>
      </c>
      <c r="C209" s="12" t="s">
        <v>798</v>
      </c>
      <c r="D209" s="13" t="s">
        <v>583</v>
      </c>
      <c r="E209" s="13" t="s">
        <v>690</v>
      </c>
      <c r="F209" s="13" t="s">
        <v>799</v>
      </c>
      <c r="G209" s="13">
        <v>54</v>
      </c>
      <c r="H209" s="13">
        <v>12</v>
      </c>
      <c r="I209" s="14">
        <v>210.91</v>
      </c>
      <c r="J209" s="15">
        <v>2</v>
      </c>
      <c r="K209" s="15">
        <v>5</v>
      </c>
      <c r="L209" s="15">
        <v>3</v>
      </c>
      <c r="M209" s="16"/>
      <c r="N209" s="16"/>
      <c r="O209" s="16"/>
      <c r="P209" s="17">
        <v>190.46649369999997</v>
      </c>
      <c r="Q209" s="18">
        <v>220.94113269199994</v>
      </c>
      <c r="R209" s="18">
        <v>15.87220780833333</v>
      </c>
      <c r="S209" s="19">
        <v>18.411761057666663</v>
      </c>
    </row>
    <row r="210" spans="1:19" x14ac:dyDescent="0.25">
      <c r="A210" s="4">
        <v>93836</v>
      </c>
      <c r="B210" s="4">
        <v>7501017378722</v>
      </c>
      <c r="C210" s="12" t="s">
        <v>800</v>
      </c>
      <c r="D210" s="13" t="s">
        <v>583</v>
      </c>
      <c r="E210" s="13" t="s">
        <v>690</v>
      </c>
      <c r="F210" s="13" t="s">
        <v>799</v>
      </c>
      <c r="G210" s="13">
        <v>54</v>
      </c>
      <c r="H210" s="13">
        <v>12</v>
      </c>
      <c r="I210" s="14">
        <v>210.91</v>
      </c>
      <c r="J210" s="15">
        <v>2</v>
      </c>
      <c r="K210" s="15">
        <v>5</v>
      </c>
      <c r="L210" s="15">
        <v>3</v>
      </c>
      <c r="M210" s="16"/>
      <c r="N210" s="16"/>
      <c r="O210" s="16"/>
      <c r="P210" s="17">
        <v>190.46649369999997</v>
      </c>
      <c r="Q210" s="18">
        <v>220.94113269199994</v>
      </c>
      <c r="R210" s="18">
        <v>15.87220780833333</v>
      </c>
      <c r="S210" s="19">
        <v>18.411761057666663</v>
      </c>
    </row>
    <row r="211" spans="1:19" x14ac:dyDescent="0.25">
      <c r="A211" s="4">
        <v>70107</v>
      </c>
      <c r="B211" s="4">
        <v>7501943410077</v>
      </c>
      <c r="C211" s="12" t="s">
        <v>801</v>
      </c>
      <c r="D211" s="13" t="s">
        <v>525</v>
      </c>
      <c r="E211" s="13" t="s">
        <v>525</v>
      </c>
      <c r="F211" s="13" t="s">
        <v>615</v>
      </c>
      <c r="G211" s="13">
        <v>28</v>
      </c>
      <c r="H211" s="13">
        <v>10</v>
      </c>
      <c r="I211" s="14">
        <v>283</v>
      </c>
      <c r="J211" s="15">
        <v>2</v>
      </c>
      <c r="K211" s="16"/>
      <c r="L211" s="16"/>
      <c r="M211" s="16"/>
      <c r="N211" s="16"/>
      <c r="O211" s="16"/>
      <c r="P211" s="17">
        <v>277.33999999999997</v>
      </c>
      <c r="Q211" s="18">
        <v>321.71439999999996</v>
      </c>
      <c r="R211" s="18">
        <v>27.733999999999998</v>
      </c>
      <c r="S211" s="19">
        <v>32.171439999999997</v>
      </c>
    </row>
    <row r="212" spans="1:19" x14ac:dyDescent="0.25">
      <c r="A212" s="4">
        <v>70065</v>
      </c>
      <c r="B212" s="4">
        <v>7501943410107</v>
      </c>
      <c r="C212" s="12" t="s">
        <v>802</v>
      </c>
      <c r="D212" s="13" t="s">
        <v>525</v>
      </c>
      <c r="E212" s="13" t="s">
        <v>525</v>
      </c>
      <c r="F212" s="13" t="s">
        <v>551</v>
      </c>
      <c r="G212" s="13">
        <v>7</v>
      </c>
      <c r="H212" s="13">
        <v>18</v>
      </c>
      <c r="I212" s="14">
        <v>199.08</v>
      </c>
      <c r="J212" s="15">
        <v>2</v>
      </c>
      <c r="K212" s="16"/>
      <c r="L212" s="16"/>
      <c r="M212" s="16"/>
      <c r="N212" s="16"/>
      <c r="O212" s="16"/>
      <c r="P212" s="17">
        <v>195.0984</v>
      </c>
      <c r="Q212" s="18">
        <v>226.31414399999997</v>
      </c>
      <c r="R212" s="18">
        <v>10.838799999999999</v>
      </c>
      <c r="S212" s="19">
        <v>12.573007999999998</v>
      </c>
    </row>
    <row r="213" spans="1:19" x14ac:dyDescent="0.25">
      <c r="A213" s="4">
        <v>70066</v>
      </c>
      <c r="B213" s="4">
        <v>7501943410121</v>
      </c>
      <c r="C213" s="12" t="s">
        <v>803</v>
      </c>
      <c r="D213" s="13" t="s">
        <v>525</v>
      </c>
      <c r="E213" s="13" t="s">
        <v>525</v>
      </c>
      <c r="F213" s="13" t="s">
        <v>617</v>
      </c>
      <c r="G213" s="13">
        <v>7</v>
      </c>
      <c r="H213" s="13">
        <v>18</v>
      </c>
      <c r="I213" s="14">
        <v>199.08</v>
      </c>
      <c r="J213" s="15">
        <v>2</v>
      </c>
      <c r="K213" s="16"/>
      <c r="L213" s="16"/>
      <c r="M213" s="16"/>
      <c r="N213" s="16"/>
      <c r="O213" s="16"/>
      <c r="P213" s="17">
        <v>195.0984</v>
      </c>
      <c r="Q213" s="18">
        <v>226.31414399999997</v>
      </c>
      <c r="R213" s="18">
        <v>10.838799999999999</v>
      </c>
      <c r="S213" s="19">
        <v>12.573007999999998</v>
      </c>
    </row>
    <row r="214" spans="1:19" x14ac:dyDescent="0.25">
      <c r="A214" s="4">
        <v>70071</v>
      </c>
      <c r="B214" s="4">
        <v>7501943410190</v>
      </c>
      <c r="C214" s="12" t="s">
        <v>804</v>
      </c>
      <c r="D214" s="13" t="s">
        <v>525</v>
      </c>
      <c r="E214" s="13" t="s">
        <v>525</v>
      </c>
      <c r="F214" s="13" t="s">
        <v>613</v>
      </c>
      <c r="G214" s="13">
        <v>40</v>
      </c>
      <c r="H214" s="13">
        <v>8</v>
      </c>
      <c r="I214" s="14">
        <v>324.33999999999997</v>
      </c>
      <c r="J214" s="15">
        <v>2</v>
      </c>
      <c r="K214" s="16"/>
      <c r="L214" s="16"/>
      <c r="M214" s="16"/>
      <c r="N214" s="16"/>
      <c r="O214" s="16"/>
      <c r="P214" s="17">
        <v>317.85319999999996</v>
      </c>
      <c r="Q214" s="18">
        <v>368.70971199999991</v>
      </c>
      <c r="R214" s="18">
        <v>39.731649999999995</v>
      </c>
      <c r="S214" s="19">
        <v>46.088713999999989</v>
      </c>
    </row>
    <row r="215" spans="1:19" x14ac:dyDescent="0.25">
      <c r="A215" s="4">
        <v>70060</v>
      </c>
      <c r="B215" s="4">
        <v>7501943410312</v>
      </c>
      <c r="C215" s="12" t="s">
        <v>805</v>
      </c>
      <c r="D215" s="13" t="s">
        <v>525</v>
      </c>
      <c r="E215" s="13" t="s">
        <v>525</v>
      </c>
      <c r="F215" s="13" t="s">
        <v>806</v>
      </c>
      <c r="G215" s="13">
        <v>8</v>
      </c>
      <c r="H215" s="13">
        <v>12</v>
      </c>
      <c r="I215" s="14">
        <v>227.52</v>
      </c>
      <c r="J215" s="15">
        <v>2</v>
      </c>
      <c r="K215" s="16"/>
      <c r="L215" s="16"/>
      <c r="M215" s="16"/>
      <c r="N215" s="16"/>
      <c r="O215" s="16"/>
      <c r="P215" s="17">
        <v>222.96960000000001</v>
      </c>
      <c r="Q215" s="18">
        <v>258.64473600000002</v>
      </c>
      <c r="R215" s="18">
        <v>18.5808</v>
      </c>
      <c r="S215" s="19">
        <v>21.553728000000003</v>
      </c>
    </row>
    <row r="216" spans="1:19" x14ac:dyDescent="0.25">
      <c r="A216" s="4">
        <v>70029</v>
      </c>
      <c r="B216" s="4">
        <v>7501943410343</v>
      </c>
      <c r="C216" s="12" t="s">
        <v>807</v>
      </c>
      <c r="D216" s="13" t="s">
        <v>525</v>
      </c>
      <c r="E216" s="13" t="s">
        <v>525</v>
      </c>
      <c r="F216" s="13" t="s">
        <v>551</v>
      </c>
      <c r="G216" s="13">
        <v>30</v>
      </c>
      <c r="H216" s="13">
        <v>6</v>
      </c>
      <c r="I216" s="14">
        <v>217.8</v>
      </c>
      <c r="J216" s="15">
        <v>2</v>
      </c>
      <c r="K216" s="16"/>
      <c r="L216" s="16"/>
      <c r="M216" s="16"/>
      <c r="N216" s="16"/>
      <c r="O216" s="16"/>
      <c r="P216" s="17">
        <v>213.44400000000002</v>
      </c>
      <c r="Q216" s="18">
        <v>247.59504000000001</v>
      </c>
      <c r="R216" s="18">
        <v>35.574000000000005</v>
      </c>
      <c r="S216" s="19">
        <v>41.265840000000004</v>
      </c>
    </row>
    <row r="217" spans="1:19" x14ac:dyDescent="0.25">
      <c r="A217" s="4">
        <v>70036</v>
      </c>
      <c r="B217" s="4">
        <v>7501943410510</v>
      </c>
      <c r="C217" s="12" t="s">
        <v>808</v>
      </c>
      <c r="D217" s="13" t="s">
        <v>525</v>
      </c>
      <c r="E217" s="13" t="s">
        <v>525</v>
      </c>
      <c r="F217" s="13" t="s">
        <v>617</v>
      </c>
      <c r="G217" s="13">
        <v>30</v>
      </c>
      <c r="H217" s="13">
        <v>6</v>
      </c>
      <c r="I217" s="14">
        <v>229.8</v>
      </c>
      <c r="J217" s="15">
        <v>2</v>
      </c>
      <c r="K217" s="16"/>
      <c r="L217" s="16"/>
      <c r="M217" s="16"/>
      <c r="N217" s="16"/>
      <c r="O217" s="16"/>
      <c r="P217" s="17">
        <v>225.20400000000001</v>
      </c>
      <c r="Q217" s="18">
        <v>261.23663999999997</v>
      </c>
      <c r="R217" s="18">
        <v>37.533999999999999</v>
      </c>
      <c r="S217" s="19">
        <v>43.539439999999992</v>
      </c>
    </row>
    <row r="218" spans="1:19" x14ac:dyDescent="0.25">
      <c r="A218" s="4">
        <v>70041</v>
      </c>
      <c r="B218" s="4">
        <v>7501943410558</v>
      </c>
      <c r="C218" s="12" t="s">
        <v>809</v>
      </c>
      <c r="D218" s="13" t="s">
        <v>525</v>
      </c>
      <c r="E218" s="13" t="s">
        <v>525</v>
      </c>
      <c r="F218" s="13" t="s">
        <v>529</v>
      </c>
      <c r="G218" s="13">
        <v>40</v>
      </c>
      <c r="H218" s="13">
        <v>6</v>
      </c>
      <c r="I218" s="14">
        <v>256.70999999999998</v>
      </c>
      <c r="J218" s="15">
        <v>2</v>
      </c>
      <c r="K218" s="16"/>
      <c r="L218" s="16"/>
      <c r="M218" s="16"/>
      <c r="N218" s="16"/>
      <c r="O218" s="16"/>
      <c r="P218" s="17">
        <v>251.57579999999999</v>
      </c>
      <c r="Q218" s="18">
        <v>291.82792799999999</v>
      </c>
      <c r="R218" s="18">
        <v>41.929299999999998</v>
      </c>
      <c r="S218" s="19">
        <v>48.637988</v>
      </c>
    </row>
    <row r="219" spans="1:19" x14ac:dyDescent="0.25">
      <c r="A219" s="4">
        <v>70108</v>
      </c>
      <c r="B219" s="4">
        <v>7501943410664</v>
      </c>
      <c r="C219" s="12" t="s">
        <v>810</v>
      </c>
      <c r="D219" s="13" t="s">
        <v>525</v>
      </c>
      <c r="E219" s="13" t="s">
        <v>525</v>
      </c>
      <c r="F219" s="13" t="s">
        <v>551</v>
      </c>
      <c r="G219" s="13">
        <v>30</v>
      </c>
      <c r="H219" s="13">
        <v>6</v>
      </c>
      <c r="I219" s="14">
        <v>217.8</v>
      </c>
      <c r="J219" s="15">
        <v>2</v>
      </c>
      <c r="K219" s="16"/>
      <c r="L219" s="16"/>
      <c r="M219" s="16"/>
      <c r="N219" s="16"/>
      <c r="O219" s="16"/>
      <c r="P219" s="17">
        <v>213.44400000000002</v>
      </c>
      <c r="Q219" s="18">
        <v>247.59504000000001</v>
      </c>
      <c r="R219" s="18">
        <v>35.574000000000005</v>
      </c>
      <c r="S219" s="19">
        <v>41.265840000000004</v>
      </c>
    </row>
    <row r="220" spans="1:19" x14ac:dyDescent="0.25">
      <c r="A220" s="4">
        <v>70111</v>
      </c>
      <c r="B220" s="4">
        <v>7501943410855</v>
      </c>
      <c r="C220" s="12" t="s">
        <v>811</v>
      </c>
      <c r="D220" s="13" t="s">
        <v>525</v>
      </c>
      <c r="E220" s="13" t="s">
        <v>525</v>
      </c>
      <c r="F220" s="13" t="s">
        <v>529</v>
      </c>
      <c r="G220" s="13">
        <v>40</v>
      </c>
      <c r="H220" s="13">
        <v>6</v>
      </c>
      <c r="I220" s="14">
        <v>256.70999999999998</v>
      </c>
      <c r="J220" s="15">
        <v>2</v>
      </c>
      <c r="K220" s="16"/>
      <c r="L220" s="16"/>
      <c r="M220" s="16"/>
      <c r="N220" s="16"/>
      <c r="O220" s="16"/>
      <c r="P220" s="17">
        <v>251.57579999999999</v>
      </c>
      <c r="Q220" s="18">
        <v>291.82792799999999</v>
      </c>
      <c r="R220" s="18">
        <v>41.929299999999998</v>
      </c>
      <c r="S220" s="19">
        <v>48.637988</v>
      </c>
    </row>
    <row r="221" spans="1:19" x14ac:dyDescent="0.25">
      <c r="A221" s="4">
        <v>70120</v>
      </c>
      <c r="B221" s="4">
        <v>7501943410893</v>
      </c>
      <c r="C221" s="12" t="s">
        <v>812</v>
      </c>
      <c r="D221" s="13" t="s">
        <v>525</v>
      </c>
      <c r="E221" s="13" t="s">
        <v>525</v>
      </c>
      <c r="F221" s="13" t="s">
        <v>529</v>
      </c>
      <c r="G221" s="13">
        <v>7</v>
      </c>
      <c r="H221" s="13">
        <v>24</v>
      </c>
      <c r="I221" s="14">
        <v>119.79</v>
      </c>
      <c r="J221" s="15">
        <v>2</v>
      </c>
      <c r="K221" s="16"/>
      <c r="L221" s="16"/>
      <c r="M221" s="16"/>
      <c r="N221" s="16"/>
      <c r="O221" s="16"/>
      <c r="P221" s="17">
        <v>117.3942</v>
      </c>
      <c r="Q221" s="18">
        <v>136.17727199999999</v>
      </c>
      <c r="R221" s="18">
        <v>4.8914249999999999</v>
      </c>
      <c r="S221" s="19">
        <v>5.6740529999999998</v>
      </c>
    </row>
    <row r="222" spans="1:19" x14ac:dyDescent="0.25">
      <c r="A222" s="4">
        <v>70124</v>
      </c>
      <c r="B222" s="4">
        <v>7501943410978</v>
      </c>
      <c r="C222" s="12" t="s">
        <v>813</v>
      </c>
      <c r="D222" s="13" t="s">
        <v>525</v>
      </c>
      <c r="E222" s="13" t="s">
        <v>525</v>
      </c>
      <c r="F222" s="13" t="s">
        <v>551</v>
      </c>
      <c r="G222" s="13">
        <v>28</v>
      </c>
      <c r="H222" s="13">
        <v>12</v>
      </c>
      <c r="I222" s="14">
        <v>492.51</v>
      </c>
      <c r="J222" s="15">
        <v>2</v>
      </c>
      <c r="K222" s="16"/>
      <c r="L222" s="16"/>
      <c r="M222" s="16"/>
      <c r="N222" s="16"/>
      <c r="O222" s="16"/>
      <c r="P222" s="17">
        <v>482.65979999999996</v>
      </c>
      <c r="Q222" s="18">
        <v>559.88536799999997</v>
      </c>
      <c r="R222" s="18">
        <v>40.221649999999997</v>
      </c>
      <c r="S222" s="19">
        <v>46.657114</v>
      </c>
    </row>
    <row r="223" spans="1:19" x14ac:dyDescent="0.25">
      <c r="A223" s="4">
        <v>70135</v>
      </c>
      <c r="B223" s="4">
        <v>7501943411159</v>
      </c>
      <c r="C223" s="12" t="s">
        <v>814</v>
      </c>
      <c r="D223" s="13" t="s">
        <v>525</v>
      </c>
      <c r="E223" s="13" t="s">
        <v>525</v>
      </c>
      <c r="F223" s="13" t="s">
        <v>753</v>
      </c>
      <c r="G223" s="13">
        <v>20</v>
      </c>
      <c r="H223" s="13">
        <v>18</v>
      </c>
      <c r="I223" s="14">
        <v>431.52</v>
      </c>
      <c r="J223" s="15">
        <v>2</v>
      </c>
      <c r="K223" s="16"/>
      <c r="L223" s="16"/>
      <c r="M223" s="16"/>
      <c r="N223" s="16"/>
      <c r="O223" s="16"/>
      <c r="P223" s="17">
        <v>422.88959999999997</v>
      </c>
      <c r="Q223" s="18">
        <v>490.55193599999996</v>
      </c>
      <c r="R223" s="18">
        <v>23.493866666666666</v>
      </c>
      <c r="S223" s="19">
        <v>27.252885333333332</v>
      </c>
    </row>
    <row r="224" spans="1:19" x14ac:dyDescent="0.25">
      <c r="A224" s="4">
        <v>70161</v>
      </c>
      <c r="B224" s="4">
        <v>7501943411463</v>
      </c>
      <c r="C224" s="12" t="s">
        <v>815</v>
      </c>
      <c r="D224" s="13" t="s">
        <v>525</v>
      </c>
      <c r="E224" s="13" t="s">
        <v>525</v>
      </c>
      <c r="F224" s="13" t="s">
        <v>816</v>
      </c>
      <c r="G224" s="13">
        <v>10</v>
      </c>
      <c r="H224" s="13">
        <v>24</v>
      </c>
      <c r="I224" s="14">
        <v>456.76</v>
      </c>
      <c r="J224" s="15">
        <v>2</v>
      </c>
      <c r="K224" s="15">
        <v>3.5</v>
      </c>
      <c r="L224" s="16"/>
      <c r="M224" s="16"/>
      <c r="N224" s="16"/>
      <c r="O224" s="16"/>
      <c r="P224" s="17">
        <v>431.95793199999997</v>
      </c>
      <c r="Q224" s="18">
        <v>501.07120111999996</v>
      </c>
      <c r="R224" s="18">
        <v>17.998247166666665</v>
      </c>
      <c r="S224" s="19">
        <v>20.877966713333333</v>
      </c>
    </row>
    <row r="225" spans="1:19" x14ac:dyDescent="0.25">
      <c r="A225" s="4">
        <v>70191</v>
      </c>
      <c r="B225" s="4">
        <v>7501943411487</v>
      </c>
      <c r="C225" s="12" t="s">
        <v>817</v>
      </c>
      <c r="D225" s="13" t="s">
        <v>525</v>
      </c>
      <c r="E225" s="13" t="s">
        <v>525</v>
      </c>
      <c r="F225" s="13" t="s">
        <v>588</v>
      </c>
      <c r="G225" s="13">
        <v>20</v>
      </c>
      <c r="H225" s="13">
        <v>12</v>
      </c>
      <c r="I225" s="14">
        <v>492.28</v>
      </c>
      <c r="J225" s="15">
        <v>2</v>
      </c>
      <c r="K225" s="15">
        <v>6.5</v>
      </c>
      <c r="L225" s="16"/>
      <c r="M225" s="16"/>
      <c r="N225" s="16"/>
      <c r="O225" s="16"/>
      <c r="P225" s="17">
        <v>451.07616400000001</v>
      </c>
      <c r="Q225" s="18">
        <v>523.24835023999992</v>
      </c>
      <c r="R225" s="18">
        <v>37.589680333333334</v>
      </c>
      <c r="S225" s="19">
        <v>43.604029186666658</v>
      </c>
    </row>
    <row r="226" spans="1:19" x14ac:dyDescent="0.25">
      <c r="A226" s="4">
        <v>70201</v>
      </c>
      <c r="B226" s="4">
        <v>7501943412019</v>
      </c>
      <c r="C226" s="12" t="s">
        <v>818</v>
      </c>
      <c r="D226" s="13" t="s">
        <v>525</v>
      </c>
      <c r="E226" s="13" t="s">
        <v>819</v>
      </c>
      <c r="F226" s="13" t="s">
        <v>820</v>
      </c>
      <c r="G226" s="13">
        <v>180</v>
      </c>
      <c r="H226" s="13">
        <v>12</v>
      </c>
      <c r="I226" s="14">
        <v>702.4</v>
      </c>
      <c r="J226" s="15">
        <v>2</v>
      </c>
      <c r="K226" s="15">
        <v>7.5</v>
      </c>
      <c r="L226" s="16"/>
      <c r="M226" s="16"/>
      <c r="N226" s="16"/>
      <c r="O226" s="16"/>
      <c r="P226" s="17">
        <v>636.72559999999999</v>
      </c>
      <c r="Q226" s="18">
        <v>738.60169599999995</v>
      </c>
      <c r="R226" s="18">
        <v>53.060466666666663</v>
      </c>
      <c r="S226" s="19">
        <v>61.550141333333329</v>
      </c>
    </row>
    <row r="227" spans="1:19" x14ac:dyDescent="0.25">
      <c r="A227" s="4">
        <v>71502</v>
      </c>
      <c r="B227" s="4">
        <v>7501943412187</v>
      </c>
      <c r="C227" s="12" t="s">
        <v>821</v>
      </c>
      <c r="D227" s="13" t="s">
        <v>532</v>
      </c>
      <c r="E227" s="13" t="s">
        <v>533</v>
      </c>
      <c r="F227" s="13" t="s">
        <v>534</v>
      </c>
      <c r="G227" s="13">
        <v>10</v>
      </c>
      <c r="H227" s="13">
        <v>24</v>
      </c>
      <c r="I227" s="14">
        <v>776.49</v>
      </c>
      <c r="J227" s="15">
        <v>2</v>
      </c>
      <c r="K227" s="15">
        <v>4</v>
      </c>
      <c r="L227" s="16"/>
      <c r="M227" s="16"/>
      <c r="N227" s="16"/>
      <c r="O227" s="16"/>
      <c r="P227" s="17">
        <v>730.521792</v>
      </c>
      <c r="Q227" s="18">
        <v>847.40527871999996</v>
      </c>
      <c r="R227" s="18">
        <v>30.438407999999999</v>
      </c>
      <c r="S227" s="19">
        <v>35.308553279999998</v>
      </c>
    </row>
    <row r="228" spans="1:19" x14ac:dyDescent="0.25">
      <c r="A228" s="4">
        <v>817</v>
      </c>
      <c r="B228" s="4">
        <v>7501943412200</v>
      </c>
      <c r="C228" s="12" t="s">
        <v>822</v>
      </c>
      <c r="D228" s="13" t="s">
        <v>512</v>
      </c>
      <c r="E228" s="13" t="s">
        <v>513</v>
      </c>
      <c r="F228" s="13" t="s">
        <v>590</v>
      </c>
      <c r="G228" s="13">
        <v>4</v>
      </c>
      <c r="H228" s="13">
        <v>10</v>
      </c>
      <c r="I228" s="14">
        <v>216.82</v>
      </c>
      <c r="J228" s="15">
        <v>2</v>
      </c>
      <c r="K228" s="15">
        <v>3</v>
      </c>
      <c r="L228" s="16"/>
      <c r="M228" s="16"/>
      <c r="N228" s="16"/>
      <c r="O228" s="16"/>
      <c r="P228" s="17">
        <v>206.109092</v>
      </c>
      <c r="Q228" s="18">
        <v>239.08654672</v>
      </c>
      <c r="R228" s="18">
        <v>20.610909200000002</v>
      </c>
      <c r="S228" s="19">
        <v>23.908654672000001</v>
      </c>
    </row>
    <row r="229" spans="1:19" x14ac:dyDescent="0.25">
      <c r="A229" s="4">
        <v>819</v>
      </c>
      <c r="B229" s="4">
        <v>7501943412224</v>
      </c>
      <c r="C229" s="12" t="s">
        <v>823</v>
      </c>
      <c r="D229" s="13" t="s">
        <v>512</v>
      </c>
      <c r="E229" s="13" t="s">
        <v>513</v>
      </c>
      <c r="F229" s="13" t="s">
        <v>590</v>
      </c>
      <c r="G229" s="13">
        <v>6</v>
      </c>
      <c r="H229" s="13">
        <v>10</v>
      </c>
      <c r="I229" s="14">
        <v>391.09</v>
      </c>
      <c r="J229" s="15">
        <v>2</v>
      </c>
      <c r="K229" s="15">
        <v>3</v>
      </c>
      <c r="L229" s="16"/>
      <c r="M229" s="16"/>
      <c r="N229" s="16"/>
      <c r="O229" s="16"/>
      <c r="P229" s="17">
        <v>371.77015399999999</v>
      </c>
      <c r="Q229" s="18">
        <v>431.25337863999994</v>
      </c>
      <c r="R229" s="18">
        <v>37.177015400000002</v>
      </c>
      <c r="S229" s="19">
        <v>43.125337863999995</v>
      </c>
    </row>
    <row r="230" spans="1:19" x14ac:dyDescent="0.25">
      <c r="A230" s="4">
        <v>70196</v>
      </c>
      <c r="B230" s="4">
        <v>7501943412415</v>
      </c>
      <c r="C230" s="12" t="s">
        <v>824</v>
      </c>
      <c r="D230" s="13" t="s">
        <v>525</v>
      </c>
      <c r="E230" s="13" t="s">
        <v>525</v>
      </c>
      <c r="F230" s="13" t="s">
        <v>588</v>
      </c>
      <c r="G230" s="13">
        <v>20</v>
      </c>
      <c r="H230" s="13">
        <v>12</v>
      </c>
      <c r="I230" s="14">
        <v>449.14</v>
      </c>
      <c r="J230" s="15">
        <v>2</v>
      </c>
      <c r="K230" s="16"/>
      <c r="L230" s="16"/>
      <c r="M230" s="16"/>
      <c r="N230" s="16"/>
      <c r="O230" s="16"/>
      <c r="P230" s="17">
        <v>440.15719999999999</v>
      </c>
      <c r="Q230" s="18">
        <v>510.58235199999996</v>
      </c>
      <c r="R230" s="18">
        <v>36.679766666666666</v>
      </c>
      <c r="S230" s="19">
        <v>42.548529333333327</v>
      </c>
    </row>
    <row r="231" spans="1:19" x14ac:dyDescent="0.25">
      <c r="A231" s="4">
        <v>96526</v>
      </c>
      <c r="B231" s="4">
        <v>7501943412583</v>
      </c>
      <c r="C231" s="12" t="s">
        <v>825</v>
      </c>
      <c r="D231" s="13" t="s">
        <v>583</v>
      </c>
      <c r="E231" s="13" t="s">
        <v>584</v>
      </c>
      <c r="F231" s="13" t="s">
        <v>695</v>
      </c>
      <c r="G231" s="13">
        <v>110</v>
      </c>
      <c r="H231" s="13">
        <v>4</v>
      </c>
      <c r="I231" s="14">
        <v>76.67</v>
      </c>
      <c r="J231" s="15">
        <v>2</v>
      </c>
      <c r="K231" s="15">
        <v>5</v>
      </c>
      <c r="L231" s="15">
        <v>3</v>
      </c>
      <c r="M231" s="16"/>
      <c r="N231" s="16"/>
      <c r="O231" s="16"/>
      <c r="P231" s="17">
        <v>69.238376899999992</v>
      </c>
      <c r="Q231" s="18">
        <v>80.316517203999979</v>
      </c>
      <c r="R231" s="18">
        <v>17.309594224999998</v>
      </c>
      <c r="S231" s="19">
        <v>20.079129300999995</v>
      </c>
    </row>
    <row r="232" spans="1:19" x14ac:dyDescent="0.25">
      <c r="A232" s="4">
        <v>96536</v>
      </c>
      <c r="B232" s="4">
        <v>7501943412941</v>
      </c>
      <c r="C232" s="12" t="s">
        <v>826</v>
      </c>
      <c r="D232" s="13" t="s">
        <v>583</v>
      </c>
      <c r="E232" s="13" t="s">
        <v>584</v>
      </c>
      <c r="F232" s="13" t="s">
        <v>695</v>
      </c>
      <c r="G232" s="13">
        <v>20</v>
      </c>
      <c r="H232" s="13">
        <v>72</v>
      </c>
      <c r="I232" s="14">
        <v>272.16000000000003</v>
      </c>
      <c r="J232" s="15">
        <v>2</v>
      </c>
      <c r="K232" s="15">
        <v>5</v>
      </c>
      <c r="L232" s="15">
        <v>3</v>
      </c>
      <c r="M232" s="16"/>
      <c r="N232" s="16"/>
      <c r="O232" s="16"/>
      <c r="P232" s="17">
        <v>245.77953120000001</v>
      </c>
      <c r="Q232" s="18">
        <v>285.10425619199998</v>
      </c>
      <c r="R232" s="18">
        <v>3.4136046000000002</v>
      </c>
      <c r="S232" s="19">
        <v>3.9597813359999998</v>
      </c>
    </row>
    <row r="233" spans="1:19" x14ac:dyDescent="0.25">
      <c r="A233" s="4">
        <v>96515</v>
      </c>
      <c r="B233" s="4">
        <v>7501943413092</v>
      </c>
      <c r="C233" s="12" t="s">
        <v>827</v>
      </c>
      <c r="D233" s="13" t="s">
        <v>583</v>
      </c>
      <c r="E233" s="13" t="s">
        <v>584</v>
      </c>
      <c r="F233" s="13" t="s">
        <v>585</v>
      </c>
      <c r="G233" s="13">
        <v>72</v>
      </c>
      <c r="H233" s="13">
        <v>4</v>
      </c>
      <c r="I233" s="14">
        <v>96.75</v>
      </c>
      <c r="J233" s="15">
        <v>2</v>
      </c>
      <c r="K233" s="15">
        <v>5</v>
      </c>
      <c r="L233" s="15">
        <v>3</v>
      </c>
      <c r="M233" s="16"/>
      <c r="N233" s="16"/>
      <c r="O233" s="16"/>
      <c r="P233" s="17">
        <v>87.372022499999986</v>
      </c>
      <c r="Q233" s="18">
        <v>101.35154609999998</v>
      </c>
      <c r="R233" s="18">
        <v>21.843005624999996</v>
      </c>
      <c r="S233" s="19">
        <v>25.337886524999995</v>
      </c>
    </row>
    <row r="234" spans="1:19" x14ac:dyDescent="0.25">
      <c r="A234" s="20">
        <v>96446</v>
      </c>
      <c r="B234" s="4">
        <v>7501943413214</v>
      </c>
      <c r="C234" s="12" t="s">
        <v>828</v>
      </c>
      <c r="D234" s="13" t="s">
        <v>583</v>
      </c>
      <c r="E234" s="13" t="s">
        <v>584</v>
      </c>
      <c r="F234" s="13" t="s">
        <v>662</v>
      </c>
      <c r="G234" s="13">
        <v>240</v>
      </c>
      <c r="H234" s="13">
        <v>6</v>
      </c>
      <c r="I234" s="14">
        <v>566.36</v>
      </c>
      <c r="J234" s="15">
        <v>2</v>
      </c>
      <c r="K234" s="15">
        <v>5</v>
      </c>
      <c r="L234" s="15">
        <v>7.5</v>
      </c>
      <c r="M234" s="16"/>
      <c r="N234" s="16"/>
      <c r="O234" s="16"/>
      <c r="P234" s="17">
        <v>487.73507299999994</v>
      </c>
      <c r="Q234" s="18">
        <v>565.77268467999988</v>
      </c>
      <c r="R234" s="18">
        <v>81.289178833333324</v>
      </c>
      <c r="S234" s="19">
        <v>94.295447446666643</v>
      </c>
    </row>
    <row r="235" spans="1:19" x14ac:dyDescent="0.25">
      <c r="A235" s="4">
        <v>1793</v>
      </c>
      <c r="B235" s="4">
        <v>7501943413245</v>
      </c>
      <c r="C235" s="12" t="s">
        <v>829</v>
      </c>
      <c r="D235" s="13" t="s">
        <v>512</v>
      </c>
      <c r="E235" s="13" t="s">
        <v>513</v>
      </c>
      <c r="F235" s="13" t="s">
        <v>573</v>
      </c>
      <c r="G235" s="13">
        <v>18</v>
      </c>
      <c r="H235" s="13">
        <v>3</v>
      </c>
      <c r="I235" s="14">
        <v>267.48</v>
      </c>
      <c r="J235" s="15">
        <v>2</v>
      </c>
      <c r="K235" s="15">
        <v>3</v>
      </c>
      <c r="L235" s="16"/>
      <c r="M235" s="16"/>
      <c r="N235" s="16"/>
      <c r="O235" s="16"/>
      <c r="P235" s="17">
        <v>254.26648800000001</v>
      </c>
      <c r="Q235" s="18">
        <v>294.94912607999998</v>
      </c>
      <c r="R235" s="18">
        <v>84.755496000000008</v>
      </c>
      <c r="S235" s="19">
        <v>98.316375359999995</v>
      </c>
    </row>
    <row r="236" spans="1:19" x14ac:dyDescent="0.25">
      <c r="A236" s="4">
        <v>64072</v>
      </c>
      <c r="B236" s="4">
        <v>7501943414235</v>
      </c>
      <c r="C236" s="12" t="s">
        <v>830</v>
      </c>
      <c r="D236" s="13" t="s">
        <v>555</v>
      </c>
      <c r="E236" s="13" t="s">
        <v>556</v>
      </c>
      <c r="F236" s="13" t="s">
        <v>557</v>
      </c>
      <c r="G236" s="13">
        <v>60</v>
      </c>
      <c r="H236" s="13">
        <v>4</v>
      </c>
      <c r="I236" s="14">
        <v>857.6</v>
      </c>
      <c r="J236" s="15">
        <v>2</v>
      </c>
      <c r="K236" s="15">
        <v>2.5</v>
      </c>
      <c r="L236" s="15">
        <v>3.5</v>
      </c>
      <c r="M236" s="16"/>
      <c r="N236" s="16"/>
      <c r="O236" s="16"/>
      <c r="P236" s="17">
        <v>790.75651199999993</v>
      </c>
      <c r="Q236" s="18">
        <v>917.27755391999983</v>
      </c>
      <c r="R236" s="18">
        <v>197.68912799999998</v>
      </c>
      <c r="S236" s="19">
        <v>229.31938847999996</v>
      </c>
    </row>
    <row r="237" spans="1:19" x14ac:dyDescent="0.25">
      <c r="A237" s="4">
        <v>89059</v>
      </c>
      <c r="B237" s="4">
        <v>7501943414693</v>
      </c>
      <c r="C237" s="12" t="s">
        <v>831</v>
      </c>
      <c r="D237" s="13" t="s">
        <v>536</v>
      </c>
      <c r="E237" s="13" t="s">
        <v>537</v>
      </c>
      <c r="F237" s="13" t="s">
        <v>832</v>
      </c>
      <c r="G237" s="13">
        <v>140</v>
      </c>
      <c r="H237" s="13">
        <v>48</v>
      </c>
      <c r="I237" s="14">
        <v>950</v>
      </c>
      <c r="J237" s="15">
        <v>2</v>
      </c>
      <c r="K237" s="15">
        <v>5</v>
      </c>
      <c r="L237" s="15">
        <v>5.5</v>
      </c>
      <c r="M237" s="16"/>
      <c r="N237" s="16"/>
      <c r="O237" s="16"/>
      <c r="P237" s="17">
        <v>835.80524999999989</v>
      </c>
      <c r="Q237" s="18">
        <v>969.53408999999976</v>
      </c>
      <c r="R237" s="18">
        <v>17.412609374999999</v>
      </c>
      <c r="S237" s="19">
        <v>20.198626874999995</v>
      </c>
    </row>
    <row r="238" spans="1:19" x14ac:dyDescent="0.25">
      <c r="A238" s="4">
        <v>64143</v>
      </c>
      <c r="B238" s="4">
        <v>7501943415164</v>
      </c>
      <c r="C238" s="12" t="s">
        <v>833</v>
      </c>
      <c r="D238" s="13" t="s">
        <v>555</v>
      </c>
      <c r="E238" s="13" t="s">
        <v>556</v>
      </c>
      <c r="F238" s="13" t="s">
        <v>557</v>
      </c>
      <c r="G238" s="13">
        <v>48</v>
      </c>
      <c r="H238" s="13">
        <v>4</v>
      </c>
      <c r="I238" s="14">
        <v>518.15</v>
      </c>
      <c r="J238" s="15">
        <v>2</v>
      </c>
      <c r="K238" s="15">
        <v>2.5</v>
      </c>
      <c r="L238" s="15">
        <v>3.5</v>
      </c>
      <c r="M238" s="16"/>
      <c r="N238" s="16"/>
      <c r="O238" s="16"/>
      <c r="P238" s="17">
        <v>477.76409362499993</v>
      </c>
      <c r="Q238" s="18">
        <v>554.2063486049999</v>
      </c>
      <c r="R238" s="18">
        <v>119.44102340624998</v>
      </c>
      <c r="S238" s="19">
        <v>138.55158715124998</v>
      </c>
    </row>
    <row r="239" spans="1:19" x14ac:dyDescent="0.25">
      <c r="A239" s="4">
        <v>64144</v>
      </c>
      <c r="B239" s="4">
        <v>7501943415188</v>
      </c>
      <c r="C239" s="12" t="s">
        <v>834</v>
      </c>
      <c r="D239" s="13" t="s">
        <v>555</v>
      </c>
      <c r="E239" s="13" t="s">
        <v>556</v>
      </c>
      <c r="F239" s="13" t="s">
        <v>557</v>
      </c>
      <c r="G239" s="13">
        <v>48</v>
      </c>
      <c r="H239" s="13">
        <v>4</v>
      </c>
      <c r="I239" s="14">
        <v>536.14</v>
      </c>
      <c r="J239" s="15">
        <v>2</v>
      </c>
      <c r="K239" s="15">
        <v>2.5</v>
      </c>
      <c r="L239" s="15">
        <v>3.5</v>
      </c>
      <c r="M239" s="16"/>
      <c r="N239" s="16"/>
      <c r="O239" s="16"/>
      <c r="P239" s="17">
        <v>494.35190804999991</v>
      </c>
      <c r="Q239" s="18">
        <v>573.44821333799985</v>
      </c>
      <c r="R239" s="18">
        <v>123.58797701249998</v>
      </c>
      <c r="S239" s="19">
        <v>143.36205333449996</v>
      </c>
    </row>
    <row r="240" spans="1:19" x14ac:dyDescent="0.25">
      <c r="A240" s="4">
        <v>65199</v>
      </c>
      <c r="B240" s="4">
        <v>7501943416178</v>
      </c>
      <c r="C240" s="12" t="s">
        <v>835</v>
      </c>
      <c r="D240" s="13" t="s">
        <v>555</v>
      </c>
      <c r="E240" s="13" t="s">
        <v>836</v>
      </c>
      <c r="F240" s="13" t="s">
        <v>837</v>
      </c>
      <c r="G240" s="13">
        <v>38</v>
      </c>
      <c r="H240" s="13">
        <v>6</v>
      </c>
      <c r="I240" s="14">
        <v>657.79</v>
      </c>
      <c r="J240" s="15">
        <v>2</v>
      </c>
      <c r="K240" s="15">
        <v>2.5</v>
      </c>
      <c r="L240" s="15">
        <v>3.5</v>
      </c>
      <c r="M240" s="16"/>
      <c r="N240" s="16"/>
      <c r="O240" s="16"/>
      <c r="P240" s="17">
        <v>606.52020292499992</v>
      </c>
      <c r="Q240" s="18">
        <v>703.56343539299985</v>
      </c>
      <c r="R240" s="18">
        <v>101.08670048749998</v>
      </c>
      <c r="S240" s="19">
        <v>117.26057256549997</v>
      </c>
    </row>
    <row r="241" spans="1:19" x14ac:dyDescent="0.25">
      <c r="A241" s="4">
        <v>66101</v>
      </c>
      <c r="B241" s="4">
        <v>7501943416468</v>
      </c>
      <c r="C241" s="12" t="s">
        <v>838</v>
      </c>
      <c r="D241" s="13" t="s">
        <v>555</v>
      </c>
      <c r="E241" s="13" t="s">
        <v>839</v>
      </c>
      <c r="F241" s="13" t="s">
        <v>840</v>
      </c>
      <c r="G241" s="13">
        <v>40</v>
      </c>
      <c r="H241" s="13">
        <v>4</v>
      </c>
      <c r="I241" s="14">
        <v>473.12</v>
      </c>
      <c r="J241" s="15">
        <v>2</v>
      </c>
      <c r="K241" s="15">
        <v>2.5</v>
      </c>
      <c r="L241" s="15">
        <v>3.5</v>
      </c>
      <c r="M241" s="16"/>
      <c r="N241" s="16"/>
      <c r="O241" s="16"/>
      <c r="P241" s="17">
        <v>436.24384439999994</v>
      </c>
      <c r="Q241" s="18">
        <v>506.04285950399992</v>
      </c>
      <c r="R241" s="18">
        <v>109.06096109999999</v>
      </c>
      <c r="S241" s="19">
        <v>126.51071487599998</v>
      </c>
    </row>
    <row r="242" spans="1:19" x14ac:dyDescent="0.25">
      <c r="A242" s="4">
        <v>66102</v>
      </c>
      <c r="B242" s="4">
        <v>7501943416482</v>
      </c>
      <c r="C242" s="12" t="s">
        <v>841</v>
      </c>
      <c r="D242" s="13" t="s">
        <v>555</v>
      </c>
      <c r="E242" s="13" t="s">
        <v>839</v>
      </c>
      <c r="F242" s="13" t="s">
        <v>840</v>
      </c>
      <c r="G242" s="13">
        <v>40</v>
      </c>
      <c r="H242" s="13">
        <v>4</v>
      </c>
      <c r="I242" s="14">
        <v>514.26</v>
      </c>
      <c r="J242" s="15">
        <v>2</v>
      </c>
      <c r="K242" s="15">
        <v>2.5</v>
      </c>
      <c r="L242" s="15">
        <v>3.5</v>
      </c>
      <c r="M242" s="16"/>
      <c r="N242" s="16"/>
      <c r="O242" s="16"/>
      <c r="P242" s="17">
        <v>474.17728994999993</v>
      </c>
      <c r="Q242" s="18">
        <v>550.04565634199992</v>
      </c>
      <c r="R242" s="18">
        <v>118.54432248749998</v>
      </c>
      <c r="S242" s="19">
        <v>137.51141408549998</v>
      </c>
    </row>
    <row r="243" spans="1:19" x14ac:dyDescent="0.25">
      <c r="A243" s="4">
        <v>66103</v>
      </c>
      <c r="B243" s="4">
        <v>7501943416505</v>
      </c>
      <c r="C243" s="12" t="s">
        <v>842</v>
      </c>
      <c r="D243" s="13" t="s">
        <v>555</v>
      </c>
      <c r="E243" s="13" t="s">
        <v>839</v>
      </c>
      <c r="F243" s="13" t="s">
        <v>840</v>
      </c>
      <c r="G243" s="13">
        <v>40</v>
      </c>
      <c r="H243" s="13">
        <v>4</v>
      </c>
      <c r="I243" s="14">
        <v>555.4</v>
      </c>
      <c r="J243" s="15">
        <v>2</v>
      </c>
      <c r="K243" s="15">
        <v>2.5</v>
      </c>
      <c r="L243" s="15">
        <v>3.5</v>
      </c>
      <c r="M243" s="16"/>
      <c r="N243" s="16"/>
      <c r="O243" s="16"/>
      <c r="P243" s="17">
        <v>512.11073549999992</v>
      </c>
      <c r="Q243" s="18">
        <v>594.04845317999991</v>
      </c>
      <c r="R243" s="18">
        <v>128.02768387499998</v>
      </c>
      <c r="S243" s="19">
        <v>148.51211329499998</v>
      </c>
    </row>
    <row r="244" spans="1:19" x14ac:dyDescent="0.25">
      <c r="A244" s="4">
        <v>66104</v>
      </c>
      <c r="B244" s="4">
        <v>7501943416529</v>
      </c>
      <c r="C244" s="12" t="s">
        <v>843</v>
      </c>
      <c r="D244" s="13" t="s">
        <v>555</v>
      </c>
      <c r="E244" s="13" t="s">
        <v>839</v>
      </c>
      <c r="F244" s="13" t="s">
        <v>840</v>
      </c>
      <c r="G244" s="13">
        <v>40</v>
      </c>
      <c r="H244" s="13">
        <v>4</v>
      </c>
      <c r="I244" s="14">
        <v>601.69000000000005</v>
      </c>
      <c r="J244" s="15">
        <v>2</v>
      </c>
      <c r="K244" s="15">
        <v>2.5</v>
      </c>
      <c r="L244" s="15">
        <v>3.5</v>
      </c>
      <c r="M244" s="16"/>
      <c r="N244" s="16"/>
      <c r="O244" s="16"/>
      <c r="P244" s="17">
        <v>554.79277717499997</v>
      </c>
      <c r="Q244" s="18">
        <v>643.55962152299992</v>
      </c>
      <c r="R244" s="18">
        <v>138.69819429374999</v>
      </c>
      <c r="S244" s="19">
        <v>160.88990538074998</v>
      </c>
    </row>
    <row r="245" spans="1:19" x14ac:dyDescent="0.25">
      <c r="A245" s="4">
        <v>66105</v>
      </c>
      <c r="B245" s="4">
        <v>7501943416543</v>
      </c>
      <c r="C245" s="12" t="s">
        <v>844</v>
      </c>
      <c r="D245" s="13" t="s">
        <v>555</v>
      </c>
      <c r="E245" s="13" t="s">
        <v>839</v>
      </c>
      <c r="F245" s="13" t="s">
        <v>840</v>
      </c>
      <c r="G245" s="13">
        <v>40</v>
      </c>
      <c r="H245" s="13">
        <v>4</v>
      </c>
      <c r="I245" s="14">
        <v>647.98</v>
      </c>
      <c r="J245" s="15">
        <v>2</v>
      </c>
      <c r="K245" s="15">
        <v>2.5</v>
      </c>
      <c r="L245" s="15">
        <v>3.5</v>
      </c>
      <c r="M245" s="16"/>
      <c r="N245" s="16"/>
      <c r="O245" s="16"/>
      <c r="P245" s="17">
        <v>597.47481885000002</v>
      </c>
      <c r="Q245" s="18">
        <v>693.07078986599993</v>
      </c>
      <c r="R245" s="18">
        <v>149.3687047125</v>
      </c>
      <c r="S245" s="19">
        <v>173.26769746649998</v>
      </c>
    </row>
    <row r="246" spans="1:19" x14ac:dyDescent="0.25">
      <c r="A246" s="4">
        <v>65200</v>
      </c>
      <c r="B246" s="4">
        <v>7501943416864</v>
      </c>
      <c r="C246" s="12" t="s">
        <v>845</v>
      </c>
      <c r="D246" s="13" t="s">
        <v>555</v>
      </c>
      <c r="E246" s="13" t="s">
        <v>836</v>
      </c>
      <c r="F246" s="13" t="s">
        <v>837</v>
      </c>
      <c r="G246" s="13">
        <v>38</v>
      </c>
      <c r="H246" s="13">
        <v>6</v>
      </c>
      <c r="I246" s="14">
        <v>723.11</v>
      </c>
      <c r="J246" s="15">
        <v>2</v>
      </c>
      <c r="K246" s="15">
        <v>2.5</v>
      </c>
      <c r="L246" s="15">
        <v>3.5</v>
      </c>
      <c r="M246" s="16"/>
      <c r="N246" s="16"/>
      <c r="O246" s="16"/>
      <c r="P246" s="17">
        <v>666.74899882499994</v>
      </c>
      <c r="Q246" s="18">
        <v>773.4288386369999</v>
      </c>
      <c r="R246" s="18">
        <v>111.12483313749999</v>
      </c>
      <c r="S246" s="19">
        <v>128.90480643949999</v>
      </c>
    </row>
    <row r="247" spans="1:19" x14ac:dyDescent="0.25">
      <c r="A247" s="4">
        <v>95364</v>
      </c>
      <c r="B247" s="4">
        <v>7501943417373</v>
      </c>
      <c r="C247" s="12" t="s">
        <v>846</v>
      </c>
      <c r="D247" s="13" t="s">
        <v>650</v>
      </c>
      <c r="E247" s="13" t="s">
        <v>847</v>
      </c>
      <c r="F247" s="13" t="s">
        <v>848</v>
      </c>
      <c r="G247" s="13">
        <v>250</v>
      </c>
      <c r="H247" s="13">
        <v>10</v>
      </c>
      <c r="I247" s="14">
        <v>408.85</v>
      </c>
      <c r="J247" s="15">
        <v>2</v>
      </c>
      <c r="K247" s="15">
        <v>5</v>
      </c>
      <c r="L247" s="15">
        <v>3.5</v>
      </c>
      <c r="M247" s="16"/>
      <c r="N247" s="16"/>
      <c r="O247" s="16"/>
      <c r="P247" s="17">
        <v>367.31697274999999</v>
      </c>
      <c r="Q247" s="18">
        <v>426.08768838999998</v>
      </c>
      <c r="R247" s="18">
        <v>36.731697275000002</v>
      </c>
      <c r="S247" s="19">
        <v>42.608768839</v>
      </c>
    </row>
    <row r="248" spans="1:19" x14ac:dyDescent="0.25">
      <c r="A248" s="20">
        <v>95592</v>
      </c>
      <c r="B248" s="4">
        <v>7501943417434</v>
      </c>
      <c r="C248" s="12" t="s">
        <v>849</v>
      </c>
      <c r="D248" s="13" t="s">
        <v>650</v>
      </c>
      <c r="E248" s="13" t="s">
        <v>651</v>
      </c>
      <c r="F248" s="13" t="s">
        <v>654</v>
      </c>
      <c r="G248" s="13">
        <v>200</v>
      </c>
      <c r="H248" s="13">
        <v>12</v>
      </c>
      <c r="I248" s="14">
        <v>339.47</v>
      </c>
      <c r="J248" s="15">
        <v>2</v>
      </c>
      <c r="K248" s="15">
        <v>5</v>
      </c>
      <c r="L248" s="15">
        <v>3.5</v>
      </c>
      <c r="M248" s="16"/>
      <c r="N248" s="16"/>
      <c r="O248" s="16"/>
      <c r="P248" s="17">
        <v>304.98494005000003</v>
      </c>
      <c r="Q248" s="18">
        <v>353.782530458</v>
      </c>
      <c r="R248" s="18">
        <v>25.415411670833336</v>
      </c>
      <c r="S248" s="19">
        <v>29.481877538166668</v>
      </c>
    </row>
    <row r="249" spans="1:19" x14ac:dyDescent="0.25">
      <c r="A249" s="4">
        <v>95575</v>
      </c>
      <c r="B249" s="4">
        <v>7501943417441</v>
      </c>
      <c r="C249" s="12" t="s">
        <v>850</v>
      </c>
      <c r="D249" s="13" t="s">
        <v>650</v>
      </c>
      <c r="E249" s="13" t="s">
        <v>651</v>
      </c>
      <c r="F249" s="13" t="s">
        <v>851</v>
      </c>
      <c r="G249" s="13">
        <v>250</v>
      </c>
      <c r="H249" s="13">
        <v>8</v>
      </c>
      <c r="I249" s="14">
        <v>327.08</v>
      </c>
      <c r="J249" s="15">
        <v>2</v>
      </c>
      <c r="K249" s="15">
        <v>5</v>
      </c>
      <c r="L249" s="15">
        <v>2.5</v>
      </c>
      <c r="M249" s="16"/>
      <c r="N249" s="16"/>
      <c r="O249" s="16"/>
      <c r="P249" s="17">
        <v>296.89869299999992</v>
      </c>
      <c r="Q249" s="18">
        <v>344.40248387999986</v>
      </c>
      <c r="R249" s="18">
        <v>37.11233662499999</v>
      </c>
      <c r="S249" s="19">
        <v>43.050310484999983</v>
      </c>
    </row>
    <row r="250" spans="1:19" x14ac:dyDescent="0.25">
      <c r="A250" s="4">
        <v>96130</v>
      </c>
      <c r="B250" s="4">
        <v>7501943417465</v>
      </c>
      <c r="C250" s="12" t="s">
        <v>852</v>
      </c>
      <c r="D250" s="13" t="s">
        <v>650</v>
      </c>
      <c r="E250" s="13" t="s">
        <v>847</v>
      </c>
      <c r="F250" s="13" t="s">
        <v>853</v>
      </c>
      <c r="G250" s="13">
        <v>80</v>
      </c>
      <c r="H250" s="13">
        <v>48</v>
      </c>
      <c r="I250" s="14">
        <v>593.32000000000005</v>
      </c>
      <c r="J250" s="15">
        <v>2</v>
      </c>
      <c r="K250" s="15">
        <v>5</v>
      </c>
      <c r="L250" s="15">
        <v>3.5</v>
      </c>
      <c r="M250" s="16"/>
      <c r="N250" s="16"/>
      <c r="O250" s="16"/>
      <c r="P250" s="17">
        <v>533.04758780000009</v>
      </c>
      <c r="Q250" s="18">
        <v>618.33520184800011</v>
      </c>
      <c r="R250" s="18">
        <v>11.105158079166669</v>
      </c>
      <c r="S250" s="19">
        <v>12.881983371833336</v>
      </c>
    </row>
    <row r="251" spans="1:19" x14ac:dyDescent="0.25">
      <c r="A251" s="4">
        <v>96166</v>
      </c>
      <c r="B251" s="4">
        <v>7501943417526</v>
      </c>
      <c r="C251" s="12" t="s">
        <v>854</v>
      </c>
      <c r="D251" s="13" t="s">
        <v>650</v>
      </c>
      <c r="E251" s="13" t="s">
        <v>847</v>
      </c>
      <c r="F251" s="13" t="s">
        <v>853</v>
      </c>
      <c r="G251" s="13">
        <v>80</v>
      </c>
      <c r="H251" s="13">
        <v>48</v>
      </c>
      <c r="I251" s="14">
        <v>593.32000000000005</v>
      </c>
      <c r="J251" s="15">
        <v>2</v>
      </c>
      <c r="K251" s="15">
        <v>5</v>
      </c>
      <c r="L251" s="15">
        <v>3.5</v>
      </c>
      <c r="M251" s="16"/>
      <c r="N251" s="16"/>
      <c r="O251" s="16"/>
      <c r="P251" s="17">
        <v>533.04758780000009</v>
      </c>
      <c r="Q251" s="18">
        <v>618.33520184800011</v>
      </c>
      <c r="R251" s="18">
        <v>11.105158079166669</v>
      </c>
      <c r="S251" s="19">
        <v>12.881983371833336</v>
      </c>
    </row>
    <row r="252" spans="1:19" x14ac:dyDescent="0.25">
      <c r="A252" s="20">
        <v>95594</v>
      </c>
      <c r="B252" s="4">
        <v>7501943417557</v>
      </c>
      <c r="C252" s="12" t="s">
        <v>855</v>
      </c>
      <c r="D252" s="13" t="s">
        <v>650</v>
      </c>
      <c r="E252" s="13" t="s">
        <v>651</v>
      </c>
      <c r="F252" s="13" t="s">
        <v>658</v>
      </c>
      <c r="G252" s="13">
        <v>200</v>
      </c>
      <c r="H252" s="13">
        <v>12</v>
      </c>
      <c r="I252" s="14">
        <v>339.47</v>
      </c>
      <c r="J252" s="15">
        <v>2</v>
      </c>
      <c r="K252" s="15">
        <v>5</v>
      </c>
      <c r="L252" s="15">
        <v>3.5</v>
      </c>
      <c r="M252" s="16"/>
      <c r="N252" s="16"/>
      <c r="O252" s="16"/>
      <c r="P252" s="17">
        <v>304.98494005000003</v>
      </c>
      <c r="Q252" s="18">
        <v>353.782530458</v>
      </c>
      <c r="R252" s="18">
        <v>25.415411670833336</v>
      </c>
      <c r="S252" s="19">
        <v>29.481877538166668</v>
      </c>
    </row>
    <row r="253" spans="1:19" x14ac:dyDescent="0.25">
      <c r="A253" s="4">
        <v>95370</v>
      </c>
      <c r="B253" s="4">
        <v>7501943417724</v>
      </c>
      <c r="C253" s="12" t="s">
        <v>856</v>
      </c>
      <c r="D253" s="13" t="s">
        <v>650</v>
      </c>
      <c r="E253" s="13" t="s">
        <v>847</v>
      </c>
      <c r="F253" s="13" t="s">
        <v>857</v>
      </c>
      <c r="G253" s="13">
        <v>2</v>
      </c>
      <c r="H253" s="13">
        <v>6</v>
      </c>
      <c r="I253" s="14">
        <v>253.17</v>
      </c>
      <c r="J253" s="15">
        <v>2</v>
      </c>
      <c r="K253" s="15">
        <v>5</v>
      </c>
      <c r="L253" s="15">
        <v>3</v>
      </c>
      <c r="M253" s="16"/>
      <c r="N253" s="16"/>
      <c r="O253" s="16"/>
      <c r="P253" s="17">
        <v>228.63023189999996</v>
      </c>
      <c r="Q253" s="18">
        <v>265.21106900399991</v>
      </c>
      <c r="R253" s="18">
        <v>38.10503864999999</v>
      </c>
      <c r="S253" s="19">
        <v>44.201844833999985</v>
      </c>
    </row>
    <row r="254" spans="1:19" x14ac:dyDescent="0.25">
      <c r="A254" s="4">
        <v>95415</v>
      </c>
      <c r="B254" s="4">
        <v>7501943417748</v>
      </c>
      <c r="C254" s="12" t="s">
        <v>858</v>
      </c>
      <c r="D254" s="13" t="s">
        <v>650</v>
      </c>
      <c r="E254" s="13" t="s">
        <v>847</v>
      </c>
      <c r="F254" s="13" t="s">
        <v>857</v>
      </c>
      <c r="G254" s="13">
        <v>2</v>
      </c>
      <c r="H254" s="13">
        <v>6</v>
      </c>
      <c r="I254" s="14">
        <v>253.17</v>
      </c>
      <c r="J254" s="15">
        <v>2</v>
      </c>
      <c r="K254" s="15">
        <v>5</v>
      </c>
      <c r="L254" s="15">
        <v>3</v>
      </c>
      <c r="M254" s="16"/>
      <c r="N254" s="16"/>
      <c r="O254" s="16"/>
      <c r="P254" s="17">
        <v>228.63023189999996</v>
      </c>
      <c r="Q254" s="18">
        <v>265.21106900399991</v>
      </c>
      <c r="R254" s="18">
        <v>38.10503864999999</v>
      </c>
      <c r="S254" s="19">
        <v>44.201844833999985</v>
      </c>
    </row>
    <row r="255" spans="1:19" x14ac:dyDescent="0.25">
      <c r="A255" s="4">
        <v>95577</v>
      </c>
      <c r="B255" s="4">
        <v>7501943417823</v>
      </c>
      <c r="C255" s="12" t="s">
        <v>859</v>
      </c>
      <c r="D255" s="13" t="s">
        <v>650</v>
      </c>
      <c r="E255" s="13" t="s">
        <v>651</v>
      </c>
      <c r="F255" s="13" t="s">
        <v>652</v>
      </c>
      <c r="G255" s="13">
        <v>240</v>
      </c>
      <c r="H255" s="13">
        <v>12</v>
      </c>
      <c r="I255" s="14">
        <v>293.79000000000002</v>
      </c>
      <c r="J255" s="15">
        <v>2</v>
      </c>
      <c r="K255" s="15">
        <v>5</v>
      </c>
      <c r="L255" s="15">
        <v>2.5</v>
      </c>
      <c r="M255" s="16"/>
      <c r="N255" s="16"/>
      <c r="O255" s="16"/>
      <c r="P255" s="17">
        <v>266.68052774999995</v>
      </c>
      <c r="Q255" s="18">
        <v>309.34941218999995</v>
      </c>
      <c r="R255" s="18">
        <v>22.223377312499995</v>
      </c>
      <c r="S255" s="19">
        <v>25.779117682499997</v>
      </c>
    </row>
    <row r="256" spans="1:19" ht="18" x14ac:dyDescent="0.25">
      <c r="A256" s="4">
        <v>75900</v>
      </c>
      <c r="B256" s="4">
        <v>7501943418011</v>
      </c>
      <c r="C256" s="12" t="s">
        <v>860</v>
      </c>
      <c r="D256" s="13" t="s">
        <v>525</v>
      </c>
      <c r="E256" s="13" t="s">
        <v>819</v>
      </c>
      <c r="F256" s="13" t="s">
        <v>861</v>
      </c>
      <c r="G256" s="13">
        <v>200</v>
      </c>
      <c r="H256" s="13">
        <v>12</v>
      </c>
      <c r="I256" s="14">
        <v>506.31</v>
      </c>
      <c r="J256" s="15">
        <v>2</v>
      </c>
      <c r="K256" s="15">
        <v>7.5</v>
      </c>
      <c r="L256" s="16"/>
      <c r="M256" s="16"/>
      <c r="N256" s="16"/>
      <c r="O256" s="16"/>
      <c r="P256" s="17">
        <v>458.97001500000005</v>
      </c>
      <c r="Q256" s="18">
        <v>532.40521739999997</v>
      </c>
      <c r="R256" s="18">
        <v>38.247501250000006</v>
      </c>
      <c r="S256" s="19">
        <v>44.36710145</v>
      </c>
    </row>
    <row r="257" spans="1:19" x14ac:dyDescent="0.25">
      <c r="A257" s="4">
        <v>75901</v>
      </c>
      <c r="B257" s="4">
        <v>7501943418035</v>
      </c>
      <c r="C257" s="12" t="s">
        <v>862</v>
      </c>
      <c r="D257" s="13" t="s">
        <v>525</v>
      </c>
      <c r="E257" s="13" t="s">
        <v>819</v>
      </c>
      <c r="F257" s="13" t="s">
        <v>861</v>
      </c>
      <c r="G257" s="13">
        <v>200</v>
      </c>
      <c r="H257" s="13">
        <v>12</v>
      </c>
      <c r="I257" s="14">
        <v>506.31</v>
      </c>
      <c r="J257" s="15">
        <v>2</v>
      </c>
      <c r="K257" s="15">
        <v>7.5</v>
      </c>
      <c r="L257" s="16"/>
      <c r="M257" s="16"/>
      <c r="N257" s="16"/>
      <c r="O257" s="16"/>
      <c r="P257" s="17">
        <v>458.97001500000005</v>
      </c>
      <c r="Q257" s="18">
        <v>532.40521739999997</v>
      </c>
      <c r="R257" s="18">
        <v>38.247501250000006</v>
      </c>
      <c r="S257" s="19">
        <v>44.36710145</v>
      </c>
    </row>
    <row r="258" spans="1:19" x14ac:dyDescent="0.25">
      <c r="A258" s="4">
        <v>75902</v>
      </c>
      <c r="B258" s="4">
        <v>7501943418059</v>
      </c>
      <c r="C258" s="12" t="s">
        <v>863</v>
      </c>
      <c r="D258" s="13" t="s">
        <v>525</v>
      </c>
      <c r="E258" s="13" t="s">
        <v>819</v>
      </c>
      <c r="F258" s="13" t="s">
        <v>861</v>
      </c>
      <c r="G258" s="13">
        <v>200</v>
      </c>
      <c r="H258" s="13">
        <v>12</v>
      </c>
      <c r="I258" s="14">
        <v>506.31</v>
      </c>
      <c r="J258" s="15">
        <v>2</v>
      </c>
      <c r="K258" s="15">
        <v>7.5</v>
      </c>
      <c r="L258" s="16"/>
      <c r="M258" s="16"/>
      <c r="N258" s="16"/>
      <c r="O258" s="16"/>
      <c r="P258" s="17">
        <v>458.97001500000005</v>
      </c>
      <c r="Q258" s="18">
        <v>532.40521739999997</v>
      </c>
      <c r="R258" s="18">
        <v>38.247501250000006</v>
      </c>
      <c r="S258" s="19">
        <v>44.36710145</v>
      </c>
    </row>
    <row r="259" spans="1:19" x14ac:dyDescent="0.25">
      <c r="A259" s="20">
        <v>66870</v>
      </c>
      <c r="B259" s="4">
        <v>7501943418110</v>
      </c>
      <c r="C259" s="12" t="s">
        <v>864</v>
      </c>
      <c r="D259" s="13" t="s">
        <v>865</v>
      </c>
      <c r="E259" s="13" t="s">
        <v>866</v>
      </c>
      <c r="F259" s="13" t="s">
        <v>867</v>
      </c>
      <c r="G259" s="13">
        <v>15</v>
      </c>
      <c r="H259" s="13">
        <v>6</v>
      </c>
      <c r="I259" s="14">
        <v>1079.02</v>
      </c>
      <c r="J259" s="15">
        <v>2</v>
      </c>
      <c r="K259" s="15">
        <v>6.5</v>
      </c>
      <c r="L259" s="16"/>
      <c r="M259" s="16"/>
      <c r="N259" s="16"/>
      <c r="O259" s="16"/>
      <c r="P259" s="17">
        <v>988.70602599999995</v>
      </c>
      <c r="Q259" s="18">
        <v>1146.8989901599998</v>
      </c>
      <c r="R259" s="18">
        <v>164.78433766666666</v>
      </c>
      <c r="S259" s="19">
        <v>191.14983169333331</v>
      </c>
    </row>
    <row r="260" spans="1:19" x14ac:dyDescent="0.25">
      <c r="A260" s="20">
        <v>66871</v>
      </c>
      <c r="B260" s="4">
        <v>7501943418134</v>
      </c>
      <c r="C260" s="12" t="s">
        <v>868</v>
      </c>
      <c r="D260" s="13" t="s">
        <v>865</v>
      </c>
      <c r="E260" s="13" t="s">
        <v>866</v>
      </c>
      <c r="F260" s="13" t="s">
        <v>867</v>
      </c>
      <c r="G260" s="13">
        <v>15</v>
      </c>
      <c r="H260" s="13">
        <v>6</v>
      </c>
      <c r="I260" s="14">
        <v>1079.02</v>
      </c>
      <c r="J260" s="15">
        <v>2</v>
      </c>
      <c r="K260" s="15">
        <v>6.5</v>
      </c>
      <c r="L260" s="16"/>
      <c r="M260" s="16"/>
      <c r="N260" s="16"/>
      <c r="O260" s="16"/>
      <c r="P260" s="17">
        <v>988.70602599999995</v>
      </c>
      <c r="Q260" s="18">
        <v>1146.8989901599998</v>
      </c>
      <c r="R260" s="18">
        <v>164.78433766666666</v>
      </c>
      <c r="S260" s="19">
        <v>191.14983169333331</v>
      </c>
    </row>
    <row r="261" spans="1:19" ht="18" x14ac:dyDescent="0.25">
      <c r="A261" s="20">
        <v>95470</v>
      </c>
      <c r="B261" s="4">
        <v>7501943418318</v>
      </c>
      <c r="C261" s="12" t="s">
        <v>869</v>
      </c>
      <c r="D261" s="13" t="s">
        <v>650</v>
      </c>
      <c r="E261" s="13" t="s">
        <v>651</v>
      </c>
      <c r="F261" s="13" t="s">
        <v>658</v>
      </c>
      <c r="G261" s="13">
        <v>300</v>
      </c>
      <c r="H261" s="13">
        <v>12</v>
      </c>
      <c r="I261" s="14">
        <v>208.49</v>
      </c>
      <c r="J261" s="15">
        <v>2</v>
      </c>
      <c r="K261" s="15">
        <v>5</v>
      </c>
      <c r="L261" s="15">
        <v>3.5</v>
      </c>
      <c r="M261" s="16"/>
      <c r="N261" s="16"/>
      <c r="O261" s="16"/>
      <c r="P261" s="17">
        <v>187.31054334999999</v>
      </c>
      <c r="Q261" s="18">
        <v>217.28023028599998</v>
      </c>
      <c r="R261" s="18">
        <v>15.609211945833332</v>
      </c>
      <c r="S261" s="19">
        <v>18.106685857166664</v>
      </c>
    </row>
    <row r="262" spans="1:19" ht="18" x14ac:dyDescent="0.25">
      <c r="A262" s="20">
        <v>95472</v>
      </c>
      <c r="B262" s="4">
        <v>7501943418349</v>
      </c>
      <c r="C262" s="12" t="s">
        <v>870</v>
      </c>
      <c r="D262" s="13" t="s">
        <v>650</v>
      </c>
      <c r="E262" s="13" t="s">
        <v>651</v>
      </c>
      <c r="F262" s="13" t="s">
        <v>652</v>
      </c>
      <c r="G262" s="13">
        <v>75</v>
      </c>
      <c r="H262" s="13">
        <v>48</v>
      </c>
      <c r="I262" s="14">
        <v>394.81</v>
      </c>
      <c r="J262" s="15">
        <v>2</v>
      </c>
      <c r="K262" s="15">
        <v>5</v>
      </c>
      <c r="L262" s="15">
        <v>3.5</v>
      </c>
      <c r="M262" s="16"/>
      <c r="N262" s="16"/>
      <c r="O262" s="16"/>
      <c r="P262" s="17">
        <v>354.70322614999998</v>
      </c>
      <c r="Q262" s="18">
        <v>411.45574233399992</v>
      </c>
      <c r="R262" s="18">
        <v>7.3896505447916665</v>
      </c>
      <c r="S262" s="19">
        <v>8.5719946319583311</v>
      </c>
    </row>
    <row r="263" spans="1:19" x14ac:dyDescent="0.25">
      <c r="A263" s="4">
        <v>70252</v>
      </c>
      <c r="B263" s="4">
        <v>7501943418394</v>
      </c>
      <c r="C263" s="12" t="s">
        <v>871</v>
      </c>
      <c r="D263" s="13" t="s">
        <v>525</v>
      </c>
      <c r="E263" s="13" t="s">
        <v>525</v>
      </c>
      <c r="F263" s="13" t="s">
        <v>551</v>
      </c>
      <c r="G263" s="13">
        <v>30</v>
      </c>
      <c r="H263" s="13">
        <v>6</v>
      </c>
      <c r="I263" s="14">
        <v>291.29000000000002</v>
      </c>
      <c r="J263" s="15">
        <v>2</v>
      </c>
      <c r="K263" s="16"/>
      <c r="L263" s="16"/>
      <c r="M263" s="16"/>
      <c r="N263" s="16"/>
      <c r="O263" s="16"/>
      <c r="P263" s="17">
        <v>285.46420000000001</v>
      </c>
      <c r="Q263" s="18">
        <v>331.13847199999998</v>
      </c>
      <c r="R263" s="18">
        <v>47.57736666666667</v>
      </c>
      <c r="S263" s="19">
        <v>55.189745333333327</v>
      </c>
    </row>
    <row r="264" spans="1:19" x14ac:dyDescent="0.25">
      <c r="A264" s="4">
        <v>70558</v>
      </c>
      <c r="B264" s="4">
        <v>7501943418455</v>
      </c>
      <c r="C264" s="12" t="s">
        <v>872</v>
      </c>
      <c r="D264" s="13" t="s">
        <v>525</v>
      </c>
      <c r="E264" s="13" t="s">
        <v>624</v>
      </c>
      <c r="F264" s="13" t="s">
        <v>626</v>
      </c>
      <c r="G264" s="13">
        <v>92</v>
      </c>
      <c r="H264" s="13">
        <v>12</v>
      </c>
      <c r="I264" s="14">
        <v>471.74</v>
      </c>
      <c r="J264" s="15">
        <v>2</v>
      </c>
      <c r="K264" s="15">
        <v>4</v>
      </c>
      <c r="L264" s="16"/>
      <c r="M264" s="16"/>
      <c r="N264" s="16"/>
      <c r="O264" s="16"/>
      <c r="P264" s="17">
        <v>443.81299200000001</v>
      </c>
      <c r="Q264" s="18">
        <v>514.82307071999992</v>
      </c>
      <c r="R264" s="18">
        <v>36.984416000000003</v>
      </c>
      <c r="S264" s="19">
        <v>42.901922559999996</v>
      </c>
    </row>
    <row r="265" spans="1:19" x14ac:dyDescent="0.25">
      <c r="A265" s="4">
        <v>70058</v>
      </c>
      <c r="B265" s="4">
        <v>7501943418486</v>
      </c>
      <c r="C265" s="12" t="s">
        <v>873</v>
      </c>
      <c r="D265" s="13" t="s">
        <v>525</v>
      </c>
      <c r="E265" s="13" t="s">
        <v>525</v>
      </c>
      <c r="F265" s="13" t="s">
        <v>529</v>
      </c>
      <c r="G265" s="13">
        <v>40</v>
      </c>
      <c r="H265" s="13">
        <v>6</v>
      </c>
      <c r="I265" s="14">
        <v>280.27</v>
      </c>
      <c r="J265" s="15">
        <v>2</v>
      </c>
      <c r="K265" s="16"/>
      <c r="L265" s="16"/>
      <c r="M265" s="16"/>
      <c r="N265" s="16"/>
      <c r="O265" s="16"/>
      <c r="P265" s="17">
        <v>274.66459999999995</v>
      </c>
      <c r="Q265" s="18">
        <v>318.61093599999992</v>
      </c>
      <c r="R265" s="18">
        <v>45.777433333333327</v>
      </c>
      <c r="S265" s="19">
        <v>53.101822666666656</v>
      </c>
    </row>
    <row r="266" spans="1:19" x14ac:dyDescent="0.25">
      <c r="A266" s="4">
        <v>67008</v>
      </c>
      <c r="B266" s="4">
        <v>7501943418813</v>
      </c>
      <c r="C266" s="12" t="s">
        <v>874</v>
      </c>
      <c r="D266" s="13" t="s">
        <v>686</v>
      </c>
      <c r="E266" s="13" t="s">
        <v>687</v>
      </c>
      <c r="F266" s="13" t="s">
        <v>875</v>
      </c>
      <c r="G266" s="13">
        <v>10</v>
      </c>
      <c r="H266" s="13">
        <v>6</v>
      </c>
      <c r="I266" s="14">
        <v>574.12</v>
      </c>
      <c r="J266" s="15">
        <v>2</v>
      </c>
      <c r="K266" s="15">
        <v>9.5</v>
      </c>
      <c r="L266" s="16"/>
      <c r="M266" s="16"/>
      <c r="N266" s="16"/>
      <c r="O266" s="16"/>
      <c r="P266" s="17">
        <v>509.18702800000005</v>
      </c>
      <c r="Q266" s="18">
        <v>590.65695247999997</v>
      </c>
      <c r="R266" s="18">
        <v>84.864504666666676</v>
      </c>
      <c r="S266" s="19">
        <v>98.442825413333324</v>
      </c>
    </row>
    <row r="267" spans="1:19" x14ac:dyDescent="0.25">
      <c r="A267" s="4">
        <v>67009</v>
      </c>
      <c r="B267" s="4">
        <v>7501943418837</v>
      </c>
      <c r="C267" s="12" t="s">
        <v>876</v>
      </c>
      <c r="D267" s="13" t="s">
        <v>686</v>
      </c>
      <c r="E267" s="13" t="s">
        <v>687</v>
      </c>
      <c r="F267" s="13" t="s">
        <v>877</v>
      </c>
      <c r="G267" s="13">
        <v>10</v>
      </c>
      <c r="H267" s="13">
        <v>6</v>
      </c>
      <c r="I267" s="14">
        <v>437</v>
      </c>
      <c r="J267" s="15">
        <v>2</v>
      </c>
      <c r="K267" s="15">
        <v>9.5</v>
      </c>
      <c r="L267" s="16"/>
      <c r="M267" s="16"/>
      <c r="N267" s="16"/>
      <c r="O267" s="16"/>
      <c r="P267" s="17">
        <v>387.57530000000003</v>
      </c>
      <c r="Q267" s="18">
        <v>449.58734800000002</v>
      </c>
      <c r="R267" s="18">
        <v>64.595883333333333</v>
      </c>
      <c r="S267" s="19">
        <v>74.931224666666665</v>
      </c>
    </row>
    <row r="268" spans="1:19" x14ac:dyDescent="0.25">
      <c r="A268" s="4">
        <v>67023</v>
      </c>
      <c r="B268" s="4">
        <v>7501943419001</v>
      </c>
      <c r="C268" s="12" t="s">
        <v>878</v>
      </c>
      <c r="D268" s="13" t="s">
        <v>686</v>
      </c>
      <c r="E268" s="13" t="s">
        <v>687</v>
      </c>
      <c r="F268" s="13" t="s">
        <v>875</v>
      </c>
      <c r="G268" s="13">
        <v>10</v>
      </c>
      <c r="H268" s="13">
        <v>6</v>
      </c>
      <c r="I268" s="14">
        <v>497</v>
      </c>
      <c r="J268" s="15">
        <v>2</v>
      </c>
      <c r="K268" s="15">
        <v>9.5</v>
      </c>
      <c r="L268" s="16"/>
      <c r="M268" s="16"/>
      <c r="N268" s="16"/>
      <c r="O268" s="16"/>
      <c r="P268" s="17">
        <v>440.78930000000003</v>
      </c>
      <c r="Q268" s="18">
        <v>511.31558799999999</v>
      </c>
      <c r="R268" s="18">
        <v>73.464883333333333</v>
      </c>
      <c r="S268" s="19">
        <v>85.21926466666666</v>
      </c>
    </row>
    <row r="269" spans="1:19" x14ac:dyDescent="0.25">
      <c r="A269" s="4">
        <v>67024</v>
      </c>
      <c r="B269" s="4">
        <v>7501943419025</v>
      </c>
      <c r="C269" s="12" t="s">
        <v>879</v>
      </c>
      <c r="D269" s="13" t="s">
        <v>686</v>
      </c>
      <c r="E269" s="13" t="s">
        <v>687</v>
      </c>
      <c r="F269" s="13" t="s">
        <v>877</v>
      </c>
      <c r="G269" s="13">
        <v>10</v>
      </c>
      <c r="H269" s="13">
        <v>6</v>
      </c>
      <c r="I269" s="14">
        <v>395</v>
      </c>
      <c r="J269" s="15">
        <v>2</v>
      </c>
      <c r="K269" s="15">
        <v>9.5</v>
      </c>
      <c r="L269" s="16"/>
      <c r="M269" s="16"/>
      <c r="N269" s="16"/>
      <c r="O269" s="16"/>
      <c r="P269" s="17">
        <v>350.32549999999998</v>
      </c>
      <c r="Q269" s="18">
        <v>406.37757999999997</v>
      </c>
      <c r="R269" s="18">
        <v>58.387583333333332</v>
      </c>
      <c r="S269" s="19">
        <v>67.729596666666666</v>
      </c>
    </row>
    <row r="270" spans="1:19" x14ac:dyDescent="0.25">
      <c r="A270" s="4">
        <v>67041</v>
      </c>
      <c r="B270" s="4">
        <v>7501943419261</v>
      </c>
      <c r="C270" s="12" t="s">
        <v>880</v>
      </c>
      <c r="D270" s="13" t="s">
        <v>686</v>
      </c>
      <c r="E270" s="13" t="s">
        <v>687</v>
      </c>
      <c r="F270" s="13" t="s">
        <v>881</v>
      </c>
      <c r="G270" s="13">
        <v>10</v>
      </c>
      <c r="H270" s="13">
        <v>16</v>
      </c>
      <c r="I270" s="14">
        <v>386.15</v>
      </c>
      <c r="J270" s="15">
        <v>2</v>
      </c>
      <c r="K270" s="15">
        <v>9.5</v>
      </c>
      <c r="L270" s="16"/>
      <c r="M270" s="16"/>
      <c r="N270" s="16"/>
      <c r="O270" s="16"/>
      <c r="P270" s="17">
        <v>342.47643499999998</v>
      </c>
      <c r="Q270" s="18">
        <v>397.27266459999993</v>
      </c>
      <c r="R270" s="18">
        <v>21.404777187499999</v>
      </c>
      <c r="S270" s="19">
        <v>24.829541537499995</v>
      </c>
    </row>
    <row r="271" spans="1:19" x14ac:dyDescent="0.25">
      <c r="A271" s="4">
        <v>67204</v>
      </c>
      <c r="B271" s="4">
        <v>7501943419469</v>
      </c>
      <c r="C271" s="12" t="s">
        <v>882</v>
      </c>
      <c r="D271" s="13" t="s">
        <v>686</v>
      </c>
      <c r="E271" s="13" t="s">
        <v>687</v>
      </c>
      <c r="F271" s="13" t="s">
        <v>718</v>
      </c>
      <c r="G271" s="13">
        <v>10</v>
      </c>
      <c r="H271" s="13">
        <v>8</v>
      </c>
      <c r="I271" s="14">
        <v>855</v>
      </c>
      <c r="J271" s="15">
        <v>2</v>
      </c>
      <c r="K271" s="15">
        <v>9.5</v>
      </c>
      <c r="L271" s="16"/>
      <c r="M271" s="16"/>
      <c r="N271" s="16"/>
      <c r="O271" s="16"/>
      <c r="P271" s="17">
        <v>758.29949999999997</v>
      </c>
      <c r="Q271" s="18">
        <v>879.62741999999992</v>
      </c>
      <c r="R271" s="18">
        <v>94.787437499999996</v>
      </c>
      <c r="S271" s="19">
        <v>109.95342749999999</v>
      </c>
    </row>
    <row r="272" spans="1:19" x14ac:dyDescent="0.25">
      <c r="A272" s="4">
        <v>67205</v>
      </c>
      <c r="B272" s="4">
        <v>7501943419483</v>
      </c>
      <c r="C272" s="12" t="s">
        <v>883</v>
      </c>
      <c r="D272" s="13" t="s">
        <v>686</v>
      </c>
      <c r="E272" s="13" t="s">
        <v>687</v>
      </c>
      <c r="F272" s="13" t="s">
        <v>718</v>
      </c>
      <c r="G272" s="13">
        <v>10</v>
      </c>
      <c r="H272" s="13">
        <v>8</v>
      </c>
      <c r="I272" s="14">
        <v>900.55</v>
      </c>
      <c r="J272" s="15">
        <v>2</v>
      </c>
      <c r="K272" s="15">
        <v>9.5</v>
      </c>
      <c r="L272" s="16"/>
      <c r="M272" s="16"/>
      <c r="N272" s="16"/>
      <c r="O272" s="16"/>
      <c r="P272" s="17">
        <v>798.69779500000004</v>
      </c>
      <c r="Q272" s="18">
        <v>926.48944219999998</v>
      </c>
      <c r="R272" s="18">
        <v>99.837224375000005</v>
      </c>
      <c r="S272" s="19">
        <v>115.811180275</v>
      </c>
    </row>
    <row r="273" spans="1:19" x14ac:dyDescent="0.25">
      <c r="A273" s="4">
        <v>67268</v>
      </c>
      <c r="B273" s="4">
        <v>7501943419544</v>
      </c>
      <c r="C273" s="12" t="s">
        <v>884</v>
      </c>
      <c r="D273" s="13" t="s">
        <v>686</v>
      </c>
      <c r="E273" s="13" t="s">
        <v>687</v>
      </c>
      <c r="F273" s="13" t="s">
        <v>718</v>
      </c>
      <c r="G273" s="13">
        <v>10</v>
      </c>
      <c r="H273" s="13">
        <v>8</v>
      </c>
      <c r="I273" s="14">
        <v>660</v>
      </c>
      <c r="J273" s="15">
        <v>2</v>
      </c>
      <c r="K273" s="15">
        <v>9.5</v>
      </c>
      <c r="L273" s="16"/>
      <c r="M273" s="16"/>
      <c r="N273" s="16"/>
      <c r="O273" s="16"/>
      <c r="P273" s="17">
        <v>585.35399999999993</v>
      </c>
      <c r="Q273" s="18">
        <v>679.01063999999985</v>
      </c>
      <c r="R273" s="18">
        <v>73.169249999999991</v>
      </c>
      <c r="S273" s="19">
        <v>84.876329999999982</v>
      </c>
    </row>
    <row r="274" spans="1:19" x14ac:dyDescent="0.25">
      <c r="A274" s="4">
        <v>67269</v>
      </c>
      <c r="B274" s="4">
        <v>7501943419674</v>
      </c>
      <c r="C274" s="12" t="s">
        <v>885</v>
      </c>
      <c r="D274" s="13" t="s">
        <v>686</v>
      </c>
      <c r="E274" s="13" t="s">
        <v>687</v>
      </c>
      <c r="F274" s="13" t="s">
        <v>718</v>
      </c>
      <c r="G274" s="13">
        <v>10</v>
      </c>
      <c r="H274" s="13">
        <v>8</v>
      </c>
      <c r="I274" s="14">
        <v>720</v>
      </c>
      <c r="J274" s="15">
        <v>2</v>
      </c>
      <c r="K274" s="15">
        <v>9.5</v>
      </c>
      <c r="L274" s="16"/>
      <c r="M274" s="16"/>
      <c r="N274" s="16"/>
      <c r="O274" s="16"/>
      <c r="P274" s="17">
        <v>638.56799999999998</v>
      </c>
      <c r="Q274" s="18">
        <v>740.73887999999988</v>
      </c>
      <c r="R274" s="18">
        <v>79.820999999999998</v>
      </c>
      <c r="S274" s="19">
        <v>92.592359999999985</v>
      </c>
    </row>
    <row r="275" spans="1:19" x14ac:dyDescent="0.25">
      <c r="A275" s="4">
        <v>76917</v>
      </c>
      <c r="B275" s="4">
        <v>7501943419827</v>
      </c>
      <c r="C275" s="12" t="s">
        <v>886</v>
      </c>
      <c r="D275" s="13" t="s">
        <v>601</v>
      </c>
      <c r="E275" s="13" t="s">
        <v>602</v>
      </c>
      <c r="F275" s="13" t="s">
        <v>887</v>
      </c>
      <c r="G275" s="13">
        <v>225</v>
      </c>
      <c r="H275" s="13">
        <v>12</v>
      </c>
      <c r="I275" s="14">
        <v>230.06</v>
      </c>
      <c r="J275" s="15">
        <v>2</v>
      </c>
      <c r="K275" s="15">
        <v>5</v>
      </c>
      <c r="L275" s="15">
        <v>6.5</v>
      </c>
      <c r="M275" s="16"/>
      <c r="N275" s="16"/>
      <c r="O275" s="16"/>
      <c r="P275" s="17">
        <v>200.26377909999999</v>
      </c>
      <c r="Q275" s="18">
        <v>232.30598375599999</v>
      </c>
      <c r="R275" s="18">
        <v>16.688648258333334</v>
      </c>
      <c r="S275" s="19">
        <v>19.358831979666665</v>
      </c>
    </row>
    <row r="276" spans="1:19" x14ac:dyDescent="0.25">
      <c r="A276" s="4">
        <v>76918</v>
      </c>
      <c r="B276" s="4">
        <v>7501943419834</v>
      </c>
      <c r="C276" s="12" t="s">
        <v>888</v>
      </c>
      <c r="D276" s="13" t="s">
        <v>601</v>
      </c>
      <c r="E276" s="13" t="s">
        <v>602</v>
      </c>
      <c r="F276" s="13" t="s">
        <v>887</v>
      </c>
      <c r="G276" s="13">
        <v>225</v>
      </c>
      <c r="H276" s="13">
        <v>12</v>
      </c>
      <c r="I276" s="14">
        <v>230.06</v>
      </c>
      <c r="J276" s="15">
        <v>2</v>
      </c>
      <c r="K276" s="15">
        <v>5</v>
      </c>
      <c r="L276" s="15">
        <v>6.5</v>
      </c>
      <c r="M276" s="16"/>
      <c r="N276" s="16"/>
      <c r="O276" s="16"/>
      <c r="P276" s="17">
        <v>200.26377909999999</v>
      </c>
      <c r="Q276" s="18">
        <v>232.30598375599999</v>
      </c>
      <c r="R276" s="18">
        <v>16.688648258333334</v>
      </c>
      <c r="S276" s="19">
        <v>19.358831979666665</v>
      </c>
    </row>
    <row r="277" spans="1:19" x14ac:dyDescent="0.25">
      <c r="A277" s="4">
        <v>76920</v>
      </c>
      <c r="B277" s="4">
        <v>7501943419858</v>
      </c>
      <c r="C277" s="12" t="s">
        <v>889</v>
      </c>
      <c r="D277" s="13" t="s">
        <v>601</v>
      </c>
      <c r="E277" s="13" t="s">
        <v>602</v>
      </c>
      <c r="F277" s="13" t="s">
        <v>890</v>
      </c>
      <c r="G277" s="13">
        <v>220</v>
      </c>
      <c r="H277" s="13">
        <v>12</v>
      </c>
      <c r="I277" s="14">
        <v>289.88</v>
      </c>
      <c r="J277" s="15">
        <v>2</v>
      </c>
      <c r="K277" s="15">
        <v>5</v>
      </c>
      <c r="L277" s="15">
        <v>5</v>
      </c>
      <c r="M277" s="16"/>
      <c r="N277" s="16"/>
      <c r="O277" s="16"/>
      <c r="P277" s="17">
        <v>256.384366</v>
      </c>
      <c r="Q277" s="18">
        <v>297.40586456</v>
      </c>
      <c r="R277" s="18">
        <v>21.365363833333333</v>
      </c>
      <c r="S277" s="19">
        <v>24.783822046666668</v>
      </c>
    </row>
    <row r="278" spans="1:19" x14ac:dyDescent="0.25">
      <c r="A278" s="4">
        <v>76921</v>
      </c>
      <c r="B278" s="4">
        <v>7501943419865</v>
      </c>
      <c r="C278" s="12" t="s">
        <v>891</v>
      </c>
      <c r="D278" s="13" t="s">
        <v>601</v>
      </c>
      <c r="E278" s="13" t="s">
        <v>602</v>
      </c>
      <c r="F278" s="13" t="s">
        <v>890</v>
      </c>
      <c r="G278" s="13">
        <v>220</v>
      </c>
      <c r="H278" s="13">
        <v>12</v>
      </c>
      <c r="I278" s="14">
        <v>289.88</v>
      </c>
      <c r="J278" s="15">
        <v>2</v>
      </c>
      <c r="K278" s="15">
        <v>5</v>
      </c>
      <c r="L278" s="15">
        <v>5</v>
      </c>
      <c r="M278" s="16"/>
      <c r="N278" s="16"/>
      <c r="O278" s="16"/>
      <c r="P278" s="17">
        <v>256.384366</v>
      </c>
      <c r="Q278" s="18">
        <v>297.40586456</v>
      </c>
      <c r="R278" s="18">
        <v>21.365363833333333</v>
      </c>
      <c r="S278" s="19">
        <v>24.783822046666668</v>
      </c>
    </row>
    <row r="279" spans="1:19" x14ac:dyDescent="0.25">
      <c r="A279" s="4">
        <v>88772</v>
      </c>
      <c r="B279" s="4">
        <v>7501943423473</v>
      </c>
      <c r="C279" s="12" t="s">
        <v>892</v>
      </c>
      <c r="D279" s="13" t="s">
        <v>525</v>
      </c>
      <c r="E279" s="13" t="s">
        <v>525</v>
      </c>
      <c r="F279" s="13" t="s">
        <v>551</v>
      </c>
      <c r="G279" s="13">
        <v>10</v>
      </c>
      <c r="H279" s="13">
        <v>16</v>
      </c>
      <c r="I279" s="14">
        <v>259.58</v>
      </c>
      <c r="J279" s="15">
        <v>2</v>
      </c>
      <c r="K279" s="16"/>
      <c r="L279" s="16"/>
      <c r="M279" s="16"/>
      <c r="N279" s="16"/>
      <c r="O279" s="16"/>
      <c r="P279" s="17">
        <v>254.38839999999999</v>
      </c>
      <c r="Q279" s="18">
        <v>295.09054399999997</v>
      </c>
      <c r="R279" s="18">
        <v>15.899274999999999</v>
      </c>
      <c r="S279" s="19">
        <v>18.443158999999998</v>
      </c>
    </row>
    <row r="280" spans="1:19" x14ac:dyDescent="0.25">
      <c r="A280" s="4">
        <v>88278</v>
      </c>
      <c r="B280" s="4">
        <v>7501943423732</v>
      </c>
      <c r="C280" s="12" t="s">
        <v>893</v>
      </c>
      <c r="D280" s="13" t="s">
        <v>525</v>
      </c>
      <c r="E280" s="13" t="s">
        <v>525</v>
      </c>
      <c r="F280" s="13" t="s">
        <v>617</v>
      </c>
      <c r="G280" s="13">
        <v>38</v>
      </c>
      <c r="H280" s="13">
        <v>12</v>
      </c>
      <c r="I280" s="14">
        <v>426.82</v>
      </c>
      <c r="J280" s="15">
        <v>2</v>
      </c>
      <c r="K280" s="16"/>
      <c r="L280" s="16"/>
      <c r="M280" s="16"/>
      <c r="N280" s="16"/>
      <c r="O280" s="16"/>
      <c r="P280" s="17">
        <v>418.28359999999998</v>
      </c>
      <c r="Q280" s="18">
        <v>485.20897599999995</v>
      </c>
      <c r="R280" s="18">
        <v>34.856966666666665</v>
      </c>
      <c r="S280" s="19">
        <v>40.434081333333332</v>
      </c>
    </row>
    <row r="281" spans="1:19" x14ac:dyDescent="0.25">
      <c r="A281" s="4">
        <v>70004</v>
      </c>
      <c r="B281" s="4">
        <v>7501943424586</v>
      </c>
      <c r="C281" s="12" t="s">
        <v>894</v>
      </c>
      <c r="D281" s="13" t="s">
        <v>525</v>
      </c>
      <c r="E281" s="13" t="s">
        <v>525</v>
      </c>
      <c r="F281" s="13" t="s">
        <v>551</v>
      </c>
      <c r="G281" s="13">
        <v>10</v>
      </c>
      <c r="H281" s="13">
        <v>10</v>
      </c>
      <c r="I281" s="14">
        <v>194.14</v>
      </c>
      <c r="J281" s="15">
        <v>2</v>
      </c>
      <c r="K281" s="16"/>
      <c r="L281" s="16"/>
      <c r="M281" s="16"/>
      <c r="N281" s="16"/>
      <c r="O281" s="16"/>
      <c r="P281" s="17">
        <v>190.25719999999998</v>
      </c>
      <c r="Q281" s="18">
        <v>220.69835199999997</v>
      </c>
      <c r="R281" s="18">
        <v>19.02572</v>
      </c>
      <c r="S281" s="19">
        <v>22.069835199999996</v>
      </c>
    </row>
    <row r="282" spans="1:19" x14ac:dyDescent="0.25">
      <c r="A282" s="4">
        <v>70035</v>
      </c>
      <c r="B282" s="4">
        <v>7501943426719</v>
      </c>
      <c r="C282" s="12" t="s">
        <v>895</v>
      </c>
      <c r="D282" s="13" t="s">
        <v>525</v>
      </c>
      <c r="E282" s="13" t="s">
        <v>525</v>
      </c>
      <c r="F282" s="13" t="s">
        <v>615</v>
      </c>
      <c r="G282" s="13">
        <v>40</v>
      </c>
      <c r="H282" s="13">
        <v>6</v>
      </c>
      <c r="I282" s="14">
        <v>256.70999999999998</v>
      </c>
      <c r="J282" s="15">
        <v>2</v>
      </c>
      <c r="K282" s="16"/>
      <c r="L282" s="16"/>
      <c r="M282" s="16"/>
      <c r="N282" s="16"/>
      <c r="O282" s="16"/>
      <c r="P282" s="17">
        <v>251.57579999999999</v>
      </c>
      <c r="Q282" s="18">
        <v>291.82792799999999</v>
      </c>
      <c r="R282" s="18">
        <v>41.929299999999998</v>
      </c>
      <c r="S282" s="19">
        <v>48.637988</v>
      </c>
    </row>
    <row r="283" spans="1:19" x14ac:dyDescent="0.25">
      <c r="A283" s="4">
        <v>70005</v>
      </c>
      <c r="B283" s="4">
        <v>7501943427754</v>
      </c>
      <c r="C283" s="12" t="s">
        <v>896</v>
      </c>
      <c r="D283" s="13" t="s">
        <v>525</v>
      </c>
      <c r="E283" s="13" t="s">
        <v>525</v>
      </c>
      <c r="F283" s="13" t="s">
        <v>551</v>
      </c>
      <c r="G283" s="13">
        <v>5</v>
      </c>
      <c r="H283" s="13">
        <v>30</v>
      </c>
      <c r="I283" s="14">
        <v>261.68</v>
      </c>
      <c r="J283" s="15">
        <v>2</v>
      </c>
      <c r="K283" s="15">
        <v>6</v>
      </c>
      <c r="L283" s="16"/>
      <c r="M283" s="16"/>
      <c r="N283" s="16"/>
      <c r="O283" s="16"/>
      <c r="P283" s="17">
        <v>241.05961599999998</v>
      </c>
      <c r="Q283" s="18">
        <v>279.62915455999996</v>
      </c>
      <c r="R283" s="18">
        <v>8.0353205333333317</v>
      </c>
      <c r="S283" s="19">
        <v>9.3209718186666652</v>
      </c>
    </row>
    <row r="284" spans="1:19" x14ac:dyDescent="0.25">
      <c r="A284" s="4">
        <v>70003</v>
      </c>
      <c r="B284" s="4">
        <v>7501943428591</v>
      </c>
      <c r="C284" s="12" t="s">
        <v>897</v>
      </c>
      <c r="D284" s="13" t="s">
        <v>525</v>
      </c>
      <c r="E284" s="13" t="s">
        <v>525</v>
      </c>
      <c r="F284" s="13" t="s">
        <v>551</v>
      </c>
      <c r="G284" s="13">
        <v>20</v>
      </c>
      <c r="H284" s="13">
        <v>8</v>
      </c>
      <c r="I284" s="14">
        <v>140.57</v>
      </c>
      <c r="J284" s="15">
        <v>2</v>
      </c>
      <c r="K284" s="16"/>
      <c r="L284" s="16"/>
      <c r="M284" s="16"/>
      <c r="N284" s="16"/>
      <c r="O284" s="16"/>
      <c r="P284" s="17">
        <v>137.7586</v>
      </c>
      <c r="Q284" s="18">
        <v>159.79997599999999</v>
      </c>
      <c r="R284" s="18">
        <v>17.219825</v>
      </c>
      <c r="S284" s="19">
        <v>19.974996999999998</v>
      </c>
    </row>
    <row r="285" spans="1:19" x14ac:dyDescent="0.25">
      <c r="A285" s="4">
        <v>70105</v>
      </c>
      <c r="B285" s="4">
        <v>7501943428676</v>
      </c>
      <c r="C285" s="12" t="s">
        <v>898</v>
      </c>
      <c r="D285" s="13" t="s">
        <v>525</v>
      </c>
      <c r="E285" s="13" t="s">
        <v>525</v>
      </c>
      <c r="F285" s="13" t="s">
        <v>615</v>
      </c>
      <c r="G285" s="13">
        <v>14</v>
      </c>
      <c r="H285" s="13">
        <v>12</v>
      </c>
      <c r="I285" s="14">
        <v>168.75</v>
      </c>
      <c r="J285" s="15">
        <v>2</v>
      </c>
      <c r="K285" s="15">
        <v>2.5</v>
      </c>
      <c r="L285" s="16"/>
      <c r="M285" s="16"/>
      <c r="N285" s="16"/>
      <c r="O285" s="16"/>
      <c r="P285" s="17">
        <v>161.24062499999999</v>
      </c>
      <c r="Q285" s="18">
        <v>187.03912499999998</v>
      </c>
      <c r="R285" s="18">
        <v>13.436718749999999</v>
      </c>
      <c r="S285" s="19">
        <v>15.586593749999999</v>
      </c>
    </row>
    <row r="286" spans="1:19" x14ac:dyDescent="0.25">
      <c r="A286" s="4">
        <v>88574</v>
      </c>
      <c r="B286" s="4">
        <v>7501943428935</v>
      </c>
      <c r="C286" s="12" t="s">
        <v>899</v>
      </c>
      <c r="D286" s="13" t="s">
        <v>525</v>
      </c>
      <c r="E286" s="13" t="s">
        <v>525</v>
      </c>
      <c r="F286" s="13" t="s">
        <v>900</v>
      </c>
      <c r="G286" s="13">
        <v>14</v>
      </c>
      <c r="H286" s="13">
        <v>24</v>
      </c>
      <c r="I286" s="14">
        <v>332.51</v>
      </c>
      <c r="J286" s="15">
        <v>2</v>
      </c>
      <c r="K286" s="16"/>
      <c r="L286" s="16"/>
      <c r="M286" s="16"/>
      <c r="N286" s="16"/>
      <c r="O286" s="16"/>
      <c r="P286" s="17">
        <v>325.85980000000001</v>
      </c>
      <c r="Q286" s="18">
        <v>377.99736799999999</v>
      </c>
      <c r="R286" s="18">
        <v>13.577491666666667</v>
      </c>
      <c r="S286" s="19">
        <v>15.749890333333333</v>
      </c>
    </row>
    <row r="287" spans="1:19" x14ac:dyDescent="0.25">
      <c r="A287" s="4">
        <v>88998</v>
      </c>
      <c r="B287" s="4">
        <v>7501943428973</v>
      </c>
      <c r="C287" s="12" t="s">
        <v>901</v>
      </c>
      <c r="D287" s="13" t="s">
        <v>525</v>
      </c>
      <c r="E287" s="13" t="s">
        <v>525</v>
      </c>
      <c r="F287" s="13" t="s">
        <v>749</v>
      </c>
      <c r="G287" s="13">
        <v>20</v>
      </c>
      <c r="H287" s="13">
        <v>12</v>
      </c>
      <c r="I287" s="14">
        <v>354.85</v>
      </c>
      <c r="J287" s="15">
        <v>2</v>
      </c>
      <c r="K287" s="16"/>
      <c r="L287" s="16"/>
      <c r="M287" s="16"/>
      <c r="N287" s="16"/>
      <c r="O287" s="16"/>
      <c r="P287" s="17">
        <v>347.75300000000004</v>
      </c>
      <c r="Q287" s="18">
        <v>403.39348000000001</v>
      </c>
      <c r="R287" s="18">
        <v>28.979416666666669</v>
      </c>
      <c r="S287" s="19">
        <v>33.616123333333334</v>
      </c>
    </row>
    <row r="288" spans="1:19" x14ac:dyDescent="0.25">
      <c r="A288" s="4">
        <v>70195</v>
      </c>
      <c r="B288" s="4">
        <v>7501943429697</v>
      </c>
      <c r="C288" s="12" t="s">
        <v>902</v>
      </c>
      <c r="D288" s="13" t="s">
        <v>525</v>
      </c>
      <c r="E288" s="13" t="s">
        <v>525</v>
      </c>
      <c r="F288" s="13" t="s">
        <v>551</v>
      </c>
      <c r="G288" s="13">
        <v>30</v>
      </c>
      <c r="H288" s="13">
        <v>81</v>
      </c>
      <c r="I288" s="14">
        <v>3561.84</v>
      </c>
      <c r="J288" s="15">
        <v>2</v>
      </c>
      <c r="K288" s="16"/>
      <c r="L288" s="16"/>
      <c r="M288" s="16"/>
      <c r="N288" s="16"/>
      <c r="O288" s="16"/>
      <c r="P288" s="17">
        <v>3490.6032</v>
      </c>
      <c r="Q288" s="18">
        <v>4049.0997119999997</v>
      </c>
      <c r="R288" s="18">
        <v>43.093866666666663</v>
      </c>
      <c r="S288" s="19">
        <v>49.988885333333329</v>
      </c>
    </row>
    <row r="289" spans="1:19" ht="18" x14ac:dyDescent="0.25">
      <c r="A289" s="4">
        <v>71504</v>
      </c>
      <c r="B289" s="4">
        <v>7501943430181</v>
      </c>
      <c r="C289" s="12" t="s">
        <v>903</v>
      </c>
      <c r="D289" s="13" t="s">
        <v>532</v>
      </c>
      <c r="E289" s="13" t="s">
        <v>533</v>
      </c>
      <c r="F289" s="13" t="s">
        <v>534</v>
      </c>
      <c r="G289" s="13">
        <v>10</v>
      </c>
      <c r="H289" s="13">
        <v>24</v>
      </c>
      <c r="I289" s="14">
        <v>676.63</v>
      </c>
      <c r="J289" s="15">
        <v>2</v>
      </c>
      <c r="K289" s="15">
        <v>4</v>
      </c>
      <c r="L289" s="16"/>
      <c r="M289" s="16"/>
      <c r="N289" s="16"/>
      <c r="O289" s="16"/>
      <c r="P289" s="17">
        <v>636.57350399999996</v>
      </c>
      <c r="Q289" s="18">
        <v>738.42526463999991</v>
      </c>
      <c r="R289" s="18">
        <v>26.523895999999997</v>
      </c>
      <c r="S289" s="19">
        <v>30.767719359999997</v>
      </c>
    </row>
    <row r="290" spans="1:19" x14ac:dyDescent="0.25">
      <c r="A290" s="4">
        <v>70505</v>
      </c>
      <c r="B290" s="4">
        <v>7501943432093</v>
      </c>
      <c r="C290" s="12" t="s">
        <v>904</v>
      </c>
      <c r="D290" s="13" t="s">
        <v>624</v>
      </c>
      <c r="E290" s="13" t="s">
        <v>625</v>
      </c>
      <c r="F290" s="13" t="s">
        <v>626</v>
      </c>
      <c r="G290" s="13">
        <v>12</v>
      </c>
      <c r="H290" s="13">
        <v>36</v>
      </c>
      <c r="I290" s="14">
        <v>185.76</v>
      </c>
      <c r="J290" s="15">
        <v>2</v>
      </c>
      <c r="K290" s="15">
        <v>4</v>
      </c>
      <c r="L290" s="16"/>
      <c r="M290" s="16"/>
      <c r="N290" s="16"/>
      <c r="O290" s="16"/>
      <c r="P290" s="17">
        <v>174.76300799999999</v>
      </c>
      <c r="Q290" s="18">
        <v>202.72508927999996</v>
      </c>
      <c r="R290" s="18">
        <v>4.8545279999999993</v>
      </c>
      <c r="S290" s="19">
        <v>5.6312524799999988</v>
      </c>
    </row>
    <row r="291" spans="1:19" x14ac:dyDescent="0.25">
      <c r="A291" s="4">
        <v>70515</v>
      </c>
      <c r="B291" s="4">
        <v>7501943432116</v>
      </c>
      <c r="C291" s="12" t="s">
        <v>905</v>
      </c>
      <c r="D291" s="13" t="s">
        <v>624</v>
      </c>
      <c r="E291" s="13" t="s">
        <v>625</v>
      </c>
      <c r="F291" s="13" t="s">
        <v>628</v>
      </c>
      <c r="G291" s="13">
        <v>12</v>
      </c>
      <c r="H291" s="13">
        <v>36</v>
      </c>
      <c r="I291" s="14">
        <v>185.76</v>
      </c>
      <c r="J291" s="15">
        <v>2</v>
      </c>
      <c r="K291" s="15">
        <v>4</v>
      </c>
      <c r="L291" s="16"/>
      <c r="M291" s="16"/>
      <c r="N291" s="16"/>
      <c r="O291" s="16"/>
      <c r="P291" s="17">
        <v>174.76300799999999</v>
      </c>
      <c r="Q291" s="18">
        <v>202.72508927999996</v>
      </c>
      <c r="R291" s="18">
        <v>4.8545279999999993</v>
      </c>
      <c r="S291" s="19">
        <v>5.6312524799999988</v>
      </c>
    </row>
    <row r="292" spans="1:19" x14ac:dyDescent="0.25">
      <c r="A292" s="4">
        <v>88568</v>
      </c>
      <c r="B292" s="4">
        <v>7501943432826</v>
      </c>
      <c r="C292" s="12" t="s">
        <v>906</v>
      </c>
      <c r="D292" s="13" t="s">
        <v>624</v>
      </c>
      <c r="E292" s="13" t="s">
        <v>625</v>
      </c>
      <c r="F292" s="13" t="s">
        <v>907</v>
      </c>
      <c r="G292" s="13">
        <v>22</v>
      </c>
      <c r="H292" s="13">
        <v>24</v>
      </c>
      <c r="I292" s="14">
        <v>243.62</v>
      </c>
      <c r="J292" s="15">
        <v>2</v>
      </c>
      <c r="K292" s="15">
        <v>4</v>
      </c>
      <c r="L292" s="16"/>
      <c r="M292" s="16"/>
      <c r="N292" s="16"/>
      <c r="O292" s="16"/>
      <c r="P292" s="17">
        <v>229.19769600000001</v>
      </c>
      <c r="Q292" s="18">
        <v>265.86932736</v>
      </c>
      <c r="R292" s="18">
        <v>9.5499039999999997</v>
      </c>
      <c r="S292" s="19">
        <v>11.077888639999999</v>
      </c>
    </row>
    <row r="293" spans="1:19" x14ac:dyDescent="0.25">
      <c r="A293" s="4">
        <v>65554</v>
      </c>
      <c r="B293" s="4">
        <v>7501943433816</v>
      </c>
      <c r="C293" s="12" t="s">
        <v>908</v>
      </c>
      <c r="D293" s="13" t="s">
        <v>555</v>
      </c>
      <c r="E293" s="13" t="s">
        <v>909</v>
      </c>
      <c r="F293" s="13" t="s">
        <v>910</v>
      </c>
      <c r="G293" s="13">
        <v>40</v>
      </c>
      <c r="H293" s="13">
        <v>4</v>
      </c>
      <c r="I293" s="14">
        <v>395.17</v>
      </c>
      <c r="J293" s="15">
        <v>2</v>
      </c>
      <c r="K293" s="15">
        <v>2.5</v>
      </c>
      <c r="L293" s="16"/>
      <c r="M293" s="16"/>
      <c r="N293" s="16"/>
      <c r="O293" s="16"/>
      <c r="P293" s="17">
        <v>377.58493499999997</v>
      </c>
      <c r="Q293" s="18">
        <v>437.99852459999994</v>
      </c>
      <c r="R293" s="18">
        <v>94.396233749999993</v>
      </c>
      <c r="S293" s="19">
        <v>109.49963114999998</v>
      </c>
    </row>
    <row r="294" spans="1:19" x14ac:dyDescent="0.25">
      <c r="A294" s="4">
        <v>1789</v>
      </c>
      <c r="B294" s="4">
        <v>7501943437111</v>
      </c>
      <c r="C294" s="12" t="s">
        <v>911</v>
      </c>
      <c r="D294" s="13" t="s">
        <v>512</v>
      </c>
      <c r="E294" s="13" t="s">
        <v>513</v>
      </c>
      <c r="F294" s="13" t="s">
        <v>573</v>
      </c>
      <c r="G294" s="13">
        <v>32</v>
      </c>
      <c r="H294" s="13">
        <v>84</v>
      </c>
      <c r="I294" s="14">
        <v>12711.88</v>
      </c>
      <c r="J294" s="15">
        <v>2</v>
      </c>
      <c r="K294" s="16"/>
      <c r="L294" s="16"/>
      <c r="M294" s="16"/>
      <c r="N294" s="16"/>
      <c r="O294" s="16"/>
      <c r="P294" s="17">
        <v>12457.642399999999</v>
      </c>
      <c r="Q294" s="18">
        <v>14450.865183999998</v>
      </c>
      <c r="R294" s="18">
        <v>148.30526666666665</v>
      </c>
      <c r="S294" s="19">
        <v>172.0341093333333</v>
      </c>
    </row>
    <row r="295" spans="1:19" x14ac:dyDescent="0.25">
      <c r="A295" s="4">
        <v>93595</v>
      </c>
      <c r="B295" s="4">
        <v>7501943440425</v>
      </c>
      <c r="C295" s="12" t="s">
        <v>912</v>
      </c>
      <c r="D295" s="13" t="s">
        <v>555</v>
      </c>
      <c r="E295" s="13" t="s">
        <v>556</v>
      </c>
      <c r="F295" s="13" t="s">
        <v>557</v>
      </c>
      <c r="G295" s="13">
        <v>25</v>
      </c>
      <c r="H295" s="13">
        <v>8</v>
      </c>
      <c r="I295" s="14">
        <v>711.35</v>
      </c>
      <c r="J295" s="15">
        <v>2</v>
      </c>
      <c r="K295" s="15">
        <v>2.5</v>
      </c>
      <c r="L295" s="15">
        <v>3.5</v>
      </c>
      <c r="M295" s="16"/>
      <c r="N295" s="16"/>
      <c r="O295" s="16"/>
      <c r="P295" s="17">
        <v>655.90560262500003</v>
      </c>
      <c r="Q295" s="18">
        <v>760.85049904499999</v>
      </c>
      <c r="R295" s="18">
        <v>81.988200328125004</v>
      </c>
      <c r="S295" s="19">
        <v>95.106312380624999</v>
      </c>
    </row>
    <row r="296" spans="1:19" x14ac:dyDescent="0.25">
      <c r="A296" s="4">
        <v>93677</v>
      </c>
      <c r="B296" s="4">
        <v>7501943440852</v>
      </c>
      <c r="C296" s="12" t="s">
        <v>913</v>
      </c>
      <c r="D296" s="13" t="s">
        <v>555</v>
      </c>
      <c r="E296" s="13" t="s">
        <v>556</v>
      </c>
      <c r="F296" s="13" t="s">
        <v>557</v>
      </c>
      <c r="G296" s="13">
        <v>3</v>
      </c>
      <c r="H296" s="13">
        <v>16</v>
      </c>
      <c r="I296" s="14">
        <v>182.35</v>
      </c>
      <c r="J296" s="15">
        <v>2</v>
      </c>
      <c r="K296" s="15">
        <v>2.5</v>
      </c>
      <c r="L296" s="15">
        <v>3.5</v>
      </c>
      <c r="M296" s="16"/>
      <c r="N296" s="16"/>
      <c r="O296" s="16"/>
      <c r="P296" s="17">
        <v>168.13718512499997</v>
      </c>
      <c r="Q296" s="18">
        <v>195.03913474499996</v>
      </c>
      <c r="R296" s="18">
        <v>10.508574070312498</v>
      </c>
      <c r="S296" s="19">
        <v>12.189945921562497</v>
      </c>
    </row>
    <row r="297" spans="1:19" x14ac:dyDescent="0.25">
      <c r="A297" s="4">
        <v>93678</v>
      </c>
      <c r="B297" s="4">
        <v>7501943440876</v>
      </c>
      <c r="C297" s="12" t="s">
        <v>913</v>
      </c>
      <c r="D297" s="13" t="s">
        <v>555</v>
      </c>
      <c r="E297" s="13" t="s">
        <v>556</v>
      </c>
      <c r="F297" s="13" t="s">
        <v>557</v>
      </c>
      <c r="G297" s="13">
        <v>3</v>
      </c>
      <c r="H297" s="13">
        <v>16</v>
      </c>
      <c r="I297" s="14">
        <v>200.36</v>
      </c>
      <c r="J297" s="15">
        <v>2</v>
      </c>
      <c r="K297" s="15">
        <v>2.5</v>
      </c>
      <c r="L297" s="15">
        <v>3.5</v>
      </c>
      <c r="M297" s="16"/>
      <c r="N297" s="16"/>
      <c r="O297" s="16"/>
      <c r="P297" s="17">
        <v>184.74344070000001</v>
      </c>
      <c r="Q297" s="18">
        <v>214.302391212</v>
      </c>
      <c r="R297" s="18">
        <v>11.54646504375</v>
      </c>
      <c r="S297" s="19">
        <v>13.39389945075</v>
      </c>
    </row>
    <row r="298" spans="1:19" x14ac:dyDescent="0.25">
      <c r="A298" s="4">
        <v>93679</v>
      </c>
      <c r="B298" s="4">
        <v>7501943440890</v>
      </c>
      <c r="C298" s="12" t="s">
        <v>913</v>
      </c>
      <c r="D298" s="13" t="s">
        <v>555</v>
      </c>
      <c r="E298" s="13" t="s">
        <v>556</v>
      </c>
      <c r="F298" s="13" t="s">
        <v>557</v>
      </c>
      <c r="G298" s="13">
        <v>3</v>
      </c>
      <c r="H298" s="13">
        <v>16</v>
      </c>
      <c r="I298" s="14">
        <v>234.12</v>
      </c>
      <c r="J298" s="15">
        <v>2</v>
      </c>
      <c r="K298" s="15">
        <v>2.5</v>
      </c>
      <c r="L298" s="15">
        <v>3.5</v>
      </c>
      <c r="M298" s="16"/>
      <c r="N298" s="16"/>
      <c r="O298" s="16"/>
      <c r="P298" s="17">
        <v>215.87210189999999</v>
      </c>
      <c r="Q298" s="18">
        <v>250.41163820399998</v>
      </c>
      <c r="R298" s="18">
        <v>13.492006368749999</v>
      </c>
      <c r="S298" s="19">
        <v>15.650727387749999</v>
      </c>
    </row>
    <row r="299" spans="1:19" x14ac:dyDescent="0.25">
      <c r="A299" s="4">
        <v>65042</v>
      </c>
      <c r="B299" s="4">
        <v>7501943441705</v>
      </c>
      <c r="C299" s="12" t="s">
        <v>914</v>
      </c>
      <c r="D299" s="13" t="s">
        <v>555</v>
      </c>
      <c r="E299" s="13" t="s">
        <v>836</v>
      </c>
      <c r="F299" s="13" t="s">
        <v>837</v>
      </c>
      <c r="G299" s="13">
        <v>38</v>
      </c>
      <c r="H299" s="13">
        <v>6</v>
      </c>
      <c r="I299" s="14">
        <v>801.53</v>
      </c>
      <c r="J299" s="15">
        <v>2</v>
      </c>
      <c r="K299" s="15">
        <v>2.5</v>
      </c>
      <c r="L299" s="15">
        <v>3.5</v>
      </c>
      <c r="M299" s="16"/>
      <c r="N299" s="16"/>
      <c r="O299" s="16"/>
      <c r="P299" s="17">
        <v>739.05674797499989</v>
      </c>
      <c r="Q299" s="18">
        <v>857.30582765099984</v>
      </c>
      <c r="R299" s="18">
        <v>123.17612466249999</v>
      </c>
      <c r="S299" s="19">
        <v>142.88430460849997</v>
      </c>
    </row>
    <row r="300" spans="1:19" x14ac:dyDescent="0.25">
      <c r="A300" s="4">
        <v>93991</v>
      </c>
      <c r="B300" s="4">
        <v>7501943441729</v>
      </c>
      <c r="C300" s="12" t="s">
        <v>915</v>
      </c>
      <c r="D300" s="13" t="s">
        <v>555</v>
      </c>
      <c r="E300" s="13" t="s">
        <v>836</v>
      </c>
      <c r="F300" s="13" t="s">
        <v>837</v>
      </c>
      <c r="G300" s="13">
        <v>38</v>
      </c>
      <c r="H300" s="13">
        <v>5</v>
      </c>
      <c r="I300" s="14">
        <v>711</v>
      </c>
      <c r="J300" s="15">
        <v>2</v>
      </c>
      <c r="K300" s="15">
        <v>2.5</v>
      </c>
      <c r="L300" s="15">
        <v>3.5</v>
      </c>
      <c r="M300" s="16"/>
      <c r="N300" s="16"/>
      <c r="O300" s="16"/>
      <c r="P300" s="17">
        <v>655.58288249999998</v>
      </c>
      <c r="Q300" s="18">
        <v>760.47614369999997</v>
      </c>
      <c r="R300" s="18">
        <v>131.11657650000001</v>
      </c>
      <c r="S300" s="19">
        <v>152.09522873999998</v>
      </c>
    </row>
    <row r="301" spans="1:19" x14ac:dyDescent="0.25">
      <c r="A301" s="4">
        <v>93992</v>
      </c>
      <c r="B301" s="4">
        <v>7501943441743</v>
      </c>
      <c r="C301" s="12" t="s">
        <v>915</v>
      </c>
      <c r="D301" s="13" t="s">
        <v>555</v>
      </c>
      <c r="E301" s="13" t="s">
        <v>836</v>
      </c>
      <c r="F301" s="13" t="s">
        <v>837</v>
      </c>
      <c r="G301" s="13">
        <v>38</v>
      </c>
      <c r="H301" s="13">
        <v>5</v>
      </c>
      <c r="I301" s="14">
        <v>711</v>
      </c>
      <c r="J301" s="15">
        <v>2</v>
      </c>
      <c r="K301" s="15">
        <v>2.5</v>
      </c>
      <c r="L301" s="15">
        <v>3.5</v>
      </c>
      <c r="M301" s="16"/>
      <c r="N301" s="16"/>
      <c r="O301" s="16"/>
      <c r="P301" s="17">
        <v>655.58288249999998</v>
      </c>
      <c r="Q301" s="18">
        <v>760.47614369999997</v>
      </c>
      <c r="R301" s="18">
        <v>131.11657650000001</v>
      </c>
      <c r="S301" s="19">
        <v>152.09522873999998</v>
      </c>
    </row>
    <row r="302" spans="1:19" x14ac:dyDescent="0.25">
      <c r="A302" s="4">
        <v>93993</v>
      </c>
      <c r="B302" s="4">
        <v>7501943441767</v>
      </c>
      <c r="C302" s="12" t="s">
        <v>916</v>
      </c>
      <c r="D302" s="13" t="s">
        <v>555</v>
      </c>
      <c r="E302" s="13" t="s">
        <v>836</v>
      </c>
      <c r="F302" s="13" t="s">
        <v>837</v>
      </c>
      <c r="G302" s="13">
        <v>38</v>
      </c>
      <c r="H302" s="13">
        <v>5</v>
      </c>
      <c r="I302" s="14">
        <v>829.92</v>
      </c>
      <c r="J302" s="15">
        <v>2</v>
      </c>
      <c r="K302" s="15">
        <v>2.5</v>
      </c>
      <c r="L302" s="15">
        <v>3.5</v>
      </c>
      <c r="M302" s="16"/>
      <c r="N302" s="16"/>
      <c r="O302" s="16"/>
      <c r="P302" s="17">
        <v>765.2339604</v>
      </c>
      <c r="Q302" s="18">
        <v>887.67139406399997</v>
      </c>
      <c r="R302" s="18">
        <v>153.04679207999999</v>
      </c>
      <c r="S302" s="19">
        <v>177.53427881279998</v>
      </c>
    </row>
    <row r="303" spans="1:19" x14ac:dyDescent="0.25">
      <c r="A303" s="4">
        <v>93994</v>
      </c>
      <c r="B303" s="4">
        <v>7501943441781</v>
      </c>
      <c r="C303" s="12" t="s">
        <v>916</v>
      </c>
      <c r="D303" s="13" t="s">
        <v>555</v>
      </c>
      <c r="E303" s="13" t="s">
        <v>636</v>
      </c>
      <c r="F303" s="13" t="s">
        <v>837</v>
      </c>
      <c r="G303" s="13">
        <v>38</v>
      </c>
      <c r="H303" s="13">
        <v>5</v>
      </c>
      <c r="I303" s="14">
        <v>829.92</v>
      </c>
      <c r="J303" s="15">
        <v>2</v>
      </c>
      <c r="K303" s="15">
        <v>2.5</v>
      </c>
      <c r="L303" s="15">
        <v>3.5</v>
      </c>
      <c r="M303" s="16"/>
      <c r="N303" s="16"/>
      <c r="O303" s="16"/>
      <c r="P303" s="17">
        <v>765.2339604</v>
      </c>
      <c r="Q303" s="18">
        <v>887.67139406399997</v>
      </c>
      <c r="R303" s="18">
        <v>153.04679207999999</v>
      </c>
      <c r="S303" s="19">
        <v>177.53427881279998</v>
      </c>
    </row>
    <row r="304" spans="1:19" x14ac:dyDescent="0.25">
      <c r="A304" s="4">
        <v>93995</v>
      </c>
      <c r="B304" s="4">
        <v>7501943441804</v>
      </c>
      <c r="C304" s="12" t="s">
        <v>917</v>
      </c>
      <c r="D304" s="13" t="s">
        <v>555</v>
      </c>
      <c r="E304" s="13" t="s">
        <v>836</v>
      </c>
      <c r="F304" s="13" t="s">
        <v>837</v>
      </c>
      <c r="G304" s="13">
        <v>38</v>
      </c>
      <c r="H304" s="13">
        <v>5</v>
      </c>
      <c r="I304" s="14">
        <v>982.75</v>
      </c>
      <c r="J304" s="15">
        <v>2</v>
      </c>
      <c r="K304" s="15">
        <v>2.5</v>
      </c>
      <c r="L304" s="15">
        <v>3.5</v>
      </c>
      <c r="M304" s="16"/>
      <c r="N304" s="16"/>
      <c r="O304" s="16"/>
      <c r="P304" s="17">
        <v>906.15200812499995</v>
      </c>
      <c r="Q304" s="18">
        <v>1051.136329425</v>
      </c>
      <c r="R304" s="18">
        <v>181.23040162499998</v>
      </c>
      <c r="S304" s="19">
        <v>210.22726588500001</v>
      </c>
    </row>
    <row r="305" spans="1:19" x14ac:dyDescent="0.25">
      <c r="A305" s="4">
        <v>93996</v>
      </c>
      <c r="B305" s="4">
        <v>7501943441828</v>
      </c>
      <c r="C305" s="12" t="s">
        <v>917</v>
      </c>
      <c r="D305" s="13" t="s">
        <v>555</v>
      </c>
      <c r="E305" s="13" t="s">
        <v>836</v>
      </c>
      <c r="F305" s="13" t="s">
        <v>837</v>
      </c>
      <c r="G305" s="13">
        <v>38</v>
      </c>
      <c r="H305" s="13">
        <v>5</v>
      </c>
      <c r="I305" s="14">
        <v>982.75</v>
      </c>
      <c r="J305" s="15">
        <v>2</v>
      </c>
      <c r="K305" s="15">
        <v>2.5</v>
      </c>
      <c r="L305" s="15">
        <v>3.5</v>
      </c>
      <c r="M305" s="16"/>
      <c r="N305" s="16"/>
      <c r="O305" s="16"/>
      <c r="P305" s="17">
        <v>906.15200812499995</v>
      </c>
      <c r="Q305" s="18">
        <v>1051.136329425</v>
      </c>
      <c r="R305" s="18">
        <v>181.23040162499998</v>
      </c>
      <c r="S305" s="19">
        <v>210.22726588500001</v>
      </c>
    </row>
    <row r="306" spans="1:19" x14ac:dyDescent="0.25">
      <c r="A306" s="4">
        <v>65139</v>
      </c>
      <c r="B306" s="4">
        <v>7501943442405</v>
      </c>
      <c r="C306" s="12" t="s">
        <v>918</v>
      </c>
      <c r="D306" s="13" t="s">
        <v>555</v>
      </c>
      <c r="E306" s="13" t="s">
        <v>836</v>
      </c>
      <c r="F306" s="13" t="s">
        <v>837</v>
      </c>
      <c r="G306" s="13">
        <v>30</v>
      </c>
      <c r="H306" s="13">
        <v>8</v>
      </c>
      <c r="I306" s="14">
        <v>1006.04</v>
      </c>
      <c r="J306" s="15">
        <v>2</v>
      </c>
      <c r="K306" s="15">
        <v>2.5</v>
      </c>
      <c r="L306" s="15">
        <v>3.5</v>
      </c>
      <c r="M306" s="16"/>
      <c r="N306" s="16"/>
      <c r="O306" s="16"/>
      <c r="P306" s="17">
        <v>927.62672729999986</v>
      </c>
      <c r="Q306" s="18">
        <v>1076.0470036679997</v>
      </c>
      <c r="R306" s="18">
        <v>115.95334091249998</v>
      </c>
      <c r="S306" s="19">
        <v>134.50587545849996</v>
      </c>
    </row>
    <row r="307" spans="1:19" x14ac:dyDescent="0.25">
      <c r="A307" s="4">
        <v>65550</v>
      </c>
      <c r="B307" s="4">
        <v>7501943443037</v>
      </c>
      <c r="C307" s="12" t="s">
        <v>919</v>
      </c>
      <c r="D307" s="13" t="s">
        <v>555</v>
      </c>
      <c r="E307" s="13" t="s">
        <v>909</v>
      </c>
      <c r="F307" s="13" t="s">
        <v>910</v>
      </c>
      <c r="G307" s="13">
        <v>14</v>
      </c>
      <c r="H307" s="13">
        <v>6</v>
      </c>
      <c r="I307" s="14">
        <v>160.59</v>
      </c>
      <c r="J307" s="15">
        <v>2</v>
      </c>
      <c r="K307" s="15">
        <v>2.5</v>
      </c>
      <c r="L307" s="16"/>
      <c r="M307" s="16"/>
      <c r="N307" s="16"/>
      <c r="O307" s="16"/>
      <c r="P307" s="17">
        <v>153.44374499999998</v>
      </c>
      <c r="Q307" s="18">
        <v>177.99474419999996</v>
      </c>
      <c r="R307" s="18">
        <v>25.573957499999995</v>
      </c>
      <c r="S307" s="19">
        <v>29.665790699999992</v>
      </c>
    </row>
    <row r="308" spans="1:19" x14ac:dyDescent="0.25">
      <c r="A308" s="4">
        <v>65551</v>
      </c>
      <c r="B308" s="4">
        <v>7501943443051</v>
      </c>
      <c r="C308" s="12" t="s">
        <v>919</v>
      </c>
      <c r="D308" s="13" t="s">
        <v>555</v>
      </c>
      <c r="E308" s="13" t="s">
        <v>909</v>
      </c>
      <c r="F308" s="13" t="s">
        <v>910</v>
      </c>
      <c r="G308" s="13">
        <v>14</v>
      </c>
      <c r="H308" s="13">
        <v>6</v>
      </c>
      <c r="I308" s="14">
        <v>184.97</v>
      </c>
      <c r="J308" s="15">
        <v>2</v>
      </c>
      <c r="K308" s="15">
        <v>2.5</v>
      </c>
      <c r="L308" s="16"/>
      <c r="M308" s="16"/>
      <c r="N308" s="16"/>
      <c r="O308" s="16"/>
      <c r="P308" s="17">
        <v>176.73883499999999</v>
      </c>
      <c r="Q308" s="18">
        <v>205.01704859999998</v>
      </c>
      <c r="R308" s="18">
        <v>29.4564725</v>
      </c>
      <c r="S308" s="19">
        <v>34.169508099999994</v>
      </c>
    </row>
    <row r="309" spans="1:19" x14ac:dyDescent="0.25">
      <c r="A309" s="4">
        <v>93480</v>
      </c>
      <c r="B309" s="4">
        <v>7501943443570</v>
      </c>
      <c r="C309" s="12" t="s">
        <v>920</v>
      </c>
      <c r="D309" s="13" t="s">
        <v>555</v>
      </c>
      <c r="E309" s="13" t="s">
        <v>636</v>
      </c>
      <c r="F309" s="13" t="s">
        <v>637</v>
      </c>
      <c r="G309" s="13">
        <v>14</v>
      </c>
      <c r="H309" s="13">
        <v>6</v>
      </c>
      <c r="I309" s="14">
        <v>354.95</v>
      </c>
      <c r="J309" s="15">
        <v>2</v>
      </c>
      <c r="K309" s="15">
        <v>2.5</v>
      </c>
      <c r="L309" s="15">
        <v>3.5</v>
      </c>
      <c r="M309" s="16"/>
      <c r="N309" s="16"/>
      <c r="O309" s="16"/>
      <c r="P309" s="17">
        <v>327.28430962499999</v>
      </c>
      <c r="Q309" s="18">
        <v>379.64979916499999</v>
      </c>
      <c r="R309" s="18">
        <v>54.547384937499999</v>
      </c>
      <c r="S309" s="19">
        <v>63.274966527499998</v>
      </c>
    </row>
    <row r="310" spans="1:19" x14ac:dyDescent="0.25">
      <c r="A310" s="4">
        <v>93522</v>
      </c>
      <c r="B310" s="4">
        <v>7501943443594</v>
      </c>
      <c r="C310" s="12" t="s">
        <v>920</v>
      </c>
      <c r="D310" s="13" t="s">
        <v>555</v>
      </c>
      <c r="E310" s="13" t="s">
        <v>636</v>
      </c>
      <c r="F310" s="13" t="s">
        <v>637</v>
      </c>
      <c r="G310" s="13">
        <v>14</v>
      </c>
      <c r="H310" s="13">
        <v>6</v>
      </c>
      <c r="I310" s="14">
        <v>354.95</v>
      </c>
      <c r="J310" s="15">
        <v>2</v>
      </c>
      <c r="K310" s="15">
        <v>2.5</v>
      </c>
      <c r="L310" s="15">
        <v>3.5</v>
      </c>
      <c r="M310" s="16"/>
      <c r="N310" s="16"/>
      <c r="O310" s="16"/>
      <c r="P310" s="17">
        <v>327.28430962499999</v>
      </c>
      <c r="Q310" s="18">
        <v>379.64979916499999</v>
      </c>
      <c r="R310" s="18">
        <v>54.547384937499999</v>
      </c>
      <c r="S310" s="19">
        <v>63.274966527499998</v>
      </c>
    </row>
    <row r="311" spans="1:19" x14ac:dyDescent="0.25">
      <c r="A311" s="4">
        <v>93529</v>
      </c>
      <c r="B311" s="4">
        <v>7501943443617</v>
      </c>
      <c r="C311" s="12" t="s">
        <v>921</v>
      </c>
      <c r="D311" s="13" t="s">
        <v>555</v>
      </c>
      <c r="E311" s="13" t="s">
        <v>636</v>
      </c>
      <c r="F311" s="13" t="s">
        <v>637</v>
      </c>
      <c r="G311" s="13">
        <v>14</v>
      </c>
      <c r="H311" s="13">
        <v>6</v>
      </c>
      <c r="I311" s="14">
        <v>399.27</v>
      </c>
      <c r="J311" s="15">
        <v>2</v>
      </c>
      <c r="K311" s="15">
        <v>2.5</v>
      </c>
      <c r="L311" s="15">
        <v>3.5</v>
      </c>
      <c r="M311" s="16"/>
      <c r="N311" s="16"/>
      <c r="O311" s="16"/>
      <c r="P311" s="17">
        <v>368.14989802499991</v>
      </c>
      <c r="Q311" s="18">
        <v>427.05388170899988</v>
      </c>
      <c r="R311" s="18">
        <v>61.358316337499986</v>
      </c>
      <c r="S311" s="19">
        <v>71.175646951499985</v>
      </c>
    </row>
    <row r="312" spans="1:19" x14ac:dyDescent="0.25">
      <c r="A312" s="4">
        <v>93538</v>
      </c>
      <c r="B312" s="4">
        <v>7501943443631</v>
      </c>
      <c r="C312" s="12" t="s">
        <v>921</v>
      </c>
      <c r="D312" s="13" t="s">
        <v>555</v>
      </c>
      <c r="E312" s="13" t="s">
        <v>636</v>
      </c>
      <c r="F312" s="13" t="s">
        <v>637</v>
      </c>
      <c r="G312" s="13">
        <v>14</v>
      </c>
      <c r="H312" s="13">
        <v>6</v>
      </c>
      <c r="I312" s="14">
        <v>399.27</v>
      </c>
      <c r="J312" s="15">
        <v>2</v>
      </c>
      <c r="K312" s="15">
        <v>2.5</v>
      </c>
      <c r="L312" s="15">
        <v>3.5</v>
      </c>
      <c r="M312" s="16"/>
      <c r="N312" s="16"/>
      <c r="O312" s="16"/>
      <c r="P312" s="17">
        <v>368.14989802499991</v>
      </c>
      <c r="Q312" s="18">
        <v>427.05388170899988</v>
      </c>
      <c r="R312" s="18">
        <v>61.358316337499986</v>
      </c>
      <c r="S312" s="19">
        <v>71.175646951499985</v>
      </c>
    </row>
    <row r="313" spans="1:19" x14ac:dyDescent="0.25">
      <c r="A313" s="4">
        <v>64523</v>
      </c>
      <c r="B313" s="4">
        <v>7501943444249</v>
      </c>
      <c r="C313" s="12" t="s">
        <v>922</v>
      </c>
      <c r="D313" s="13" t="s">
        <v>555</v>
      </c>
      <c r="E313" s="13" t="s">
        <v>636</v>
      </c>
      <c r="F313" s="13" t="s">
        <v>637</v>
      </c>
      <c r="G313" s="13">
        <v>14</v>
      </c>
      <c r="H313" s="13">
        <v>6</v>
      </c>
      <c r="I313" s="14">
        <v>459.9</v>
      </c>
      <c r="J313" s="15">
        <v>2</v>
      </c>
      <c r="K313" s="15">
        <v>2.5</v>
      </c>
      <c r="L313" s="15">
        <v>3.5</v>
      </c>
      <c r="M313" s="16"/>
      <c r="N313" s="16"/>
      <c r="O313" s="16"/>
      <c r="P313" s="17">
        <v>424.0542442499999</v>
      </c>
      <c r="Q313" s="18">
        <v>491.90292332999985</v>
      </c>
      <c r="R313" s="18">
        <v>70.675707374999988</v>
      </c>
      <c r="S313" s="19">
        <v>81.98382055499998</v>
      </c>
    </row>
    <row r="314" spans="1:19" x14ac:dyDescent="0.25">
      <c r="A314" s="4">
        <v>64524</v>
      </c>
      <c r="B314" s="4">
        <v>7501943444263</v>
      </c>
      <c r="C314" s="12" t="s">
        <v>922</v>
      </c>
      <c r="D314" s="13" t="s">
        <v>555</v>
      </c>
      <c r="E314" s="13" t="s">
        <v>636</v>
      </c>
      <c r="F314" s="13" t="s">
        <v>637</v>
      </c>
      <c r="G314" s="13">
        <v>14</v>
      </c>
      <c r="H314" s="13">
        <v>6</v>
      </c>
      <c r="I314" s="14">
        <v>459.9</v>
      </c>
      <c r="J314" s="15">
        <v>2</v>
      </c>
      <c r="K314" s="15">
        <v>2.5</v>
      </c>
      <c r="L314" s="15">
        <v>3.5</v>
      </c>
      <c r="M314" s="16"/>
      <c r="N314" s="16"/>
      <c r="O314" s="16"/>
      <c r="P314" s="17">
        <v>424.0542442499999</v>
      </c>
      <c r="Q314" s="18">
        <v>491.90292332999985</v>
      </c>
      <c r="R314" s="18">
        <v>70.675707374999988</v>
      </c>
      <c r="S314" s="19">
        <v>81.98382055499998</v>
      </c>
    </row>
    <row r="315" spans="1:19" x14ac:dyDescent="0.25">
      <c r="A315" s="4">
        <v>65072</v>
      </c>
      <c r="B315" s="4">
        <v>7501943445772</v>
      </c>
      <c r="C315" s="12" t="s">
        <v>923</v>
      </c>
      <c r="D315" s="13" t="s">
        <v>555</v>
      </c>
      <c r="E315" s="13" t="s">
        <v>836</v>
      </c>
      <c r="F315" s="13" t="s">
        <v>837</v>
      </c>
      <c r="G315" s="13">
        <v>36</v>
      </c>
      <c r="H315" s="13">
        <v>5</v>
      </c>
      <c r="I315" s="14">
        <v>1046.56</v>
      </c>
      <c r="J315" s="15">
        <v>2</v>
      </c>
      <c r="K315" s="15">
        <v>2.5</v>
      </c>
      <c r="L315" s="15">
        <v>3.5</v>
      </c>
      <c r="M315" s="16"/>
      <c r="N315" s="16"/>
      <c r="O315" s="16"/>
      <c r="P315" s="17">
        <v>964.98849719999998</v>
      </c>
      <c r="Q315" s="18">
        <v>1119.3866567519999</v>
      </c>
      <c r="R315" s="18">
        <v>192.99769943999999</v>
      </c>
      <c r="S315" s="19">
        <v>223.87733135039997</v>
      </c>
    </row>
    <row r="316" spans="1:19" x14ac:dyDescent="0.25">
      <c r="A316" s="4">
        <v>65074</v>
      </c>
      <c r="B316" s="4">
        <v>7501943445796</v>
      </c>
      <c r="C316" s="12" t="s">
        <v>924</v>
      </c>
      <c r="D316" s="13" t="s">
        <v>555</v>
      </c>
      <c r="E316" s="13" t="s">
        <v>836</v>
      </c>
      <c r="F316" s="13" t="s">
        <v>837</v>
      </c>
      <c r="G316" s="13">
        <v>36</v>
      </c>
      <c r="H316" s="13">
        <v>5</v>
      </c>
      <c r="I316" s="14">
        <v>1046.56</v>
      </c>
      <c r="J316" s="15">
        <v>2</v>
      </c>
      <c r="K316" s="15">
        <v>2.5</v>
      </c>
      <c r="L316" s="15">
        <v>3.5</v>
      </c>
      <c r="M316" s="16"/>
      <c r="N316" s="16"/>
      <c r="O316" s="16"/>
      <c r="P316" s="17">
        <v>964.98849719999998</v>
      </c>
      <c r="Q316" s="18">
        <v>1119.3866567519999</v>
      </c>
      <c r="R316" s="18">
        <v>192.99769943999999</v>
      </c>
      <c r="S316" s="19">
        <v>223.87733135039997</v>
      </c>
    </row>
    <row r="317" spans="1:19" x14ac:dyDescent="0.25">
      <c r="A317" s="4">
        <v>65064</v>
      </c>
      <c r="B317" s="4">
        <v>7501943445925</v>
      </c>
      <c r="C317" s="12" t="s">
        <v>925</v>
      </c>
      <c r="D317" s="13" t="s">
        <v>555</v>
      </c>
      <c r="E317" s="13" t="s">
        <v>836</v>
      </c>
      <c r="F317" s="13" t="s">
        <v>857</v>
      </c>
      <c r="G317" s="13">
        <v>3</v>
      </c>
      <c r="H317" s="13">
        <v>30</v>
      </c>
      <c r="I317" s="14">
        <v>13841.7</v>
      </c>
      <c r="J317" s="15">
        <v>2</v>
      </c>
      <c r="K317" s="15">
        <v>5</v>
      </c>
      <c r="L317" s="15">
        <v>3</v>
      </c>
      <c r="M317" s="16"/>
      <c r="N317" s="16"/>
      <c r="O317" s="16"/>
      <c r="P317" s="17">
        <v>12500.024019</v>
      </c>
      <c r="Q317" s="18">
        <v>14500.027862039999</v>
      </c>
      <c r="R317" s="18">
        <v>416.6674673</v>
      </c>
      <c r="S317" s="19">
        <v>483.33426206799993</v>
      </c>
    </row>
    <row r="318" spans="1:19" x14ac:dyDescent="0.25">
      <c r="A318" s="4">
        <v>65552</v>
      </c>
      <c r="B318" s="4">
        <v>7501943445994</v>
      </c>
      <c r="C318" s="12" t="s">
        <v>926</v>
      </c>
      <c r="D318" s="13" t="s">
        <v>555</v>
      </c>
      <c r="E318" s="13" t="s">
        <v>909</v>
      </c>
      <c r="F318" s="13" t="s">
        <v>910</v>
      </c>
      <c r="G318" s="13">
        <v>40</v>
      </c>
      <c r="H318" s="13">
        <v>4</v>
      </c>
      <c r="I318" s="14">
        <v>298.39</v>
      </c>
      <c r="J318" s="15">
        <v>2</v>
      </c>
      <c r="K318" s="15">
        <v>2.5</v>
      </c>
      <c r="L318" s="16"/>
      <c r="M318" s="16"/>
      <c r="N318" s="16"/>
      <c r="O318" s="16"/>
      <c r="P318" s="17">
        <v>285.11164499999995</v>
      </c>
      <c r="Q318" s="18">
        <v>330.72950819999994</v>
      </c>
      <c r="R318" s="18">
        <v>71.277911249999988</v>
      </c>
      <c r="S318" s="19">
        <v>82.682377049999985</v>
      </c>
    </row>
    <row r="319" spans="1:19" x14ac:dyDescent="0.25">
      <c r="A319" s="4">
        <v>65553</v>
      </c>
      <c r="B319" s="4">
        <v>7501943446014</v>
      </c>
      <c r="C319" s="12" t="s">
        <v>927</v>
      </c>
      <c r="D319" s="13" t="s">
        <v>555</v>
      </c>
      <c r="E319" s="13" t="s">
        <v>909</v>
      </c>
      <c r="F319" s="13" t="s">
        <v>910</v>
      </c>
      <c r="G319" s="13">
        <v>40</v>
      </c>
      <c r="H319" s="13">
        <v>4</v>
      </c>
      <c r="I319" s="14">
        <v>343.44</v>
      </c>
      <c r="J319" s="15">
        <v>2</v>
      </c>
      <c r="K319" s="15">
        <v>2.5</v>
      </c>
      <c r="L319" s="16"/>
      <c r="M319" s="16"/>
      <c r="N319" s="16"/>
      <c r="O319" s="16"/>
      <c r="P319" s="17">
        <v>328.15691999999996</v>
      </c>
      <c r="Q319" s="18">
        <v>380.6620271999999</v>
      </c>
      <c r="R319" s="18">
        <v>82.039229999999989</v>
      </c>
      <c r="S319" s="19">
        <v>95.165506799999974</v>
      </c>
    </row>
    <row r="320" spans="1:19" x14ac:dyDescent="0.25">
      <c r="A320" s="4">
        <v>63527</v>
      </c>
      <c r="B320" s="4">
        <v>7501943446038</v>
      </c>
      <c r="C320" s="12" t="s">
        <v>928</v>
      </c>
      <c r="D320" s="13" t="s">
        <v>555</v>
      </c>
      <c r="E320" s="13" t="s">
        <v>564</v>
      </c>
      <c r="F320" s="13" t="s">
        <v>565</v>
      </c>
      <c r="G320" s="13">
        <v>3</v>
      </c>
      <c r="H320" s="13">
        <v>16</v>
      </c>
      <c r="I320" s="14">
        <v>123.61</v>
      </c>
      <c r="J320" s="15">
        <v>2</v>
      </c>
      <c r="K320" s="15">
        <v>2.5</v>
      </c>
      <c r="L320" s="16"/>
      <c r="M320" s="16"/>
      <c r="N320" s="16"/>
      <c r="O320" s="16"/>
      <c r="P320" s="17">
        <v>118.10935499999999</v>
      </c>
      <c r="Q320" s="18">
        <v>137.00685179999999</v>
      </c>
      <c r="R320" s="18">
        <v>7.3818346874999996</v>
      </c>
      <c r="S320" s="19">
        <v>8.5629282374999995</v>
      </c>
    </row>
    <row r="321" spans="1:19" x14ac:dyDescent="0.25">
      <c r="A321" s="4">
        <v>63528</v>
      </c>
      <c r="B321" s="4">
        <v>7501943446052</v>
      </c>
      <c r="C321" s="12" t="s">
        <v>929</v>
      </c>
      <c r="D321" s="13" t="s">
        <v>555</v>
      </c>
      <c r="E321" s="13" t="s">
        <v>564</v>
      </c>
      <c r="F321" s="13" t="s">
        <v>565</v>
      </c>
      <c r="G321" s="13">
        <v>3</v>
      </c>
      <c r="H321" s="13">
        <v>16</v>
      </c>
      <c r="I321" s="14">
        <v>142.32</v>
      </c>
      <c r="J321" s="15">
        <v>2</v>
      </c>
      <c r="K321" s="15">
        <v>2.5</v>
      </c>
      <c r="L321" s="16"/>
      <c r="M321" s="16"/>
      <c r="N321" s="16"/>
      <c r="O321" s="16"/>
      <c r="P321" s="17">
        <v>135.98676</v>
      </c>
      <c r="Q321" s="18">
        <v>157.74464159999999</v>
      </c>
      <c r="R321" s="18">
        <v>8.4991725000000002</v>
      </c>
      <c r="S321" s="19">
        <v>9.8590400999999996</v>
      </c>
    </row>
    <row r="322" spans="1:19" x14ac:dyDescent="0.25">
      <c r="A322" s="4">
        <v>95502</v>
      </c>
      <c r="B322" s="4">
        <v>7501943446229</v>
      </c>
      <c r="C322" s="12" t="s">
        <v>930</v>
      </c>
      <c r="D322" s="13" t="s">
        <v>650</v>
      </c>
      <c r="E322" s="13" t="s">
        <v>651</v>
      </c>
      <c r="F322" s="13" t="s">
        <v>851</v>
      </c>
      <c r="G322" s="13">
        <v>2</v>
      </c>
      <c r="H322" s="13">
        <v>8</v>
      </c>
      <c r="I322" s="14">
        <v>330.84</v>
      </c>
      <c r="J322" s="15">
        <v>2</v>
      </c>
      <c r="K322" s="15">
        <v>5</v>
      </c>
      <c r="L322" s="15">
        <v>2.5</v>
      </c>
      <c r="M322" s="16"/>
      <c r="N322" s="16"/>
      <c r="O322" s="16"/>
      <c r="P322" s="17">
        <v>300.31173899999993</v>
      </c>
      <c r="Q322" s="18">
        <v>348.36161723999987</v>
      </c>
      <c r="R322" s="18">
        <v>37.538967374999991</v>
      </c>
      <c r="S322" s="19">
        <v>43.545202154999984</v>
      </c>
    </row>
    <row r="323" spans="1:19" x14ac:dyDescent="0.25">
      <c r="A323" s="20">
        <v>63538</v>
      </c>
      <c r="B323" s="4">
        <v>7501943447073</v>
      </c>
      <c r="C323" s="12" t="s">
        <v>931</v>
      </c>
      <c r="D323" s="13" t="s">
        <v>555</v>
      </c>
      <c r="E323" s="13" t="s">
        <v>564</v>
      </c>
      <c r="F323" s="13" t="s">
        <v>565</v>
      </c>
      <c r="G323" s="13">
        <v>14</v>
      </c>
      <c r="H323" s="13">
        <v>6</v>
      </c>
      <c r="I323" s="14">
        <v>172.4</v>
      </c>
      <c r="J323" s="15">
        <v>2</v>
      </c>
      <c r="K323" s="15">
        <v>2.5</v>
      </c>
      <c r="L323" s="15">
        <v>4</v>
      </c>
      <c r="M323" s="16"/>
      <c r="N323" s="16"/>
      <c r="O323" s="16"/>
      <c r="P323" s="17">
        <v>158.13907199999997</v>
      </c>
      <c r="Q323" s="18">
        <v>183.44132351999994</v>
      </c>
      <c r="R323" s="18">
        <v>26.356511999999995</v>
      </c>
      <c r="S323" s="19">
        <v>30.573553919999991</v>
      </c>
    </row>
    <row r="324" spans="1:19" x14ac:dyDescent="0.25">
      <c r="A324" s="4">
        <v>65122</v>
      </c>
      <c r="B324" s="4">
        <v>7501943447387</v>
      </c>
      <c r="C324" s="12" t="s">
        <v>932</v>
      </c>
      <c r="D324" s="13" t="s">
        <v>555</v>
      </c>
      <c r="E324" s="13" t="s">
        <v>836</v>
      </c>
      <c r="F324" s="13" t="s">
        <v>857</v>
      </c>
      <c r="G324" s="13">
        <v>6</v>
      </c>
      <c r="H324" s="13">
        <v>1</v>
      </c>
      <c r="I324" s="14">
        <v>238.16</v>
      </c>
      <c r="J324" s="15">
        <v>2</v>
      </c>
      <c r="K324" s="15">
        <v>5</v>
      </c>
      <c r="L324" s="15">
        <v>3</v>
      </c>
      <c r="M324" s="16"/>
      <c r="N324" s="16"/>
      <c r="O324" s="16"/>
      <c r="P324" s="17">
        <v>215.07515119999997</v>
      </c>
      <c r="Q324" s="18">
        <v>249.48717539199995</v>
      </c>
      <c r="R324" s="18">
        <v>215.07515119999997</v>
      </c>
      <c r="S324" s="19">
        <v>249.48717539199995</v>
      </c>
    </row>
    <row r="325" spans="1:19" x14ac:dyDescent="0.25">
      <c r="A325" s="4">
        <v>64056</v>
      </c>
      <c r="B325" s="4">
        <v>7501943447615</v>
      </c>
      <c r="C325" s="12" t="s">
        <v>933</v>
      </c>
      <c r="D325" s="13" t="s">
        <v>555</v>
      </c>
      <c r="E325" s="13" t="s">
        <v>556</v>
      </c>
      <c r="F325" s="13" t="s">
        <v>557</v>
      </c>
      <c r="G325" s="13">
        <v>40</v>
      </c>
      <c r="H325" s="13">
        <v>4</v>
      </c>
      <c r="I325" s="14">
        <v>663.99</v>
      </c>
      <c r="J325" s="15">
        <v>2</v>
      </c>
      <c r="K325" s="15">
        <v>2.5</v>
      </c>
      <c r="L325" s="15">
        <v>3.5</v>
      </c>
      <c r="M325" s="16"/>
      <c r="N325" s="16"/>
      <c r="O325" s="16"/>
      <c r="P325" s="17">
        <v>612.23695942500001</v>
      </c>
      <c r="Q325" s="18">
        <v>710.19487293299994</v>
      </c>
      <c r="R325" s="18">
        <v>153.05923985625</v>
      </c>
      <c r="S325" s="19">
        <v>177.54871823324999</v>
      </c>
    </row>
    <row r="326" spans="1:19" x14ac:dyDescent="0.25">
      <c r="A326" s="4">
        <v>66935</v>
      </c>
      <c r="B326" s="4">
        <v>7501943448568</v>
      </c>
      <c r="C326" s="12" t="s">
        <v>934</v>
      </c>
      <c r="D326" s="13" t="s">
        <v>686</v>
      </c>
      <c r="E326" s="13" t="s">
        <v>687</v>
      </c>
      <c r="F326" s="13" t="s">
        <v>875</v>
      </c>
      <c r="G326" s="13">
        <v>10</v>
      </c>
      <c r="H326" s="13">
        <v>6</v>
      </c>
      <c r="I326" s="14">
        <v>174.91</v>
      </c>
      <c r="J326" s="15">
        <v>2</v>
      </c>
      <c r="K326" s="15">
        <v>9.5</v>
      </c>
      <c r="L326" s="16"/>
      <c r="M326" s="16"/>
      <c r="N326" s="16"/>
      <c r="O326" s="16"/>
      <c r="P326" s="17">
        <v>155.127679</v>
      </c>
      <c r="Q326" s="18">
        <v>179.94810763999999</v>
      </c>
      <c r="R326" s="18">
        <v>25.854613166666667</v>
      </c>
      <c r="S326" s="19">
        <v>29.991351273333333</v>
      </c>
    </row>
    <row r="327" spans="1:19" x14ac:dyDescent="0.25">
      <c r="A327" s="4">
        <v>95275</v>
      </c>
      <c r="B327" s="4">
        <v>7501943448605</v>
      </c>
      <c r="C327" s="12" t="s">
        <v>935</v>
      </c>
      <c r="D327" s="13" t="s">
        <v>650</v>
      </c>
      <c r="E327" s="13" t="s">
        <v>651</v>
      </c>
      <c r="F327" s="13" t="s">
        <v>936</v>
      </c>
      <c r="G327" s="13">
        <v>177</v>
      </c>
      <c r="H327" s="13">
        <v>48</v>
      </c>
      <c r="I327" s="14">
        <v>5760</v>
      </c>
      <c r="J327" s="15">
        <v>2</v>
      </c>
      <c r="K327" s="15">
        <v>5</v>
      </c>
      <c r="L327" s="15">
        <v>2.5</v>
      </c>
      <c r="M327" s="16"/>
      <c r="N327" s="16"/>
      <c r="O327" s="16"/>
      <c r="P327" s="17">
        <v>5228.4959999999992</v>
      </c>
      <c r="Q327" s="18">
        <v>6065.0553599999985</v>
      </c>
      <c r="R327" s="18">
        <v>108.92699999999998</v>
      </c>
      <c r="S327" s="19">
        <v>126.35531999999996</v>
      </c>
    </row>
    <row r="328" spans="1:19" x14ac:dyDescent="0.25">
      <c r="A328" s="4">
        <v>95301</v>
      </c>
      <c r="B328" s="4">
        <v>7501943448674</v>
      </c>
      <c r="C328" s="12" t="s">
        <v>937</v>
      </c>
      <c r="D328" s="13" t="s">
        <v>650</v>
      </c>
      <c r="E328" s="13" t="s">
        <v>847</v>
      </c>
      <c r="F328" s="13" t="s">
        <v>938</v>
      </c>
      <c r="G328" s="13">
        <v>250</v>
      </c>
      <c r="H328" s="13">
        <v>12</v>
      </c>
      <c r="I328" s="14">
        <v>405.66</v>
      </c>
      <c r="J328" s="15">
        <v>2</v>
      </c>
      <c r="K328" s="15">
        <v>5</v>
      </c>
      <c r="L328" s="15">
        <v>3.5</v>
      </c>
      <c r="M328" s="16"/>
      <c r="N328" s="16"/>
      <c r="O328" s="16"/>
      <c r="P328" s="17">
        <v>364.45102889999998</v>
      </c>
      <c r="Q328" s="18">
        <v>422.76319352399997</v>
      </c>
      <c r="R328" s="18">
        <v>30.370919075</v>
      </c>
      <c r="S328" s="19">
        <v>35.230266127</v>
      </c>
    </row>
    <row r="329" spans="1:19" x14ac:dyDescent="0.25">
      <c r="A329" s="4">
        <v>95350</v>
      </c>
      <c r="B329" s="4">
        <v>7501943448735</v>
      </c>
      <c r="C329" s="12" t="s">
        <v>939</v>
      </c>
      <c r="D329" s="13" t="s">
        <v>650</v>
      </c>
      <c r="E329" s="13" t="s">
        <v>847</v>
      </c>
      <c r="F329" s="13" t="s">
        <v>938</v>
      </c>
      <c r="G329" s="13">
        <v>250</v>
      </c>
      <c r="H329" s="13">
        <v>12</v>
      </c>
      <c r="I329" s="14">
        <v>405.66</v>
      </c>
      <c r="J329" s="15">
        <v>2</v>
      </c>
      <c r="K329" s="15">
        <v>5</v>
      </c>
      <c r="L329" s="15">
        <v>3.5</v>
      </c>
      <c r="M329" s="16"/>
      <c r="N329" s="16"/>
      <c r="O329" s="16"/>
      <c r="P329" s="17">
        <v>364.45102889999998</v>
      </c>
      <c r="Q329" s="18">
        <v>422.76319352399997</v>
      </c>
      <c r="R329" s="18">
        <v>30.370919075</v>
      </c>
      <c r="S329" s="19">
        <v>35.230266127</v>
      </c>
    </row>
    <row r="330" spans="1:19" x14ac:dyDescent="0.25">
      <c r="A330" s="4">
        <v>95351</v>
      </c>
      <c r="B330" s="4">
        <v>7501943448759</v>
      </c>
      <c r="C330" s="12" t="s">
        <v>940</v>
      </c>
      <c r="D330" s="13" t="s">
        <v>650</v>
      </c>
      <c r="E330" s="13" t="s">
        <v>847</v>
      </c>
      <c r="F330" s="13" t="s">
        <v>938</v>
      </c>
      <c r="G330" s="13">
        <v>250</v>
      </c>
      <c r="H330" s="13">
        <v>12</v>
      </c>
      <c r="I330" s="14">
        <v>405.66</v>
      </c>
      <c r="J330" s="15">
        <v>2</v>
      </c>
      <c r="K330" s="15">
        <v>5</v>
      </c>
      <c r="L330" s="15">
        <v>3.5</v>
      </c>
      <c r="M330" s="16"/>
      <c r="N330" s="16"/>
      <c r="O330" s="16"/>
      <c r="P330" s="17">
        <v>364.45102889999998</v>
      </c>
      <c r="Q330" s="18">
        <v>422.76319352399997</v>
      </c>
      <c r="R330" s="18">
        <v>30.370919075</v>
      </c>
      <c r="S330" s="19">
        <v>35.230266127</v>
      </c>
    </row>
    <row r="331" spans="1:19" x14ac:dyDescent="0.25">
      <c r="A331" s="4">
        <v>95352</v>
      </c>
      <c r="B331" s="4">
        <v>7501943448773</v>
      </c>
      <c r="C331" s="12" t="s">
        <v>941</v>
      </c>
      <c r="D331" s="13" t="s">
        <v>650</v>
      </c>
      <c r="E331" s="13" t="s">
        <v>847</v>
      </c>
      <c r="F331" s="13" t="s">
        <v>938</v>
      </c>
      <c r="G331" s="13">
        <v>250</v>
      </c>
      <c r="H331" s="13">
        <v>12</v>
      </c>
      <c r="I331" s="14">
        <v>405.66</v>
      </c>
      <c r="J331" s="15">
        <v>2</v>
      </c>
      <c r="K331" s="15">
        <v>5</v>
      </c>
      <c r="L331" s="15">
        <v>3.5</v>
      </c>
      <c r="M331" s="16"/>
      <c r="N331" s="16"/>
      <c r="O331" s="16"/>
      <c r="P331" s="17">
        <v>364.45102889999998</v>
      </c>
      <c r="Q331" s="18">
        <v>422.76319352399997</v>
      </c>
      <c r="R331" s="18">
        <v>30.370919075</v>
      </c>
      <c r="S331" s="19">
        <v>35.230266127</v>
      </c>
    </row>
    <row r="332" spans="1:19" x14ac:dyDescent="0.25">
      <c r="A332" s="4">
        <v>76947</v>
      </c>
      <c r="B332" s="4">
        <v>7501943448810</v>
      </c>
      <c r="C332" s="12" t="s">
        <v>942</v>
      </c>
      <c r="D332" s="13" t="s">
        <v>601</v>
      </c>
      <c r="E332" s="13" t="s">
        <v>602</v>
      </c>
      <c r="F332" s="13" t="s">
        <v>609</v>
      </c>
      <c r="G332" s="13">
        <v>440</v>
      </c>
      <c r="H332" s="13">
        <v>9</v>
      </c>
      <c r="I332" s="14">
        <v>260.94</v>
      </c>
      <c r="J332" s="15">
        <v>2</v>
      </c>
      <c r="K332" s="15">
        <v>5</v>
      </c>
      <c r="L332" s="15">
        <v>7.5</v>
      </c>
      <c r="M332" s="16"/>
      <c r="N332" s="16"/>
      <c r="O332" s="16"/>
      <c r="P332" s="17">
        <v>224.71500449999996</v>
      </c>
      <c r="Q332" s="18">
        <v>260.66940521999993</v>
      </c>
      <c r="R332" s="18">
        <v>24.968333833333329</v>
      </c>
      <c r="S332" s="19">
        <v>28.963267246666661</v>
      </c>
    </row>
    <row r="333" spans="1:19" x14ac:dyDescent="0.25">
      <c r="A333" s="4">
        <v>76948</v>
      </c>
      <c r="B333" s="4">
        <v>7501943448827</v>
      </c>
      <c r="C333" s="12" t="s">
        <v>943</v>
      </c>
      <c r="D333" s="13" t="s">
        <v>601</v>
      </c>
      <c r="E333" s="13" t="s">
        <v>602</v>
      </c>
      <c r="F333" s="13" t="s">
        <v>603</v>
      </c>
      <c r="G333" s="13">
        <v>440</v>
      </c>
      <c r="H333" s="13">
        <v>9</v>
      </c>
      <c r="I333" s="14">
        <v>260.94</v>
      </c>
      <c r="J333" s="15">
        <v>2</v>
      </c>
      <c r="K333" s="15">
        <v>5</v>
      </c>
      <c r="L333" s="15">
        <v>7.5</v>
      </c>
      <c r="M333" s="16"/>
      <c r="N333" s="16"/>
      <c r="O333" s="16"/>
      <c r="P333" s="17">
        <v>224.71500449999996</v>
      </c>
      <c r="Q333" s="18">
        <v>260.66940521999993</v>
      </c>
      <c r="R333" s="18">
        <v>24.968333833333329</v>
      </c>
      <c r="S333" s="19">
        <v>28.963267246666661</v>
      </c>
    </row>
    <row r="334" spans="1:19" x14ac:dyDescent="0.25">
      <c r="A334" s="4">
        <v>76949</v>
      </c>
      <c r="B334" s="4">
        <v>7501943448834</v>
      </c>
      <c r="C334" s="12" t="s">
        <v>944</v>
      </c>
      <c r="D334" s="13" t="s">
        <v>601</v>
      </c>
      <c r="E334" s="13" t="s">
        <v>602</v>
      </c>
      <c r="F334" s="13" t="s">
        <v>609</v>
      </c>
      <c r="G334" s="13">
        <v>440</v>
      </c>
      <c r="H334" s="13">
        <v>9</v>
      </c>
      <c r="I334" s="14">
        <v>260.94</v>
      </c>
      <c r="J334" s="15">
        <v>2</v>
      </c>
      <c r="K334" s="15">
        <v>5</v>
      </c>
      <c r="L334" s="15">
        <v>7.5</v>
      </c>
      <c r="M334" s="16"/>
      <c r="N334" s="16"/>
      <c r="O334" s="16"/>
      <c r="P334" s="17">
        <v>224.71500449999996</v>
      </c>
      <c r="Q334" s="18">
        <v>260.66940521999993</v>
      </c>
      <c r="R334" s="18">
        <v>24.968333833333329</v>
      </c>
      <c r="S334" s="19">
        <v>28.963267246666661</v>
      </c>
    </row>
    <row r="335" spans="1:19" x14ac:dyDescent="0.25">
      <c r="A335" s="4">
        <v>76950</v>
      </c>
      <c r="B335" s="4">
        <v>7501943448841</v>
      </c>
      <c r="C335" s="12" t="s">
        <v>945</v>
      </c>
      <c r="D335" s="13" t="s">
        <v>601</v>
      </c>
      <c r="E335" s="13" t="s">
        <v>602</v>
      </c>
      <c r="F335" s="13" t="s">
        <v>609</v>
      </c>
      <c r="G335" s="13">
        <v>440</v>
      </c>
      <c r="H335" s="13">
        <v>9</v>
      </c>
      <c r="I335" s="14">
        <v>260.94</v>
      </c>
      <c r="J335" s="15">
        <v>2</v>
      </c>
      <c r="K335" s="15">
        <v>5</v>
      </c>
      <c r="L335" s="15">
        <v>7.5</v>
      </c>
      <c r="M335" s="16"/>
      <c r="N335" s="16"/>
      <c r="O335" s="16"/>
      <c r="P335" s="17">
        <v>224.71500449999996</v>
      </c>
      <c r="Q335" s="18">
        <v>260.66940521999993</v>
      </c>
      <c r="R335" s="18">
        <v>24.968333833333329</v>
      </c>
      <c r="S335" s="19">
        <v>28.963267246666661</v>
      </c>
    </row>
    <row r="336" spans="1:19" x14ac:dyDescent="0.25">
      <c r="A336" s="4">
        <v>76951</v>
      </c>
      <c r="B336" s="4">
        <v>7501943448858</v>
      </c>
      <c r="C336" s="12" t="s">
        <v>946</v>
      </c>
      <c r="D336" s="13" t="s">
        <v>601</v>
      </c>
      <c r="E336" s="13" t="s">
        <v>602</v>
      </c>
      <c r="F336" s="13" t="s">
        <v>609</v>
      </c>
      <c r="G336" s="13">
        <v>440</v>
      </c>
      <c r="H336" s="13">
        <v>9</v>
      </c>
      <c r="I336" s="14">
        <v>260.94</v>
      </c>
      <c r="J336" s="15">
        <v>2</v>
      </c>
      <c r="K336" s="15">
        <v>5</v>
      </c>
      <c r="L336" s="15">
        <v>7.5</v>
      </c>
      <c r="M336" s="16"/>
      <c r="N336" s="16"/>
      <c r="O336" s="16"/>
      <c r="P336" s="17">
        <v>224.71500449999996</v>
      </c>
      <c r="Q336" s="18">
        <v>260.66940521999993</v>
      </c>
      <c r="R336" s="18">
        <v>24.968333833333329</v>
      </c>
      <c r="S336" s="19">
        <v>28.963267246666661</v>
      </c>
    </row>
    <row r="337" spans="1:19" x14ac:dyDescent="0.25">
      <c r="A337" s="4">
        <v>833</v>
      </c>
      <c r="B337" s="4">
        <v>7501943448872</v>
      </c>
      <c r="C337" s="12" t="s">
        <v>947</v>
      </c>
      <c r="D337" s="13" t="s">
        <v>512</v>
      </c>
      <c r="E337" s="13" t="s">
        <v>513</v>
      </c>
      <c r="F337" s="13" t="s">
        <v>590</v>
      </c>
      <c r="G337" s="13">
        <v>4</v>
      </c>
      <c r="H337" s="13">
        <v>20</v>
      </c>
      <c r="I337" s="14">
        <v>288</v>
      </c>
      <c r="J337" s="15">
        <v>2</v>
      </c>
      <c r="K337" s="15">
        <v>3</v>
      </c>
      <c r="L337" s="16"/>
      <c r="M337" s="16"/>
      <c r="N337" s="16"/>
      <c r="O337" s="16"/>
      <c r="P337" s="17">
        <v>273.77280000000002</v>
      </c>
      <c r="Q337" s="18">
        <v>317.57644799999997</v>
      </c>
      <c r="R337" s="18">
        <v>13.688640000000001</v>
      </c>
      <c r="S337" s="19">
        <v>15.878822399999999</v>
      </c>
    </row>
    <row r="338" spans="1:19" x14ac:dyDescent="0.25">
      <c r="A338" s="4">
        <v>76961</v>
      </c>
      <c r="B338" s="4">
        <v>7501943448889</v>
      </c>
      <c r="C338" s="12" t="s">
        <v>948</v>
      </c>
      <c r="D338" s="13" t="s">
        <v>601</v>
      </c>
      <c r="E338" s="13" t="s">
        <v>602</v>
      </c>
      <c r="F338" s="13" t="s">
        <v>603</v>
      </c>
      <c r="G338" s="13">
        <v>160</v>
      </c>
      <c r="H338" s="13">
        <v>24</v>
      </c>
      <c r="I338" s="14">
        <v>263.60000000000002</v>
      </c>
      <c r="J338" s="15">
        <v>2</v>
      </c>
      <c r="K338" s="15">
        <v>5</v>
      </c>
      <c r="L338" s="15">
        <v>6.5</v>
      </c>
      <c r="M338" s="16"/>
      <c r="N338" s="16"/>
      <c r="O338" s="16"/>
      <c r="P338" s="17">
        <v>229.45984600000003</v>
      </c>
      <c r="Q338" s="18">
        <v>266.17342136000002</v>
      </c>
      <c r="R338" s="18">
        <v>9.5608269166666684</v>
      </c>
      <c r="S338" s="19">
        <v>11.090559223333335</v>
      </c>
    </row>
    <row r="339" spans="1:19" x14ac:dyDescent="0.25">
      <c r="A339" s="4">
        <v>95401</v>
      </c>
      <c r="B339" s="4">
        <v>7501943448919</v>
      </c>
      <c r="C339" s="12" t="s">
        <v>949</v>
      </c>
      <c r="D339" s="13" t="s">
        <v>650</v>
      </c>
      <c r="E339" s="13" t="s">
        <v>847</v>
      </c>
      <c r="F339" s="13" t="s">
        <v>950</v>
      </c>
      <c r="G339" s="13">
        <v>250</v>
      </c>
      <c r="H339" s="13">
        <v>12</v>
      </c>
      <c r="I339" s="14">
        <v>405.66</v>
      </c>
      <c r="J339" s="15">
        <v>2</v>
      </c>
      <c r="K339" s="15">
        <v>5</v>
      </c>
      <c r="L339" s="15">
        <v>3.5</v>
      </c>
      <c r="M339" s="16"/>
      <c r="N339" s="16"/>
      <c r="O339" s="16"/>
      <c r="P339" s="17">
        <v>364.45102889999998</v>
      </c>
      <c r="Q339" s="18">
        <v>422.76319352399997</v>
      </c>
      <c r="R339" s="18">
        <v>30.370919075</v>
      </c>
      <c r="S339" s="19">
        <v>35.230266127</v>
      </c>
    </row>
    <row r="340" spans="1:19" x14ac:dyDescent="0.25">
      <c r="A340" s="4">
        <v>95451</v>
      </c>
      <c r="B340" s="4">
        <v>7501943448957</v>
      </c>
      <c r="C340" s="12" t="s">
        <v>951</v>
      </c>
      <c r="D340" s="13" t="s">
        <v>650</v>
      </c>
      <c r="E340" s="13" t="s">
        <v>847</v>
      </c>
      <c r="F340" s="13" t="s">
        <v>952</v>
      </c>
      <c r="G340" s="13">
        <v>250</v>
      </c>
      <c r="H340" s="13">
        <v>12</v>
      </c>
      <c r="I340" s="14">
        <v>293.89999999999998</v>
      </c>
      <c r="J340" s="15">
        <v>2</v>
      </c>
      <c r="K340" s="15">
        <v>5</v>
      </c>
      <c r="L340" s="15">
        <v>3.5</v>
      </c>
      <c r="M340" s="16"/>
      <c r="N340" s="16"/>
      <c r="O340" s="16"/>
      <c r="P340" s="17">
        <v>264.04416850000001</v>
      </c>
      <c r="Q340" s="18">
        <v>306.29123546</v>
      </c>
      <c r="R340" s="18">
        <v>22.003680708333334</v>
      </c>
      <c r="S340" s="19">
        <v>25.524269621666665</v>
      </c>
    </row>
    <row r="341" spans="1:19" x14ac:dyDescent="0.25">
      <c r="A341" s="4">
        <v>95452</v>
      </c>
      <c r="B341" s="4">
        <v>7501943448971</v>
      </c>
      <c r="C341" s="12" t="s">
        <v>953</v>
      </c>
      <c r="D341" s="13" t="s">
        <v>650</v>
      </c>
      <c r="E341" s="13" t="s">
        <v>847</v>
      </c>
      <c r="F341" s="13" t="s">
        <v>952</v>
      </c>
      <c r="G341" s="13">
        <v>250</v>
      </c>
      <c r="H341" s="13">
        <v>12</v>
      </c>
      <c r="I341" s="14">
        <v>293.89999999999998</v>
      </c>
      <c r="J341" s="15">
        <v>2</v>
      </c>
      <c r="K341" s="15">
        <v>5</v>
      </c>
      <c r="L341" s="15">
        <v>3.5</v>
      </c>
      <c r="M341" s="16"/>
      <c r="N341" s="16"/>
      <c r="O341" s="16"/>
      <c r="P341" s="17">
        <v>264.04416850000001</v>
      </c>
      <c r="Q341" s="18">
        <v>306.29123546</v>
      </c>
      <c r="R341" s="18">
        <v>22.003680708333334</v>
      </c>
      <c r="S341" s="19">
        <v>25.524269621666665</v>
      </c>
    </row>
    <row r="342" spans="1:19" x14ac:dyDescent="0.25">
      <c r="A342" s="4">
        <v>76936</v>
      </c>
      <c r="B342" s="4">
        <v>7501943449138</v>
      </c>
      <c r="C342" s="12" t="s">
        <v>954</v>
      </c>
      <c r="D342" s="13" t="s">
        <v>601</v>
      </c>
      <c r="E342" s="13" t="s">
        <v>602</v>
      </c>
      <c r="F342" s="13" t="s">
        <v>955</v>
      </c>
      <c r="G342" s="13">
        <v>450</v>
      </c>
      <c r="H342" s="13">
        <v>12</v>
      </c>
      <c r="I342" s="14">
        <v>280.76</v>
      </c>
      <c r="J342" s="15">
        <v>2</v>
      </c>
      <c r="K342" s="15">
        <v>5</v>
      </c>
      <c r="L342" s="15">
        <v>6.5</v>
      </c>
      <c r="M342" s="16"/>
      <c r="N342" s="16"/>
      <c r="O342" s="16"/>
      <c r="P342" s="17">
        <v>244.39736859999996</v>
      </c>
      <c r="Q342" s="18">
        <v>283.50094757599993</v>
      </c>
      <c r="R342" s="18">
        <v>20.36644738333333</v>
      </c>
      <c r="S342" s="19">
        <v>23.62507896466666</v>
      </c>
    </row>
    <row r="343" spans="1:19" x14ac:dyDescent="0.25">
      <c r="A343" s="4">
        <v>95568</v>
      </c>
      <c r="B343" s="4">
        <v>7501943449145</v>
      </c>
      <c r="C343" s="12" t="s">
        <v>956</v>
      </c>
      <c r="D343" s="13" t="s">
        <v>650</v>
      </c>
      <c r="E343" s="13" t="s">
        <v>847</v>
      </c>
      <c r="F343" s="13" t="s">
        <v>857</v>
      </c>
      <c r="G343" s="13">
        <v>3</v>
      </c>
      <c r="H343" s="13">
        <v>8</v>
      </c>
      <c r="I343" s="14">
        <v>443.28</v>
      </c>
      <c r="J343" s="15">
        <v>2</v>
      </c>
      <c r="K343" s="15">
        <v>5</v>
      </c>
      <c r="L343" s="15">
        <v>2.5</v>
      </c>
      <c r="M343" s="16"/>
      <c r="N343" s="16"/>
      <c r="O343" s="16"/>
      <c r="P343" s="17">
        <v>402.37633799999992</v>
      </c>
      <c r="Q343" s="18">
        <v>466.75655207999989</v>
      </c>
      <c r="R343" s="18">
        <v>50.29704224999999</v>
      </c>
      <c r="S343" s="19">
        <v>58.344569009999987</v>
      </c>
    </row>
    <row r="344" spans="1:19" x14ac:dyDescent="0.25">
      <c r="A344" s="4">
        <v>76937</v>
      </c>
      <c r="B344" s="4">
        <v>7501943449152</v>
      </c>
      <c r="C344" s="12" t="s">
        <v>957</v>
      </c>
      <c r="D344" s="13" t="s">
        <v>601</v>
      </c>
      <c r="E344" s="13" t="s">
        <v>602</v>
      </c>
      <c r="F344" s="13" t="s">
        <v>955</v>
      </c>
      <c r="G344" s="13">
        <v>450</v>
      </c>
      <c r="H344" s="13">
        <v>12</v>
      </c>
      <c r="I344" s="14">
        <v>280.76</v>
      </c>
      <c r="J344" s="15">
        <v>2</v>
      </c>
      <c r="K344" s="15">
        <v>5</v>
      </c>
      <c r="L344" s="15">
        <v>6.5</v>
      </c>
      <c r="M344" s="16"/>
      <c r="N344" s="16"/>
      <c r="O344" s="16"/>
      <c r="P344" s="17">
        <v>244.39736859999996</v>
      </c>
      <c r="Q344" s="18">
        <v>283.50094757599993</v>
      </c>
      <c r="R344" s="18">
        <v>20.36644738333333</v>
      </c>
      <c r="S344" s="19">
        <v>23.62507896466666</v>
      </c>
    </row>
    <row r="345" spans="1:19" x14ac:dyDescent="0.25">
      <c r="A345" s="4">
        <v>76938</v>
      </c>
      <c r="B345" s="4">
        <v>7501943449169</v>
      </c>
      <c r="C345" s="12" t="s">
        <v>958</v>
      </c>
      <c r="D345" s="13" t="s">
        <v>601</v>
      </c>
      <c r="E345" s="13" t="s">
        <v>602</v>
      </c>
      <c r="F345" s="13" t="s">
        <v>955</v>
      </c>
      <c r="G345" s="13">
        <v>450</v>
      </c>
      <c r="H345" s="13">
        <v>12</v>
      </c>
      <c r="I345" s="14">
        <v>280.76</v>
      </c>
      <c r="J345" s="15">
        <v>2</v>
      </c>
      <c r="K345" s="15">
        <v>5</v>
      </c>
      <c r="L345" s="15">
        <v>6.5</v>
      </c>
      <c r="M345" s="16"/>
      <c r="N345" s="16"/>
      <c r="O345" s="16"/>
      <c r="P345" s="17">
        <v>244.39736859999996</v>
      </c>
      <c r="Q345" s="18">
        <v>283.50094757599993</v>
      </c>
      <c r="R345" s="18">
        <v>20.36644738333333</v>
      </c>
      <c r="S345" s="19">
        <v>23.62507896466666</v>
      </c>
    </row>
    <row r="346" spans="1:19" x14ac:dyDescent="0.25">
      <c r="A346" s="4">
        <v>67278</v>
      </c>
      <c r="B346" s="4">
        <v>7501943449350</v>
      </c>
      <c r="C346" s="12" t="s">
        <v>959</v>
      </c>
      <c r="D346" s="13" t="s">
        <v>686</v>
      </c>
      <c r="E346" s="13" t="s">
        <v>687</v>
      </c>
      <c r="F346" s="13" t="s">
        <v>718</v>
      </c>
      <c r="G346" s="13">
        <v>2</v>
      </c>
      <c r="H346" s="13">
        <v>12</v>
      </c>
      <c r="I346" s="14">
        <v>182.5</v>
      </c>
      <c r="J346" s="15">
        <v>2</v>
      </c>
      <c r="K346" s="15">
        <v>9.5</v>
      </c>
      <c r="L346" s="16"/>
      <c r="M346" s="16"/>
      <c r="N346" s="16"/>
      <c r="O346" s="16"/>
      <c r="P346" s="17">
        <v>161.85925</v>
      </c>
      <c r="Q346" s="18">
        <v>187.75673</v>
      </c>
      <c r="R346" s="18">
        <v>13.488270833333333</v>
      </c>
      <c r="S346" s="19">
        <v>15.646394166666667</v>
      </c>
    </row>
    <row r="347" spans="1:19" x14ac:dyDescent="0.25">
      <c r="A347" s="4">
        <v>67267</v>
      </c>
      <c r="B347" s="4">
        <v>7501943449367</v>
      </c>
      <c r="C347" s="12" t="s">
        <v>960</v>
      </c>
      <c r="D347" s="13" t="s">
        <v>686</v>
      </c>
      <c r="E347" s="13" t="s">
        <v>687</v>
      </c>
      <c r="F347" s="13" t="s">
        <v>718</v>
      </c>
      <c r="G347" s="13">
        <v>2</v>
      </c>
      <c r="H347" s="13">
        <v>12</v>
      </c>
      <c r="I347" s="14">
        <v>182.5</v>
      </c>
      <c r="J347" s="15">
        <v>2</v>
      </c>
      <c r="K347" s="15">
        <v>9.5</v>
      </c>
      <c r="L347" s="16"/>
      <c r="M347" s="16"/>
      <c r="N347" s="16"/>
      <c r="O347" s="16"/>
      <c r="P347" s="17">
        <v>161.85925</v>
      </c>
      <c r="Q347" s="18">
        <v>187.75673</v>
      </c>
      <c r="R347" s="18">
        <v>13.488270833333333</v>
      </c>
      <c r="S347" s="19">
        <v>15.646394166666667</v>
      </c>
    </row>
    <row r="348" spans="1:19" x14ac:dyDescent="0.25">
      <c r="A348" s="4">
        <v>95505</v>
      </c>
      <c r="B348" s="4">
        <v>7501943449701</v>
      </c>
      <c r="C348" s="12" t="s">
        <v>961</v>
      </c>
      <c r="D348" s="13" t="s">
        <v>650</v>
      </c>
      <c r="E348" s="13" t="s">
        <v>651</v>
      </c>
      <c r="F348" s="13" t="s">
        <v>851</v>
      </c>
      <c r="G348" s="13">
        <v>5</v>
      </c>
      <c r="H348" s="13">
        <v>12</v>
      </c>
      <c r="I348" s="14">
        <v>586.85</v>
      </c>
      <c r="J348" s="15">
        <v>2</v>
      </c>
      <c r="K348" s="15">
        <v>5</v>
      </c>
      <c r="L348" s="15">
        <v>2.5</v>
      </c>
      <c r="M348" s="16"/>
      <c r="N348" s="16"/>
      <c r="O348" s="16"/>
      <c r="P348" s="17">
        <v>532.69841625000004</v>
      </c>
      <c r="Q348" s="18">
        <v>617.93016284999999</v>
      </c>
      <c r="R348" s="18">
        <v>44.391534687500005</v>
      </c>
      <c r="S348" s="19">
        <v>51.494180237499997</v>
      </c>
    </row>
    <row r="349" spans="1:19" x14ac:dyDescent="0.25">
      <c r="A349" s="4">
        <v>95310</v>
      </c>
      <c r="B349" s="4">
        <v>7501943449855</v>
      </c>
      <c r="C349" s="12" t="s">
        <v>962</v>
      </c>
      <c r="D349" s="13" t="s">
        <v>650</v>
      </c>
      <c r="E349" s="13" t="s">
        <v>847</v>
      </c>
      <c r="F349" s="13" t="s">
        <v>938</v>
      </c>
      <c r="G349" s="13">
        <v>400</v>
      </c>
      <c r="H349" s="13">
        <v>12</v>
      </c>
      <c r="I349" s="14">
        <v>571.99</v>
      </c>
      <c r="J349" s="15">
        <v>2</v>
      </c>
      <c r="K349" s="15">
        <v>5</v>
      </c>
      <c r="L349" s="15">
        <v>3.5</v>
      </c>
      <c r="M349" s="16"/>
      <c r="N349" s="16"/>
      <c r="O349" s="16"/>
      <c r="P349" s="17">
        <v>513.88439585000003</v>
      </c>
      <c r="Q349" s="18">
        <v>596.10589918599999</v>
      </c>
      <c r="R349" s="18">
        <v>42.823699654166667</v>
      </c>
      <c r="S349" s="19">
        <v>49.675491598833332</v>
      </c>
    </row>
    <row r="350" spans="1:19" x14ac:dyDescent="0.25">
      <c r="A350" s="4">
        <v>95312</v>
      </c>
      <c r="B350" s="4">
        <v>7501943449893</v>
      </c>
      <c r="C350" s="12" t="s">
        <v>963</v>
      </c>
      <c r="D350" s="13" t="s">
        <v>650</v>
      </c>
      <c r="E350" s="13" t="s">
        <v>847</v>
      </c>
      <c r="F350" s="13" t="s">
        <v>938</v>
      </c>
      <c r="G350" s="13">
        <v>400</v>
      </c>
      <c r="H350" s="13">
        <v>12</v>
      </c>
      <c r="I350" s="14">
        <v>571.99</v>
      </c>
      <c r="J350" s="15">
        <v>2</v>
      </c>
      <c r="K350" s="15">
        <v>5</v>
      </c>
      <c r="L350" s="15">
        <v>3.5</v>
      </c>
      <c r="M350" s="16"/>
      <c r="N350" s="16"/>
      <c r="O350" s="16"/>
      <c r="P350" s="17">
        <v>513.88439585000003</v>
      </c>
      <c r="Q350" s="18">
        <v>596.10589918599999</v>
      </c>
      <c r="R350" s="18">
        <v>42.823699654166667</v>
      </c>
      <c r="S350" s="19">
        <v>49.675491598833332</v>
      </c>
    </row>
    <row r="351" spans="1:19" x14ac:dyDescent="0.25">
      <c r="A351" s="4">
        <v>95360</v>
      </c>
      <c r="B351" s="4">
        <v>7501943449954</v>
      </c>
      <c r="C351" s="12" t="s">
        <v>964</v>
      </c>
      <c r="D351" s="13" t="s">
        <v>650</v>
      </c>
      <c r="E351" s="13" t="s">
        <v>847</v>
      </c>
      <c r="F351" s="13" t="s">
        <v>938</v>
      </c>
      <c r="G351" s="13">
        <v>400</v>
      </c>
      <c r="H351" s="13">
        <v>12</v>
      </c>
      <c r="I351" s="14">
        <v>571.99</v>
      </c>
      <c r="J351" s="15">
        <v>2</v>
      </c>
      <c r="K351" s="15">
        <v>5</v>
      </c>
      <c r="L351" s="15">
        <v>3.5</v>
      </c>
      <c r="M351" s="16"/>
      <c r="N351" s="16"/>
      <c r="O351" s="16"/>
      <c r="P351" s="17">
        <v>513.88439585000003</v>
      </c>
      <c r="Q351" s="18">
        <v>596.10589918599999</v>
      </c>
      <c r="R351" s="18">
        <v>42.823699654166667</v>
      </c>
      <c r="S351" s="19">
        <v>49.675491598833332</v>
      </c>
    </row>
    <row r="352" spans="1:19" x14ac:dyDescent="0.25">
      <c r="A352" s="4">
        <v>95361</v>
      </c>
      <c r="B352" s="4">
        <v>7501943449978</v>
      </c>
      <c r="C352" s="12" t="s">
        <v>965</v>
      </c>
      <c r="D352" s="13" t="s">
        <v>650</v>
      </c>
      <c r="E352" s="13" t="s">
        <v>847</v>
      </c>
      <c r="F352" s="13" t="s">
        <v>938</v>
      </c>
      <c r="G352" s="13">
        <v>400</v>
      </c>
      <c r="H352" s="13">
        <v>12</v>
      </c>
      <c r="I352" s="14">
        <v>571.99</v>
      </c>
      <c r="J352" s="15">
        <v>2</v>
      </c>
      <c r="K352" s="15">
        <v>5</v>
      </c>
      <c r="L352" s="15">
        <v>3.5</v>
      </c>
      <c r="M352" s="16"/>
      <c r="N352" s="16"/>
      <c r="O352" s="16"/>
      <c r="P352" s="17">
        <v>513.88439585000003</v>
      </c>
      <c r="Q352" s="18">
        <v>596.10589918599999</v>
      </c>
      <c r="R352" s="18">
        <v>42.823699654166667</v>
      </c>
      <c r="S352" s="19">
        <v>49.675491598833332</v>
      </c>
    </row>
    <row r="353" spans="1:19" x14ac:dyDescent="0.25">
      <c r="A353" s="4">
        <v>95362</v>
      </c>
      <c r="B353" s="4">
        <v>7501943450882</v>
      </c>
      <c r="C353" s="12" t="s">
        <v>966</v>
      </c>
      <c r="D353" s="13" t="s">
        <v>650</v>
      </c>
      <c r="E353" s="13" t="s">
        <v>847</v>
      </c>
      <c r="F353" s="13" t="s">
        <v>938</v>
      </c>
      <c r="G353" s="13">
        <v>400</v>
      </c>
      <c r="H353" s="13">
        <v>12</v>
      </c>
      <c r="I353" s="14">
        <v>571.99</v>
      </c>
      <c r="J353" s="15">
        <v>2</v>
      </c>
      <c r="K353" s="15">
        <v>5</v>
      </c>
      <c r="L353" s="15">
        <v>3.5</v>
      </c>
      <c r="M353" s="16"/>
      <c r="N353" s="16"/>
      <c r="O353" s="16"/>
      <c r="P353" s="17">
        <v>513.88439585000003</v>
      </c>
      <c r="Q353" s="18">
        <v>596.10589918599999</v>
      </c>
      <c r="R353" s="18">
        <v>42.823699654166667</v>
      </c>
      <c r="S353" s="19">
        <v>49.675491598833332</v>
      </c>
    </row>
    <row r="354" spans="1:19" x14ac:dyDescent="0.25">
      <c r="A354" s="4">
        <v>95271</v>
      </c>
      <c r="B354" s="4">
        <v>7501943450929</v>
      </c>
      <c r="C354" s="12" t="s">
        <v>967</v>
      </c>
      <c r="D354" s="13" t="s">
        <v>650</v>
      </c>
      <c r="E354" s="13" t="s">
        <v>651</v>
      </c>
      <c r="F354" s="13" t="s">
        <v>851</v>
      </c>
      <c r="G354" s="13">
        <v>3</v>
      </c>
      <c r="H354" s="13">
        <v>12</v>
      </c>
      <c r="I354" s="14">
        <v>695.75</v>
      </c>
      <c r="J354" s="15">
        <v>2</v>
      </c>
      <c r="K354" s="15">
        <v>5</v>
      </c>
      <c r="L354" s="15">
        <v>2.5</v>
      </c>
      <c r="M354" s="16"/>
      <c r="N354" s="16"/>
      <c r="O354" s="16"/>
      <c r="P354" s="17">
        <v>631.54966875000002</v>
      </c>
      <c r="Q354" s="18">
        <v>732.59761574999993</v>
      </c>
      <c r="R354" s="18">
        <v>52.629139062500002</v>
      </c>
      <c r="S354" s="19">
        <v>61.049801312499994</v>
      </c>
    </row>
    <row r="355" spans="1:19" x14ac:dyDescent="0.25">
      <c r="A355" s="4">
        <v>95274</v>
      </c>
      <c r="B355" s="4">
        <v>7501943450981</v>
      </c>
      <c r="C355" s="12" t="s">
        <v>968</v>
      </c>
      <c r="D355" s="13" t="s">
        <v>650</v>
      </c>
      <c r="E355" s="13" t="s">
        <v>651</v>
      </c>
      <c r="F355" s="13" t="s">
        <v>936</v>
      </c>
      <c r="G355" s="13">
        <v>222</v>
      </c>
      <c r="H355" s="13">
        <v>6</v>
      </c>
      <c r="I355" s="14">
        <v>720</v>
      </c>
      <c r="J355" s="15">
        <v>2</v>
      </c>
      <c r="K355" s="15">
        <v>5</v>
      </c>
      <c r="L355" s="15">
        <v>2.5</v>
      </c>
      <c r="M355" s="16"/>
      <c r="N355" s="16"/>
      <c r="O355" s="16"/>
      <c r="P355" s="17">
        <v>653.5619999999999</v>
      </c>
      <c r="Q355" s="18">
        <v>758.13191999999981</v>
      </c>
      <c r="R355" s="18">
        <v>108.92699999999998</v>
      </c>
      <c r="S355" s="19">
        <v>126.35531999999996</v>
      </c>
    </row>
    <row r="356" spans="1:19" x14ac:dyDescent="0.25">
      <c r="A356" s="4">
        <v>96502</v>
      </c>
      <c r="B356" s="4">
        <v>7501943451780</v>
      </c>
      <c r="C356" s="12" t="s">
        <v>969</v>
      </c>
      <c r="D356" s="13" t="s">
        <v>583</v>
      </c>
      <c r="E356" s="13" t="s">
        <v>690</v>
      </c>
      <c r="F356" s="13" t="s">
        <v>691</v>
      </c>
      <c r="G356" s="13">
        <v>180</v>
      </c>
      <c r="H356" s="13">
        <v>8</v>
      </c>
      <c r="I356" s="14">
        <v>1214.4000000000001</v>
      </c>
      <c r="J356" s="15">
        <v>2</v>
      </c>
      <c r="K356" s="15">
        <v>5</v>
      </c>
      <c r="L356" s="15">
        <v>3</v>
      </c>
      <c r="M356" s="16"/>
      <c r="N356" s="16"/>
      <c r="O356" s="16"/>
      <c r="P356" s="17">
        <v>1096.688208</v>
      </c>
      <c r="Q356" s="18">
        <v>1272.1583212799999</v>
      </c>
      <c r="R356" s="18">
        <v>137.086026</v>
      </c>
      <c r="S356" s="19">
        <v>159.01979015999999</v>
      </c>
    </row>
    <row r="357" spans="1:19" x14ac:dyDescent="0.25">
      <c r="A357" s="4">
        <v>96304</v>
      </c>
      <c r="B357" s="4">
        <v>7501943451827</v>
      </c>
      <c r="C357" s="12" t="s">
        <v>970</v>
      </c>
      <c r="D357" s="13" t="s">
        <v>583</v>
      </c>
      <c r="E357" s="13" t="s">
        <v>690</v>
      </c>
      <c r="F357" s="13" t="s">
        <v>799</v>
      </c>
      <c r="G357" s="13">
        <v>180</v>
      </c>
      <c r="H357" s="13">
        <v>4</v>
      </c>
      <c r="I357" s="14">
        <v>627.44000000000005</v>
      </c>
      <c r="J357" s="15">
        <v>2</v>
      </c>
      <c r="K357" s="15">
        <v>5</v>
      </c>
      <c r="L357" s="15">
        <v>3</v>
      </c>
      <c r="M357" s="16"/>
      <c r="N357" s="16"/>
      <c r="O357" s="16"/>
      <c r="P357" s="17">
        <v>566.62224079999999</v>
      </c>
      <c r="Q357" s="18">
        <v>657.28179932799992</v>
      </c>
      <c r="R357" s="18">
        <v>141.6555602</v>
      </c>
      <c r="S357" s="19">
        <v>164.32044983199998</v>
      </c>
    </row>
    <row r="358" spans="1:19" x14ac:dyDescent="0.25">
      <c r="A358" s="4">
        <v>93512</v>
      </c>
      <c r="B358" s="4">
        <v>7501943453265</v>
      </c>
      <c r="C358" s="12" t="s">
        <v>971</v>
      </c>
      <c r="D358" s="13" t="s">
        <v>686</v>
      </c>
      <c r="E358" s="13" t="s">
        <v>687</v>
      </c>
      <c r="F358" s="13" t="s">
        <v>972</v>
      </c>
      <c r="G358" s="13">
        <v>10</v>
      </c>
      <c r="H358" s="13">
        <v>6</v>
      </c>
      <c r="I358" s="14">
        <v>341.25</v>
      </c>
      <c r="J358" s="15">
        <v>2</v>
      </c>
      <c r="K358" s="15">
        <v>9.5</v>
      </c>
      <c r="L358" s="16"/>
      <c r="M358" s="16"/>
      <c r="N358" s="16"/>
      <c r="O358" s="16"/>
      <c r="P358" s="17">
        <v>302.65462500000001</v>
      </c>
      <c r="Q358" s="18">
        <v>351.079365</v>
      </c>
      <c r="R358" s="18">
        <v>50.442437500000004</v>
      </c>
      <c r="S358" s="19">
        <v>58.513227499999999</v>
      </c>
    </row>
    <row r="359" spans="1:19" x14ac:dyDescent="0.25">
      <c r="A359" s="4">
        <v>93570</v>
      </c>
      <c r="B359" s="4">
        <v>7501943453692</v>
      </c>
      <c r="C359" s="12" t="s">
        <v>973</v>
      </c>
      <c r="D359" s="13" t="s">
        <v>686</v>
      </c>
      <c r="E359" s="13" t="s">
        <v>687</v>
      </c>
      <c r="F359" s="13" t="s">
        <v>877</v>
      </c>
      <c r="G359" s="13">
        <v>16</v>
      </c>
      <c r="H359" s="13">
        <v>4</v>
      </c>
      <c r="I359" s="14">
        <v>391</v>
      </c>
      <c r="J359" s="15">
        <v>2</v>
      </c>
      <c r="K359" s="15">
        <v>9.5</v>
      </c>
      <c r="L359" s="16"/>
      <c r="M359" s="16"/>
      <c r="N359" s="16"/>
      <c r="O359" s="16"/>
      <c r="P359" s="17">
        <v>346.77789999999999</v>
      </c>
      <c r="Q359" s="18">
        <v>402.26236399999993</v>
      </c>
      <c r="R359" s="18">
        <v>86.694474999999997</v>
      </c>
      <c r="S359" s="19">
        <v>100.56559099999998</v>
      </c>
    </row>
    <row r="360" spans="1:19" x14ac:dyDescent="0.25">
      <c r="A360" s="4">
        <v>93544</v>
      </c>
      <c r="B360" s="4">
        <v>7501943453746</v>
      </c>
      <c r="C360" s="12" t="s">
        <v>974</v>
      </c>
      <c r="D360" s="13" t="s">
        <v>686</v>
      </c>
      <c r="E360" s="13" t="s">
        <v>687</v>
      </c>
      <c r="F360" s="13" t="s">
        <v>875</v>
      </c>
      <c r="G360" s="13">
        <v>10</v>
      </c>
      <c r="H360" s="13">
        <v>6</v>
      </c>
      <c r="I360" s="14">
        <v>552.5</v>
      </c>
      <c r="J360" s="15">
        <v>2</v>
      </c>
      <c r="K360" s="15">
        <v>9.5</v>
      </c>
      <c r="L360" s="16"/>
      <c r="M360" s="16"/>
      <c r="N360" s="16"/>
      <c r="O360" s="16"/>
      <c r="P360" s="17">
        <v>490.01225000000005</v>
      </c>
      <c r="Q360" s="18">
        <v>568.41421000000003</v>
      </c>
      <c r="R360" s="18">
        <v>81.668708333333342</v>
      </c>
      <c r="S360" s="19">
        <v>94.735701666666671</v>
      </c>
    </row>
    <row r="361" spans="1:19" x14ac:dyDescent="0.25">
      <c r="A361" s="4">
        <v>93547</v>
      </c>
      <c r="B361" s="4">
        <v>7501943453760</v>
      </c>
      <c r="C361" s="12" t="s">
        <v>975</v>
      </c>
      <c r="D361" s="13" t="s">
        <v>686</v>
      </c>
      <c r="E361" s="13" t="s">
        <v>687</v>
      </c>
      <c r="F361" s="13" t="s">
        <v>875</v>
      </c>
      <c r="G361" s="13">
        <v>10</v>
      </c>
      <c r="H361" s="13">
        <v>6</v>
      </c>
      <c r="I361" s="14">
        <v>612.9</v>
      </c>
      <c r="J361" s="15">
        <v>2</v>
      </c>
      <c r="K361" s="15">
        <v>9.5</v>
      </c>
      <c r="L361" s="16"/>
      <c r="M361" s="16"/>
      <c r="N361" s="16"/>
      <c r="O361" s="16"/>
      <c r="P361" s="17">
        <v>543.58100999999999</v>
      </c>
      <c r="Q361" s="18">
        <v>630.55397159999995</v>
      </c>
      <c r="R361" s="18">
        <v>90.596834999999999</v>
      </c>
      <c r="S361" s="19">
        <v>105.09232859999999</v>
      </c>
    </row>
    <row r="362" spans="1:19" x14ac:dyDescent="0.25">
      <c r="A362" s="4">
        <v>93530</v>
      </c>
      <c r="B362" s="4">
        <v>7501943453845</v>
      </c>
      <c r="C362" s="12" t="s">
        <v>976</v>
      </c>
      <c r="D362" s="13" t="s">
        <v>686</v>
      </c>
      <c r="E362" s="13" t="s">
        <v>687</v>
      </c>
      <c r="F362" s="13" t="s">
        <v>972</v>
      </c>
      <c r="G362" s="13">
        <v>18</v>
      </c>
      <c r="H362" s="13">
        <v>4</v>
      </c>
      <c r="I362" s="14">
        <v>370.65</v>
      </c>
      <c r="J362" s="15">
        <v>2</v>
      </c>
      <c r="K362" s="15">
        <v>9.5</v>
      </c>
      <c r="L362" s="16"/>
      <c r="M362" s="16"/>
      <c r="N362" s="16"/>
      <c r="O362" s="16"/>
      <c r="P362" s="17">
        <v>328.72948499999995</v>
      </c>
      <c r="Q362" s="18">
        <v>381.32620259999993</v>
      </c>
      <c r="R362" s="18">
        <v>82.182371249999989</v>
      </c>
      <c r="S362" s="19">
        <v>95.331550649999983</v>
      </c>
    </row>
    <row r="363" spans="1:19" x14ac:dyDescent="0.25">
      <c r="A363" s="20">
        <v>66812</v>
      </c>
      <c r="B363" s="4">
        <v>7501943456136</v>
      </c>
      <c r="C363" s="12" t="s">
        <v>977</v>
      </c>
      <c r="D363" s="13" t="s">
        <v>865</v>
      </c>
      <c r="E363" s="13" t="s">
        <v>866</v>
      </c>
      <c r="F363" s="13" t="s">
        <v>978</v>
      </c>
      <c r="G363" s="13">
        <v>25</v>
      </c>
      <c r="H363" s="13">
        <v>4</v>
      </c>
      <c r="I363" s="14">
        <v>468.68</v>
      </c>
      <c r="J363" s="15">
        <v>2</v>
      </c>
      <c r="K363" s="15">
        <v>2.5</v>
      </c>
      <c r="L363" s="16"/>
      <c r="M363" s="16"/>
      <c r="N363" s="16"/>
      <c r="O363" s="16"/>
      <c r="P363" s="17">
        <v>447.82373999999999</v>
      </c>
      <c r="Q363" s="18">
        <v>519.4755384</v>
      </c>
      <c r="R363" s="18">
        <v>111.955935</v>
      </c>
      <c r="S363" s="19">
        <v>129.8688846</v>
      </c>
    </row>
    <row r="364" spans="1:19" x14ac:dyDescent="0.25">
      <c r="A364" s="20">
        <v>66813</v>
      </c>
      <c r="B364" s="4">
        <v>7501943456150</v>
      </c>
      <c r="C364" s="12" t="s">
        <v>979</v>
      </c>
      <c r="D364" s="13" t="s">
        <v>865</v>
      </c>
      <c r="E364" s="13" t="s">
        <v>866</v>
      </c>
      <c r="F364" s="13" t="s">
        <v>978</v>
      </c>
      <c r="G364" s="13">
        <v>25</v>
      </c>
      <c r="H364" s="13">
        <v>4</v>
      </c>
      <c r="I364" s="14">
        <v>468.68</v>
      </c>
      <c r="J364" s="15">
        <v>2</v>
      </c>
      <c r="K364" s="15">
        <v>2.5</v>
      </c>
      <c r="L364" s="16"/>
      <c r="M364" s="16"/>
      <c r="N364" s="16"/>
      <c r="O364" s="16"/>
      <c r="P364" s="17">
        <v>447.82373999999999</v>
      </c>
      <c r="Q364" s="18">
        <v>519.4755384</v>
      </c>
      <c r="R364" s="18">
        <v>111.955935</v>
      </c>
      <c r="S364" s="19">
        <v>129.8688846</v>
      </c>
    </row>
    <row r="365" spans="1:19" x14ac:dyDescent="0.25">
      <c r="A365" s="20">
        <v>66814</v>
      </c>
      <c r="B365" s="4">
        <v>7501943456174</v>
      </c>
      <c r="C365" s="12" t="s">
        <v>980</v>
      </c>
      <c r="D365" s="13" t="s">
        <v>865</v>
      </c>
      <c r="E365" s="13" t="s">
        <v>866</v>
      </c>
      <c r="F365" s="13" t="s">
        <v>978</v>
      </c>
      <c r="G365" s="13">
        <v>25</v>
      </c>
      <c r="H365" s="13">
        <v>4</v>
      </c>
      <c r="I365" s="14">
        <v>517.82000000000005</v>
      </c>
      <c r="J365" s="15">
        <v>2</v>
      </c>
      <c r="K365" s="15">
        <v>2.5</v>
      </c>
      <c r="L365" s="16"/>
      <c r="M365" s="16"/>
      <c r="N365" s="16"/>
      <c r="O365" s="16"/>
      <c r="P365" s="17">
        <v>494.77701000000002</v>
      </c>
      <c r="Q365" s="18">
        <v>573.94133160000001</v>
      </c>
      <c r="R365" s="18">
        <v>123.6942525</v>
      </c>
      <c r="S365" s="19">
        <v>143.4853329</v>
      </c>
    </row>
    <row r="366" spans="1:19" x14ac:dyDescent="0.25">
      <c r="A366" s="20">
        <v>66815</v>
      </c>
      <c r="B366" s="4">
        <v>7501943456198</v>
      </c>
      <c r="C366" s="12" t="s">
        <v>981</v>
      </c>
      <c r="D366" s="13" t="s">
        <v>865</v>
      </c>
      <c r="E366" s="13" t="s">
        <v>866</v>
      </c>
      <c r="F366" s="13" t="s">
        <v>978</v>
      </c>
      <c r="G366" s="13">
        <v>25</v>
      </c>
      <c r="H366" s="13">
        <v>4</v>
      </c>
      <c r="I366" s="14">
        <v>517.82000000000005</v>
      </c>
      <c r="J366" s="15">
        <v>2</v>
      </c>
      <c r="K366" s="15">
        <v>2.5</v>
      </c>
      <c r="L366" s="16"/>
      <c r="M366" s="16"/>
      <c r="N366" s="16"/>
      <c r="O366" s="16"/>
      <c r="P366" s="17">
        <v>494.77701000000002</v>
      </c>
      <c r="Q366" s="18">
        <v>573.94133160000001</v>
      </c>
      <c r="R366" s="18">
        <v>123.6942525</v>
      </c>
      <c r="S366" s="19">
        <v>143.4853329</v>
      </c>
    </row>
    <row r="367" spans="1:19" x14ac:dyDescent="0.25">
      <c r="A367" s="4">
        <v>70390</v>
      </c>
      <c r="B367" s="4">
        <v>7501943456792</v>
      </c>
      <c r="C367" s="12" t="s">
        <v>982</v>
      </c>
      <c r="D367" s="13" t="s">
        <v>525</v>
      </c>
      <c r="E367" s="13" t="s">
        <v>857</v>
      </c>
      <c r="F367" s="13" t="s">
        <v>983</v>
      </c>
      <c r="G367" s="13">
        <v>34</v>
      </c>
      <c r="H367" s="13">
        <v>12</v>
      </c>
      <c r="I367" s="14">
        <v>419.9</v>
      </c>
      <c r="J367" s="15">
        <v>2</v>
      </c>
      <c r="K367" s="15">
        <v>5</v>
      </c>
      <c r="L367" s="15">
        <v>3</v>
      </c>
      <c r="M367" s="16"/>
      <c r="N367" s="16"/>
      <c r="O367" s="16"/>
      <c r="P367" s="17">
        <v>379.19909299999995</v>
      </c>
      <c r="Q367" s="18">
        <v>439.8709478799999</v>
      </c>
      <c r="R367" s="18">
        <v>31.599924416666664</v>
      </c>
      <c r="S367" s="19">
        <v>36.655912323333325</v>
      </c>
    </row>
    <row r="368" spans="1:19" x14ac:dyDescent="0.25">
      <c r="A368" s="4">
        <v>70429</v>
      </c>
      <c r="B368" s="4">
        <v>7501943456938</v>
      </c>
      <c r="C368" s="12" t="s">
        <v>984</v>
      </c>
      <c r="D368" s="13" t="s">
        <v>525</v>
      </c>
      <c r="E368" s="13" t="s">
        <v>525</v>
      </c>
      <c r="F368" s="13" t="s">
        <v>753</v>
      </c>
      <c r="G368" s="13">
        <v>28</v>
      </c>
      <c r="H368" s="13">
        <v>18</v>
      </c>
      <c r="I368" s="14">
        <v>520.79999999999995</v>
      </c>
      <c r="J368" s="15">
        <v>2</v>
      </c>
      <c r="K368" s="16"/>
      <c r="L368" s="16"/>
      <c r="M368" s="16"/>
      <c r="N368" s="16"/>
      <c r="O368" s="16"/>
      <c r="P368" s="17">
        <v>510.38399999999996</v>
      </c>
      <c r="Q368" s="18">
        <v>592.04543999999987</v>
      </c>
      <c r="R368" s="18">
        <v>28.354666666666663</v>
      </c>
      <c r="S368" s="19">
        <v>32.891413333333325</v>
      </c>
    </row>
    <row r="369" spans="1:19" x14ac:dyDescent="0.25">
      <c r="A369" s="4">
        <v>70284</v>
      </c>
      <c r="B369" s="4">
        <v>7501943456952</v>
      </c>
      <c r="C369" s="12" t="s">
        <v>985</v>
      </c>
      <c r="D369" s="13" t="s">
        <v>525</v>
      </c>
      <c r="E369" s="13" t="s">
        <v>525</v>
      </c>
      <c r="F369" s="13" t="s">
        <v>749</v>
      </c>
      <c r="G369" s="13">
        <v>20</v>
      </c>
      <c r="H369" s="13">
        <v>8</v>
      </c>
      <c r="I369" s="14">
        <v>249</v>
      </c>
      <c r="J369" s="15">
        <v>2</v>
      </c>
      <c r="K369" s="16"/>
      <c r="L369" s="16"/>
      <c r="M369" s="16"/>
      <c r="N369" s="16"/>
      <c r="O369" s="16"/>
      <c r="P369" s="17">
        <v>244.01999999999998</v>
      </c>
      <c r="Q369" s="18">
        <v>283.06319999999994</v>
      </c>
      <c r="R369" s="18">
        <v>30.502499999999998</v>
      </c>
      <c r="S369" s="19">
        <v>35.382899999999992</v>
      </c>
    </row>
    <row r="370" spans="1:19" x14ac:dyDescent="0.25">
      <c r="A370" s="4">
        <v>805</v>
      </c>
      <c r="B370" s="4">
        <v>7501943457294</v>
      </c>
      <c r="C370" s="12" t="s">
        <v>986</v>
      </c>
      <c r="D370" s="13" t="s">
        <v>512</v>
      </c>
      <c r="E370" s="13" t="s">
        <v>513</v>
      </c>
      <c r="F370" s="13" t="s">
        <v>676</v>
      </c>
      <c r="G370" s="13">
        <v>32</v>
      </c>
      <c r="H370" s="13">
        <v>75</v>
      </c>
      <c r="I370" s="14">
        <v>8339.31</v>
      </c>
      <c r="J370" s="15">
        <v>2</v>
      </c>
      <c r="K370" s="16"/>
      <c r="L370" s="16"/>
      <c r="M370" s="16"/>
      <c r="N370" s="16"/>
      <c r="O370" s="16"/>
      <c r="P370" s="17">
        <v>8172.523799999999</v>
      </c>
      <c r="Q370" s="18">
        <v>9480.1276079999989</v>
      </c>
      <c r="R370" s="18">
        <v>108.96698399999998</v>
      </c>
      <c r="S370" s="19">
        <v>126.40170143999998</v>
      </c>
    </row>
    <row r="371" spans="1:19" x14ac:dyDescent="0.25">
      <c r="A371" s="4">
        <v>1755</v>
      </c>
      <c r="B371" s="4">
        <v>7501943457560</v>
      </c>
      <c r="C371" s="12" t="s">
        <v>987</v>
      </c>
      <c r="D371" s="13" t="s">
        <v>512</v>
      </c>
      <c r="E371" s="13" t="s">
        <v>513</v>
      </c>
      <c r="F371" s="13" t="s">
        <v>792</v>
      </c>
      <c r="G371" s="13">
        <v>40</v>
      </c>
      <c r="H371" s="13">
        <v>26</v>
      </c>
      <c r="I371" s="14">
        <v>4210.2</v>
      </c>
      <c r="J371" s="15">
        <v>2</v>
      </c>
      <c r="K371" s="16"/>
      <c r="L371" s="16"/>
      <c r="M371" s="16"/>
      <c r="N371" s="16"/>
      <c r="O371" s="16"/>
      <c r="P371" s="17">
        <v>4125.9960000000001</v>
      </c>
      <c r="Q371" s="18">
        <v>4786.1553599999997</v>
      </c>
      <c r="R371" s="18">
        <v>158.69215384615384</v>
      </c>
      <c r="S371" s="19">
        <v>184.08289846153846</v>
      </c>
    </row>
    <row r="372" spans="1:19" x14ac:dyDescent="0.25">
      <c r="A372" s="4">
        <v>381</v>
      </c>
      <c r="B372" s="4">
        <v>7501943457911</v>
      </c>
      <c r="C372" s="12" t="s">
        <v>988</v>
      </c>
      <c r="D372" s="13" t="s">
        <v>512</v>
      </c>
      <c r="E372" s="13" t="s">
        <v>513</v>
      </c>
      <c r="F372" s="13" t="s">
        <v>514</v>
      </c>
      <c r="G372" s="13">
        <v>4</v>
      </c>
      <c r="H372" s="13">
        <v>20</v>
      </c>
      <c r="I372" s="14">
        <v>467.95</v>
      </c>
      <c r="J372" s="15">
        <v>2</v>
      </c>
      <c r="K372" s="15">
        <v>2.5</v>
      </c>
      <c r="L372" s="16"/>
      <c r="M372" s="16"/>
      <c r="N372" s="16"/>
      <c r="O372" s="16"/>
      <c r="P372" s="17">
        <v>447.12622499999998</v>
      </c>
      <c r="Q372" s="18">
        <v>518.6664209999999</v>
      </c>
      <c r="R372" s="18">
        <v>22.356311249999997</v>
      </c>
      <c r="S372" s="19">
        <v>25.933321049999996</v>
      </c>
    </row>
    <row r="373" spans="1:19" x14ac:dyDescent="0.25">
      <c r="A373" s="4">
        <v>1811</v>
      </c>
      <c r="B373" s="4">
        <v>7501943458185</v>
      </c>
      <c r="C373" s="12" t="s">
        <v>989</v>
      </c>
      <c r="D373" s="13" t="s">
        <v>512</v>
      </c>
      <c r="E373" s="13" t="s">
        <v>513</v>
      </c>
      <c r="F373" s="13" t="s">
        <v>990</v>
      </c>
      <c r="G373" s="13">
        <v>4</v>
      </c>
      <c r="H373" s="13">
        <v>20</v>
      </c>
      <c r="I373" s="14">
        <v>639.79999999999995</v>
      </c>
      <c r="J373" s="15">
        <v>2</v>
      </c>
      <c r="K373" s="15">
        <v>2.5</v>
      </c>
      <c r="L373" s="16"/>
      <c r="M373" s="16"/>
      <c r="N373" s="16"/>
      <c r="O373" s="16"/>
      <c r="P373" s="17">
        <v>611.32889999999986</v>
      </c>
      <c r="Q373" s="18">
        <v>709.14152399999978</v>
      </c>
      <c r="R373" s="18">
        <v>30.566444999999995</v>
      </c>
      <c r="S373" s="19">
        <v>35.457076199999989</v>
      </c>
    </row>
    <row r="374" spans="1:19" x14ac:dyDescent="0.25">
      <c r="A374" s="4">
        <v>90067</v>
      </c>
      <c r="B374" s="4">
        <v>7501943460850</v>
      </c>
      <c r="C374" s="12" t="s">
        <v>991</v>
      </c>
      <c r="D374" s="13" t="s">
        <v>512</v>
      </c>
      <c r="E374" s="13" t="s">
        <v>992</v>
      </c>
      <c r="F374" s="13" t="s">
        <v>993</v>
      </c>
      <c r="G374" s="13">
        <v>42</v>
      </c>
      <c r="H374" s="13">
        <v>16</v>
      </c>
      <c r="I374" s="14">
        <v>519.4</v>
      </c>
      <c r="J374" s="15">
        <v>2</v>
      </c>
      <c r="K374" s="15">
        <v>5</v>
      </c>
      <c r="L374" s="16"/>
      <c r="M374" s="16"/>
      <c r="N374" s="16"/>
      <c r="O374" s="16"/>
      <c r="P374" s="17">
        <v>483.56139999999994</v>
      </c>
      <c r="Q374" s="18">
        <v>560.93122399999993</v>
      </c>
      <c r="R374" s="18">
        <v>30.222587499999996</v>
      </c>
      <c r="S374" s="19">
        <v>35.058201499999996</v>
      </c>
    </row>
    <row r="375" spans="1:19" x14ac:dyDescent="0.25">
      <c r="A375" s="4">
        <v>90187</v>
      </c>
      <c r="B375" s="4">
        <v>7501943460959</v>
      </c>
      <c r="C375" s="12" t="s">
        <v>994</v>
      </c>
      <c r="D375" s="13" t="s">
        <v>512</v>
      </c>
      <c r="E375" s="13" t="s">
        <v>513</v>
      </c>
      <c r="F375" s="13" t="s">
        <v>995</v>
      </c>
      <c r="G375" s="13">
        <v>4</v>
      </c>
      <c r="H375" s="13">
        <v>12</v>
      </c>
      <c r="I375" s="14">
        <v>185</v>
      </c>
      <c r="J375" s="15">
        <v>2</v>
      </c>
      <c r="K375" s="15">
        <v>3.5</v>
      </c>
      <c r="L375" s="16"/>
      <c r="M375" s="16"/>
      <c r="N375" s="16"/>
      <c r="O375" s="16"/>
      <c r="P375" s="17">
        <v>174.95449999999997</v>
      </c>
      <c r="Q375" s="18">
        <v>202.94721999999996</v>
      </c>
      <c r="R375" s="18">
        <v>14.579541666666664</v>
      </c>
      <c r="S375" s="19">
        <v>16.91226833333333</v>
      </c>
    </row>
    <row r="376" spans="1:19" x14ac:dyDescent="0.25">
      <c r="A376" s="4">
        <v>283</v>
      </c>
      <c r="B376" s="4">
        <v>7501943461260</v>
      </c>
      <c r="C376" s="12" t="s">
        <v>996</v>
      </c>
      <c r="D376" s="13" t="s">
        <v>512</v>
      </c>
      <c r="E376" s="13" t="s">
        <v>513</v>
      </c>
      <c r="F376" s="13" t="s">
        <v>997</v>
      </c>
      <c r="G376" s="13">
        <v>72</v>
      </c>
      <c r="H376" s="13">
        <v>22</v>
      </c>
      <c r="I376" s="14">
        <v>6315</v>
      </c>
      <c r="J376" s="15">
        <v>2</v>
      </c>
      <c r="K376" s="16"/>
      <c r="L376" s="16"/>
      <c r="M376" s="16"/>
      <c r="N376" s="16"/>
      <c r="O376" s="16"/>
      <c r="P376" s="17">
        <v>6188.7</v>
      </c>
      <c r="Q376" s="18">
        <v>7178.8919999999989</v>
      </c>
      <c r="R376" s="18">
        <v>281.30454545454546</v>
      </c>
      <c r="S376" s="19">
        <v>326.3132727272727</v>
      </c>
    </row>
    <row r="377" spans="1:19" x14ac:dyDescent="0.25">
      <c r="A377" s="4">
        <v>90594</v>
      </c>
      <c r="B377" s="4">
        <v>7501943461284</v>
      </c>
      <c r="C377" s="12" t="s">
        <v>998</v>
      </c>
      <c r="D377" s="13" t="s">
        <v>512</v>
      </c>
      <c r="E377" s="13" t="s">
        <v>513</v>
      </c>
      <c r="F377" s="13" t="s">
        <v>571</v>
      </c>
      <c r="G377" s="13">
        <v>4</v>
      </c>
      <c r="H377" s="13">
        <v>12</v>
      </c>
      <c r="I377" s="14">
        <v>263.32</v>
      </c>
      <c r="J377" s="15">
        <v>2</v>
      </c>
      <c r="K377" s="15">
        <v>3.5</v>
      </c>
      <c r="L377" s="16"/>
      <c r="M377" s="16"/>
      <c r="N377" s="16"/>
      <c r="O377" s="16"/>
      <c r="P377" s="17">
        <v>249.02172399999995</v>
      </c>
      <c r="Q377" s="18">
        <v>288.86519983999995</v>
      </c>
      <c r="R377" s="18">
        <v>20.751810333333328</v>
      </c>
      <c r="S377" s="19">
        <v>24.072099986666661</v>
      </c>
    </row>
    <row r="378" spans="1:19" x14ac:dyDescent="0.25">
      <c r="A378" s="4">
        <v>90282</v>
      </c>
      <c r="B378" s="4">
        <v>7501943461499</v>
      </c>
      <c r="C378" s="12" t="s">
        <v>999</v>
      </c>
      <c r="D378" s="13" t="s">
        <v>512</v>
      </c>
      <c r="E378" s="13" t="s">
        <v>513</v>
      </c>
      <c r="F378" s="13" t="s">
        <v>1000</v>
      </c>
      <c r="G378" s="13">
        <v>32</v>
      </c>
      <c r="H378" s="13">
        <v>60</v>
      </c>
      <c r="I378" s="14">
        <v>8126.35</v>
      </c>
      <c r="J378" s="15">
        <v>2</v>
      </c>
      <c r="K378" s="15">
        <v>3</v>
      </c>
      <c r="L378" s="16"/>
      <c r="M378" s="16"/>
      <c r="N378" s="16"/>
      <c r="O378" s="16"/>
      <c r="P378" s="17">
        <v>7724.9083099999998</v>
      </c>
      <c r="Q378" s="18">
        <v>8960.893639599999</v>
      </c>
      <c r="R378" s="18">
        <v>128.74847183333333</v>
      </c>
      <c r="S378" s="19">
        <v>149.34822732666666</v>
      </c>
    </row>
    <row r="379" spans="1:19" x14ac:dyDescent="0.25">
      <c r="A379" s="4">
        <v>90591</v>
      </c>
      <c r="B379" s="4">
        <v>7501943461918</v>
      </c>
      <c r="C379" s="12" t="s">
        <v>1001</v>
      </c>
      <c r="D379" s="13" t="s">
        <v>512</v>
      </c>
      <c r="E379" s="13" t="s">
        <v>513</v>
      </c>
      <c r="F379" s="13" t="s">
        <v>571</v>
      </c>
      <c r="G379" s="13">
        <v>4</v>
      </c>
      <c r="H379" s="13">
        <v>12</v>
      </c>
      <c r="I379" s="14">
        <v>337.74</v>
      </c>
      <c r="J379" s="15">
        <v>2</v>
      </c>
      <c r="K379" s="15">
        <v>3.5</v>
      </c>
      <c r="L379" s="16"/>
      <c r="M379" s="16"/>
      <c r="N379" s="16"/>
      <c r="O379" s="16"/>
      <c r="P379" s="17">
        <v>319.40071799999998</v>
      </c>
      <c r="Q379" s="18">
        <v>370.50483287999998</v>
      </c>
      <c r="R379" s="18">
        <v>26.616726499999999</v>
      </c>
      <c r="S379" s="19">
        <v>30.875402739999998</v>
      </c>
    </row>
    <row r="380" spans="1:19" x14ac:dyDescent="0.25">
      <c r="A380" s="4">
        <v>90368</v>
      </c>
      <c r="B380" s="4">
        <v>7501943462519</v>
      </c>
      <c r="C380" s="12" t="s">
        <v>1002</v>
      </c>
      <c r="D380" s="13" t="s">
        <v>512</v>
      </c>
      <c r="E380" s="13" t="s">
        <v>513</v>
      </c>
      <c r="F380" s="13" t="s">
        <v>786</v>
      </c>
      <c r="G380" s="13">
        <v>4</v>
      </c>
      <c r="H380" s="13">
        <v>12</v>
      </c>
      <c r="I380" s="14">
        <v>203.5</v>
      </c>
      <c r="J380" s="15">
        <v>2</v>
      </c>
      <c r="K380" s="16"/>
      <c r="L380" s="16"/>
      <c r="M380" s="16"/>
      <c r="N380" s="16"/>
      <c r="O380" s="16"/>
      <c r="P380" s="17">
        <v>199.43</v>
      </c>
      <c r="Q380" s="18">
        <v>231.33879999999999</v>
      </c>
      <c r="R380" s="18">
        <v>16.619166666666668</v>
      </c>
      <c r="S380" s="19">
        <v>19.278233333333333</v>
      </c>
    </row>
    <row r="381" spans="1:19" x14ac:dyDescent="0.25">
      <c r="A381" s="4">
        <v>1813</v>
      </c>
      <c r="B381" s="4">
        <v>7501943462663</v>
      </c>
      <c r="C381" s="12" t="s">
        <v>1003</v>
      </c>
      <c r="D381" s="13" t="s">
        <v>512</v>
      </c>
      <c r="E381" s="13" t="s">
        <v>513</v>
      </c>
      <c r="F381" s="13" t="s">
        <v>1000</v>
      </c>
      <c r="G381" s="13">
        <v>32</v>
      </c>
      <c r="H381" s="13">
        <v>72</v>
      </c>
      <c r="I381" s="14">
        <v>11847.6</v>
      </c>
      <c r="J381" s="15">
        <v>2</v>
      </c>
      <c r="K381" s="15">
        <v>3</v>
      </c>
      <c r="L381" s="16"/>
      <c r="M381" s="16"/>
      <c r="N381" s="16"/>
      <c r="O381" s="16"/>
      <c r="P381" s="17">
        <v>11262.32856</v>
      </c>
      <c r="Q381" s="18">
        <v>13064.301129599999</v>
      </c>
      <c r="R381" s="18">
        <v>156.42123000000001</v>
      </c>
      <c r="S381" s="19">
        <v>181.44862679999997</v>
      </c>
    </row>
    <row r="382" spans="1:19" x14ac:dyDescent="0.25">
      <c r="A382" s="4">
        <v>1772</v>
      </c>
      <c r="B382" s="4">
        <v>7501943463240</v>
      </c>
      <c r="C382" s="12" t="s">
        <v>1004</v>
      </c>
      <c r="D382" s="13" t="s">
        <v>512</v>
      </c>
      <c r="E382" s="13" t="s">
        <v>513</v>
      </c>
      <c r="F382" s="13" t="s">
        <v>573</v>
      </c>
      <c r="G382" s="13">
        <v>4</v>
      </c>
      <c r="H382" s="13">
        <v>10</v>
      </c>
      <c r="I382" s="14">
        <v>316.8</v>
      </c>
      <c r="J382" s="15">
        <v>2</v>
      </c>
      <c r="K382" s="15">
        <v>3</v>
      </c>
      <c r="L382" s="16"/>
      <c r="M382" s="16"/>
      <c r="N382" s="16"/>
      <c r="O382" s="16"/>
      <c r="P382" s="17">
        <v>301.15008</v>
      </c>
      <c r="Q382" s="18">
        <v>349.33409279999995</v>
      </c>
      <c r="R382" s="18">
        <v>30.115008</v>
      </c>
      <c r="S382" s="19">
        <v>34.933409279999992</v>
      </c>
    </row>
    <row r="383" spans="1:19" x14ac:dyDescent="0.25">
      <c r="A383" s="4">
        <v>1773</v>
      </c>
      <c r="B383" s="4">
        <v>7501943463257</v>
      </c>
      <c r="C383" s="12" t="s">
        <v>1005</v>
      </c>
      <c r="D383" s="13" t="s">
        <v>512</v>
      </c>
      <c r="E383" s="13" t="s">
        <v>513</v>
      </c>
      <c r="F383" s="13" t="s">
        <v>1006</v>
      </c>
      <c r="G383" s="13">
        <v>12</v>
      </c>
      <c r="H383" s="13">
        <v>4</v>
      </c>
      <c r="I383" s="14">
        <v>362.9</v>
      </c>
      <c r="J383" s="15">
        <v>2</v>
      </c>
      <c r="K383" s="15">
        <v>3</v>
      </c>
      <c r="L383" s="16"/>
      <c r="M383" s="16"/>
      <c r="N383" s="16"/>
      <c r="O383" s="16"/>
      <c r="P383" s="17">
        <v>344.97273999999999</v>
      </c>
      <c r="Q383" s="18">
        <v>400.16837839999994</v>
      </c>
      <c r="R383" s="18">
        <v>86.243184999999997</v>
      </c>
      <c r="S383" s="19">
        <v>100.04209459999998</v>
      </c>
    </row>
    <row r="384" spans="1:19" x14ac:dyDescent="0.25">
      <c r="A384" s="4">
        <v>90188</v>
      </c>
      <c r="B384" s="4">
        <v>7501943463325</v>
      </c>
      <c r="C384" s="12" t="s">
        <v>1007</v>
      </c>
      <c r="D384" s="13" t="s">
        <v>512</v>
      </c>
      <c r="E384" s="13" t="s">
        <v>513</v>
      </c>
      <c r="F384" s="13" t="s">
        <v>995</v>
      </c>
      <c r="G384" s="13">
        <v>4</v>
      </c>
      <c r="H384" s="13">
        <v>10</v>
      </c>
      <c r="I384" s="14">
        <v>152.54</v>
      </c>
      <c r="J384" s="15">
        <v>2</v>
      </c>
      <c r="K384" s="15">
        <v>3.5</v>
      </c>
      <c r="L384" s="16"/>
      <c r="M384" s="16"/>
      <c r="N384" s="16"/>
      <c r="O384" s="16"/>
      <c r="P384" s="17">
        <v>144.25707799999998</v>
      </c>
      <c r="Q384" s="18">
        <v>167.33821047999996</v>
      </c>
      <c r="R384" s="18">
        <v>14.425707799999998</v>
      </c>
      <c r="S384" s="19">
        <v>16.733821047999996</v>
      </c>
    </row>
    <row r="385" spans="1:19" x14ac:dyDescent="0.25">
      <c r="A385" s="4">
        <v>90717</v>
      </c>
      <c r="B385" s="4">
        <v>7501943463493</v>
      </c>
      <c r="C385" s="12" t="s">
        <v>1008</v>
      </c>
      <c r="D385" s="13" t="s">
        <v>512</v>
      </c>
      <c r="E385" s="13" t="s">
        <v>513</v>
      </c>
      <c r="F385" s="13" t="s">
        <v>680</v>
      </c>
      <c r="G385" s="13">
        <v>8</v>
      </c>
      <c r="H385" s="13">
        <v>6</v>
      </c>
      <c r="I385" s="14">
        <v>192.42</v>
      </c>
      <c r="J385" s="15">
        <v>2</v>
      </c>
      <c r="K385" s="15">
        <v>3</v>
      </c>
      <c r="L385" s="16"/>
      <c r="M385" s="16"/>
      <c r="N385" s="16"/>
      <c r="O385" s="16"/>
      <c r="P385" s="17">
        <v>182.91445199999998</v>
      </c>
      <c r="Q385" s="18">
        <v>212.18076431999995</v>
      </c>
      <c r="R385" s="18">
        <v>30.485741999999998</v>
      </c>
      <c r="S385" s="19">
        <v>35.363460719999992</v>
      </c>
    </row>
    <row r="386" spans="1:19" x14ac:dyDescent="0.25">
      <c r="A386" s="4">
        <v>800</v>
      </c>
      <c r="B386" s="4">
        <v>7501943463653</v>
      </c>
      <c r="C386" s="12" t="s">
        <v>1009</v>
      </c>
      <c r="D386" s="13" t="s">
        <v>512</v>
      </c>
      <c r="E386" s="13" t="s">
        <v>513</v>
      </c>
      <c r="F386" s="13" t="s">
        <v>997</v>
      </c>
      <c r="G386" s="13">
        <v>6</v>
      </c>
      <c r="H386" s="13">
        <v>10</v>
      </c>
      <c r="I386" s="14">
        <v>217.95</v>
      </c>
      <c r="J386" s="15">
        <v>2</v>
      </c>
      <c r="K386" s="16"/>
      <c r="L386" s="16"/>
      <c r="M386" s="16"/>
      <c r="N386" s="16"/>
      <c r="O386" s="16"/>
      <c r="P386" s="17">
        <v>213.59099999999998</v>
      </c>
      <c r="Q386" s="18">
        <v>247.76555999999997</v>
      </c>
      <c r="R386" s="18">
        <v>21.359099999999998</v>
      </c>
      <c r="S386" s="19">
        <v>24.776555999999996</v>
      </c>
    </row>
    <row r="387" spans="1:19" x14ac:dyDescent="0.25">
      <c r="A387" s="4">
        <v>91098</v>
      </c>
      <c r="B387" s="4">
        <v>7501943465381</v>
      </c>
      <c r="C387" s="12" t="s">
        <v>1010</v>
      </c>
      <c r="D387" s="13" t="s">
        <v>516</v>
      </c>
      <c r="E387" s="13" t="s">
        <v>517</v>
      </c>
      <c r="F387" s="13" t="s">
        <v>1011</v>
      </c>
      <c r="G387" s="13">
        <v>200</v>
      </c>
      <c r="H387" s="13">
        <v>24</v>
      </c>
      <c r="I387" s="14">
        <v>333.7</v>
      </c>
      <c r="J387" s="15">
        <v>2</v>
      </c>
      <c r="K387" s="15">
        <v>2</v>
      </c>
      <c r="L387" s="15">
        <v>1.5</v>
      </c>
      <c r="M387" s="16"/>
      <c r="N387" s="16"/>
      <c r="O387" s="16"/>
      <c r="P387" s="17">
        <v>315.67819779999996</v>
      </c>
      <c r="Q387" s="18">
        <v>366.18670944799993</v>
      </c>
      <c r="R387" s="18">
        <v>13.153258241666665</v>
      </c>
      <c r="S387" s="19">
        <v>15.257779560333331</v>
      </c>
    </row>
    <row r="388" spans="1:19" x14ac:dyDescent="0.25">
      <c r="A388" s="4">
        <v>91200</v>
      </c>
      <c r="B388" s="4">
        <v>7501943465404</v>
      </c>
      <c r="C388" s="12" t="s">
        <v>1012</v>
      </c>
      <c r="D388" s="13" t="s">
        <v>516</v>
      </c>
      <c r="E388" s="13" t="s">
        <v>517</v>
      </c>
      <c r="F388" s="13" t="s">
        <v>1011</v>
      </c>
      <c r="G388" s="13">
        <v>400</v>
      </c>
      <c r="H388" s="13">
        <v>12</v>
      </c>
      <c r="I388" s="14">
        <v>242.01</v>
      </c>
      <c r="J388" s="15">
        <v>2</v>
      </c>
      <c r="K388" s="15">
        <v>2</v>
      </c>
      <c r="L388" s="15">
        <v>1.5</v>
      </c>
      <c r="M388" s="16"/>
      <c r="N388" s="16"/>
      <c r="O388" s="16"/>
      <c r="P388" s="17">
        <v>228.94000793999999</v>
      </c>
      <c r="Q388" s="18">
        <v>265.57040921039999</v>
      </c>
      <c r="R388" s="18">
        <v>19.078333994999998</v>
      </c>
      <c r="S388" s="19">
        <v>22.130867434199999</v>
      </c>
    </row>
    <row r="389" spans="1:19" x14ac:dyDescent="0.25">
      <c r="A389" s="4">
        <v>92028</v>
      </c>
      <c r="B389" s="4">
        <v>7501943465879</v>
      </c>
      <c r="C389" s="12" t="s">
        <v>1013</v>
      </c>
      <c r="D389" s="13" t="s">
        <v>516</v>
      </c>
      <c r="E389" s="13" t="s">
        <v>517</v>
      </c>
      <c r="F389" s="13" t="s">
        <v>1014</v>
      </c>
      <c r="G389" s="13">
        <v>500</v>
      </c>
      <c r="H389" s="13">
        <v>12</v>
      </c>
      <c r="I389" s="14">
        <v>318.89999999999998</v>
      </c>
      <c r="J389" s="15">
        <v>2</v>
      </c>
      <c r="K389" s="15">
        <v>2</v>
      </c>
      <c r="L389" s="15">
        <v>3</v>
      </c>
      <c r="M389" s="16"/>
      <c r="N389" s="16"/>
      <c r="O389" s="16"/>
      <c r="P389" s="17">
        <v>297.08341319999994</v>
      </c>
      <c r="Q389" s="18">
        <v>344.61675931199989</v>
      </c>
      <c r="R389" s="18">
        <v>24.756951099999995</v>
      </c>
      <c r="S389" s="19">
        <v>28.718063275999992</v>
      </c>
    </row>
    <row r="390" spans="1:19" x14ac:dyDescent="0.25">
      <c r="A390" s="4">
        <v>66956</v>
      </c>
      <c r="B390" s="4">
        <v>7501943466562</v>
      </c>
      <c r="C390" s="12" t="s">
        <v>1015</v>
      </c>
      <c r="D390" s="13" t="s">
        <v>686</v>
      </c>
      <c r="E390" s="13" t="s">
        <v>687</v>
      </c>
      <c r="F390" s="13" t="s">
        <v>688</v>
      </c>
      <c r="G390" s="13">
        <v>10</v>
      </c>
      <c r="H390" s="13">
        <v>8</v>
      </c>
      <c r="I390" s="14">
        <v>651.5</v>
      </c>
      <c r="J390" s="15">
        <v>2</v>
      </c>
      <c r="K390" s="15">
        <v>9.5</v>
      </c>
      <c r="L390" s="16"/>
      <c r="M390" s="16"/>
      <c r="N390" s="16"/>
      <c r="O390" s="16"/>
      <c r="P390" s="17">
        <v>577.81535000000008</v>
      </c>
      <c r="Q390" s="18">
        <v>670.265806</v>
      </c>
      <c r="R390" s="18">
        <v>72.22691875000001</v>
      </c>
      <c r="S390" s="19">
        <v>83.78322575</v>
      </c>
    </row>
    <row r="391" spans="1:19" x14ac:dyDescent="0.25">
      <c r="A391" s="4">
        <v>66994</v>
      </c>
      <c r="B391" s="4">
        <v>7501943466661</v>
      </c>
      <c r="C391" s="12" t="s">
        <v>1016</v>
      </c>
      <c r="D391" s="13" t="s">
        <v>686</v>
      </c>
      <c r="E391" s="13" t="s">
        <v>687</v>
      </c>
      <c r="F391" s="13" t="s">
        <v>877</v>
      </c>
      <c r="G391" s="13">
        <v>10</v>
      </c>
      <c r="H391" s="13">
        <v>6</v>
      </c>
      <c r="I391" s="14">
        <v>442.81</v>
      </c>
      <c r="J391" s="15">
        <v>2</v>
      </c>
      <c r="K391" s="15">
        <v>9.5</v>
      </c>
      <c r="L391" s="16"/>
      <c r="M391" s="16"/>
      <c r="N391" s="16"/>
      <c r="O391" s="16"/>
      <c r="P391" s="17">
        <v>392.72818899999999</v>
      </c>
      <c r="Q391" s="18">
        <v>455.56469923999992</v>
      </c>
      <c r="R391" s="18">
        <v>65.45469816666666</v>
      </c>
      <c r="S391" s="19">
        <v>75.927449873333316</v>
      </c>
    </row>
    <row r="392" spans="1:19" x14ac:dyDescent="0.25">
      <c r="A392" s="4">
        <v>66995</v>
      </c>
      <c r="B392" s="4">
        <v>7501943466678</v>
      </c>
      <c r="C392" s="12" t="s">
        <v>1017</v>
      </c>
      <c r="D392" s="13" t="s">
        <v>686</v>
      </c>
      <c r="E392" s="13" t="s">
        <v>687</v>
      </c>
      <c r="F392" s="13" t="s">
        <v>877</v>
      </c>
      <c r="G392" s="13">
        <v>10</v>
      </c>
      <c r="H392" s="13">
        <v>6</v>
      </c>
      <c r="I392" s="14">
        <v>437</v>
      </c>
      <c r="J392" s="15">
        <v>2</v>
      </c>
      <c r="K392" s="15">
        <v>9.5</v>
      </c>
      <c r="L392" s="16"/>
      <c r="M392" s="16"/>
      <c r="N392" s="16"/>
      <c r="O392" s="16"/>
      <c r="P392" s="17">
        <v>387.57530000000003</v>
      </c>
      <c r="Q392" s="18">
        <v>449.58734800000002</v>
      </c>
      <c r="R392" s="18">
        <v>64.595883333333333</v>
      </c>
      <c r="S392" s="19">
        <v>74.931224666666665</v>
      </c>
    </row>
    <row r="393" spans="1:19" x14ac:dyDescent="0.25">
      <c r="A393" s="20">
        <v>96242</v>
      </c>
      <c r="B393" s="4">
        <v>7501943467583</v>
      </c>
      <c r="C393" s="12" t="s">
        <v>1018</v>
      </c>
      <c r="D393" s="13" t="s">
        <v>583</v>
      </c>
      <c r="E393" s="13" t="s">
        <v>584</v>
      </c>
      <c r="F393" s="13" t="s">
        <v>660</v>
      </c>
      <c r="G393" s="13">
        <v>200</v>
      </c>
      <c r="H393" s="13">
        <v>6</v>
      </c>
      <c r="I393" s="14">
        <v>356.59</v>
      </c>
      <c r="J393" s="15">
        <v>2</v>
      </c>
      <c r="K393" s="15">
        <v>5</v>
      </c>
      <c r="L393" s="15">
        <v>4</v>
      </c>
      <c r="M393" s="16"/>
      <c r="N393" s="16"/>
      <c r="O393" s="16"/>
      <c r="P393" s="17">
        <v>318.70587839999996</v>
      </c>
      <c r="Q393" s="18">
        <v>369.69881894399992</v>
      </c>
      <c r="R393" s="18">
        <v>53.117646399999991</v>
      </c>
      <c r="S393" s="19">
        <v>61.616469823999985</v>
      </c>
    </row>
    <row r="394" spans="1:19" x14ac:dyDescent="0.25">
      <c r="A394" s="4">
        <v>96269</v>
      </c>
      <c r="B394" s="4">
        <v>7501943468078</v>
      </c>
      <c r="C394" s="12" t="s">
        <v>1019</v>
      </c>
      <c r="D394" s="13" t="s">
        <v>583</v>
      </c>
      <c r="E394" s="13" t="s">
        <v>690</v>
      </c>
      <c r="F394" s="13" t="s">
        <v>1020</v>
      </c>
      <c r="G394" s="13">
        <v>50</v>
      </c>
      <c r="H394" s="13">
        <v>18</v>
      </c>
      <c r="I394" s="14">
        <v>458.6</v>
      </c>
      <c r="J394" s="15">
        <v>2</v>
      </c>
      <c r="K394" s="15">
        <v>5</v>
      </c>
      <c r="L394" s="15">
        <v>3</v>
      </c>
      <c r="M394" s="16"/>
      <c r="N394" s="16"/>
      <c r="O394" s="16"/>
      <c r="P394" s="17">
        <v>414.14790199999999</v>
      </c>
      <c r="Q394" s="18">
        <v>480.41156631999996</v>
      </c>
      <c r="R394" s="18">
        <v>23.008216777777776</v>
      </c>
      <c r="S394" s="19">
        <v>26.68953146222222</v>
      </c>
    </row>
    <row r="395" spans="1:19" x14ac:dyDescent="0.25">
      <c r="A395" s="4">
        <v>96346</v>
      </c>
      <c r="B395" s="4">
        <v>7501943469006</v>
      </c>
      <c r="C395" s="12" t="s">
        <v>1021</v>
      </c>
      <c r="D395" s="13" t="s">
        <v>583</v>
      </c>
      <c r="E395" s="13" t="s">
        <v>584</v>
      </c>
      <c r="F395" s="13" t="s">
        <v>695</v>
      </c>
      <c r="G395" s="13">
        <v>210</v>
      </c>
      <c r="H395" s="13">
        <v>6</v>
      </c>
      <c r="I395" s="14">
        <v>142.66</v>
      </c>
      <c r="J395" s="15">
        <v>2</v>
      </c>
      <c r="K395" s="15">
        <v>5</v>
      </c>
      <c r="L395" s="15">
        <v>3</v>
      </c>
      <c r="M395" s="16"/>
      <c r="N395" s="16"/>
      <c r="O395" s="16"/>
      <c r="P395" s="17">
        <v>128.83196619999998</v>
      </c>
      <c r="Q395" s="18">
        <v>149.44508079199997</v>
      </c>
      <c r="R395" s="18">
        <v>21.471994366666664</v>
      </c>
      <c r="S395" s="19">
        <v>24.907513465333327</v>
      </c>
    </row>
    <row r="396" spans="1:19" x14ac:dyDescent="0.25">
      <c r="A396" s="4">
        <v>96513</v>
      </c>
      <c r="B396" s="4">
        <v>7501943469044</v>
      </c>
      <c r="C396" s="12" t="s">
        <v>1022</v>
      </c>
      <c r="D396" s="13" t="s">
        <v>583</v>
      </c>
      <c r="E396" s="13" t="s">
        <v>584</v>
      </c>
      <c r="F396" s="13" t="s">
        <v>662</v>
      </c>
      <c r="G396" s="13">
        <v>80</v>
      </c>
      <c r="H396" s="13">
        <v>4</v>
      </c>
      <c r="I396" s="14">
        <v>96.51</v>
      </c>
      <c r="J396" s="15">
        <v>2</v>
      </c>
      <c r="K396" s="15">
        <v>5</v>
      </c>
      <c r="L396" s="15">
        <v>3</v>
      </c>
      <c r="M396" s="16"/>
      <c r="N396" s="16"/>
      <c r="O396" s="16"/>
      <c r="P396" s="17">
        <v>87.155285699999993</v>
      </c>
      <c r="Q396" s="18">
        <v>101.10013141199998</v>
      </c>
      <c r="R396" s="18">
        <v>21.788821424999998</v>
      </c>
      <c r="S396" s="19">
        <v>25.275032852999995</v>
      </c>
    </row>
    <row r="397" spans="1:19" x14ac:dyDescent="0.25">
      <c r="A397" s="20">
        <v>1814</v>
      </c>
      <c r="B397" s="4">
        <v>7501943469433</v>
      </c>
      <c r="C397" s="12" t="s">
        <v>1023</v>
      </c>
      <c r="D397" s="13" t="s">
        <v>512</v>
      </c>
      <c r="E397" s="13" t="s">
        <v>513</v>
      </c>
      <c r="F397" s="13" t="s">
        <v>716</v>
      </c>
      <c r="G397" s="13">
        <v>4</v>
      </c>
      <c r="H397" s="13">
        <v>10</v>
      </c>
      <c r="I397" s="14">
        <v>196.45</v>
      </c>
      <c r="J397" s="15">
        <v>2</v>
      </c>
      <c r="K397" s="15">
        <v>3.5</v>
      </c>
      <c r="L397" s="15">
        <v>4</v>
      </c>
      <c r="M397" s="16"/>
      <c r="N397" s="16"/>
      <c r="O397" s="16"/>
      <c r="P397" s="17">
        <v>178.35145439999997</v>
      </c>
      <c r="Q397" s="18">
        <v>206.88768710399995</v>
      </c>
      <c r="R397" s="18">
        <v>17.835145439999998</v>
      </c>
      <c r="S397" s="19">
        <v>20.688768710399994</v>
      </c>
    </row>
    <row r="398" spans="1:19" x14ac:dyDescent="0.25">
      <c r="A398" s="20">
        <v>96566</v>
      </c>
      <c r="B398" s="4">
        <v>7501943469457</v>
      </c>
      <c r="C398" s="12" t="s">
        <v>1024</v>
      </c>
      <c r="D398" s="13" t="s">
        <v>583</v>
      </c>
      <c r="E398" s="13" t="s">
        <v>584</v>
      </c>
      <c r="F398" s="13" t="s">
        <v>662</v>
      </c>
      <c r="G398" s="13">
        <v>160</v>
      </c>
      <c r="H398" s="13">
        <v>6</v>
      </c>
      <c r="I398" s="14">
        <v>408.53</v>
      </c>
      <c r="J398" s="15">
        <v>2</v>
      </c>
      <c r="K398" s="15">
        <v>5</v>
      </c>
      <c r="L398" s="15">
        <v>7.5</v>
      </c>
      <c r="M398" s="16"/>
      <c r="N398" s="16"/>
      <c r="O398" s="16"/>
      <c r="P398" s="17">
        <v>351.81582275</v>
      </c>
      <c r="Q398" s="18">
        <v>408.10635438999998</v>
      </c>
      <c r="R398" s="18">
        <v>58.635970458333333</v>
      </c>
      <c r="S398" s="19">
        <v>68.017725731666658</v>
      </c>
    </row>
    <row r="399" spans="1:19" x14ac:dyDescent="0.25">
      <c r="A399" s="20">
        <v>96549</v>
      </c>
      <c r="B399" s="4">
        <v>7501943469693</v>
      </c>
      <c r="C399" s="12" t="s">
        <v>1025</v>
      </c>
      <c r="D399" s="13" t="s">
        <v>583</v>
      </c>
      <c r="E399" s="13" t="s">
        <v>584</v>
      </c>
      <c r="F399" s="13" t="s">
        <v>585</v>
      </c>
      <c r="G399" s="13">
        <v>144</v>
      </c>
      <c r="H399" s="13">
        <v>6</v>
      </c>
      <c r="I399" s="14">
        <v>427.67</v>
      </c>
      <c r="J399" s="15">
        <v>2</v>
      </c>
      <c r="K399" s="15">
        <v>5</v>
      </c>
      <c r="L399" s="15">
        <v>7.5</v>
      </c>
      <c r="M399" s="16"/>
      <c r="N399" s="16"/>
      <c r="O399" s="16"/>
      <c r="P399" s="17">
        <v>368.29871225000005</v>
      </c>
      <c r="Q399" s="18">
        <v>427.22650621000003</v>
      </c>
      <c r="R399" s="18">
        <v>61.383118708333342</v>
      </c>
      <c r="S399" s="19">
        <v>71.204417701666671</v>
      </c>
    </row>
    <row r="400" spans="1:19" x14ac:dyDescent="0.25">
      <c r="A400" s="4">
        <v>95549</v>
      </c>
      <c r="B400" s="4">
        <v>7501943470514</v>
      </c>
      <c r="C400" s="12" t="s">
        <v>1026</v>
      </c>
      <c r="D400" s="13" t="s">
        <v>650</v>
      </c>
      <c r="E400" s="13" t="s">
        <v>651</v>
      </c>
      <c r="F400" s="13" t="s">
        <v>658</v>
      </c>
      <c r="G400" s="13">
        <v>400</v>
      </c>
      <c r="H400" s="13">
        <v>12</v>
      </c>
      <c r="I400" s="14">
        <v>561.49</v>
      </c>
      <c r="J400" s="15">
        <v>2</v>
      </c>
      <c r="K400" s="15">
        <v>5</v>
      </c>
      <c r="L400" s="15">
        <v>2.5</v>
      </c>
      <c r="M400" s="16"/>
      <c r="N400" s="16"/>
      <c r="O400" s="16"/>
      <c r="P400" s="17">
        <v>509.67851025000004</v>
      </c>
      <c r="Q400" s="18">
        <v>591.22707189000005</v>
      </c>
      <c r="R400" s="18">
        <v>42.473209187500004</v>
      </c>
      <c r="S400" s="19">
        <v>49.268922657500006</v>
      </c>
    </row>
    <row r="401" spans="1:19" x14ac:dyDescent="0.25">
      <c r="A401" s="4">
        <v>95551</v>
      </c>
      <c r="B401" s="4">
        <v>7501943470552</v>
      </c>
      <c r="C401" s="12" t="s">
        <v>1027</v>
      </c>
      <c r="D401" s="13" t="s">
        <v>650</v>
      </c>
      <c r="E401" s="13" t="s">
        <v>651</v>
      </c>
      <c r="F401" s="13" t="s">
        <v>654</v>
      </c>
      <c r="G401" s="13">
        <v>400</v>
      </c>
      <c r="H401" s="13">
        <v>12</v>
      </c>
      <c r="I401" s="14">
        <v>561.49</v>
      </c>
      <c r="J401" s="15">
        <v>2</v>
      </c>
      <c r="K401" s="15">
        <v>5</v>
      </c>
      <c r="L401" s="15">
        <v>2.5</v>
      </c>
      <c r="M401" s="16"/>
      <c r="N401" s="16"/>
      <c r="O401" s="16"/>
      <c r="P401" s="17">
        <v>509.67851025000004</v>
      </c>
      <c r="Q401" s="18">
        <v>591.22707189000005</v>
      </c>
      <c r="R401" s="18">
        <v>42.473209187500004</v>
      </c>
      <c r="S401" s="19">
        <v>49.268922657500006</v>
      </c>
    </row>
    <row r="402" spans="1:19" x14ac:dyDescent="0.25">
      <c r="A402" s="4">
        <v>95555</v>
      </c>
      <c r="B402" s="4">
        <v>7501943470637</v>
      </c>
      <c r="C402" s="12" t="s">
        <v>1028</v>
      </c>
      <c r="D402" s="13" t="s">
        <v>650</v>
      </c>
      <c r="E402" s="13" t="s">
        <v>847</v>
      </c>
      <c r="F402" s="13" t="s">
        <v>857</v>
      </c>
      <c r="G402" s="13">
        <v>2</v>
      </c>
      <c r="H402" s="13">
        <v>12</v>
      </c>
      <c r="I402" s="14">
        <v>354</v>
      </c>
      <c r="J402" s="15">
        <v>2</v>
      </c>
      <c r="K402" s="15">
        <v>5</v>
      </c>
      <c r="L402" s="15">
        <v>3</v>
      </c>
      <c r="M402" s="16"/>
      <c r="N402" s="16"/>
      <c r="O402" s="16"/>
      <c r="P402" s="17">
        <v>319.68678</v>
      </c>
      <c r="Q402" s="18">
        <v>370.83666479999999</v>
      </c>
      <c r="R402" s="18">
        <v>26.640564999999999</v>
      </c>
      <c r="S402" s="19">
        <v>30.9030554</v>
      </c>
    </row>
    <row r="403" spans="1:19" x14ac:dyDescent="0.25">
      <c r="A403" s="4">
        <v>95320</v>
      </c>
      <c r="B403" s="4">
        <v>7501943470781</v>
      </c>
      <c r="C403" s="12" t="s">
        <v>1029</v>
      </c>
      <c r="D403" s="13" t="s">
        <v>650</v>
      </c>
      <c r="E403" s="13" t="s">
        <v>847</v>
      </c>
      <c r="F403" s="13" t="s">
        <v>938</v>
      </c>
      <c r="G403" s="13">
        <v>250</v>
      </c>
      <c r="H403" s="13">
        <v>12</v>
      </c>
      <c r="I403" s="14">
        <v>347.24</v>
      </c>
      <c r="J403" s="15">
        <v>2</v>
      </c>
      <c r="K403" s="15">
        <v>5</v>
      </c>
      <c r="L403" s="15">
        <v>3.5</v>
      </c>
      <c r="M403" s="16"/>
      <c r="N403" s="16"/>
      <c r="O403" s="16"/>
      <c r="P403" s="17">
        <v>311.96562460000001</v>
      </c>
      <c r="Q403" s="18">
        <v>361.88012453599998</v>
      </c>
      <c r="R403" s="18">
        <v>25.997135383333333</v>
      </c>
      <c r="S403" s="19">
        <v>30.156677044666665</v>
      </c>
    </row>
    <row r="404" spans="1:19" x14ac:dyDescent="0.25">
      <c r="A404" s="4">
        <v>95424</v>
      </c>
      <c r="B404" s="4">
        <v>7501943470798</v>
      </c>
      <c r="C404" s="12" t="s">
        <v>1030</v>
      </c>
      <c r="D404" s="13" t="s">
        <v>650</v>
      </c>
      <c r="E404" s="13" t="s">
        <v>847</v>
      </c>
      <c r="F404" s="13" t="s">
        <v>848</v>
      </c>
      <c r="G404" s="13">
        <v>500</v>
      </c>
      <c r="H404" s="13">
        <v>10</v>
      </c>
      <c r="I404" s="14">
        <v>447.1</v>
      </c>
      <c r="J404" s="15">
        <v>2</v>
      </c>
      <c r="K404" s="15">
        <v>5</v>
      </c>
      <c r="L404" s="15">
        <v>3.5</v>
      </c>
      <c r="M404" s="16"/>
      <c r="N404" s="16"/>
      <c r="O404" s="16"/>
      <c r="P404" s="17">
        <v>401.68134649999996</v>
      </c>
      <c r="Q404" s="18">
        <v>465.95036193999994</v>
      </c>
      <c r="R404" s="18">
        <v>40.168134649999999</v>
      </c>
      <c r="S404" s="19">
        <v>46.595036193999995</v>
      </c>
    </row>
    <row r="405" spans="1:19" x14ac:dyDescent="0.25">
      <c r="A405" s="4">
        <v>95425</v>
      </c>
      <c r="B405" s="4">
        <v>7501943470804</v>
      </c>
      <c r="C405" s="12" t="s">
        <v>1031</v>
      </c>
      <c r="D405" s="13" t="s">
        <v>650</v>
      </c>
      <c r="E405" s="13" t="s">
        <v>847</v>
      </c>
      <c r="F405" s="13" t="s">
        <v>848</v>
      </c>
      <c r="G405" s="13">
        <v>500</v>
      </c>
      <c r="H405" s="13">
        <v>10</v>
      </c>
      <c r="I405" s="14">
        <v>447.1</v>
      </c>
      <c r="J405" s="15">
        <v>2</v>
      </c>
      <c r="K405" s="15">
        <v>5</v>
      </c>
      <c r="L405" s="15">
        <v>3.5</v>
      </c>
      <c r="M405" s="16"/>
      <c r="N405" s="16"/>
      <c r="O405" s="16"/>
      <c r="P405" s="17">
        <v>401.68134649999996</v>
      </c>
      <c r="Q405" s="18">
        <v>465.95036193999994</v>
      </c>
      <c r="R405" s="18">
        <v>40.168134649999999</v>
      </c>
      <c r="S405" s="19">
        <v>46.595036193999995</v>
      </c>
    </row>
    <row r="406" spans="1:19" x14ac:dyDescent="0.25">
      <c r="A406" s="4">
        <v>95563</v>
      </c>
      <c r="B406" s="4">
        <v>7501943470897</v>
      </c>
      <c r="C406" s="12" t="s">
        <v>1032</v>
      </c>
      <c r="D406" s="13" t="s">
        <v>650</v>
      </c>
      <c r="E406" s="13" t="s">
        <v>847</v>
      </c>
      <c r="F406" s="13" t="s">
        <v>857</v>
      </c>
      <c r="G406" s="13">
        <v>2</v>
      </c>
      <c r="H406" s="13">
        <v>8</v>
      </c>
      <c r="I406" s="14">
        <v>354.93</v>
      </c>
      <c r="J406" s="15">
        <v>2</v>
      </c>
      <c r="K406" s="15">
        <v>5</v>
      </c>
      <c r="L406" s="15">
        <v>3</v>
      </c>
      <c r="M406" s="16"/>
      <c r="N406" s="16"/>
      <c r="O406" s="16"/>
      <c r="P406" s="17">
        <v>320.52663509999996</v>
      </c>
      <c r="Q406" s="18">
        <v>371.81089671599995</v>
      </c>
      <c r="R406" s="18">
        <v>40.065829387499996</v>
      </c>
      <c r="S406" s="19">
        <v>46.476362089499993</v>
      </c>
    </row>
    <row r="407" spans="1:19" x14ac:dyDescent="0.25">
      <c r="A407" s="4">
        <v>95399</v>
      </c>
      <c r="B407" s="4">
        <v>7501943471375</v>
      </c>
      <c r="C407" s="12" t="s">
        <v>1033</v>
      </c>
      <c r="D407" s="13" t="s">
        <v>650</v>
      </c>
      <c r="E407" s="13" t="s">
        <v>857</v>
      </c>
      <c r="F407" s="13" t="s">
        <v>1034</v>
      </c>
      <c r="G407" s="13">
        <v>7</v>
      </c>
      <c r="H407" s="13">
        <v>1</v>
      </c>
      <c r="I407" s="14">
        <v>111.07</v>
      </c>
      <c r="J407" s="15">
        <v>2</v>
      </c>
      <c r="K407" s="15">
        <v>5</v>
      </c>
      <c r="L407" s="15">
        <v>3</v>
      </c>
      <c r="M407" s="16"/>
      <c r="N407" s="16"/>
      <c r="O407" s="16"/>
      <c r="P407" s="17">
        <v>100.30398489999999</v>
      </c>
      <c r="Q407" s="18">
        <v>116.35262248399998</v>
      </c>
      <c r="R407" s="18">
        <v>100.30398489999999</v>
      </c>
      <c r="S407" s="19">
        <v>116.35262248399998</v>
      </c>
    </row>
    <row r="408" spans="1:19" x14ac:dyDescent="0.25">
      <c r="A408" s="20">
        <v>96504</v>
      </c>
      <c r="B408" s="4">
        <v>7501943471504</v>
      </c>
      <c r="C408" s="12" t="s">
        <v>1035</v>
      </c>
      <c r="D408" s="13" t="s">
        <v>583</v>
      </c>
      <c r="E408" s="13" t="s">
        <v>690</v>
      </c>
      <c r="F408" s="13" t="s">
        <v>691</v>
      </c>
      <c r="G408" s="13">
        <v>20</v>
      </c>
      <c r="H408" s="13">
        <v>32</v>
      </c>
      <c r="I408" s="14">
        <v>543.48</v>
      </c>
      <c r="J408" s="15">
        <v>2</v>
      </c>
      <c r="K408" s="15">
        <v>5</v>
      </c>
      <c r="L408" s="15">
        <v>5.5</v>
      </c>
      <c r="M408" s="16"/>
      <c r="N408" s="16"/>
      <c r="O408" s="16"/>
      <c r="P408" s="17">
        <v>478.15098659999995</v>
      </c>
      <c r="Q408" s="18">
        <v>554.6551444559999</v>
      </c>
      <c r="R408" s="18">
        <v>14.942218331249999</v>
      </c>
      <c r="S408" s="19">
        <v>17.332973264249997</v>
      </c>
    </row>
    <row r="409" spans="1:19" x14ac:dyDescent="0.25">
      <c r="A409" s="4">
        <v>95198</v>
      </c>
      <c r="B409" s="4">
        <v>7501943472396</v>
      </c>
      <c r="C409" s="12" t="s">
        <v>1036</v>
      </c>
      <c r="D409" s="13" t="s">
        <v>650</v>
      </c>
      <c r="E409" s="13" t="s">
        <v>651</v>
      </c>
      <c r="F409" s="13" t="s">
        <v>851</v>
      </c>
      <c r="G409" s="13">
        <v>1</v>
      </c>
      <c r="H409" s="13">
        <v>6</v>
      </c>
      <c r="I409" s="14">
        <v>296.48</v>
      </c>
      <c r="J409" s="15">
        <v>2</v>
      </c>
      <c r="K409" s="15">
        <v>5</v>
      </c>
      <c r="L409" s="15">
        <v>2.5</v>
      </c>
      <c r="M409" s="16"/>
      <c r="N409" s="16"/>
      <c r="O409" s="16"/>
      <c r="P409" s="17">
        <v>269.12230799999998</v>
      </c>
      <c r="Q409" s="18">
        <v>312.18187727999992</v>
      </c>
      <c r="R409" s="18">
        <v>44.853717999999994</v>
      </c>
      <c r="S409" s="19">
        <v>52.03031287999999</v>
      </c>
    </row>
    <row r="410" spans="1:19" x14ac:dyDescent="0.25">
      <c r="A410" s="4">
        <v>96413</v>
      </c>
      <c r="B410" s="4">
        <v>7501943472860</v>
      </c>
      <c r="C410" s="12" t="s">
        <v>1037</v>
      </c>
      <c r="D410" s="13" t="s">
        <v>583</v>
      </c>
      <c r="E410" s="13" t="s">
        <v>584</v>
      </c>
      <c r="F410" s="13" t="s">
        <v>662</v>
      </c>
      <c r="G410" s="13">
        <v>40</v>
      </c>
      <c r="H410" s="13">
        <v>16</v>
      </c>
      <c r="I410" s="14">
        <v>1535.68</v>
      </c>
      <c r="J410" s="15">
        <v>2</v>
      </c>
      <c r="K410" s="15">
        <v>5</v>
      </c>
      <c r="L410" s="15">
        <v>3</v>
      </c>
      <c r="M410" s="16"/>
      <c r="N410" s="16"/>
      <c r="O410" s="16"/>
      <c r="P410" s="17">
        <v>1386.8265375999999</v>
      </c>
      <c r="Q410" s="18">
        <v>1608.7187836159999</v>
      </c>
      <c r="R410" s="18">
        <v>86.676658599999996</v>
      </c>
      <c r="S410" s="19">
        <v>100.54492397599999</v>
      </c>
    </row>
    <row r="411" spans="1:19" x14ac:dyDescent="0.25">
      <c r="A411" s="4">
        <v>92082</v>
      </c>
      <c r="B411" s="4">
        <v>7501943473089</v>
      </c>
      <c r="C411" s="12" t="s">
        <v>1038</v>
      </c>
      <c r="D411" s="13" t="s">
        <v>521</v>
      </c>
      <c r="E411" s="13" t="s">
        <v>522</v>
      </c>
      <c r="F411" s="13" t="s">
        <v>1039</v>
      </c>
      <c r="G411" s="13">
        <v>1</v>
      </c>
      <c r="H411" s="13">
        <v>24</v>
      </c>
      <c r="I411" s="14">
        <v>1179.3</v>
      </c>
      <c r="J411" s="15">
        <v>2</v>
      </c>
      <c r="K411" s="15">
        <v>2</v>
      </c>
      <c r="L411" s="15">
        <v>5.5</v>
      </c>
      <c r="M411" s="16"/>
      <c r="N411" s="16"/>
      <c r="O411" s="16"/>
      <c r="P411" s="17">
        <v>1070.3067354</v>
      </c>
      <c r="Q411" s="18">
        <v>1241.5558130639999</v>
      </c>
      <c r="R411" s="18">
        <v>44.596113975000002</v>
      </c>
      <c r="S411" s="19">
        <v>51.731492210999996</v>
      </c>
    </row>
    <row r="412" spans="1:19" x14ac:dyDescent="0.25">
      <c r="A412" s="4">
        <v>1600</v>
      </c>
      <c r="B412" s="4">
        <v>7501943474048</v>
      </c>
      <c r="C412" s="12" t="s">
        <v>1040</v>
      </c>
      <c r="D412" s="13" t="s">
        <v>521</v>
      </c>
      <c r="E412" s="13" t="s">
        <v>522</v>
      </c>
      <c r="F412" s="13" t="s">
        <v>711</v>
      </c>
      <c r="G412" s="13">
        <v>1</v>
      </c>
      <c r="H412" s="13">
        <v>12</v>
      </c>
      <c r="I412" s="14">
        <v>116.9</v>
      </c>
      <c r="J412" s="15">
        <v>2</v>
      </c>
      <c r="K412" s="15">
        <v>2</v>
      </c>
      <c r="L412" s="15">
        <v>5.5</v>
      </c>
      <c r="M412" s="16"/>
      <c r="N412" s="16"/>
      <c r="O412" s="16"/>
      <c r="P412" s="17">
        <v>106.09586819999998</v>
      </c>
      <c r="Q412" s="18">
        <v>123.07120711199997</v>
      </c>
      <c r="R412" s="18">
        <v>8.8413223499999987</v>
      </c>
      <c r="S412" s="19">
        <v>10.255933925999997</v>
      </c>
    </row>
    <row r="413" spans="1:19" x14ac:dyDescent="0.25">
      <c r="A413" s="4">
        <v>1791</v>
      </c>
      <c r="B413" s="4">
        <v>7501943474208</v>
      </c>
      <c r="C413" s="12" t="s">
        <v>1041</v>
      </c>
      <c r="D413" s="13" t="s">
        <v>512</v>
      </c>
      <c r="E413" s="13" t="s">
        <v>513</v>
      </c>
      <c r="F413" s="13" t="s">
        <v>573</v>
      </c>
      <c r="G413" s="13">
        <v>24</v>
      </c>
      <c r="H413" s="13">
        <v>3</v>
      </c>
      <c r="I413" s="14">
        <v>352</v>
      </c>
      <c r="J413" s="15">
        <v>2</v>
      </c>
      <c r="K413" s="16"/>
      <c r="L413" s="16"/>
      <c r="M413" s="16"/>
      <c r="N413" s="16"/>
      <c r="O413" s="16"/>
      <c r="P413" s="17">
        <v>344.96</v>
      </c>
      <c r="Q413" s="18">
        <v>400.15359999999993</v>
      </c>
      <c r="R413" s="18">
        <v>114.98666666666666</v>
      </c>
      <c r="S413" s="19">
        <v>133.38453333333331</v>
      </c>
    </row>
    <row r="414" spans="1:19" x14ac:dyDescent="0.25">
      <c r="A414" s="4">
        <v>90190</v>
      </c>
      <c r="B414" s="4">
        <v>7501943474284</v>
      </c>
      <c r="C414" s="12" t="s">
        <v>1042</v>
      </c>
      <c r="D414" s="13" t="s">
        <v>512</v>
      </c>
      <c r="E414" s="13" t="s">
        <v>513</v>
      </c>
      <c r="F414" s="13" t="s">
        <v>995</v>
      </c>
      <c r="G414" s="13">
        <v>4</v>
      </c>
      <c r="H414" s="13">
        <v>12</v>
      </c>
      <c r="I414" s="14">
        <v>93.45</v>
      </c>
      <c r="J414" s="15">
        <v>2</v>
      </c>
      <c r="K414" s="15">
        <v>3.5</v>
      </c>
      <c r="L414" s="16"/>
      <c r="M414" s="16"/>
      <c r="N414" s="16"/>
      <c r="O414" s="16"/>
      <c r="P414" s="17">
        <v>88.375664999999998</v>
      </c>
      <c r="Q414" s="18">
        <v>102.51577139999999</v>
      </c>
      <c r="R414" s="18">
        <v>7.3646387500000001</v>
      </c>
      <c r="S414" s="19">
        <v>8.5429809499999987</v>
      </c>
    </row>
    <row r="415" spans="1:19" x14ac:dyDescent="0.25">
      <c r="A415" s="4">
        <v>90196</v>
      </c>
      <c r="B415" s="4">
        <v>7501943474338</v>
      </c>
      <c r="C415" s="12" t="s">
        <v>1043</v>
      </c>
      <c r="D415" s="13" t="s">
        <v>512</v>
      </c>
      <c r="E415" s="13" t="s">
        <v>513</v>
      </c>
      <c r="F415" s="13" t="s">
        <v>995</v>
      </c>
      <c r="G415" s="13">
        <v>4</v>
      </c>
      <c r="H415" s="13">
        <v>12</v>
      </c>
      <c r="I415" s="14">
        <v>240</v>
      </c>
      <c r="J415" s="15">
        <v>2</v>
      </c>
      <c r="K415" s="15">
        <v>3.5</v>
      </c>
      <c r="L415" s="16"/>
      <c r="M415" s="16"/>
      <c r="N415" s="16"/>
      <c r="O415" s="16"/>
      <c r="P415" s="17">
        <v>226.96799999999999</v>
      </c>
      <c r="Q415" s="18">
        <v>263.28287999999998</v>
      </c>
      <c r="R415" s="18">
        <v>18.913999999999998</v>
      </c>
      <c r="S415" s="19">
        <v>21.940239999999999</v>
      </c>
    </row>
    <row r="416" spans="1:19" x14ac:dyDescent="0.25">
      <c r="A416" s="4">
        <v>93537</v>
      </c>
      <c r="B416" s="4">
        <v>7501943474734</v>
      </c>
      <c r="C416" s="12" t="s">
        <v>1044</v>
      </c>
      <c r="D416" s="13" t="s">
        <v>686</v>
      </c>
      <c r="E416" s="13" t="s">
        <v>687</v>
      </c>
      <c r="F416" s="13" t="s">
        <v>1045</v>
      </c>
      <c r="G416" s="13">
        <v>8</v>
      </c>
      <c r="H416" s="13">
        <v>18</v>
      </c>
      <c r="I416" s="14">
        <v>688</v>
      </c>
      <c r="J416" s="15">
        <v>2</v>
      </c>
      <c r="K416" s="15">
        <v>9.5</v>
      </c>
      <c r="L416" s="16"/>
      <c r="M416" s="16"/>
      <c r="N416" s="16"/>
      <c r="O416" s="16"/>
      <c r="P416" s="17">
        <v>610.18720000000008</v>
      </c>
      <c r="Q416" s="18">
        <v>707.81715200000008</v>
      </c>
      <c r="R416" s="18">
        <v>33.89928888888889</v>
      </c>
      <c r="S416" s="19">
        <v>39.323175111111112</v>
      </c>
    </row>
    <row r="417" spans="1:19" x14ac:dyDescent="0.25">
      <c r="A417" s="4">
        <v>67014</v>
      </c>
      <c r="B417" s="4">
        <v>7501943474895</v>
      </c>
      <c r="C417" s="12" t="s">
        <v>1046</v>
      </c>
      <c r="D417" s="13" t="s">
        <v>686</v>
      </c>
      <c r="E417" s="13" t="s">
        <v>687</v>
      </c>
      <c r="F417" s="13" t="s">
        <v>724</v>
      </c>
      <c r="G417" s="13">
        <v>10</v>
      </c>
      <c r="H417" s="13">
        <v>8</v>
      </c>
      <c r="I417" s="14">
        <v>448.88</v>
      </c>
      <c r="J417" s="15">
        <v>2</v>
      </c>
      <c r="K417" s="15">
        <v>9.5</v>
      </c>
      <c r="L417" s="16"/>
      <c r="M417" s="16"/>
      <c r="N417" s="16"/>
      <c r="O417" s="16"/>
      <c r="P417" s="17">
        <v>398.111672</v>
      </c>
      <c r="Q417" s="18">
        <v>461.80953951999999</v>
      </c>
      <c r="R417" s="18">
        <v>49.763959</v>
      </c>
      <c r="S417" s="19">
        <v>57.726192439999998</v>
      </c>
    </row>
    <row r="418" spans="1:19" x14ac:dyDescent="0.25">
      <c r="A418" s="4">
        <v>67025</v>
      </c>
      <c r="B418" s="4">
        <v>7501943475090</v>
      </c>
      <c r="C418" s="12" t="s">
        <v>1047</v>
      </c>
      <c r="D418" s="13" t="s">
        <v>686</v>
      </c>
      <c r="E418" s="13" t="s">
        <v>687</v>
      </c>
      <c r="F418" s="13" t="s">
        <v>881</v>
      </c>
      <c r="G418" s="13">
        <v>10</v>
      </c>
      <c r="H418" s="13">
        <v>20</v>
      </c>
      <c r="I418" s="14">
        <v>368.77</v>
      </c>
      <c r="J418" s="15">
        <v>2</v>
      </c>
      <c r="K418" s="15">
        <v>9.5</v>
      </c>
      <c r="L418" s="16"/>
      <c r="M418" s="16"/>
      <c r="N418" s="16"/>
      <c r="O418" s="16"/>
      <c r="P418" s="17">
        <v>327.06211299999995</v>
      </c>
      <c r="Q418" s="18">
        <v>379.39205107999993</v>
      </c>
      <c r="R418" s="18">
        <v>16.353105649999996</v>
      </c>
      <c r="S418" s="19">
        <v>18.969602553999998</v>
      </c>
    </row>
    <row r="419" spans="1:19" x14ac:dyDescent="0.25">
      <c r="A419" s="4">
        <v>66910</v>
      </c>
      <c r="B419" s="4">
        <v>7501943475861</v>
      </c>
      <c r="C419" s="12" t="s">
        <v>1048</v>
      </c>
      <c r="D419" s="13" t="s">
        <v>686</v>
      </c>
      <c r="E419" s="13" t="s">
        <v>687</v>
      </c>
      <c r="F419" s="13" t="s">
        <v>718</v>
      </c>
      <c r="G419" s="13">
        <v>6</v>
      </c>
      <c r="H419" s="13">
        <v>6</v>
      </c>
      <c r="I419" s="14">
        <v>392.12</v>
      </c>
      <c r="J419" s="15">
        <v>2</v>
      </c>
      <c r="K419" s="15">
        <v>9.5</v>
      </c>
      <c r="L419" s="16"/>
      <c r="M419" s="16"/>
      <c r="N419" s="16"/>
      <c r="O419" s="16"/>
      <c r="P419" s="17">
        <v>347.77122800000001</v>
      </c>
      <c r="Q419" s="18">
        <v>403.41462447999999</v>
      </c>
      <c r="R419" s="18">
        <v>57.961871333333335</v>
      </c>
      <c r="S419" s="19">
        <v>67.23577074666666</v>
      </c>
    </row>
    <row r="420" spans="1:19" x14ac:dyDescent="0.25">
      <c r="A420" s="4">
        <v>89116</v>
      </c>
      <c r="B420" s="4">
        <v>7501943476028</v>
      </c>
      <c r="C420" s="12" t="s">
        <v>1049</v>
      </c>
      <c r="D420" s="13" t="s">
        <v>536</v>
      </c>
      <c r="E420" s="13" t="s">
        <v>537</v>
      </c>
      <c r="F420" s="13" t="s">
        <v>549</v>
      </c>
      <c r="G420" s="13">
        <v>100</v>
      </c>
      <c r="H420" s="13">
        <v>36</v>
      </c>
      <c r="I420" s="14">
        <v>1003.2</v>
      </c>
      <c r="J420" s="15">
        <v>2</v>
      </c>
      <c r="K420" s="15">
        <v>5</v>
      </c>
      <c r="L420" s="15">
        <v>5.5</v>
      </c>
      <c r="M420" s="16"/>
      <c r="N420" s="16"/>
      <c r="O420" s="16"/>
      <c r="P420" s="17">
        <v>882.61034399999994</v>
      </c>
      <c r="Q420" s="18">
        <v>1023.8279990399999</v>
      </c>
      <c r="R420" s="18">
        <v>24.516953999999998</v>
      </c>
      <c r="S420" s="19">
        <v>28.439666639999999</v>
      </c>
    </row>
    <row r="421" spans="1:19" x14ac:dyDescent="0.25">
      <c r="A421" s="4">
        <v>89234</v>
      </c>
      <c r="B421" s="4">
        <v>7501943476196</v>
      </c>
      <c r="C421" s="12" t="s">
        <v>1050</v>
      </c>
      <c r="D421" s="13" t="s">
        <v>536</v>
      </c>
      <c r="E421" s="13" t="s">
        <v>537</v>
      </c>
      <c r="F421" s="13" t="s">
        <v>1051</v>
      </c>
      <c r="G421" s="13">
        <v>80</v>
      </c>
      <c r="H421" s="13">
        <v>32</v>
      </c>
      <c r="I421" s="14">
        <v>495.3</v>
      </c>
      <c r="J421" s="15">
        <v>2</v>
      </c>
      <c r="K421" s="15">
        <v>5</v>
      </c>
      <c r="L421" s="15">
        <v>5.5</v>
      </c>
      <c r="M421" s="16"/>
      <c r="N421" s="16"/>
      <c r="O421" s="16"/>
      <c r="P421" s="17">
        <v>435.76246349999997</v>
      </c>
      <c r="Q421" s="18">
        <v>505.48445765999992</v>
      </c>
      <c r="R421" s="18">
        <v>13.617576984374999</v>
      </c>
      <c r="S421" s="19">
        <v>15.796389301874997</v>
      </c>
    </row>
    <row r="422" spans="1:19" x14ac:dyDescent="0.25">
      <c r="A422" s="4">
        <v>89117</v>
      </c>
      <c r="B422" s="4">
        <v>7501943476318</v>
      </c>
      <c r="C422" s="12" t="s">
        <v>1052</v>
      </c>
      <c r="D422" s="13" t="s">
        <v>536</v>
      </c>
      <c r="E422" s="13" t="s">
        <v>537</v>
      </c>
      <c r="F422" s="13" t="s">
        <v>1053</v>
      </c>
      <c r="G422" s="13">
        <v>80</v>
      </c>
      <c r="H422" s="13">
        <v>32</v>
      </c>
      <c r="I422" s="14">
        <v>797.6</v>
      </c>
      <c r="J422" s="15">
        <v>2</v>
      </c>
      <c r="K422" s="15">
        <v>5</v>
      </c>
      <c r="L422" s="15">
        <v>5.5</v>
      </c>
      <c r="M422" s="16"/>
      <c r="N422" s="16"/>
      <c r="O422" s="16"/>
      <c r="P422" s="17">
        <v>701.72449199999994</v>
      </c>
      <c r="Q422" s="18">
        <v>814.00041071999988</v>
      </c>
      <c r="R422" s="18">
        <v>21.928890374999998</v>
      </c>
      <c r="S422" s="19">
        <v>25.437512834999996</v>
      </c>
    </row>
    <row r="423" spans="1:19" x14ac:dyDescent="0.25">
      <c r="A423" s="4">
        <v>89025</v>
      </c>
      <c r="B423" s="4">
        <v>7501943476370</v>
      </c>
      <c r="C423" s="12" t="s">
        <v>1054</v>
      </c>
      <c r="D423" s="13" t="s">
        <v>536</v>
      </c>
      <c r="E423" s="13" t="s">
        <v>537</v>
      </c>
      <c r="F423" s="13" t="s">
        <v>559</v>
      </c>
      <c r="G423" s="13">
        <v>56</v>
      </c>
      <c r="H423" s="13">
        <v>48</v>
      </c>
      <c r="I423" s="14">
        <v>799.5</v>
      </c>
      <c r="J423" s="15">
        <v>2</v>
      </c>
      <c r="K423" s="15">
        <v>5</v>
      </c>
      <c r="L423" s="15">
        <v>5.5</v>
      </c>
      <c r="M423" s="16"/>
      <c r="N423" s="16"/>
      <c r="O423" s="16"/>
      <c r="P423" s="17">
        <v>703.39610249999987</v>
      </c>
      <c r="Q423" s="18">
        <v>815.93947889999981</v>
      </c>
      <c r="R423" s="18">
        <v>14.654085468749997</v>
      </c>
      <c r="S423" s="19">
        <v>16.998739143749997</v>
      </c>
    </row>
    <row r="424" spans="1:19" x14ac:dyDescent="0.25">
      <c r="A424" s="4">
        <v>89166</v>
      </c>
      <c r="B424" s="4">
        <v>7501943477483</v>
      </c>
      <c r="C424" s="12" t="s">
        <v>1055</v>
      </c>
      <c r="D424" s="13" t="s">
        <v>536</v>
      </c>
      <c r="E424" s="13" t="s">
        <v>537</v>
      </c>
      <c r="F424" s="13" t="s">
        <v>1056</v>
      </c>
      <c r="G424" s="13">
        <v>60</v>
      </c>
      <c r="H424" s="13">
        <v>72</v>
      </c>
      <c r="I424" s="14">
        <v>353.31</v>
      </c>
      <c r="J424" s="15">
        <v>2</v>
      </c>
      <c r="K424" s="15">
        <v>5</v>
      </c>
      <c r="L424" s="15">
        <v>5.5</v>
      </c>
      <c r="M424" s="16"/>
      <c r="N424" s="16"/>
      <c r="O424" s="16"/>
      <c r="P424" s="17">
        <v>310.84037144999996</v>
      </c>
      <c r="Q424" s="18">
        <v>360.57483088199996</v>
      </c>
      <c r="R424" s="18">
        <v>4.3172273812499995</v>
      </c>
      <c r="S424" s="19">
        <v>5.0079837622499994</v>
      </c>
    </row>
    <row r="425" spans="1:19" x14ac:dyDescent="0.25">
      <c r="A425" s="4">
        <v>89171</v>
      </c>
      <c r="B425" s="4">
        <v>7501943477506</v>
      </c>
      <c r="C425" s="12" t="s">
        <v>1057</v>
      </c>
      <c r="D425" s="13" t="s">
        <v>536</v>
      </c>
      <c r="E425" s="13" t="s">
        <v>537</v>
      </c>
      <c r="F425" s="13" t="s">
        <v>1058</v>
      </c>
      <c r="G425" s="13">
        <v>32</v>
      </c>
      <c r="H425" s="13">
        <v>48</v>
      </c>
      <c r="I425" s="14">
        <v>534.6</v>
      </c>
      <c r="J425" s="15">
        <v>2</v>
      </c>
      <c r="K425" s="15">
        <v>5</v>
      </c>
      <c r="L425" s="15">
        <v>5.5</v>
      </c>
      <c r="M425" s="16"/>
      <c r="N425" s="16"/>
      <c r="O425" s="16"/>
      <c r="P425" s="17">
        <v>470.33840699999996</v>
      </c>
      <c r="Q425" s="18">
        <v>545.59255211999994</v>
      </c>
      <c r="R425" s="18">
        <v>9.7987168124999986</v>
      </c>
      <c r="S425" s="19">
        <v>11.366511502499998</v>
      </c>
    </row>
    <row r="426" spans="1:19" x14ac:dyDescent="0.25">
      <c r="A426" s="4">
        <v>89189</v>
      </c>
      <c r="B426" s="4">
        <v>7501943477667</v>
      </c>
      <c r="C426" s="12" t="s">
        <v>1059</v>
      </c>
      <c r="D426" s="13" t="s">
        <v>536</v>
      </c>
      <c r="E426" s="13" t="s">
        <v>537</v>
      </c>
      <c r="F426" s="13" t="s">
        <v>1060</v>
      </c>
      <c r="G426" s="13">
        <v>50</v>
      </c>
      <c r="H426" s="13">
        <v>36</v>
      </c>
      <c r="I426" s="14">
        <v>653.54999999999995</v>
      </c>
      <c r="J426" s="15">
        <v>2</v>
      </c>
      <c r="K426" s="15">
        <v>5</v>
      </c>
      <c r="L426" s="15">
        <v>5.5</v>
      </c>
      <c r="M426" s="16"/>
      <c r="N426" s="16"/>
      <c r="O426" s="16"/>
      <c r="P426" s="17">
        <v>574.99002224999992</v>
      </c>
      <c r="Q426" s="18">
        <v>666.98842580999985</v>
      </c>
      <c r="R426" s="18">
        <v>15.971945062499998</v>
      </c>
      <c r="S426" s="19">
        <v>18.527456272499997</v>
      </c>
    </row>
    <row r="427" spans="1:19" x14ac:dyDescent="0.25">
      <c r="A427" s="4">
        <v>76941</v>
      </c>
      <c r="B427" s="4">
        <v>7501943477995</v>
      </c>
      <c r="C427" s="12" t="s">
        <v>1061</v>
      </c>
      <c r="D427" s="13" t="s">
        <v>601</v>
      </c>
      <c r="E427" s="13" t="s">
        <v>602</v>
      </c>
      <c r="F427" s="13" t="s">
        <v>609</v>
      </c>
      <c r="G427" s="13">
        <v>110</v>
      </c>
      <c r="H427" s="13">
        <v>9</v>
      </c>
      <c r="I427" s="14">
        <v>260.94</v>
      </c>
      <c r="J427" s="15">
        <v>2</v>
      </c>
      <c r="K427" s="15">
        <v>5</v>
      </c>
      <c r="L427" s="15">
        <v>7.5</v>
      </c>
      <c r="M427" s="16"/>
      <c r="N427" s="16"/>
      <c r="O427" s="16"/>
      <c r="P427" s="17">
        <v>224.71500449999996</v>
      </c>
      <c r="Q427" s="18">
        <v>260.66940521999993</v>
      </c>
      <c r="R427" s="18">
        <v>24.968333833333329</v>
      </c>
      <c r="S427" s="19">
        <v>28.963267246666661</v>
      </c>
    </row>
    <row r="428" spans="1:19" x14ac:dyDescent="0.25">
      <c r="A428" s="4">
        <v>76942</v>
      </c>
      <c r="B428" s="4">
        <v>7501943478008</v>
      </c>
      <c r="C428" s="12" t="s">
        <v>1062</v>
      </c>
      <c r="D428" s="13" t="s">
        <v>601</v>
      </c>
      <c r="E428" s="13" t="s">
        <v>602</v>
      </c>
      <c r="F428" s="13" t="s">
        <v>609</v>
      </c>
      <c r="G428" s="13">
        <v>110</v>
      </c>
      <c r="H428" s="13">
        <v>9</v>
      </c>
      <c r="I428" s="14">
        <v>260.94</v>
      </c>
      <c r="J428" s="15">
        <v>2</v>
      </c>
      <c r="K428" s="15">
        <v>5</v>
      </c>
      <c r="L428" s="15">
        <v>7.5</v>
      </c>
      <c r="M428" s="16"/>
      <c r="N428" s="16"/>
      <c r="O428" s="16"/>
      <c r="P428" s="17">
        <v>224.71500449999996</v>
      </c>
      <c r="Q428" s="18">
        <v>260.66940521999993</v>
      </c>
      <c r="R428" s="18">
        <v>24.968333833333329</v>
      </c>
      <c r="S428" s="19">
        <v>28.963267246666661</v>
      </c>
    </row>
    <row r="429" spans="1:19" x14ac:dyDescent="0.25">
      <c r="A429" s="4">
        <v>89258</v>
      </c>
      <c r="B429" s="4">
        <v>7501943478176</v>
      </c>
      <c r="C429" s="12" t="s">
        <v>1063</v>
      </c>
      <c r="D429" s="13" t="s">
        <v>536</v>
      </c>
      <c r="E429" s="13" t="s">
        <v>537</v>
      </c>
      <c r="F429" s="13" t="s">
        <v>1056</v>
      </c>
      <c r="G429" s="13">
        <v>30</v>
      </c>
      <c r="H429" s="13">
        <v>120</v>
      </c>
      <c r="I429" s="14">
        <v>394.05</v>
      </c>
      <c r="J429" s="15">
        <v>2</v>
      </c>
      <c r="K429" s="15">
        <v>5</v>
      </c>
      <c r="L429" s="15">
        <v>5.5</v>
      </c>
      <c r="M429" s="16"/>
      <c r="N429" s="16"/>
      <c r="O429" s="16"/>
      <c r="P429" s="17">
        <v>346.68321974999998</v>
      </c>
      <c r="Q429" s="18">
        <v>402.15253490999993</v>
      </c>
      <c r="R429" s="18">
        <v>2.8890268312499998</v>
      </c>
      <c r="S429" s="19">
        <v>3.3512711242499993</v>
      </c>
    </row>
    <row r="430" spans="1:19" x14ac:dyDescent="0.25">
      <c r="A430" s="4">
        <v>89045</v>
      </c>
      <c r="B430" s="4">
        <v>7501943478213</v>
      </c>
      <c r="C430" s="12" t="s">
        <v>1064</v>
      </c>
      <c r="D430" s="13" t="s">
        <v>536</v>
      </c>
      <c r="E430" s="13" t="s">
        <v>537</v>
      </c>
      <c r="F430" s="13" t="s">
        <v>561</v>
      </c>
      <c r="G430" s="13">
        <v>8</v>
      </c>
      <c r="H430" s="13">
        <v>192</v>
      </c>
      <c r="I430" s="14">
        <v>425.88</v>
      </c>
      <c r="J430" s="15">
        <v>2</v>
      </c>
      <c r="K430" s="15">
        <v>5</v>
      </c>
      <c r="L430" s="15">
        <v>5.5</v>
      </c>
      <c r="M430" s="16"/>
      <c r="N430" s="16"/>
      <c r="O430" s="16"/>
      <c r="P430" s="17">
        <v>374.68709459999991</v>
      </c>
      <c r="Q430" s="18">
        <v>434.63702973599987</v>
      </c>
      <c r="R430" s="18">
        <v>1.9514952843749995</v>
      </c>
      <c r="S430" s="19">
        <v>2.2637345298749993</v>
      </c>
    </row>
    <row r="431" spans="1:19" x14ac:dyDescent="0.25">
      <c r="A431" s="4">
        <v>89265</v>
      </c>
      <c r="B431" s="4">
        <v>7501943478220</v>
      </c>
      <c r="C431" s="12" t="s">
        <v>1065</v>
      </c>
      <c r="D431" s="13" t="s">
        <v>536</v>
      </c>
      <c r="E431" s="13" t="s">
        <v>537</v>
      </c>
      <c r="F431" s="13" t="s">
        <v>540</v>
      </c>
      <c r="G431" s="13">
        <v>360</v>
      </c>
      <c r="H431" s="13">
        <v>20</v>
      </c>
      <c r="I431" s="14">
        <v>971.2</v>
      </c>
      <c r="J431" s="15">
        <v>2</v>
      </c>
      <c r="K431" s="15">
        <v>5</v>
      </c>
      <c r="L431" s="15">
        <v>5.5</v>
      </c>
      <c r="M431" s="16"/>
      <c r="N431" s="16"/>
      <c r="O431" s="16"/>
      <c r="P431" s="17">
        <v>854.45690400000001</v>
      </c>
      <c r="Q431" s="18">
        <v>991.17000863999999</v>
      </c>
      <c r="R431" s="18">
        <v>42.722845200000002</v>
      </c>
      <c r="S431" s="19">
        <v>49.558500432000002</v>
      </c>
    </row>
    <row r="432" spans="1:19" x14ac:dyDescent="0.25">
      <c r="A432" s="4">
        <v>89048</v>
      </c>
      <c r="B432" s="4">
        <v>7501943478404</v>
      </c>
      <c r="C432" s="12" t="s">
        <v>1066</v>
      </c>
      <c r="D432" s="13" t="s">
        <v>536</v>
      </c>
      <c r="E432" s="13" t="s">
        <v>537</v>
      </c>
      <c r="F432" s="13" t="s">
        <v>1067</v>
      </c>
      <c r="G432" s="13">
        <v>10</v>
      </c>
      <c r="H432" s="13">
        <v>72</v>
      </c>
      <c r="I432" s="14">
        <v>352.81</v>
      </c>
      <c r="J432" s="15">
        <v>2</v>
      </c>
      <c r="K432" s="15">
        <v>5</v>
      </c>
      <c r="L432" s="15">
        <v>5.5</v>
      </c>
      <c r="M432" s="16"/>
      <c r="N432" s="16"/>
      <c r="O432" s="16"/>
      <c r="P432" s="17">
        <v>310.40047394999999</v>
      </c>
      <c r="Q432" s="18">
        <v>360.06454978199997</v>
      </c>
      <c r="R432" s="18">
        <v>4.31111769375</v>
      </c>
      <c r="S432" s="19">
        <v>5.0008965247499999</v>
      </c>
    </row>
    <row r="433" spans="1:19" ht="18" x14ac:dyDescent="0.25">
      <c r="A433" s="20">
        <v>95459</v>
      </c>
      <c r="B433" s="4">
        <v>7501943479999</v>
      </c>
      <c r="C433" s="12" t="s">
        <v>1068</v>
      </c>
      <c r="D433" s="13" t="s">
        <v>650</v>
      </c>
      <c r="E433" s="13" t="s">
        <v>651</v>
      </c>
      <c r="F433" s="13" t="s">
        <v>654</v>
      </c>
      <c r="G433" s="13">
        <v>300</v>
      </c>
      <c r="H433" s="13">
        <v>12</v>
      </c>
      <c r="I433" s="14">
        <v>208.49</v>
      </c>
      <c r="J433" s="15">
        <v>2</v>
      </c>
      <c r="K433" s="15">
        <v>5</v>
      </c>
      <c r="L433" s="15">
        <v>3.5</v>
      </c>
      <c r="M433" s="16"/>
      <c r="N433" s="16"/>
      <c r="O433" s="16"/>
      <c r="P433" s="17">
        <v>187.31054334999999</v>
      </c>
      <c r="Q433" s="18">
        <v>217.28023028599998</v>
      </c>
      <c r="R433" s="18">
        <v>15.609211945833332</v>
      </c>
      <c r="S433" s="19">
        <v>18.106685857166664</v>
      </c>
    </row>
    <row r="434" spans="1:19" x14ac:dyDescent="0.25">
      <c r="A434" s="4">
        <v>95387</v>
      </c>
      <c r="B434" s="4">
        <v>7501943484207</v>
      </c>
      <c r="C434" s="12" t="s">
        <v>1069</v>
      </c>
      <c r="D434" s="13" t="s">
        <v>650</v>
      </c>
      <c r="E434" s="13" t="s">
        <v>651</v>
      </c>
      <c r="F434" s="13" t="s">
        <v>658</v>
      </c>
      <c r="G434" s="13">
        <v>200</v>
      </c>
      <c r="H434" s="13">
        <v>12</v>
      </c>
      <c r="I434" s="14">
        <v>446.61</v>
      </c>
      <c r="J434" s="15">
        <v>2</v>
      </c>
      <c r="K434" s="15">
        <v>5</v>
      </c>
      <c r="L434" s="15">
        <v>2.5</v>
      </c>
      <c r="M434" s="16"/>
      <c r="N434" s="16"/>
      <c r="O434" s="16"/>
      <c r="P434" s="17">
        <v>405.39906224999999</v>
      </c>
      <c r="Q434" s="18">
        <v>470.26291220999997</v>
      </c>
      <c r="R434" s="18">
        <v>33.783255187499996</v>
      </c>
      <c r="S434" s="19">
        <v>39.188576017499997</v>
      </c>
    </row>
    <row r="435" spans="1:19" x14ac:dyDescent="0.25">
      <c r="A435" s="4">
        <v>95388</v>
      </c>
      <c r="B435" s="4">
        <v>7501943484214</v>
      </c>
      <c r="C435" s="12" t="s">
        <v>1070</v>
      </c>
      <c r="D435" s="13" t="s">
        <v>650</v>
      </c>
      <c r="E435" s="13" t="s">
        <v>651</v>
      </c>
      <c r="F435" s="13" t="s">
        <v>656</v>
      </c>
      <c r="G435" s="13">
        <v>200</v>
      </c>
      <c r="H435" s="13">
        <v>12</v>
      </c>
      <c r="I435" s="14">
        <v>446.61</v>
      </c>
      <c r="J435" s="15">
        <v>2</v>
      </c>
      <c r="K435" s="15">
        <v>5</v>
      </c>
      <c r="L435" s="15">
        <v>2.5</v>
      </c>
      <c r="M435" s="16"/>
      <c r="N435" s="16"/>
      <c r="O435" s="16"/>
      <c r="P435" s="17">
        <v>405.39906224999999</v>
      </c>
      <c r="Q435" s="18">
        <v>470.26291220999997</v>
      </c>
      <c r="R435" s="18">
        <v>33.783255187499996</v>
      </c>
      <c r="S435" s="19">
        <v>39.188576017499997</v>
      </c>
    </row>
    <row r="436" spans="1:19" x14ac:dyDescent="0.25">
      <c r="A436" s="4">
        <v>95389</v>
      </c>
      <c r="B436" s="4">
        <v>7501943484221</v>
      </c>
      <c r="C436" s="12" t="s">
        <v>1071</v>
      </c>
      <c r="D436" s="13" t="s">
        <v>650</v>
      </c>
      <c r="E436" s="13" t="s">
        <v>651</v>
      </c>
      <c r="F436" s="13" t="s">
        <v>654</v>
      </c>
      <c r="G436" s="13">
        <v>200</v>
      </c>
      <c r="H436" s="13">
        <v>12</v>
      </c>
      <c r="I436" s="14">
        <v>446.61</v>
      </c>
      <c r="J436" s="15">
        <v>2</v>
      </c>
      <c r="K436" s="15">
        <v>5</v>
      </c>
      <c r="L436" s="15">
        <v>2.5</v>
      </c>
      <c r="M436" s="16"/>
      <c r="N436" s="16"/>
      <c r="O436" s="16"/>
      <c r="P436" s="17">
        <v>405.39906224999999</v>
      </c>
      <c r="Q436" s="18">
        <v>470.26291220999997</v>
      </c>
      <c r="R436" s="18">
        <v>33.783255187499996</v>
      </c>
      <c r="S436" s="19">
        <v>39.188576017499997</v>
      </c>
    </row>
    <row r="437" spans="1:19" x14ac:dyDescent="0.25">
      <c r="A437" s="4">
        <v>95390</v>
      </c>
      <c r="B437" s="4">
        <v>7501943484238</v>
      </c>
      <c r="C437" s="12" t="s">
        <v>1072</v>
      </c>
      <c r="D437" s="13" t="s">
        <v>650</v>
      </c>
      <c r="E437" s="13" t="s">
        <v>651</v>
      </c>
      <c r="F437" s="13" t="s">
        <v>652</v>
      </c>
      <c r="G437" s="13">
        <v>80</v>
      </c>
      <c r="H437" s="13">
        <v>24</v>
      </c>
      <c r="I437" s="14">
        <v>267.97000000000003</v>
      </c>
      <c r="J437" s="15">
        <v>2</v>
      </c>
      <c r="K437" s="15">
        <v>5</v>
      </c>
      <c r="L437" s="15">
        <v>2.5</v>
      </c>
      <c r="M437" s="16"/>
      <c r="N437" s="16"/>
      <c r="O437" s="16"/>
      <c r="P437" s="17">
        <v>243.24306824999999</v>
      </c>
      <c r="Q437" s="18">
        <v>282.16195916999999</v>
      </c>
      <c r="R437" s="18">
        <v>10.13512784375</v>
      </c>
      <c r="S437" s="19">
        <v>11.756748298749999</v>
      </c>
    </row>
    <row r="438" spans="1:19" x14ac:dyDescent="0.25">
      <c r="A438" s="4">
        <v>95391</v>
      </c>
      <c r="B438" s="4">
        <v>7501943485068</v>
      </c>
      <c r="C438" s="12" t="s">
        <v>1073</v>
      </c>
      <c r="D438" s="13" t="s">
        <v>650</v>
      </c>
      <c r="E438" s="13" t="s">
        <v>651</v>
      </c>
      <c r="F438" s="13" t="s">
        <v>658</v>
      </c>
      <c r="G438" s="13">
        <v>50</v>
      </c>
      <c r="H438" s="13">
        <v>24</v>
      </c>
      <c r="I438" s="14">
        <v>595.49</v>
      </c>
      <c r="J438" s="15">
        <v>2</v>
      </c>
      <c r="K438" s="15">
        <v>5</v>
      </c>
      <c r="L438" s="15">
        <v>2.5</v>
      </c>
      <c r="M438" s="16"/>
      <c r="N438" s="16"/>
      <c r="O438" s="16"/>
      <c r="P438" s="17">
        <v>540.54116024999996</v>
      </c>
      <c r="Q438" s="18">
        <v>627.02774588999989</v>
      </c>
      <c r="R438" s="18">
        <v>22.52254834375</v>
      </c>
      <c r="S438" s="19">
        <v>26.126156078749997</v>
      </c>
    </row>
    <row r="439" spans="1:19" x14ac:dyDescent="0.25">
      <c r="A439" s="4">
        <v>95392</v>
      </c>
      <c r="B439" s="4">
        <v>7501943485075</v>
      </c>
      <c r="C439" s="12" t="s">
        <v>1074</v>
      </c>
      <c r="D439" s="13" t="s">
        <v>650</v>
      </c>
      <c r="E439" s="13" t="s">
        <v>651</v>
      </c>
      <c r="F439" s="13" t="s">
        <v>1075</v>
      </c>
      <c r="G439" s="13">
        <v>200</v>
      </c>
      <c r="H439" s="13">
        <v>12</v>
      </c>
      <c r="I439" s="14">
        <v>446.61</v>
      </c>
      <c r="J439" s="15">
        <v>2</v>
      </c>
      <c r="K439" s="15">
        <v>5</v>
      </c>
      <c r="L439" s="15">
        <v>2.5</v>
      </c>
      <c r="M439" s="16"/>
      <c r="N439" s="16"/>
      <c r="O439" s="16"/>
      <c r="P439" s="17">
        <v>405.39906224999999</v>
      </c>
      <c r="Q439" s="18">
        <v>470.26291220999997</v>
      </c>
      <c r="R439" s="18">
        <v>33.783255187499996</v>
      </c>
      <c r="S439" s="19">
        <v>39.188576017499997</v>
      </c>
    </row>
    <row r="440" spans="1:19" x14ac:dyDescent="0.25">
      <c r="A440" s="4">
        <v>95393</v>
      </c>
      <c r="B440" s="4">
        <v>7501943485082</v>
      </c>
      <c r="C440" s="12" t="s">
        <v>1076</v>
      </c>
      <c r="D440" s="13" t="s">
        <v>650</v>
      </c>
      <c r="E440" s="13" t="s">
        <v>651</v>
      </c>
      <c r="F440" s="13" t="s">
        <v>1075</v>
      </c>
      <c r="G440" s="13">
        <v>100</v>
      </c>
      <c r="H440" s="13">
        <v>24</v>
      </c>
      <c r="I440" s="14">
        <v>595.49</v>
      </c>
      <c r="J440" s="15">
        <v>2</v>
      </c>
      <c r="K440" s="15">
        <v>5</v>
      </c>
      <c r="L440" s="15">
        <v>2.5</v>
      </c>
      <c r="M440" s="16"/>
      <c r="N440" s="16"/>
      <c r="O440" s="16"/>
      <c r="P440" s="17">
        <v>540.54116024999996</v>
      </c>
      <c r="Q440" s="18">
        <v>627.02774588999989</v>
      </c>
      <c r="R440" s="18">
        <v>22.52254834375</v>
      </c>
      <c r="S440" s="19">
        <v>26.126156078749997</v>
      </c>
    </row>
    <row r="441" spans="1:19" x14ac:dyDescent="0.25">
      <c r="A441" s="4">
        <v>78058</v>
      </c>
      <c r="B441" s="4">
        <v>7501943488564</v>
      </c>
      <c r="C441" s="12" t="s">
        <v>1077</v>
      </c>
      <c r="D441" s="13" t="s">
        <v>601</v>
      </c>
      <c r="E441" s="13" t="s">
        <v>602</v>
      </c>
      <c r="F441" s="13" t="s">
        <v>1078</v>
      </c>
      <c r="G441" s="13">
        <v>250</v>
      </c>
      <c r="H441" s="13">
        <v>12</v>
      </c>
      <c r="I441" s="14">
        <v>301.33999999999997</v>
      </c>
      <c r="J441" s="15">
        <v>2</v>
      </c>
      <c r="K441" s="15">
        <v>5</v>
      </c>
      <c r="L441" s="15">
        <v>6.5</v>
      </c>
      <c r="M441" s="16"/>
      <c r="N441" s="16"/>
      <c r="O441" s="16"/>
      <c r="P441" s="17">
        <v>262.3119499</v>
      </c>
      <c r="Q441" s="18">
        <v>304.28186188399997</v>
      </c>
      <c r="R441" s="18">
        <v>21.859329158333335</v>
      </c>
      <c r="S441" s="19">
        <v>25.356821823666664</v>
      </c>
    </row>
    <row r="442" spans="1:19" x14ac:dyDescent="0.25">
      <c r="A442" s="4">
        <v>78059</v>
      </c>
      <c r="B442" s="4">
        <v>7501943488571</v>
      </c>
      <c r="C442" s="12" t="s">
        <v>1079</v>
      </c>
      <c r="D442" s="13" t="s">
        <v>601</v>
      </c>
      <c r="E442" s="13" t="s">
        <v>602</v>
      </c>
      <c r="F442" s="13" t="s">
        <v>1078</v>
      </c>
      <c r="G442" s="13">
        <v>400</v>
      </c>
      <c r="H442" s="13">
        <v>12</v>
      </c>
      <c r="I442" s="14">
        <v>448.14</v>
      </c>
      <c r="J442" s="15">
        <v>2</v>
      </c>
      <c r="K442" s="15">
        <v>5</v>
      </c>
      <c r="L442" s="15">
        <v>6.5</v>
      </c>
      <c r="M442" s="16"/>
      <c r="N442" s="16"/>
      <c r="O442" s="16"/>
      <c r="P442" s="17">
        <v>390.09914789999999</v>
      </c>
      <c r="Q442" s="18">
        <v>452.51501156399996</v>
      </c>
      <c r="R442" s="18">
        <v>32.508262324999997</v>
      </c>
      <c r="S442" s="19">
        <v>37.709584296999999</v>
      </c>
    </row>
    <row r="443" spans="1:19" x14ac:dyDescent="0.25">
      <c r="A443" s="4">
        <v>90197</v>
      </c>
      <c r="B443" s="4">
        <v>7501943488632</v>
      </c>
      <c r="C443" s="12" t="s">
        <v>1080</v>
      </c>
      <c r="D443" s="13" t="s">
        <v>512</v>
      </c>
      <c r="E443" s="13" t="s">
        <v>513</v>
      </c>
      <c r="F443" s="13" t="s">
        <v>565</v>
      </c>
      <c r="G443" s="13">
        <v>4</v>
      </c>
      <c r="H443" s="13">
        <v>12</v>
      </c>
      <c r="I443" s="14">
        <v>130</v>
      </c>
      <c r="J443" s="15">
        <v>2</v>
      </c>
      <c r="K443" s="15">
        <v>3.5</v>
      </c>
      <c r="L443" s="16"/>
      <c r="M443" s="16"/>
      <c r="N443" s="16"/>
      <c r="O443" s="16"/>
      <c r="P443" s="17">
        <v>122.94099999999999</v>
      </c>
      <c r="Q443" s="18">
        <v>142.61155999999997</v>
      </c>
      <c r="R443" s="18">
        <v>10.245083333333332</v>
      </c>
      <c r="S443" s="19">
        <v>11.884296666666664</v>
      </c>
    </row>
    <row r="444" spans="1:19" x14ac:dyDescent="0.25">
      <c r="A444" s="4">
        <v>63609</v>
      </c>
      <c r="B444" s="4">
        <v>7501943488922</v>
      </c>
      <c r="C444" s="12" t="s">
        <v>1081</v>
      </c>
      <c r="D444" s="13" t="s">
        <v>555</v>
      </c>
      <c r="E444" s="13" t="s">
        <v>564</v>
      </c>
      <c r="F444" s="13" t="s">
        <v>565</v>
      </c>
      <c r="G444" s="13">
        <v>40</v>
      </c>
      <c r="H444" s="13">
        <v>4</v>
      </c>
      <c r="I444" s="14">
        <v>521.91</v>
      </c>
      <c r="J444" s="15">
        <v>2</v>
      </c>
      <c r="K444" s="15">
        <v>2.5</v>
      </c>
      <c r="L444" s="16"/>
      <c r="M444" s="16"/>
      <c r="N444" s="16"/>
      <c r="O444" s="16"/>
      <c r="P444" s="17">
        <v>498.68500499999999</v>
      </c>
      <c r="Q444" s="18">
        <v>578.47460579999995</v>
      </c>
      <c r="R444" s="18">
        <v>124.67125125</v>
      </c>
      <c r="S444" s="19">
        <v>144.61865144999999</v>
      </c>
    </row>
    <row r="445" spans="1:19" x14ac:dyDescent="0.25">
      <c r="A445" s="4">
        <v>78008</v>
      </c>
      <c r="B445" s="4">
        <v>7501943489080</v>
      </c>
      <c r="C445" s="12" t="s">
        <v>1082</v>
      </c>
      <c r="D445" s="13" t="s">
        <v>601</v>
      </c>
      <c r="E445" s="13" t="s">
        <v>602</v>
      </c>
      <c r="F445" s="13" t="s">
        <v>742</v>
      </c>
      <c r="G445" s="13">
        <v>110</v>
      </c>
      <c r="H445" s="13">
        <v>24</v>
      </c>
      <c r="I445" s="14">
        <v>542.29</v>
      </c>
      <c r="J445" s="15">
        <v>2</v>
      </c>
      <c r="K445" s="15">
        <v>5</v>
      </c>
      <c r="L445" s="15">
        <v>7.5</v>
      </c>
      <c r="M445" s="16"/>
      <c r="N445" s="16"/>
      <c r="O445" s="16"/>
      <c r="P445" s="17">
        <v>467.00659074999987</v>
      </c>
      <c r="Q445" s="18">
        <v>541.72764526999981</v>
      </c>
      <c r="R445" s="18">
        <v>19.458607947916661</v>
      </c>
      <c r="S445" s="19">
        <v>22.571985219583325</v>
      </c>
    </row>
    <row r="446" spans="1:19" x14ac:dyDescent="0.25">
      <c r="A446" s="4">
        <v>78009</v>
      </c>
      <c r="B446" s="4">
        <v>7501943489097</v>
      </c>
      <c r="C446" s="12" t="s">
        <v>1083</v>
      </c>
      <c r="D446" s="13" t="s">
        <v>601</v>
      </c>
      <c r="E446" s="13" t="s">
        <v>602</v>
      </c>
      <c r="F446" s="13" t="s">
        <v>742</v>
      </c>
      <c r="G446" s="13">
        <v>110</v>
      </c>
      <c r="H446" s="13">
        <v>24</v>
      </c>
      <c r="I446" s="14">
        <v>542.29</v>
      </c>
      <c r="J446" s="15">
        <v>2</v>
      </c>
      <c r="K446" s="15">
        <v>5</v>
      </c>
      <c r="L446" s="15">
        <v>7.5</v>
      </c>
      <c r="M446" s="16"/>
      <c r="N446" s="16"/>
      <c r="O446" s="16"/>
      <c r="P446" s="17">
        <v>467.00659074999987</v>
      </c>
      <c r="Q446" s="18">
        <v>541.72764526999981</v>
      </c>
      <c r="R446" s="18">
        <v>19.458607947916661</v>
      </c>
      <c r="S446" s="19">
        <v>22.571985219583325</v>
      </c>
    </row>
    <row r="447" spans="1:19" x14ac:dyDescent="0.25">
      <c r="A447" s="4">
        <v>78010</v>
      </c>
      <c r="B447" s="4">
        <v>7501943489103</v>
      </c>
      <c r="C447" s="12" t="s">
        <v>1084</v>
      </c>
      <c r="D447" s="13" t="s">
        <v>601</v>
      </c>
      <c r="E447" s="13" t="s">
        <v>602</v>
      </c>
      <c r="F447" s="13" t="s">
        <v>742</v>
      </c>
      <c r="G447" s="13">
        <v>110</v>
      </c>
      <c r="H447" s="13">
        <v>24</v>
      </c>
      <c r="I447" s="14">
        <v>620.49</v>
      </c>
      <c r="J447" s="15">
        <v>2</v>
      </c>
      <c r="K447" s="15">
        <v>5</v>
      </c>
      <c r="L447" s="15">
        <v>7.5</v>
      </c>
      <c r="M447" s="16"/>
      <c r="N447" s="16"/>
      <c r="O447" s="16"/>
      <c r="P447" s="17">
        <v>534.3504757500001</v>
      </c>
      <c r="Q447" s="18">
        <v>619.8465518700001</v>
      </c>
      <c r="R447" s="18">
        <v>22.264603156250004</v>
      </c>
      <c r="S447" s="19">
        <v>25.826939661250005</v>
      </c>
    </row>
    <row r="448" spans="1:19" x14ac:dyDescent="0.25">
      <c r="A448" s="4">
        <v>78011</v>
      </c>
      <c r="B448" s="4">
        <v>7501943489110</v>
      </c>
      <c r="C448" s="12" t="s">
        <v>1085</v>
      </c>
      <c r="D448" s="13" t="s">
        <v>601</v>
      </c>
      <c r="E448" s="13" t="s">
        <v>602</v>
      </c>
      <c r="F448" s="13" t="s">
        <v>742</v>
      </c>
      <c r="G448" s="13">
        <v>110</v>
      </c>
      <c r="H448" s="13">
        <v>16</v>
      </c>
      <c r="I448" s="14">
        <v>591.17999999999995</v>
      </c>
      <c r="J448" s="15">
        <v>2</v>
      </c>
      <c r="K448" s="15">
        <v>5</v>
      </c>
      <c r="L448" s="15">
        <v>7.5</v>
      </c>
      <c r="M448" s="16"/>
      <c r="N448" s="16"/>
      <c r="O448" s="16"/>
      <c r="P448" s="17">
        <v>509.10943649999984</v>
      </c>
      <c r="Q448" s="18">
        <v>590.56694633999973</v>
      </c>
      <c r="R448" s="18">
        <v>31.81933978124999</v>
      </c>
      <c r="S448" s="19">
        <v>36.910434146249983</v>
      </c>
    </row>
    <row r="449" spans="1:19" x14ac:dyDescent="0.25">
      <c r="A449" s="4">
        <v>78012</v>
      </c>
      <c r="B449" s="4">
        <v>7501943489127</v>
      </c>
      <c r="C449" s="12" t="s">
        <v>1086</v>
      </c>
      <c r="D449" s="13" t="s">
        <v>601</v>
      </c>
      <c r="E449" s="13" t="s">
        <v>602</v>
      </c>
      <c r="F449" s="13" t="s">
        <v>742</v>
      </c>
      <c r="G449" s="13">
        <v>110</v>
      </c>
      <c r="H449" s="13">
        <v>16</v>
      </c>
      <c r="I449" s="14">
        <v>591.17999999999995</v>
      </c>
      <c r="J449" s="15">
        <v>2</v>
      </c>
      <c r="K449" s="15">
        <v>5</v>
      </c>
      <c r="L449" s="15">
        <v>7.5</v>
      </c>
      <c r="M449" s="16"/>
      <c r="N449" s="16"/>
      <c r="O449" s="16"/>
      <c r="P449" s="17">
        <v>509.10943649999984</v>
      </c>
      <c r="Q449" s="18">
        <v>590.56694633999973</v>
      </c>
      <c r="R449" s="18">
        <v>31.81933978124999</v>
      </c>
      <c r="S449" s="19">
        <v>36.910434146249983</v>
      </c>
    </row>
    <row r="450" spans="1:19" x14ac:dyDescent="0.25">
      <c r="A450" s="4">
        <v>78013</v>
      </c>
      <c r="B450" s="4">
        <v>7501943489134</v>
      </c>
      <c r="C450" s="12" t="s">
        <v>1087</v>
      </c>
      <c r="D450" s="13" t="s">
        <v>601</v>
      </c>
      <c r="E450" s="13" t="s">
        <v>602</v>
      </c>
      <c r="F450" s="13" t="s">
        <v>742</v>
      </c>
      <c r="G450" s="13">
        <v>110</v>
      </c>
      <c r="H450" s="13">
        <v>16</v>
      </c>
      <c r="I450" s="14">
        <v>591.17999999999995</v>
      </c>
      <c r="J450" s="15">
        <v>2</v>
      </c>
      <c r="K450" s="15">
        <v>5</v>
      </c>
      <c r="L450" s="15">
        <v>7.5</v>
      </c>
      <c r="M450" s="16"/>
      <c r="N450" s="16"/>
      <c r="O450" s="16"/>
      <c r="P450" s="17">
        <v>509.10943649999984</v>
      </c>
      <c r="Q450" s="18">
        <v>590.56694633999973</v>
      </c>
      <c r="R450" s="18">
        <v>31.81933978124999</v>
      </c>
      <c r="S450" s="19">
        <v>36.910434146249983</v>
      </c>
    </row>
    <row r="451" spans="1:19" x14ac:dyDescent="0.25">
      <c r="A451" s="4">
        <v>78014</v>
      </c>
      <c r="B451" s="4">
        <v>7501943489141</v>
      </c>
      <c r="C451" s="12" t="s">
        <v>1088</v>
      </c>
      <c r="D451" s="13" t="s">
        <v>601</v>
      </c>
      <c r="E451" s="13" t="s">
        <v>602</v>
      </c>
      <c r="F451" s="13" t="s">
        <v>742</v>
      </c>
      <c r="G451" s="13">
        <v>110</v>
      </c>
      <c r="H451" s="13">
        <v>16</v>
      </c>
      <c r="I451" s="14">
        <v>591.17999999999995</v>
      </c>
      <c r="J451" s="15">
        <v>2</v>
      </c>
      <c r="K451" s="15">
        <v>5</v>
      </c>
      <c r="L451" s="15">
        <v>7.5</v>
      </c>
      <c r="M451" s="16"/>
      <c r="N451" s="16"/>
      <c r="O451" s="16"/>
      <c r="P451" s="17">
        <v>509.10943649999984</v>
      </c>
      <c r="Q451" s="18">
        <v>590.56694633999973</v>
      </c>
      <c r="R451" s="18">
        <v>31.81933978124999</v>
      </c>
      <c r="S451" s="19">
        <v>36.910434146249983</v>
      </c>
    </row>
    <row r="452" spans="1:19" x14ac:dyDescent="0.25">
      <c r="A452" s="4">
        <v>78015</v>
      </c>
      <c r="B452" s="4">
        <v>7501943489158</v>
      </c>
      <c r="C452" s="12" t="s">
        <v>1089</v>
      </c>
      <c r="D452" s="13" t="s">
        <v>601</v>
      </c>
      <c r="E452" s="13" t="s">
        <v>602</v>
      </c>
      <c r="F452" s="13" t="s">
        <v>756</v>
      </c>
      <c r="G452" s="13">
        <v>225</v>
      </c>
      <c r="H452" s="13">
        <v>21</v>
      </c>
      <c r="I452" s="14">
        <v>406.54</v>
      </c>
      <c r="J452" s="15">
        <v>2</v>
      </c>
      <c r="K452" s="15">
        <v>5</v>
      </c>
      <c r="L452" s="15">
        <v>6.5</v>
      </c>
      <c r="M452" s="16"/>
      <c r="N452" s="16"/>
      <c r="O452" s="16"/>
      <c r="P452" s="17">
        <v>353.88697190000005</v>
      </c>
      <c r="Q452" s="18">
        <v>410.50888740400001</v>
      </c>
      <c r="R452" s="18">
        <v>16.85176056666667</v>
      </c>
      <c r="S452" s="19">
        <v>19.548042257333332</v>
      </c>
    </row>
    <row r="453" spans="1:19" x14ac:dyDescent="0.25">
      <c r="A453" s="4">
        <v>78016</v>
      </c>
      <c r="B453" s="4">
        <v>7501943489165</v>
      </c>
      <c r="C453" s="12" t="s">
        <v>1090</v>
      </c>
      <c r="D453" s="13" t="s">
        <v>601</v>
      </c>
      <c r="E453" s="13" t="s">
        <v>602</v>
      </c>
      <c r="F453" s="13" t="s">
        <v>756</v>
      </c>
      <c r="G453" s="13">
        <v>225</v>
      </c>
      <c r="H453" s="13">
        <v>21</v>
      </c>
      <c r="I453" s="14">
        <v>406.54</v>
      </c>
      <c r="J453" s="15">
        <v>2</v>
      </c>
      <c r="K453" s="15">
        <v>5</v>
      </c>
      <c r="L453" s="15">
        <v>6.5</v>
      </c>
      <c r="M453" s="16"/>
      <c r="N453" s="16"/>
      <c r="O453" s="16"/>
      <c r="P453" s="17">
        <v>353.88697190000005</v>
      </c>
      <c r="Q453" s="18">
        <v>410.50888740400001</v>
      </c>
      <c r="R453" s="18">
        <v>16.85176056666667</v>
      </c>
      <c r="S453" s="19">
        <v>19.548042257333332</v>
      </c>
    </row>
    <row r="454" spans="1:19" x14ac:dyDescent="0.25">
      <c r="A454" s="4">
        <v>95426</v>
      </c>
      <c r="B454" s="4">
        <v>7501943489196</v>
      </c>
      <c r="C454" s="12" t="s">
        <v>1091</v>
      </c>
      <c r="D454" s="13" t="s">
        <v>650</v>
      </c>
      <c r="E454" s="13" t="s">
        <v>651</v>
      </c>
      <c r="F454" s="13" t="s">
        <v>658</v>
      </c>
      <c r="G454" s="13">
        <v>250</v>
      </c>
      <c r="H454" s="13">
        <v>12</v>
      </c>
      <c r="I454" s="14">
        <v>424.34</v>
      </c>
      <c r="J454" s="15">
        <v>2</v>
      </c>
      <c r="K454" s="15">
        <v>5</v>
      </c>
      <c r="L454" s="15">
        <v>2.5</v>
      </c>
      <c r="M454" s="16"/>
      <c r="N454" s="16"/>
      <c r="O454" s="16"/>
      <c r="P454" s="17">
        <v>385.18402649999996</v>
      </c>
      <c r="Q454" s="18">
        <v>446.8134707399999</v>
      </c>
      <c r="R454" s="18">
        <v>32.098668874999994</v>
      </c>
      <c r="S454" s="19">
        <v>37.234455894999989</v>
      </c>
    </row>
    <row r="455" spans="1:19" x14ac:dyDescent="0.25">
      <c r="A455" s="4">
        <v>95428</v>
      </c>
      <c r="B455" s="4">
        <v>7501943489219</v>
      </c>
      <c r="C455" s="12" t="s">
        <v>1092</v>
      </c>
      <c r="D455" s="13" t="s">
        <v>650</v>
      </c>
      <c r="E455" s="13" t="s">
        <v>651</v>
      </c>
      <c r="F455" s="13" t="s">
        <v>654</v>
      </c>
      <c r="G455" s="13">
        <v>250</v>
      </c>
      <c r="H455" s="13">
        <v>12</v>
      </c>
      <c r="I455" s="14">
        <v>424.34</v>
      </c>
      <c r="J455" s="15">
        <v>2</v>
      </c>
      <c r="K455" s="15">
        <v>5</v>
      </c>
      <c r="L455" s="15">
        <v>2.5</v>
      </c>
      <c r="M455" s="16"/>
      <c r="N455" s="16"/>
      <c r="O455" s="16"/>
      <c r="P455" s="17">
        <v>385.18402649999996</v>
      </c>
      <c r="Q455" s="18">
        <v>446.8134707399999</v>
      </c>
      <c r="R455" s="18">
        <v>32.098668874999994</v>
      </c>
      <c r="S455" s="19">
        <v>37.234455894999989</v>
      </c>
    </row>
    <row r="456" spans="1:19" x14ac:dyDescent="0.25">
      <c r="A456" s="4">
        <v>95430</v>
      </c>
      <c r="B456" s="4">
        <v>7501943489233</v>
      </c>
      <c r="C456" s="12" t="s">
        <v>1093</v>
      </c>
      <c r="D456" s="13" t="s">
        <v>650</v>
      </c>
      <c r="E456" s="13" t="s">
        <v>651</v>
      </c>
      <c r="F456" s="13" t="s">
        <v>656</v>
      </c>
      <c r="G456" s="13">
        <v>250</v>
      </c>
      <c r="H456" s="13">
        <v>12</v>
      </c>
      <c r="I456" s="14">
        <v>424.34</v>
      </c>
      <c r="J456" s="15">
        <v>2</v>
      </c>
      <c r="K456" s="15">
        <v>5</v>
      </c>
      <c r="L456" s="15">
        <v>2.5</v>
      </c>
      <c r="M456" s="16"/>
      <c r="N456" s="16"/>
      <c r="O456" s="16"/>
      <c r="P456" s="17">
        <v>385.18402649999996</v>
      </c>
      <c r="Q456" s="18">
        <v>446.8134707399999</v>
      </c>
      <c r="R456" s="18">
        <v>32.098668874999994</v>
      </c>
      <c r="S456" s="19">
        <v>37.234455894999989</v>
      </c>
    </row>
    <row r="457" spans="1:19" x14ac:dyDescent="0.25">
      <c r="A457" s="4">
        <v>95437</v>
      </c>
      <c r="B457" s="4">
        <v>7501943489301</v>
      </c>
      <c r="C457" s="12" t="s">
        <v>1094</v>
      </c>
      <c r="D457" s="13" t="s">
        <v>650</v>
      </c>
      <c r="E457" s="13" t="s">
        <v>651</v>
      </c>
      <c r="F457" s="13" t="s">
        <v>658</v>
      </c>
      <c r="G457" s="13">
        <v>250</v>
      </c>
      <c r="H457" s="13">
        <v>12</v>
      </c>
      <c r="I457" s="14">
        <v>424.34</v>
      </c>
      <c r="J457" s="15">
        <v>2</v>
      </c>
      <c r="K457" s="15">
        <v>5</v>
      </c>
      <c r="L457" s="15">
        <v>2.5</v>
      </c>
      <c r="M457" s="16"/>
      <c r="N457" s="16"/>
      <c r="O457" s="16"/>
      <c r="P457" s="17">
        <v>385.18402649999996</v>
      </c>
      <c r="Q457" s="18">
        <v>446.8134707399999</v>
      </c>
      <c r="R457" s="18">
        <v>32.098668874999994</v>
      </c>
      <c r="S457" s="19">
        <v>37.234455894999989</v>
      </c>
    </row>
    <row r="458" spans="1:19" x14ac:dyDescent="0.25">
      <c r="A458" s="4">
        <v>95438</v>
      </c>
      <c r="B458" s="4">
        <v>7501943489318</v>
      </c>
      <c r="C458" s="12" t="s">
        <v>1095</v>
      </c>
      <c r="D458" s="13" t="s">
        <v>650</v>
      </c>
      <c r="E458" s="13" t="s">
        <v>651</v>
      </c>
      <c r="F458" s="13" t="s">
        <v>654</v>
      </c>
      <c r="G458" s="13">
        <v>250</v>
      </c>
      <c r="H458" s="13">
        <v>12</v>
      </c>
      <c r="I458" s="14">
        <v>424.34</v>
      </c>
      <c r="J458" s="15">
        <v>2</v>
      </c>
      <c r="K458" s="15">
        <v>5</v>
      </c>
      <c r="L458" s="15">
        <v>2.5</v>
      </c>
      <c r="M458" s="16"/>
      <c r="N458" s="16"/>
      <c r="O458" s="16"/>
      <c r="P458" s="17">
        <v>385.18402649999996</v>
      </c>
      <c r="Q458" s="18">
        <v>446.8134707399999</v>
      </c>
      <c r="R458" s="18">
        <v>32.098668874999994</v>
      </c>
      <c r="S458" s="19">
        <v>37.234455894999989</v>
      </c>
    </row>
    <row r="459" spans="1:19" x14ac:dyDescent="0.25">
      <c r="A459" s="4">
        <v>95439</v>
      </c>
      <c r="B459" s="4">
        <v>7501943489325</v>
      </c>
      <c r="C459" s="12" t="s">
        <v>1096</v>
      </c>
      <c r="D459" s="13" t="s">
        <v>650</v>
      </c>
      <c r="E459" s="13" t="s">
        <v>651</v>
      </c>
      <c r="F459" s="13" t="s">
        <v>656</v>
      </c>
      <c r="G459" s="13">
        <v>250</v>
      </c>
      <c r="H459" s="13">
        <v>12</v>
      </c>
      <c r="I459" s="14">
        <v>424.34</v>
      </c>
      <c r="J459" s="15">
        <v>2</v>
      </c>
      <c r="K459" s="15">
        <v>5</v>
      </c>
      <c r="L459" s="15">
        <v>2.5</v>
      </c>
      <c r="M459" s="16"/>
      <c r="N459" s="16"/>
      <c r="O459" s="16"/>
      <c r="P459" s="17">
        <v>385.18402649999996</v>
      </c>
      <c r="Q459" s="18">
        <v>446.8134707399999</v>
      </c>
      <c r="R459" s="18">
        <v>32.098668874999994</v>
      </c>
      <c r="S459" s="19">
        <v>37.234455894999989</v>
      </c>
    </row>
    <row r="460" spans="1:19" x14ac:dyDescent="0.25">
      <c r="A460" s="4">
        <v>95441</v>
      </c>
      <c r="B460" s="4">
        <v>7501943489349</v>
      </c>
      <c r="C460" s="12" t="s">
        <v>1097</v>
      </c>
      <c r="D460" s="13" t="s">
        <v>650</v>
      </c>
      <c r="E460" s="13" t="s">
        <v>651</v>
      </c>
      <c r="F460" s="13" t="s">
        <v>658</v>
      </c>
      <c r="G460" s="13">
        <v>250</v>
      </c>
      <c r="H460" s="13">
        <v>12</v>
      </c>
      <c r="I460" s="14">
        <v>424.34</v>
      </c>
      <c r="J460" s="15">
        <v>2</v>
      </c>
      <c r="K460" s="15">
        <v>5</v>
      </c>
      <c r="L460" s="15">
        <v>2.5</v>
      </c>
      <c r="M460" s="16"/>
      <c r="N460" s="16"/>
      <c r="O460" s="16"/>
      <c r="P460" s="17">
        <v>385.18402649999996</v>
      </c>
      <c r="Q460" s="18">
        <v>446.8134707399999</v>
      </c>
      <c r="R460" s="18">
        <v>32.098668874999994</v>
      </c>
      <c r="S460" s="19">
        <v>37.234455894999989</v>
      </c>
    </row>
    <row r="461" spans="1:19" x14ac:dyDescent="0.25">
      <c r="A461" s="4">
        <v>95442</v>
      </c>
      <c r="B461" s="4">
        <v>7501943489356</v>
      </c>
      <c r="C461" s="12" t="s">
        <v>1098</v>
      </c>
      <c r="D461" s="13" t="s">
        <v>650</v>
      </c>
      <c r="E461" s="13" t="s">
        <v>651</v>
      </c>
      <c r="F461" s="13" t="s">
        <v>654</v>
      </c>
      <c r="G461" s="13">
        <v>250</v>
      </c>
      <c r="H461" s="13">
        <v>12</v>
      </c>
      <c r="I461" s="14">
        <v>424.34</v>
      </c>
      <c r="J461" s="15">
        <v>2</v>
      </c>
      <c r="K461" s="15">
        <v>5</v>
      </c>
      <c r="L461" s="15">
        <v>2.5</v>
      </c>
      <c r="M461" s="16"/>
      <c r="N461" s="16"/>
      <c r="O461" s="16"/>
      <c r="P461" s="17">
        <v>385.18402649999996</v>
      </c>
      <c r="Q461" s="18">
        <v>446.8134707399999</v>
      </c>
      <c r="R461" s="18">
        <v>32.098668874999994</v>
      </c>
      <c r="S461" s="19">
        <v>37.234455894999989</v>
      </c>
    </row>
    <row r="462" spans="1:19" x14ac:dyDescent="0.25">
      <c r="A462" s="4">
        <v>70560</v>
      </c>
      <c r="B462" s="4">
        <v>7501943489578</v>
      </c>
      <c r="C462" s="12" t="s">
        <v>1099</v>
      </c>
      <c r="D462" s="13" t="s">
        <v>624</v>
      </c>
      <c r="E462" s="13" t="s">
        <v>625</v>
      </c>
      <c r="F462" s="13" t="s">
        <v>907</v>
      </c>
      <c r="G462" s="13">
        <v>22</v>
      </c>
      <c r="H462" s="13">
        <v>24</v>
      </c>
      <c r="I462" s="14">
        <v>273.55</v>
      </c>
      <c r="J462" s="15">
        <v>2</v>
      </c>
      <c r="K462" s="15">
        <v>2</v>
      </c>
      <c r="L462" s="16"/>
      <c r="M462" s="16"/>
      <c r="N462" s="16"/>
      <c r="O462" s="16"/>
      <c r="P462" s="17">
        <v>262.71742</v>
      </c>
      <c r="Q462" s="18">
        <v>304.75220719999999</v>
      </c>
      <c r="R462" s="18">
        <v>10.946559166666667</v>
      </c>
      <c r="S462" s="19">
        <v>12.698008633333332</v>
      </c>
    </row>
    <row r="463" spans="1:19" x14ac:dyDescent="0.25">
      <c r="A463" s="4">
        <v>70561</v>
      </c>
      <c r="B463" s="4">
        <v>7501943489592</v>
      </c>
      <c r="C463" s="12" t="s">
        <v>1100</v>
      </c>
      <c r="D463" s="13" t="s">
        <v>624</v>
      </c>
      <c r="E463" s="13" t="s">
        <v>625</v>
      </c>
      <c r="F463" s="13" t="s">
        <v>907</v>
      </c>
      <c r="G463" s="13">
        <v>44</v>
      </c>
      <c r="H463" s="13">
        <v>24</v>
      </c>
      <c r="I463" s="14">
        <v>504.6</v>
      </c>
      <c r="J463" s="15">
        <v>2</v>
      </c>
      <c r="K463" s="15">
        <v>4</v>
      </c>
      <c r="L463" s="16"/>
      <c r="M463" s="16"/>
      <c r="N463" s="16"/>
      <c r="O463" s="16"/>
      <c r="P463" s="17">
        <v>474.72768000000002</v>
      </c>
      <c r="Q463" s="18">
        <v>550.68410879999999</v>
      </c>
      <c r="R463" s="18">
        <v>19.78032</v>
      </c>
      <c r="S463" s="19">
        <v>22.945171200000001</v>
      </c>
    </row>
    <row r="464" spans="1:19" x14ac:dyDescent="0.25">
      <c r="A464" s="4">
        <v>67266</v>
      </c>
      <c r="B464" s="4">
        <v>7501943489653</v>
      </c>
      <c r="C464" s="12" t="s">
        <v>1101</v>
      </c>
      <c r="D464" s="13" t="s">
        <v>686</v>
      </c>
      <c r="E464" s="13" t="s">
        <v>687</v>
      </c>
      <c r="F464" s="13" t="s">
        <v>718</v>
      </c>
      <c r="G464" s="13">
        <v>2</v>
      </c>
      <c r="H464" s="13">
        <v>12</v>
      </c>
      <c r="I464" s="14">
        <v>182.5</v>
      </c>
      <c r="J464" s="15">
        <v>2</v>
      </c>
      <c r="K464" s="15">
        <v>9.5</v>
      </c>
      <c r="L464" s="16"/>
      <c r="M464" s="16"/>
      <c r="N464" s="16"/>
      <c r="O464" s="16"/>
      <c r="P464" s="17">
        <v>161.85925</v>
      </c>
      <c r="Q464" s="18">
        <v>187.75673</v>
      </c>
      <c r="R464" s="18">
        <v>13.488270833333333</v>
      </c>
      <c r="S464" s="19">
        <v>15.646394166666667</v>
      </c>
    </row>
    <row r="465" spans="1:19" x14ac:dyDescent="0.25">
      <c r="A465" s="4">
        <v>89063</v>
      </c>
      <c r="B465" s="4">
        <v>7501943489844</v>
      </c>
      <c r="C465" s="12" t="s">
        <v>1102</v>
      </c>
      <c r="D465" s="13" t="s">
        <v>536</v>
      </c>
      <c r="E465" s="13" t="s">
        <v>537</v>
      </c>
      <c r="F465" s="13" t="s">
        <v>538</v>
      </c>
      <c r="G465" s="13">
        <v>90</v>
      </c>
      <c r="H465" s="13">
        <v>36</v>
      </c>
      <c r="I465" s="14">
        <v>462.25</v>
      </c>
      <c r="J465" s="15">
        <v>2</v>
      </c>
      <c r="K465" s="15">
        <v>5</v>
      </c>
      <c r="L465" s="15">
        <v>5.5</v>
      </c>
      <c r="M465" s="16"/>
      <c r="N465" s="16"/>
      <c r="O465" s="16"/>
      <c r="P465" s="17">
        <v>406.68523874999994</v>
      </c>
      <c r="Q465" s="18">
        <v>471.75487694999993</v>
      </c>
      <c r="R465" s="18">
        <v>11.296812187499999</v>
      </c>
      <c r="S465" s="19">
        <v>13.104302137499998</v>
      </c>
    </row>
    <row r="466" spans="1:19" x14ac:dyDescent="0.25">
      <c r="A466" s="4">
        <v>89064</v>
      </c>
      <c r="B466" s="4">
        <v>7501943489868</v>
      </c>
      <c r="C466" s="12" t="s">
        <v>1103</v>
      </c>
      <c r="D466" s="13" t="s">
        <v>536</v>
      </c>
      <c r="E466" s="13" t="s">
        <v>537</v>
      </c>
      <c r="F466" s="13" t="s">
        <v>783</v>
      </c>
      <c r="G466" s="13">
        <v>6</v>
      </c>
      <c r="H466" s="13">
        <v>12</v>
      </c>
      <c r="I466" s="14">
        <v>152.5</v>
      </c>
      <c r="J466" s="15">
        <v>2</v>
      </c>
      <c r="K466" s="15">
        <v>5</v>
      </c>
      <c r="L466" s="15">
        <v>5.5</v>
      </c>
      <c r="M466" s="16"/>
      <c r="N466" s="16"/>
      <c r="O466" s="16"/>
      <c r="P466" s="17">
        <v>134.16873749999999</v>
      </c>
      <c r="Q466" s="18">
        <v>155.63573549999998</v>
      </c>
      <c r="R466" s="18">
        <v>11.180728125</v>
      </c>
      <c r="S466" s="19">
        <v>12.969644624999999</v>
      </c>
    </row>
    <row r="467" spans="1:19" x14ac:dyDescent="0.25">
      <c r="A467" s="4">
        <v>89065</v>
      </c>
      <c r="B467" s="4">
        <v>7501943489882</v>
      </c>
      <c r="C467" s="12" t="s">
        <v>1104</v>
      </c>
      <c r="D467" s="13" t="s">
        <v>536</v>
      </c>
      <c r="E467" s="13" t="s">
        <v>537</v>
      </c>
      <c r="F467" s="13" t="s">
        <v>783</v>
      </c>
      <c r="G467" s="13">
        <v>6</v>
      </c>
      <c r="H467" s="13">
        <v>12</v>
      </c>
      <c r="I467" s="14">
        <v>152.5</v>
      </c>
      <c r="J467" s="15">
        <v>2</v>
      </c>
      <c r="K467" s="15">
        <v>5</v>
      </c>
      <c r="L467" s="15">
        <v>5.5</v>
      </c>
      <c r="M467" s="16"/>
      <c r="N467" s="16"/>
      <c r="O467" s="16"/>
      <c r="P467" s="17">
        <v>134.16873749999999</v>
      </c>
      <c r="Q467" s="18">
        <v>155.63573549999998</v>
      </c>
      <c r="R467" s="18">
        <v>11.180728125</v>
      </c>
      <c r="S467" s="19">
        <v>12.969644624999999</v>
      </c>
    </row>
    <row r="468" spans="1:19" x14ac:dyDescent="0.25">
      <c r="A468" s="4">
        <v>89067</v>
      </c>
      <c r="B468" s="4">
        <v>7501943489929</v>
      </c>
      <c r="C468" s="12" t="s">
        <v>1105</v>
      </c>
      <c r="D468" s="13" t="s">
        <v>536</v>
      </c>
      <c r="E468" s="13" t="s">
        <v>537</v>
      </c>
      <c r="F468" s="13" t="s">
        <v>783</v>
      </c>
      <c r="G468" s="13">
        <v>6</v>
      </c>
      <c r="H468" s="13">
        <v>12</v>
      </c>
      <c r="I468" s="14">
        <v>152.5</v>
      </c>
      <c r="J468" s="15">
        <v>2</v>
      </c>
      <c r="K468" s="15">
        <v>5</v>
      </c>
      <c r="L468" s="15">
        <v>5.5</v>
      </c>
      <c r="M468" s="16"/>
      <c r="N468" s="16"/>
      <c r="O468" s="16"/>
      <c r="P468" s="17">
        <v>134.16873749999999</v>
      </c>
      <c r="Q468" s="18">
        <v>155.63573549999998</v>
      </c>
      <c r="R468" s="18">
        <v>11.180728125</v>
      </c>
      <c r="S468" s="19">
        <v>12.969644624999999</v>
      </c>
    </row>
    <row r="469" spans="1:19" x14ac:dyDescent="0.25">
      <c r="A469" s="4">
        <v>70435</v>
      </c>
      <c r="B469" s="4">
        <v>7501943489967</v>
      </c>
      <c r="C469" s="12" t="s">
        <v>1106</v>
      </c>
      <c r="D469" s="13" t="s">
        <v>525</v>
      </c>
      <c r="E469" s="13" t="s">
        <v>525</v>
      </c>
      <c r="F469" s="13" t="s">
        <v>551</v>
      </c>
      <c r="G469" s="13">
        <v>36</v>
      </c>
      <c r="H469" s="13">
        <v>6</v>
      </c>
      <c r="I469" s="14">
        <v>249.43</v>
      </c>
      <c r="J469" s="15">
        <v>2</v>
      </c>
      <c r="K469" s="16"/>
      <c r="L469" s="16"/>
      <c r="M469" s="16"/>
      <c r="N469" s="16"/>
      <c r="O469" s="16"/>
      <c r="P469" s="17">
        <v>244.44140000000002</v>
      </c>
      <c r="Q469" s="18">
        <v>283.55202400000002</v>
      </c>
      <c r="R469" s="18">
        <v>40.740233333333336</v>
      </c>
      <c r="S469" s="19">
        <v>47.258670666666667</v>
      </c>
    </row>
    <row r="470" spans="1:19" x14ac:dyDescent="0.25">
      <c r="A470" s="4">
        <v>70382</v>
      </c>
      <c r="B470" s="4">
        <v>7501943490529</v>
      </c>
      <c r="C470" s="12" t="s">
        <v>1107</v>
      </c>
      <c r="D470" s="13" t="s">
        <v>525</v>
      </c>
      <c r="E470" s="13" t="s">
        <v>525</v>
      </c>
      <c r="F470" s="13" t="s">
        <v>617</v>
      </c>
      <c r="G470" s="13">
        <v>36</v>
      </c>
      <c r="H470" s="13">
        <v>6</v>
      </c>
      <c r="I470" s="14">
        <v>276.33999999999997</v>
      </c>
      <c r="J470" s="15">
        <v>2</v>
      </c>
      <c r="K470" s="16"/>
      <c r="L470" s="16"/>
      <c r="M470" s="16"/>
      <c r="N470" s="16"/>
      <c r="O470" s="16"/>
      <c r="P470" s="17">
        <v>270.81319999999999</v>
      </c>
      <c r="Q470" s="18">
        <v>314.14331199999998</v>
      </c>
      <c r="R470" s="18">
        <v>45.135533333333335</v>
      </c>
      <c r="S470" s="19">
        <v>52.357218666666661</v>
      </c>
    </row>
    <row r="471" spans="1:19" x14ac:dyDescent="0.25">
      <c r="A471" s="4">
        <v>78034</v>
      </c>
      <c r="B471" s="4">
        <v>7501943490598</v>
      </c>
      <c r="C471" s="12" t="s">
        <v>1108</v>
      </c>
      <c r="D471" s="13" t="s">
        <v>601</v>
      </c>
      <c r="E471" s="13" t="s">
        <v>602</v>
      </c>
      <c r="F471" s="13" t="s">
        <v>756</v>
      </c>
      <c r="G471" s="13">
        <v>225</v>
      </c>
      <c r="H471" s="13">
        <v>21</v>
      </c>
      <c r="I471" s="14">
        <v>406.54</v>
      </c>
      <c r="J471" s="15">
        <v>2</v>
      </c>
      <c r="K471" s="15">
        <v>5</v>
      </c>
      <c r="L471" s="15">
        <v>6.5</v>
      </c>
      <c r="M471" s="16"/>
      <c r="N471" s="16"/>
      <c r="O471" s="16"/>
      <c r="P471" s="17">
        <v>353.88697190000005</v>
      </c>
      <c r="Q471" s="18">
        <v>410.50888740400001</v>
      </c>
      <c r="R471" s="18">
        <v>16.85176056666667</v>
      </c>
      <c r="S471" s="19">
        <v>19.548042257333332</v>
      </c>
    </row>
    <row r="472" spans="1:19" x14ac:dyDescent="0.25">
      <c r="A472" s="4">
        <v>67272</v>
      </c>
      <c r="B472" s="4">
        <v>7501943490802</v>
      </c>
      <c r="C472" s="12" t="s">
        <v>1109</v>
      </c>
      <c r="D472" s="13" t="s">
        <v>686</v>
      </c>
      <c r="E472" s="13" t="s">
        <v>687</v>
      </c>
      <c r="F472" s="13" t="s">
        <v>875</v>
      </c>
      <c r="G472" s="13">
        <v>10</v>
      </c>
      <c r="H472" s="13">
        <v>6</v>
      </c>
      <c r="I472" s="14">
        <v>552.5</v>
      </c>
      <c r="J472" s="15">
        <v>2</v>
      </c>
      <c r="K472" s="15">
        <v>9.5</v>
      </c>
      <c r="L472" s="16"/>
      <c r="M472" s="16"/>
      <c r="N472" s="16"/>
      <c r="O472" s="16"/>
      <c r="P472" s="17">
        <v>490.01225000000005</v>
      </c>
      <c r="Q472" s="18">
        <v>568.41421000000003</v>
      </c>
      <c r="R472" s="18">
        <v>81.668708333333342</v>
      </c>
      <c r="S472" s="19">
        <v>94.735701666666671</v>
      </c>
    </row>
    <row r="473" spans="1:19" x14ac:dyDescent="0.25">
      <c r="A473" s="4">
        <v>67273</v>
      </c>
      <c r="B473" s="4">
        <v>7501943490826</v>
      </c>
      <c r="C473" s="12" t="s">
        <v>1110</v>
      </c>
      <c r="D473" s="13" t="s">
        <v>686</v>
      </c>
      <c r="E473" s="13" t="s">
        <v>687</v>
      </c>
      <c r="F473" s="13" t="s">
        <v>875</v>
      </c>
      <c r="G473" s="13">
        <v>10</v>
      </c>
      <c r="H473" s="13">
        <v>6</v>
      </c>
      <c r="I473" s="14">
        <v>612.9</v>
      </c>
      <c r="J473" s="15">
        <v>2</v>
      </c>
      <c r="K473" s="15">
        <v>9.5</v>
      </c>
      <c r="L473" s="16"/>
      <c r="M473" s="16"/>
      <c r="N473" s="16"/>
      <c r="O473" s="16"/>
      <c r="P473" s="17">
        <v>543.58100999999999</v>
      </c>
      <c r="Q473" s="18">
        <v>630.55397159999995</v>
      </c>
      <c r="R473" s="18">
        <v>90.596834999999999</v>
      </c>
      <c r="S473" s="19">
        <v>105.09232859999999</v>
      </c>
    </row>
    <row r="474" spans="1:19" x14ac:dyDescent="0.25">
      <c r="A474" s="4">
        <v>906</v>
      </c>
      <c r="B474" s="4">
        <v>7501943491519</v>
      </c>
      <c r="C474" s="12" t="s">
        <v>1111</v>
      </c>
      <c r="D474" s="13" t="s">
        <v>512</v>
      </c>
      <c r="E474" s="13" t="s">
        <v>513</v>
      </c>
      <c r="F474" s="13" t="s">
        <v>514</v>
      </c>
      <c r="G474" s="13">
        <v>6</v>
      </c>
      <c r="H474" s="13">
        <v>8</v>
      </c>
      <c r="I474" s="14">
        <v>130</v>
      </c>
      <c r="J474" s="15">
        <v>2</v>
      </c>
      <c r="K474" s="15">
        <v>2.5</v>
      </c>
      <c r="L474" s="16"/>
      <c r="M474" s="16"/>
      <c r="N474" s="16"/>
      <c r="O474" s="16"/>
      <c r="P474" s="17">
        <v>124.21499999999999</v>
      </c>
      <c r="Q474" s="18">
        <v>144.08939999999998</v>
      </c>
      <c r="R474" s="18">
        <v>15.526874999999999</v>
      </c>
      <c r="S474" s="19">
        <v>18.011174999999998</v>
      </c>
    </row>
    <row r="475" spans="1:19" x14ac:dyDescent="0.25">
      <c r="A475" s="4">
        <v>907</v>
      </c>
      <c r="B475" s="4">
        <v>7501943491526</v>
      </c>
      <c r="C475" s="12" t="s">
        <v>1112</v>
      </c>
      <c r="D475" s="13" t="s">
        <v>512</v>
      </c>
      <c r="E475" s="13" t="s">
        <v>513</v>
      </c>
      <c r="F475" s="13" t="s">
        <v>514</v>
      </c>
      <c r="G475" s="13">
        <v>4</v>
      </c>
      <c r="H475" s="13">
        <v>20</v>
      </c>
      <c r="I475" s="14">
        <v>320</v>
      </c>
      <c r="J475" s="15">
        <v>2</v>
      </c>
      <c r="K475" s="15">
        <v>2.5</v>
      </c>
      <c r="L475" s="16"/>
      <c r="M475" s="16"/>
      <c r="N475" s="16"/>
      <c r="O475" s="16"/>
      <c r="P475" s="17">
        <v>305.76</v>
      </c>
      <c r="Q475" s="18">
        <v>354.68159999999995</v>
      </c>
      <c r="R475" s="18">
        <v>15.288</v>
      </c>
      <c r="S475" s="19">
        <v>17.734079999999999</v>
      </c>
    </row>
    <row r="476" spans="1:19" x14ac:dyDescent="0.25">
      <c r="A476" s="4">
        <v>76966</v>
      </c>
      <c r="B476" s="4">
        <v>7501943492844</v>
      </c>
      <c r="C476" s="12" t="s">
        <v>1113</v>
      </c>
      <c r="D476" s="13" t="s">
        <v>601</v>
      </c>
      <c r="E476" s="13" t="s">
        <v>602</v>
      </c>
      <c r="F476" s="13" t="s">
        <v>603</v>
      </c>
      <c r="G476" s="13">
        <v>110</v>
      </c>
      <c r="H476" s="13">
        <v>30</v>
      </c>
      <c r="I476" s="14">
        <v>252.74</v>
      </c>
      <c r="J476" s="15">
        <v>2</v>
      </c>
      <c r="K476" s="15">
        <v>5</v>
      </c>
      <c r="L476" s="15">
        <v>6.5</v>
      </c>
      <c r="M476" s="16"/>
      <c r="N476" s="16"/>
      <c r="O476" s="16"/>
      <c r="P476" s="17">
        <v>220.00637890000002</v>
      </c>
      <c r="Q476" s="18">
        <v>255.20739952400001</v>
      </c>
      <c r="R476" s="18">
        <v>7.333545963333334</v>
      </c>
      <c r="S476" s="19">
        <v>8.5069133174666671</v>
      </c>
    </row>
    <row r="477" spans="1:19" x14ac:dyDescent="0.25">
      <c r="A477" s="4">
        <v>95272</v>
      </c>
      <c r="B477" s="4">
        <v>7501943492967</v>
      </c>
      <c r="C477" s="12" t="s">
        <v>1114</v>
      </c>
      <c r="D477" s="13" t="s">
        <v>650</v>
      </c>
      <c r="E477" s="13" t="s">
        <v>847</v>
      </c>
      <c r="F477" s="13" t="s">
        <v>938</v>
      </c>
      <c r="G477" s="13">
        <v>250</v>
      </c>
      <c r="H477" s="13">
        <v>10</v>
      </c>
      <c r="I477" s="14">
        <v>413.28</v>
      </c>
      <c r="J477" s="15">
        <v>2</v>
      </c>
      <c r="K477" s="15">
        <v>5</v>
      </c>
      <c r="L477" s="15">
        <v>3.5</v>
      </c>
      <c r="M477" s="16"/>
      <c r="N477" s="16"/>
      <c r="O477" s="16"/>
      <c r="P477" s="17">
        <v>371.29695119999997</v>
      </c>
      <c r="Q477" s="18">
        <v>430.70446339199992</v>
      </c>
      <c r="R477" s="18">
        <v>37.129695119999994</v>
      </c>
      <c r="S477" s="19">
        <v>43.070446339199989</v>
      </c>
    </row>
    <row r="478" spans="1:19" x14ac:dyDescent="0.25">
      <c r="A478" s="4">
        <v>95273</v>
      </c>
      <c r="B478" s="4">
        <v>7501943492974</v>
      </c>
      <c r="C478" s="12" t="s">
        <v>1115</v>
      </c>
      <c r="D478" s="13" t="s">
        <v>650</v>
      </c>
      <c r="E478" s="13" t="s">
        <v>847</v>
      </c>
      <c r="F478" s="13" t="s">
        <v>938</v>
      </c>
      <c r="G478" s="13">
        <v>2</v>
      </c>
      <c r="H478" s="13">
        <v>10</v>
      </c>
      <c r="I478" s="14">
        <v>413.28</v>
      </c>
      <c r="J478" s="15">
        <v>2</v>
      </c>
      <c r="K478" s="15">
        <v>5</v>
      </c>
      <c r="L478" s="15">
        <v>3.5</v>
      </c>
      <c r="M478" s="16"/>
      <c r="N478" s="16"/>
      <c r="O478" s="16"/>
      <c r="P478" s="17">
        <v>371.29695119999997</v>
      </c>
      <c r="Q478" s="18">
        <v>430.70446339199992</v>
      </c>
      <c r="R478" s="18">
        <v>37.129695119999994</v>
      </c>
      <c r="S478" s="19">
        <v>43.070446339199989</v>
      </c>
    </row>
    <row r="479" spans="1:19" x14ac:dyDescent="0.25">
      <c r="A479" s="4">
        <v>96586</v>
      </c>
      <c r="B479" s="4">
        <v>7501943493001</v>
      </c>
      <c r="C479" s="12" t="s">
        <v>1116</v>
      </c>
      <c r="D479" s="13" t="s">
        <v>583</v>
      </c>
      <c r="E479" s="13" t="s">
        <v>584</v>
      </c>
      <c r="F479" s="13" t="s">
        <v>1117</v>
      </c>
      <c r="G479" s="13">
        <v>80</v>
      </c>
      <c r="H479" s="13">
        <v>18</v>
      </c>
      <c r="I479" s="14">
        <v>427.55</v>
      </c>
      <c r="J479" s="15">
        <v>2</v>
      </c>
      <c r="K479" s="15">
        <v>5</v>
      </c>
      <c r="L479" s="15">
        <v>3</v>
      </c>
      <c r="M479" s="16"/>
      <c r="N479" s="16"/>
      <c r="O479" s="16"/>
      <c r="P479" s="17">
        <v>386.10757849999999</v>
      </c>
      <c r="Q479" s="18">
        <v>447.88479105999994</v>
      </c>
      <c r="R479" s="18">
        <v>21.450421027777779</v>
      </c>
      <c r="S479" s="19">
        <v>24.882488392222218</v>
      </c>
    </row>
    <row r="480" spans="1:19" x14ac:dyDescent="0.25">
      <c r="A480" s="4">
        <v>89042</v>
      </c>
      <c r="B480" s="4">
        <v>7501943493025</v>
      </c>
      <c r="C480" s="12" t="s">
        <v>1118</v>
      </c>
      <c r="D480" s="13" t="s">
        <v>536</v>
      </c>
      <c r="E480" s="13" t="s">
        <v>537</v>
      </c>
      <c r="F480" s="13" t="s">
        <v>1119</v>
      </c>
      <c r="G480" s="13">
        <v>50</v>
      </c>
      <c r="H480" s="13">
        <v>48</v>
      </c>
      <c r="I480" s="14">
        <v>456</v>
      </c>
      <c r="J480" s="15">
        <v>2</v>
      </c>
      <c r="K480" s="15">
        <v>5</v>
      </c>
      <c r="L480" s="15">
        <v>5.5</v>
      </c>
      <c r="M480" s="16"/>
      <c r="N480" s="16"/>
      <c r="O480" s="16"/>
      <c r="P480" s="17">
        <v>401.18651999999997</v>
      </c>
      <c r="Q480" s="18">
        <v>465.37636319999996</v>
      </c>
      <c r="R480" s="18">
        <v>8.3580524999999994</v>
      </c>
      <c r="S480" s="19">
        <v>9.6953408999999997</v>
      </c>
    </row>
    <row r="481" spans="1:19" x14ac:dyDescent="0.25">
      <c r="A481" s="4">
        <v>1795</v>
      </c>
      <c r="B481" s="4">
        <v>7501943493308</v>
      </c>
      <c r="C481" s="12" t="s">
        <v>1120</v>
      </c>
      <c r="D481" s="13" t="s">
        <v>512</v>
      </c>
      <c r="E481" s="13" t="s">
        <v>513</v>
      </c>
      <c r="F481" s="13" t="s">
        <v>1121</v>
      </c>
      <c r="G481" s="13">
        <v>24</v>
      </c>
      <c r="H481" s="13">
        <v>1</v>
      </c>
      <c r="I481" s="14">
        <v>83.65</v>
      </c>
      <c r="J481" s="15">
        <v>2</v>
      </c>
      <c r="K481" s="15">
        <v>3</v>
      </c>
      <c r="L481" s="16"/>
      <c r="M481" s="16"/>
      <c r="N481" s="16"/>
      <c r="O481" s="16"/>
      <c r="P481" s="17">
        <v>79.517690000000002</v>
      </c>
      <c r="Q481" s="18">
        <v>92.240520399999994</v>
      </c>
      <c r="R481" s="18">
        <v>79.517690000000002</v>
      </c>
      <c r="S481" s="19">
        <v>92.240520399999994</v>
      </c>
    </row>
    <row r="482" spans="1:19" x14ac:dyDescent="0.25">
      <c r="A482" s="4">
        <v>96576</v>
      </c>
      <c r="B482" s="4">
        <v>7501943493322</v>
      </c>
      <c r="C482" s="12" t="s">
        <v>1122</v>
      </c>
      <c r="D482" s="13" t="s">
        <v>583</v>
      </c>
      <c r="E482" s="13" t="s">
        <v>584</v>
      </c>
      <c r="F482" s="13" t="s">
        <v>745</v>
      </c>
      <c r="G482" s="13">
        <v>10</v>
      </c>
      <c r="H482" s="13">
        <v>120</v>
      </c>
      <c r="I482" s="14">
        <v>1075.79</v>
      </c>
      <c r="J482" s="15">
        <v>2</v>
      </c>
      <c r="K482" s="15">
        <v>5</v>
      </c>
      <c r="L482" s="15">
        <v>3</v>
      </c>
      <c r="M482" s="16"/>
      <c r="N482" s="16"/>
      <c r="O482" s="16"/>
      <c r="P482" s="17">
        <v>971.51367529999982</v>
      </c>
      <c r="Q482" s="18">
        <v>1126.9558633479996</v>
      </c>
      <c r="R482" s="18">
        <v>8.095947294166665</v>
      </c>
      <c r="S482" s="19">
        <v>9.3912988612333308</v>
      </c>
    </row>
    <row r="483" spans="1:19" x14ac:dyDescent="0.25">
      <c r="A483" s="4">
        <v>66948</v>
      </c>
      <c r="B483" s="4">
        <v>7501943493391</v>
      </c>
      <c r="C483" s="12" t="s">
        <v>1123</v>
      </c>
      <c r="D483" s="13" t="s">
        <v>686</v>
      </c>
      <c r="E483" s="13" t="s">
        <v>687</v>
      </c>
      <c r="F483" s="13" t="s">
        <v>718</v>
      </c>
      <c r="G483" s="13">
        <v>10</v>
      </c>
      <c r="H483" s="13">
        <v>8</v>
      </c>
      <c r="I483" s="14">
        <v>853.92</v>
      </c>
      <c r="J483" s="15">
        <v>2</v>
      </c>
      <c r="K483" s="15">
        <v>9.5</v>
      </c>
      <c r="L483" s="16"/>
      <c r="M483" s="16"/>
      <c r="N483" s="16"/>
      <c r="O483" s="16"/>
      <c r="P483" s="17">
        <v>757.34164799999996</v>
      </c>
      <c r="Q483" s="18">
        <v>878.51631167999994</v>
      </c>
      <c r="R483" s="18">
        <v>94.667705999999995</v>
      </c>
      <c r="S483" s="19">
        <v>109.81453895999999</v>
      </c>
    </row>
    <row r="484" spans="1:19" x14ac:dyDescent="0.25">
      <c r="A484" s="4">
        <v>66966</v>
      </c>
      <c r="B484" s="4">
        <v>7501943493414</v>
      </c>
      <c r="C484" s="12" t="s">
        <v>1124</v>
      </c>
      <c r="D484" s="13" t="s">
        <v>686</v>
      </c>
      <c r="E484" s="13" t="s">
        <v>687</v>
      </c>
      <c r="F484" s="13" t="s">
        <v>718</v>
      </c>
      <c r="G484" s="13">
        <v>10</v>
      </c>
      <c r="H484" s="13">
        <v>8</v>
      </c>
      <c r="I484" s="14">
        <v>933.76</v>
      </c>
      <c r="J484" s="15">
        <v>2</v>
      </c>
      <c r="K484" s="15">
        <v>9.5</v>
      </c>
      <c r="L484" s="16"/>
      <c r="M484" s="16"/>
      <c r="N484" s="16"/>
      <c r="O484" s="16"/>
      <c r="P484" s="17">
        <v>828.15174400000001</v>
      </c>
      <c r="Q484" s="18">
        <v>960.65602303999992</v>
      </c>
      <c r="R484" s="18">
        <v>103.518968</v>
      </c>
      <c r="S484" s="19">
        <v>120.08200287999999</v>
      </c>
    </row>
    <row r="485" spans="1:19" x14ac:dyDescent="0.25">
      <c r="A485" s="4">
        <v>66919</v>
      </c>
      <c r="B485" s="4">
        <v>7501943493438</v>
      </c>
      <c r="C485" s="12" t="s">
        <v>1125</v>
      </c>
      <c r="D485" s="13" t="s">
        <v>686</v>
      </c>
      <c r="E485" s="13" t="s">
        <v>687</v>
      </c>
      <c r="F485" s="13" t="s">
        <v>1045</v>
      </c>
      <c r="G485" s="13">
        <v>8</v>
      </c>
      <c r="H485" s="13">
        <v>10</v>
      </c>
      <c r="I485" s="14">
        <v>388.77</v>
      </c>
      <c r="J485" s="15">
        <v>2</v>
      </c>
      <c r="K485" s="15">
        <v>9.5</v>
      </c>
      <c r="L485" s="16"/>
      <c r="M485" s="16"/>
      <c r="N485" s="16"/>
      <c r="O485" s="16"/>
      <c r="P485" s="17">
        <v>344.80011300000001</v>
      </c>
      <c r="Q485" s="18">
        <v>399.96813107999998</v>
      </c>
      <c r="R485" s="18">
        <v>34.480011300000001</v>
      </c>
      <c r="S485" s="19">
        <v>39.996813107999998</v>
      </c>
    </row>
    <row r="486" spans="1:19" x14ac:dyDescent="0.25">
      <c r="A486" s="4">
        <v>803</v>
      </c>
      <c r="B486" s="4">
        <v>7501943493735</v>
      </c>
      <c r="C486" s="12" t="s">
        <v>1126</v>
      </c>
      <c r="D486" s="13" t="s">
        <v>512</v>
      </c>
      <c r="E486" s="13" t="s">
        <v>513</v>
      </c>
      <c r="F486" s="13" t="s">
        <v>997</v>
      </c>
      <c r="G486" s="13">
        <v>4</v>
      </c>
      <c r="H486" s="13">
        <v>12</v>
      </c>
      <c r="I486" s="14">
        <v>241.55</v>
      </c>
      <c r="J486" s="15">
        <v>2</v>
      </c>
      <c r="K486" s="16"/>
      <c r="L486" s="16"/>
      <c r="M486" s="16"/>
      <c r="N486" s="16"/>
      <c r="O486" s="16"/>
      <c r="P486" s="17">
        <v>236.71899999999999</v>
      </c>
      <c r="Q486" s="18">
        <v>274.59403999999995</v>
      </c>
      <c r="R486" s="18">
        <v>19.726583333333334</v>
      </c>
      <c r="S486" s="19">
        <v>22.882836666666662</v>
      </c>
    </row>
    <row r="487" spans="1:19" x14ac:dyDescent="0.25">
      <c r="A487" s="4">
        <v>810</v>
      </c>
      <c r="B487" s="4">
        <v>7501943493803</v>
      </c>
      <c r="C487" s="12" t="s">
        <v>1127</v>
      </c>
      <c r="D487" s="13" t="s">
        <v>512</v>
      </c>
      <c r="E487" s="13" t="s">
        <v>513</v>
      </c>
      <c r="F487" s="13" t="s">
        <v>997</v>
      </c>
      <c r="G487" s="13">
        <v>12</v>
      </c>
      <c r="H487" s="13">
        <v>4</v>
      </c>
      <c r="I487" s="14">
        <v>235.8</v>
      </c>
      <c r="J487" s="15">
        <v>2</v>
      </c>
      <c r="K487" s="16"/>
      <c r="L487" s="16"/>
      <c r="M487" s="16"/>
      <c r="N487" s="16"/>
      <c r="O487" s="16"/>
      <c r="P487" s="17">
        <v>231.084</v>
      </c>
      <c r="Q487" s="18">
        <v>268.05743999999999</v>
      </c>
      <c r="R487" s="18">
        <v>57.771000000000001</v>
      </c>
      <c r="S487" s="19">
        <v>67.014359999999996</v>
      </c>
    </row>
    <row r="488" spans="1:19" x14ac:dyDescent="0.25">
      <c r="A488" s="4">
        <v>78037</v>
      </c>
      <c r="B488" s="4">
        <v>7501943493940</v>
      </c>
      <c r="C488" s="12" t="s">
        <v>1128</v>
      </c>
      <c r="D488" s="13" t="s">
        <v>601</v>
      </c>
      <c r="E488" s="13" t="s">
        <v>602</v>
      </c>
      <c r="F488" s="13" t="s">
        <v>1129</v>
      </c>
      <c r="G488" s="13">
        <v>10</v>
      </c>
      <c r="H488" s="13">
        <v>120</v>
      </c>
      <c r="I488" s="14">
        <v>1301.45</v>
      </c>
      <c r="J488" s="15">
        <v>2</v>
      </c>
      <c r="K488" s="15">
        <v>5</v>
      </c>
      <c r="L488" s="15">
        <v>6.5</v>
      </c>
      <c r="M488" s="16"/>
      <c r="N488" s="16"/>
      <c r="O488" s="16"/>
      <c r="P488" s="17">
        <v>1132.8927032500001</v>
      </c>
      <c r="Q488" s="18">
        <v>1314.1555357699999</v>
      </c>
      <c r="R488" s="18">
        <v>9.4407725270833343</v>
      </c>
      <c r="S488" s="19">
        <v>10.951296131416665</v>
      </c>
    </row>
    <row r="489" spans="1:19" x14ac:dyDescent="0.25">
      <c r="A489" s="4">
        <v>92029</v>
      </c>
      <c r="B489" s="4">
        <v>7501943494046</v>
      </c>
      <c r="C489" s="12" t="s">
        <v>1130</v>
      </c>
      <c r="D489" s="13" t="s">
        <v>521</v>
      </c>
      <c r="E489" s="13" t="s">
        <v>522</v>
      </c>
      <c r="F489" s="13" t="s">
        <v>708</v>
      </c>
      <c r="G489" s="13">
        <v>180</v>
      </c>
      <c r="H489" s="13">
        <v>6</v>
      </c>
      <c r="I489" s="14">
        <v>120.3</v>
      </c>
      <c r="J489" s="15">
        <v>2</v>
      </c>
      <c r="K489" s="15">
        <v>2</v>
      </c>
      <c r="L489" s="15">
        <v>5.5</v>
      </c>
      <c r="M489" s="16"/>
      <c r="N489" s="16"/>
      <c r="O489" s="16"/>
      <c r="P489" s="17">
        <v>109.18163339999998</v>
      </c>
      <c r="Q489" s="18">
        <v>126.65069474399996</v>
      </c>
      <c r="R489" s="18">
        <v>18.196938899999996</v>
      </c>
      <c r="S489" s="19">
        <v>21.108449123999993</v>
      </c>
    </row>
    <row r="490" spans="1:19" x14ac:dyDescent="0.25">
      <c r="A490" s="4">
        <v>95321</v>
      </c>
      <c r="B490" s="4">
        <v>7501943494053</v>
      </c>
      <c r="C490" s="12" t="s">
        <v>1131</v>
      </c>
      <c r="D490" s="13" t="s">
        <v>650</v>
      </c>
      <c r="E490" s="13" t="s">
        <v>847</v>
      </c>
      <c r="F490" s="13" t="s">
        <v>938</v>
      </c>
      <c r="G490" s="13">
        <v>250</v>
      </c>
      <c r="H490" s="13">
        <v>12</v>
      </c>
      <c r="I490" s="14">
        <v>405.66</v>
      </c>
      <c r="J490" s="15">
        <v>2</v>
      </c>
      <c r="K490" s="15">
        <v>5</v>
      </c>
      <c r="L490" s="15">
        <v>3.5</v>
      </c>
      <c r="M490" s="16"/>
      <c r="N490" s="16"/>
      <c r="O490" s="16"/>
      <c r="P490" s="17">
        <v>364.45102889999998</v>
      </c>
      <c r="Q490" s="18">
        <v>422.76319352399997</v>
      </c>
      <c r="R490" s="18">
        <v>30.370919075</v>
      </c>
      <c r="S490" s="19">
        <v>35.230266127</v>
      </c>
    </row>
    <row r="491" spans="1:19" x14ac:dyDescent="0.25">
      <c r="A491" s="4">
        <v>95322</v>
      </c>
      <c r="B491" s="4">
        <v>7501943494060</v>
      </c>
      <c r="C491" s="12" t="s">
        <v>1132</v>
      </c>
      <c r="D491" s="13" t="s">
        <v>650</v>
      </c>
      <c r="E491" s="13" t="s">
        <v>847</v>
      </c>
      <c r="F491" s="13" t="s">
        <v>938</v>
      </c>
      <c r="G491" s="13">
        <v>400</v>
      </c>
      <c r="H491" s="13">
        <v>12</v>
      </c>
      <c r="I491" s="14">
        <v>571.99</v>
      </c>
      <c r="J491" s="15">
        <v>2</v>
      </c>
      <c r="K491" s="15">
        <v>5</v>
      </c>
      <c r="L491" s="15">
        <v>3.5</v>
      </c>
      <c r="M491" s="16"/>
      <c r="N491" s="16"/>
      <c r="O491" s="16"/>
      <c r="P491" s="17">
        <v>513.88439585000003</v>
      </c>
      <c r="Q491" s="18">
        <v>596.10589918599999</v>
      </c>
      <c r="R491" s="18">
        <v>42.823699654166667</v>
      </c>
      <c r="S491" s="19">
        <v>49.675491598833332</v>
      </c>
    </row>
    <row r="492" spans="1:19" x14ac:dyDescent="0.25">
      <c r="A492" s="4">
        <v>95342</v>
      </c>
      <c r="B492" s="4">
        <v>7501943494077</v>
      </c>
      <c r="C492" s="12" t="s">
        <v>1133</v>
      </c>
      <c r="D492" s="13" t="s">
        <v>650</v>
      </c>
      <c r="E492" s="13" t="s">
        <v>847</v>
      </c>
      <c r="F492" s="13" t="s">
        <v>950</v>
      </c>
      <c r="G492" s="13">
        <v>250</v>
      </c>
      <c r="H492" s="13">
        <v>12</v>
      </c>
      <c r="I492" s="14">
        <v>405.66</v>
      </c>
      <c r="J492" s="15">
        <v>2</v>
      </c>
      <c r="K492" s="15">
        <v>5</v>
      </c>
      <c r="L492" s="15">
        <v>3.5</v>
      </c>
      <c r="M492" s="16"/>
      <c r="N492" s="16"/>
      <c r="O492" s="16"/>
      <c r="P492" s="17">
        <v>364.45102889999998</v>
      </c>
      <c r="Q492" s="18">
        <v>422.76319352399997</v>
      </c>
      <c r="R492" s="18">
        <v>30.370919075</v>
      </c>
      <c r="S492" s="19">
        <v>35.230266127</v>
      </c>
    </row>
    <row r="493" spans="1:19" x14ac:dyDescent="0.25">
      <c r="A493" s="4">
        <v>1800</v>
      </c>
      <c r="B493" s="4">
        <v>7501943494114</v>
      </c>
      <c r="C493" s="12" t="s">
        <v>1134</v>
      </c>
      <c r="D493" s="13" t="s">
        <v>512</v>
      </c>
      <c r="E493" s="13" t="s">
        <v>513</v>
      </c>
      <c r="F493" s="13" t="s">
        <v>1121</v>
      </c>
      <c r="G493" s="13">
        <v>6</v>
      </c>
      <c r="H493" s="13">
        <v>15</v>
      </c>
      <c r="I493" s="14">
        <v>300</v>
      </c>
      <c r="J493" s="15">
        <v>2</v>
      </c>
      <c r="K493" s="15">
        <v>3</v>
      </c>
      <c r="L493" s="16"/>
      <c r="M493" s="16"/>
      <c r="N493" s="16"/>
      <c r="O493" s="16"/>
      <c r="P493" s="17">
        <v>285.18</v>
      </c>
      <c r="Q493" s="18">
        <v>330.80879999999996</v>
      </c>
      <c r="R493" s="18">
        <v>19.012</v>
      </c>
      <c r="S493" s="19">
        <v>22.053919999999998</v>
      </c>
    </row>
    <row r="494" spans="1:19" x14ac:dyDescent="0.25">
      <c r="A494" s="4">
        <v>70326</v>
      </c>
      <c r="B494" s="4">
        <v>7501943494213</v>
      </c>
      <c r="C494" s="12" t="s">
        <v>1135</v>
      </c>
      <c r="D494" s="13" t="s">
        <v>525</v>
      </c>
      <c r="E494" s="13" t="s">
        <v>525</v>
      </c>
      <c r="F494" s="13" t="s">
        <v>749</v>
      </c>
      <c r="G494" s="13">
        <v>5</v>
      </c>
      <c r="H494" s="13">
        <v>30</v>
      </c>
      <c r="I494" s="14">
        <v>245.7</v>
      </c>
      <c r="J494" s="15">
        <v>2</v>
      </c>
      <c r="K494" s="16"/>
      <c r="L494" s="16"/>
      <c r="M494" s="16"/>
      <c r="N494" s="16"/>
      <c r="O494" s="16"/>
      <c r="P494" s="17">
        <v>240.78599999999997</v>
      </c>
      <c r="Q494" s="18">
        <v>279.31175999999994</v>
      </c>
      <c r="R494" s="18">
        <v>8.0261999999999993</v>
      </c>
      <c r="S494" s="19">
        <v>9.3103919999999984</v>
      </c>
    </row>
    <row r="495" spans="1:19" x14ac:dyDescent="0.25">
      <c r="A495" s="4">
        <v>70328</v>
      </c>
      <c r="B495" s="4">
        <v>7501943494237</v>
      </c>
      <c r="C495" s="12" t="s">
        <v>1136</v>
      </c>
      <c r="D495" s="13" t="s">
        <v>525</v>
      </c>
      <c r="E495" s="13" t="s">
        <v>525</v>
      </c>
      <c r="F495" s="13" t="s">
        <v>749</v>
      </c>
      <c r="G495" s="13">
        <v>20</v>
      </c>
      <c r="H495" s="13">
        <v>12</v>
      </c>
      <c r="I495" s="14">
        <v>392.18</v>
      </c>
      <c r="J495" s="15">
        <v>2</v>
      </c>
      <c r="K495" s="16"/>
      <c r="L495" s="16"/>
      <c r="M495" s="16"/>
      <c r="N495" s="16"/>
      <c r="O495" s="16"/>
      <c r="P495" s="17">
        <v>384.33640000000003</v>
      </c>
      <c r="Q495" s="18">
        <v>445.83022399999999</v>
      </c>
      <c r="R495" s="18">
        <v>32.028033333333333</v>
      </c>
      <c r="S495" s="19">
        <v>37.152518666666666</v>
      </c>
    </row>
    <row r="496" spans="1:19" x14ac:dyDescent="0.25">
      <c r="A496" s="4">
        <v>70330</v>
      </c>
      <c r="B496" s="4">
        <v>7501943494251</v>
      </c>
      <c r="C496" s="12" t="s">
        <v>1137</v>
      </c>
      <c r="D496" s="13" t="s">
        <v>525</v>
      </c>
      <c r="E496" s="13" t="s">
        <v>525</v>
      </c>
      <c r="F496" s="13" t="s">
        <v>751</v>
      </c>
      <c r="G496" s="13">
        <v>14</v>
      </c>
      <c r="H496" s="13">
        <v>24</v>
      </c>
      <c r="I496" s="14">
        <v>423.15</v>
      </c>
      <c r="J496" s="15">
        <v>2</v>
      </c>
      <c r="K496" s="16"/>
      <c r="L496" s="16"/>
      <c r="M496" s="16"/>
      <c r="N496" s="16"/>
      <c r="O496" s="16"/>
      <c r="P496" s="17">
        <v>414.68699999999995</v>
      </c>
      <c r="Q496" s="18">
        <v>481.0369199999999</v>
      </c>
      <c r="R496" s="18">
        <v>17.278624999999998</v>
      </c>
      <c r="S496" s="19">
        <v>20.043204999999997</v>
      </c>
    </row>
    <row r="497" spans="1:19" x14ac:dyDescent="0.25">
      <c r="A497" s="4">
        <v>70332</v>
      </c>
      <c r="B497" s="4">
        <v>7501943494275</v>
      </c>
      <c r="C497" s="12" t="s">
        <v>1138</v>
      </c>
      <c r="D497" s="13" t="s">
        <v>525</v>
      </c>
      <c r="E497" s="13" t="s">
        <v>525</v>
      </c>
      <c r="F497" s="13" t="s">
        <v>806</v>
      </c>
      <c r="G497" s="13">
        <v>8</v>
      </c>
      <c r="H497" s="13">
        <v>12</v>
      </c>
      <c r="I497" s="14">
        <v>168.49</v>
      </c>
      <c r="J497" s="15">
        <v>2</v>
      </c>
      <c r="K497" s="15">
        <v>4</v>
      </c>
      <c r="L497" s="16"/>
      <c r="M497" s="16"/>
      <c r="N497" s="16"/>
      <c r="O497" s="16"/>
      <c r="P497" s="17">
        <v>158.51539199999999</v>
      </c>
      <c r="Q497" s="18">
        <v>183.87785471999999</v>
      </c>
      <c r="R497" s="18">
        <v>13.209615999999999</v>
      </c>
      <c r="S497" s="19">
        <v>15.323154559999999</v>
      </c>
    </row>
    <row r="498" spans="1:19" x14ac:dyDescent="0.25">
      <c r="A498" s="4">
        <v>76967</v>
      </c>
      <c r="B498" s="4">
        <v>7501943494312</v>
      </c>
      <c r="C498" s="12" t="s">
        <v>1139</v>
      </c>
      <c r="D498" s="13" t="s">
        <v>601</v>
      </c>
      <c r="E498" s="13" t="s">
        <v>602</v>
      </c>
      <c r="F498" s="13" t="s">
        <v>609</v>
      </c>
      <c r="G498" s="13">
        <v>110</v>
      </c>
      <c r="H498" s="13">
        <v>27</v>
      </c>
      <c r="I498" s="14">
        <v>345.16</v>
      </c>
      <c r="J498" s="15">
        <v>2</v>
      </c>
      <c r="K498" s="15">
        <v>5</v>
      </c>
      <c r="L498" s="15">
        <v>7.5</v>
      </c>
      <c r="M498" s="16"/>
      <c r="N498" s="16"/>
      <c r="O498" s="16"/>
      <c r="P498" s="17">
        <v>297.24316299999998</v>
      </c>
      <c r="Q498" s="18">
        <v>344.80206907999997</v>
      </c>
      <c r="R498" s="18">
        <v>11.009006037037036</v>
      </c>
      <c r="S498" s="19">
        <v>12.770447002962962</v>
      </c>
    </row>
    <row r="499" spans="1:19" x14ac:dyDescent="0.25">
      <c r="A499" s="4">
        <v>96594</v>
      </c>
      <c r="B499" s="4">
        <v>7501943494428</v>
      </c>
      <c r="C499" s="12" t="s">
        <v>1140</v>
      </c>
      <c r="D499" s="13" t="s">
        <v>583</v>
      </c>
      <c r="E499" s="13" t="s">
        <v>584</v>
      </c>
      <c r="F499" s="13" t="s">
        <v>662</v>
      </c>
      <c r="G499" s="13">
        <v>40</v>
      </c>
      <c r="H499" s="13">
        <v>24</v>
      </c>
      <c r="I499" s="14">
        <v>403.28</v>
      </c>
      <c r="J499" s="15">
        <v>2</v>
      </c>
      <c r="K499" s="15">
        <v>5</v>
      </c>
      <c r="L499" s="15">
        <v>3</v>
      </c>
      <c r="M499" s="16"/>
      <c r="N499" s="16"/>
      <c r="O499" s="16"/>
      <c r="P499" s="17">
        <v>364.19006959999996</v>
      </c>
      <c r="Q499" s="18">
        <v>422.46048073599991</v>
      </c>
      <c r="R499" s="18">
        <v>15.174586233333331</v>
      </c>
      <c r="S499" s="19">
        <v>17.602520030666664</v>
      </c>
    </row>
    <row r="500" spans="1:19" x14ac:dyDescent="0.25">
      <c r="A500" s="4">
        <v>76968</v>
      </c>
      <c r="B500" s="4">
        <v>7501943494527</v>
      </c>
      <c r="C500" s="12" t="s">
        <v>1141</v>
      </c>
      <c r="D500" s="13" t="s">
        <v>601</v>
      </c>
      <c r="E500" s="13" t="s">
        <v>602</v>
      </c>
      <c r="F500" s="13" t="s">
        <v>1142</v>
      </c>
      <c r="G500" s="13">
        <v>2</v>
      </c>
      <c r="H500" s="13">
        <v>8</v>
      </c>
      <c r="I500" s="14">
        <v>310.24</v>
      </c>
      <c r="J500" s="15">
        <v>2</v>
      </c>
      <c r="K500" s="15">
        <v>5</v>
      </c>
      <c r="L500" s="15">
        <v>6.5</v>
      </c>
      <c r="M500" s="16"/>
      <c r="N500" s="16"/>
      <c r="O500" s="16"/>
      <c r="P500" s="17">
        <v>270.05926640000001</v>
      </c>
      <c r="Q500" s="18">
        <v>313.26874902399999</v>
      </c>
      <c r="R500" s="18">
        <v>33.757408300000002</v>
      </c>
      <c r="S500" s="19">
        <v>39.158593627999998</v>
      </c>
    </row>
    <row r="501" spans="1:19" x14ac:dyDescent="0.25">
      <c r="A501" s="4">
        <v>76969</v>
      </c>
      <c r="B501" s="4">
        <v>7501943494534</v>
      </c>
      <c r="C501" s="12" t="s">
        <v>1143</v>
      </c>
      <c r="D501" s="13" t="s">
        <v>601</v>
      </c>
      <c r="E501" s="13" t="s">
        <v>602</v>
      </c>
      <c r="F501" s="13" t="s">
        <v>1142</v>
      </c>
      <c r="G501" s="13">
        <v>2</v>
      </c>
      <c r="H501" s="13">
        <v>8</v>
      </c>
      <c r="I501" s="14">
        <v>310.24</v>
      </c>
      <c r="J501" s="15">
        <v>2</v>
      </c>
      <c r="K501" s="15">
        <v>5</v>
      </c>
      <c r="L501" s="15">
        <v>6.5</v>
      </c>
      <c r="M501" s="16"/>
      <c r="N501" s="16"/>
      <c r="O501" s="16"/>
      <c r="P501" s="17">
        <v>270.05926640000001</v>
      </c>
      <c r="Q501" s="18">
        <v>313.26874902399999</v>
      </c>
      <c r="R501" s="18">
        <v>33.757408300000002</v>
      </c>
      <c r="S501" s="19">
        <v>39.158593627999998</v>
      </c>
    </row>
    <row r="502" spans="1:19" x14ac:dyDescent="0.25">
      <c r="A502" s="4">
        <v>76970</v>
      </c>
      <c r="B502" s="4">
        <v>7501943494541</v>
      </c>
      <c r="C502" s="12" t="s">
        <v>1144</v>
      </c>
      <c r="D502" s="13" t="s">
        <v>601</v>
      </c>
      <c r="E502" s="13" t="s">
        <v>602</v>
      </c>
      <c r="F502" s="13" t="s">
        <v>1142</v>
      </c>
      <c r="G502" s="13">
        <v>2</v>
      </c>
      <c r="H502" s="13">
        <v>8</v>
      </c>
      <c r="I502" s="14">
        <v>310.24</v>
      </c>
      <c r="J502" s="15">
        <v>2</v>
      </c>
      <c r="K502" s="15">
        <v>5</v>
      </c>
      <c r="L502" s="15">
        <v>6.5</v>
      </c>
      <c r="M502" s="16"/>
      <c r="N502" s="16"/>
      <c r="O502" s="16"/>
      <c r="P502" s="17">
        <v>270.05926640000001</v>
      </c>
      <c r="Q502" s="18">
        <v>313.26874902399999</v>
      </c>
      <c r="R502" s="18">
        <v>33.757408300000002</v>
      </c>
      <c r="S502" s="19">
        <v>39.158593627999998</v>
      </c>
    </row>
    <row r="503" spans="1:19" x14ac:dyDescent="0.25">
      <c r="A503" s="4">
        <v>89060</v>
      </c>
      <c r="B503" s="4">
        <v>7501943494732</v>
      </c>
      <c r="C503" s="12" t="s">
        <v>1145</v>
      </c>
      <c r="D503" s="13" t="s">
        <v>536</v>
      </c>
      <c r="E503" s="13" t="s">
        <v>537</v>
      </c>
      <c r="F503" s="13" t="s">
        <v>538</v>
      </c>
      <c r="G503" s="13">
        <v>90</v>
      </c>
      <c r="H503" s="13">
        <v>36</v>
      </c>
      <c r="I503" s="14">
        <v>462.25</v>
      </c>
      <c r="J503" s="15">
        <v>2</v>
      </c>
      <c r="K503" s="15">
        <v>5</v>
      </c>
      <c r="L503" s="15">
        <v>5.5</v>
      </c>
      <c r="M503" s="16"/>
      <c r="N503" s="16"/>
      <c r="O503" s="16"/>
      <c r="P503" s="17">
        <v>406.68523874999994</v>
      </c>
      <c r="Q503" s="18">
        <v>471.75487694999993</v>
      </c>
      <c r="R503" s="18">
        <v>11.296812187499999</v>
      </c>
      <c r="S503" s="19">
        <v>13.104302137499998</v>
      </c>
    </row>
    <row r="504" spans="1:19" x14ac:dyDescent="0.25">
      <c r="A504" s="4">
        <v>814</v>
      </c>
      <c r="B504" s="4">
        <v>7501943494831</v>
      </c>
      <c r="C504" s="12" t="s">
        <v>1146</v>
      </c>
      <c r="D504" s="13" t="s">
        <v>512</v>
      </c>
      <c r="E504" s="13" t="s">
        <v>513</v>
      </c>
      <c r="F504" s="13" t="s">
        <v>590</v>
      </c>
      <c r="G504" s="13">
        <v>6</v>
      </c>
      <c r="H504" s="13">
        <v>8</v>
      </c>
      <c r="I504" s="14">
        <v>188.95</v>
      </c>
      <c r="J504" s="15">
        <v>2</v>
      </c>
      <c r="K504" s="15">
        <v>3</v>
      </c>
      <c r="L504" s="16"/>
      <c r="M504" s="16"/>
      <c r="N504" s="16"/>
      <c r="O504" s="16"/>
      <c r="P504" s="17">
        <v>179.61587</v>
      </c>
      <c r="Q504" s="18">
        <v>208.35440919999999</v>
      </c>
      <c r="R504" s="18">
        <v>22.45198375</v>
      </c>
      <c r="S504" s="19">
        <v>26.044301149999999</v>
      </c>
    </row>
    <row r="505" spans="1:19" x14ac:dyDescent="0.25">
      <c r="A505" s="20">
        <v>66836</v>
      </c>
      <c r="B505" s="4">
        <v>7501943495036</v>
      </c>
      <c r="C505" s="12" t="s">
        <v>1147</v>
      </c>
      <c r="D505" s="13" t="s">
        <v>865</v>
      </c>
      <c r="E505" s="13" t="s">
        <v>866</v>
      </c>
      <c r="F505" s="13" t="s">
        <v>1148</v>
      </c>
      <c r="G505" s="13">
        <v>25</v>
      </c>
      <c r="H505" s="13">
        <v>4</v>
      </c>
      <c r="I505" s="14">
        <v>559.28</v>
      </c>
      <c r="J505" s="15">
        <v>2</v>
      </c>
      <c r="K505" s="15">
        <v>2.5</v>
      </c>
      <c r="L505" s="16"/>
      <c r="M505" s="16"/>
      <c r="N505" s="16"/>
      <c r="O505" s="16"/>
      <c r="P505" s="17">
        <v>534.39203999999995</v>
      </c>
      <c r="Q505" s="18">
        <v>619.89476639999987</v>
      </c>
      <c r="R505" s="18">
        <v>133.59800999999999</v>
      </c>
      <c r="S505" s="19">
        <v>154.97369159999997</v>
      </c>
    </row>
    <row r="506" spans="1:19" x14ac:dyDescent="0.25">
      <c r="A506" s="20">
        <v>66837</v>
      </c>
      <c r="B506" s="4">
        <v>7501943495050</v>
      </c>
      <c r="C506" s="12" t="s">
        <v>1149</v>
      </c>
      <c r="D506" s="13" t="s">
        <v>865</v>
      </c>
      <c r="E506" s="13" t="s">
        <v>866</v>
      </c>
      <c r="F506" s="13" t="s">
        <v>1148</v>
      </c>
      <c r="G506" s="13">
        <v>25</v>
      </c>
      <c r="H506" s="13">
        <v>4</v>
      </c>
      <c r="I506" s="14">
        <v>559.28</v>
      </c>
      <c r="J506" s="15">
        <v>2</v>
      </c>
      <c r="K506" s="15">
        <v>6.5</v>
      </c>
      <c r="L506" s="16"/>
      <c r="M506" s="16"/>
      <c r="N506" s="16"/>
      <c r="O506" s="16"/>
      <c r="P506" s="17">
        <v>512.46826399999998</v>
      </c>
      <c r="Q506" s="18">
        <v>594.46318623999991</v>
      </c>
      <c r="R506" s="18">
        <v>128.11706599999999</v>
      </c>
      <c r="S506" s="19">
        <v>148.61579655999998</v>
      </c>
    </row>
    <row r="507" spans="1:19" x14ac:dyDescent="0.25">
      <c r="A507" s="4">
        <v>64165</v>
      </c>
      <c r="B507" s="4">
        <v>7501943495159</v>
      </c>
      <c r="C507" s="12" t="s">
        <v>1150</v>
      </c>
      <c r="D507" s="13" t="s">
        <v>555</v>
      </c>
      <c r="E507" s="13" t="s">
        <v>556</v>
      </c>
      <c r="F507" s="13" t="s">
        <v>557</v>
      </c>
      <c r="G507" s="13">
        <v>76</v>
      </c>
      <c r="H507" s="13">
        <v>4</v>
      </c>
      <c r="I507" s="14">
        <v>805.02</v>
      </c>
      <c r="J507" s="15">
        <v>2</v>
      </c>
      <c r="K507" s="15">
        <v>2.5</v>
      </c>
      <c r="L507" s="15">
        <v>3.5</v>
      </c>
      <c r="M507" s="16"/>
      <c r="N507" s="16"/>
      <c r="O507" s="16"/>
      <c r="P507" s="17">
        <v>742.27472864999993</v>
      </c>
      <c r="Q507" s="18">
        <v>861.0386852339999</v>
      </c>
      <c r="R507" s="18">
        <v>185.56868216249998</v>
      </c>
      <c r="S507" s="19">
        <v>215.25967130849997</v>
      </c>
    </row>
    <row r="508" spans="1:19" x14ac:dyDescent="0.25">
      <c r="A508" s="4">
        <v>64166</v>
      </c>
      <c r="B508" s="4">
        <v>7501943495166</v>
      </c>
      <c r="C508" s="12" t="s">
        <v>1151</v>
      </c>
      <c r="D508" s="13" t="s">
        <v>555</v>
      </c>
      <c r="E508" s="13" t="s">
        <v>556</v>
      </c>
      <c r="F508" s="13" t="s">
        <v>557</v>
      </c>
      <c r="G508" s="13">
        <v>76</v>
      </c>
      <c r="H508" s="13">
        <v>3</v>
      </c>
      <c r="I508" s="14">
        <v>547.54999999999995</v>
      </c>
      <c r="J508" s="15">
        <v>2</v>
      </c>
      <c r="K508" s="15">
        <v>2.5</v>
      </c>
      <c r="L508" s="15">
        <v>3.5</v>
      </c>
      <c r="M508" s="16"/>
      <c r="N508" s="16"/>
      <c r="O508" s="16"/>
      <c r="P508" s="17">
        <v>504.87258412499989</v>
      </c>
      <c r="Q508" s="18">
        <v>585.65219758499984</v>
      </c>
      <c r="R508" s="18">
        <v>168.29086137499996</v>
      </c>
      <c r="S508" s="19">
        <v>195.21739919499996</v>
      </c>
    </row>
    <row r="509" spans="1:19" x14ac:dyDescent="0.25">
      <c r="A509" s="4">
        <v>64167</v>
      </c>
      <c r="B509" s="4">
        <v>7501943495173</v>
      </c>
      <c r="C509" s="12" t="s">
        <v>1152</v>
      </c>
      <c r="D509" s="13" t="s">
        <v>555</v>
      </c>
      <c r="E509" s="13" t="s">
        <v>556</v>
      </c>
      <c r="F509" s="13" t="s">
        <v>557</v>
      </c>
      <c r="G509" s="13">
        <v>76</v>
      </c>
      <c r="H509" s="13">
        <v>3</v>
      </c>
      <c r="I509" s="14">
        <v>599.45000000000005</v>
      </c>
      <c r="J509" s="15">
        <v>2</v>
      </c>
      <c r="K509" s="15">
        <v>2.5</v>
      </c>
      <c r="L509" s="15">
        <v>3.5</v>
      </c>
      <c r="M509" s="16"/>
      <c r="N509" s="16"/>
      <c r="O509" s="16"/>
      <c r="P509" s="17">
        <v>552.72736837500008</v>
      </c>
      <c r="Q509" s="18">
        <v>641.16374731500002</v>
      </c>
      <c r="R509" s="18">
        <v>184.24245612500002</v>
      </c>
      <c r="S509" s="19">
        <v>213.721249105</v>
      </c>
    </row>
    <row r="510" spans="1:19" x14ac:dyDescent="0.25">
      <c r="A510" s="4">
        <v>64168</v>
      </c>
      <c r="B510" s="4">
        <v>7501943495180</v>
      </c>
      <c r="C510" s="12" t="s">
        <v>1153</v>
      </c>
      <c r="D510" s="13" t="s">
        <v>555</v>
      </c>
      <c r="E510" s="13" t="s">
        <v>556</v>
      </c>
      <c r="F510" s="13" t="s">
        <v>557</v>
      </c>
      <c r="G510" s="13">
        <v>76</v>
      </c>
      <c r="H510" s="13">
        <v>3</v>
      </c>
      <c r="I510" s="14">
        <v>667.44</v>
      </c>
      <c r="J510" s="15">
        <v>2</v>
      </c>
      <c r="K510" s="15">
        <v>2.5</v>
      </c>
      <c r="L510" s="15">
        <v>3.5</v>
      </c>
      <c r="M510" s="16"/>
      <c r="N510" s="16"/>
      <c r="O510" s="16"/>
      <c r="P510" s="17">
        <v>615.41805780000004</v>
      </c>
      <c r="Q510" s="18">
        <v>713.88494704799996</v>
      </c>
      <c r="R510" s="18">
        <v>205.13935260000002</v>
      </c>
      <c r="S510" s="19">
        <v>237.961649016</v>
      </c>
    </row>
    <row r="511" spans="1:19" x14ac:dyDescent="0.25">
      <c r="A511" s="4">
        <v>76945</v>
      </c>
      <c r="B511" s="4">
        <v>7501943495579</v>
      </c>
      <c r="C511" s="12" t="s">
        <v>1154</v>
      </c>
      <c r="D511" s="13" t="s">
        <v>601</v>
      </c>
      <c r="E511" s="13" t="s">
        <v>602</v>
      </c>
      <c r="F511" s="13" t="s">
        <v>603</v>
      </c>
      <c r="G511" s="13">
        <v>320</v>
      </c>
      <c r="H511" s="13">
        <v>12</v>
      </c>
      <c r="I511" s="14">
        <v>163.16999999999999</v>
      </c>
      <c r="J511" s="15">
        <v>2</v>
      </c>
      <c r="K511" s="15">
        <v>5</v>
      </c>
      <c r="L511" s="15">
        <v>7.5</v>
      </c>
      <c r="M511" s="16"/>
      <c r="N511" s="16"/>
      <c r="O511" s="16"/>
      <c r="P511" s="17">
        <v>140.51792475000002</v>
      </c>
      <c r="Q511" s="18">
        <v>163.00079271000001</v>
      </c>
      <c r="R511" s="18">
        <v>11.709827062500002</v>
      </c>
      <c r="S511" s="19">
        <v>13.583399392500001</v>
      </c>
    </row>
    <row r="512" spans="1:19" x14ac:dyDescent="0.25">
      <c r="A512" s="4">
        <v>76956</v>
      </c>
      <c r="B512" s="4">
        <v>7501943495654</v>
      </c>
      <c r="C512" s="12" t="s">
        <v>1155</v>
      </c>
      <c r="D512" s="13" t="s">
        <v>601</v>
      </c>
      <c r="E512" s="13" t="s">
        <v>602</v>
      </c>
      <c r="F512" s="13" t="s">
        <v>603</v>
      </c>
      <c r="G512" s="13">
        <v>160</v>
      </c>
      <c r="H512" s="13">
        <v>12</v>
      </c>
      <c r="I512" s="14">
        <v>163.16999999999999</v>
      </c>
      <c r="J512" s="15">
        <v>2</v>
      </c>
      <c r="K512" s="15">
        <v>5</v>
      </c>
      <c r="L512" s="15">
        <v>7.5</v>
      </c>
      <c r="M512" s="16"/>
      <c r="N512" s="16"/>
      <c r="O512" s="16"/>
      <c r="P512" s="17">
        <v>140.51792475000002</v>
      </c>
      <c r="Q512" s="18">
        <v>163.00079271000001</v>
      </c>
      <c r="R512" s="18">
        <v>11.709827062500002</v>
      </c>
      <c r="S512" s="19">
        <v>13.583399392500001</v>
      </c>
    </row>
    <row r="513" spans="1:19" x14ac:dyDescent="0.25">
      <c r="A513" s="4">
        <v>66965</v>
      </c>
      <c r="B513" s="4">
        <v>7501943495708</v>
      </c>
      <c r="C513" s="12" t="s">
        <v>1156</v>
      </c>
      <c r="D513" s="13" t="s">
        <v>686</v>
      </c>
      <c r="E513" s="13" t="s">
        <v>687</v>
      </c>
      <c r="F513" s="13" t="s">
        <v>1045</v>
      </c>
      <c r="G513" s="13">
        <v>10</v>
      </c>
      <c r="H513" s="13">
        <v>20</v>
      </c>
      <c r="I513" s="14">
        <v>488</v>
      </c>
      <c r="J513" s="15">
        <v>2</v>
      </c>
      <c r="K513" s="15">
        <v>9.5</v>
      </c>
      <c r="L513" s="16"/>
      <c r="M513" s="16"/>
      <c r="N513" s="16"/>
      <c r="O513" s="16"/>
      <c r="P513" s="17">
        <v>432.80720000000002</v>
      </c>
      <c r="Q513" s="18">
        <v>502.056352</v>
      </c>
      <c r="R513" s="18">
        <v>21.640360000000001</v>
      </c>
      <c r="S513" s="19">
        <v>25.102817600000002</v>
      </c>
    </row>
    <row r="514" spans="1:19" x14ac:dyDescent="0.25">
      <c r="A514" s="4">
        <v>66967</v>
      </c>
      <c r="B514" s="4">
        <v>7501943495746</v>
      </c>
      <c r="C514" s="12" t="s">
        <v>1157</v>
      </c>
      <c r="D514" s="13" t="s">
        <v>686</v>
      </c>
      <c r="E514" s="13" t="s">
        <v>687</v>
      </c>
      <c r="F514" s="13" t="s">
        <v>1045</v>
      </c>
      <c r="G514" s="13">
        <v>10</v>
      </c>
      <c r="H514" s="13">
        <v>16</v>
      </c>
      <c r="I514" s="14">
        <v>432.3</v>
      </c>
      <c r="J514" s="15">
        <v>2</v>
      </c>
      <c r="K514" s="15">
        <v>9.5</v>
      </c>
      <c r="L514" s="16"/>
      <c r="M514" s="16"/>
      <c r="N514" s="16"/>
      <c r="O514" s="16"/>
      <c r="P514" s="17">
        <v>383.40687000000003</v>
      </c>
      <c r="Q514" s="18">
        <v>444.75196920000002</v>
      </c>
      <c r="R514" s="18">
        <v>23.962929375000002</v>
      </c>
      <c r="S514" s="19">
        <v>27.796998075000001</v>
      </c>
    </row>
    <row r="515" spans="1:19" x14ac:dyDescent="0.25">
      <c r="A515" s="4">
        <v>66968</v>
      </c>
      <c r="B515" s="4">
        <v>7501943495760</v>
      </c>
      <c r="C515" s="12" t="s">
        <v>1158</v>
      </c>
      <c r="D515" s="13" t="s">
        <v>686</v>
      </c>
      <c r="E515" s="13" t="s">
        <v>687</v>
      </c>
      <c r="F515" s="13" t="s">
        <v>1045</v>
      </c>
      <c r="G515" s="13">
        <v>10</v>
      </c>
      <c r="H515" s="13">
        <v>24</v>
      </c>
      <c r="I515" s="14">
        <v>716.07</v>
      </c>
      <c r="J515" s="15">
        <v>2</v>
      </c>
      <c r="K515" s="15">
        <v>9.5</v>
      </c>
      <c r="L515" s="16"/>
      <c r="M515" s="16"/>
      <c r="N515" s="16"/>
      <c r="O515" s="16"/>
      <c r="P515" s="17">
        <v>635.08248300000002</v>
      </c>
      <c r="Q515" s="18">
        <v>736.69568028000003</v>
      </c>
      <c r="R515" s="18">
        <v>26.461770125000001</v>
      </c>
      <c r="S515" s="19">
        <v>30.695653345</v>
      </c>
    </row>
    <row r="516" spans="1:19" x14ac:dyDescent="0.25">
      <c r="A516" s="4">
        <v>90108</v>
      </c>
      <c r="B516" s="4">
        <v>7501943495807</v>
      </c>
      <c r="C516" s="12" t="s">
        <v>1159</v>
      </c>
      <c r="D516" s="13" t="s">
        <v>512</v>
      </c>
      <c r="E516" s="13" t="s">
        <v>513</v>
      </c>
      <c r="F516" s="13" t="s">
        <v>995</v>
      </c>
      <c r="G516" s="13">
        <v>1</v>
      </c>
      <c r="H516" s="13">
        <v>80</v>
      </c>
      <c r="I516" s="14">
        <v>341.4</v>
      </c>
      <c r="J516" s="15">
        <v>2</v>
      </c>
      <c r="K516" s="15">
        <v>3.5</v>
      </c>
      <c r="L516" s="16"/>
      <c r="M516" s="16"/>
      <c r="N516" s="16"/>
      <c r="O516" s="16"/>
      <c r="P516" s="17">
        <v>322.86197999999996</v>
      </c>
      <c r="Q516" s="18">
        <v>374.51989679999991</v>
      </c>
      <c r="R516" s="18">
        <v>4.0357747499999999</v>
      </c>
      <c r="S516" s="19">
        <v>4.6814987099999987</v>
      </c>
    </row>
    <row r="517" spans="1:19" x14ac:dyDescent="0.25">
      <c r="A517" s="4">
        <v>76929</v>
      </c>
      <c r="B517" s="4">
        <v>7501943495920</v>
      </c>
      <c r="C517" s="12" t="s">
        <v>1160</v>
      </c>
      <c r="D517" s="13" t="s">
        <v>601</v>
      </c>
      <c r="E517" s="13" t="s">
        <v>602</v>
      </c>
      <c r="F517" s="13" t="s">
        <v>1142</v>
      </c>
      <c r="G517" s="13">
        <v>225</v>
      </c>
      <c r="H517" s="13">
        <v>6</v>
      </c>
      <c r="I517" s="14">
        <v>266.68</v>
      </c>
      <c r="J517" s="15">
        <v>2</v>
      </c>
      <c r="K517" s="15">
        <v>5</v>
      </c>
      <c r="L517" s="15">
        <v>6.5</v>
      </c>
      <c r="M517" s="16"/>
      <c r="N517" s="16"/>
      <c r="O517" s="16"/>
      <c r="P517" s="17">
        <v>232.14093980000001</v>
      </c>
      <c r="Q517" s="18">
        <v>269.28349016800001</v>
      </c>
      <c r="R517" s="18">
        <v>38.690156633333338</v>
      </c>
      <c r="S517" s="19">
        <v>44.880581694666667</v>
      </c>
    </row>
    <row r="518" spans="1:19" x14ac:dyDescent="0.25">
      <c r="A518" s="4">
        <v>379</v>
      </c>
      <c r="B518" s="4">
        <v>7501943496101</v>
      </c>
      <c r="C518" s="12" t="s">
        <v>1161</v>
      </c>
      <c r="D518" s="13" t="s">
        <v>512</v>
      </c>
      <c r="E518" s="13" t="s">
        <v>513</v>
      </c>
      <c r="F518" s="13" t="s">
        <v>514</v>
      </c>
      <c r="G518" s="13">
        <v>32</v>
      </c>
      <c r="H518" s="13">
        <v>90</v>
      </c>
      <c r="I518" s="14">
        <v>8944</v>
      </c>
      <c r="J518" s="15">
        <v>2</v>
      </c>
      <c r="K518" s="15">
        <v>2.5</v>
      </c>
      <c r="L518" s="16"/>
      <c r="M518" s="16"/>
      <c r="N518" s="16"/>
      <c r="O518" s="16"/>
      <c r="P518" s="17">
        <v>8545.9919999999984</v>
      </c>
      <c r="Q518" s="18">
        <v>9913.3507199999967</v>
      </c>
      <c r="R518" s="18">
        <v>94.955466666666652</v>
      </c>
      <c r="S518" s="19">
        <v>110.14834133333329</v>
      </c>
    </row>
    <row r="519" spans="1:19" x14ac:dyDescent="0.25">
      <c r="A519" s="4">
        <v>66712</v>
      </c>
      <c r="B519" s="4">
        <v>7501943496545</v>
      </c>
      <c r="C519" s="12" t="s">
        <v>1162</v>
      </c>
      <c r="D519" s="13" t="s">
        <v>865</v>
      </c>
      <c r="E519" s="13" t="s">
        <v>866</v>
      </c>
      <c r="F519" s="13" t="s">
        <v>1148</v>
      </c>
      <c r="G519" s="13">
        <v>12</v>
      </c>
      <c r="H519" s="13">
        <v>8</v>
      </c>
      <c r="I519" s="14">
        <v>449.93</v>
      </c>
      <c r="J519" s="15">
        <v>2</v>
      </c>
      <c r="K519" s="15">
        <v>5</v>
      </c>
      <c r="L519" s="16"/>
      <c r="M519" s="16"/>
      <c r="N519" s="16"/>
      <c r="O519" s="16"/>
      <c r="P519" s="17">
        <v>418.88482999999997</v>
      </c>
      <c r="Q519" s="18">
        <v>485.90640279999991</v>
      </c>
      <c r="R519" s="18">
        <v>52.360603749999996</v>
      </c>
      <c r="S519" s="19">
        <v>60.738300349999989</v>
      </c>
    </row>
    <row r="520" spans="1:19" x14ac:dyDescent="0.25">
      <c r="A520" s="4">
        <v>66713</v>
      </c>
      <c r="B520" s="4">
        <v>7501943496569</v>
      </c>
      <c r="C520" s="12" t="s">
        <v>1163</v>
      </c>
      <c r="D520" s="13" t="s">
        <v>865</v>
      </c>
      <c r="E520" s="13" t="s">
        <v>866</v>
      </c>
      <c r="F520" s="13" t="s">
        <v>1148</v>
      </c>
      <c r="G520" s="13">
        <v>12</v>
      </c>
      <c r="H520" s="13">
        <v>8</v>
      </c>
      <c r="I520" s="14">
        <v>449.93</v>
      </c>
      <c r="J520" s="15">
        <v>2</v>
      </c>
      <c r="K520" s="15">
        <v>5</v>
      </c>
      <c r="L520" s="16"/>
      <c r="M520" s="16"/>
      <c r="N520" s="16"/>
      <c r="O520" s="16"/>
      <c r="P520" s="17">
        <v>418.88482999999997</v>
      </c>
      <c r="Q520" s="18">
        <v>485.90640279999991</v>
      </c>
      <c r="R520" s="18">
        <v>52.360603749999996</v>
      </c>
      <c r="S520" s="19">
        <v>60.738300349999989</v>
      </c>
    </row>
    <row r="521" spans="1:19" x14ac:dyDescent="0.25">
      <c r="A521" s="4">
        <v>76924</v>
      </c>
      <c r="B521" s="4">
        <v>7501943496804</v>
      </c>
      <c r="C521" s="12" t="s">
        <v>1164</v>
      </c>
      <c r="D521" s="13" t="s">
        <v>601</v>
      </c>
      <c r="E521" s="13" t="s">
        <v>602</v>
      </c>
      <c r="F521" s="13" t="s">
        <v>955</v>
      </c>
      <c r="G521" s="13">
        <v>440</v>
      </c>
      <c r="H521" s="13">
        <v>12</v>
      </c>
      <c r="I521" s="14">
        <v>287.82</v>
      </c>
      <c r="J521" s="15">
        <v>2</v>
      </c>
      <c r="K521" s="15">
        <v>5</v>
      </c>
      <c r="L521" s="15">
        <v>6.5</v>
      </c>
      <c r="M521" s="16"/>
      <c r="N521" s="16"/>
      <c r="O521" s="16"/>
      <c r="P521" s="17">
        <v>250.54299270000001</v>
      </c>
      <c r="Q521" s="18">
        <v>290.62987153199998</v>
      </c>
      <c r="R521" s="18">
        <v>20.878582725000001</v>
      </c>
      <c r="S521" s="19">
        <v>24.219155960999998</v>
      </c>
    </row>
    <row r="522" spans="1:19" x14ac:dyDescent="0.25">
      <c r="A522" s="4">
        <v>76925</v>
      </c>
      <c r="B522" s="4">
        <v>7501943497030</v>
      </c>
      <c r="C522" s="12" t="s">
        <v>1165</v>
      </c>
      <c r="D522" s="13" t="s">
        <v>601</v>
      </c>
      <c r="E522" s="13" t="s">
        <v>602</v>
      </c>
      <c r="F522" s="13" t="s">
        <v>887</v>
      </c>
      <c r="G522" s="13">
        <v>450</v>
      </c>
      <c r="H522" s="13">
        <v>12</v>
      </c>
      <c r="I522" s="14">
        <v>355.63</v>
      </c>
      <c r="J522" s="15">
        <v>2</v>
      </c>
      <c r="K522" s="15">
        <v>5</v>
      </c>
      <c r="L522" s="15">
        <v>6.5</v>
      </c>
      <c r="M522" s="16"/>
      <c r="N522" s="16"/>
      <c r="O522" s="16"/>
      <c r="P522" s="17">
        <v>309.57058054999999</v>
      </c>
      <c r="Q522" s="18">
        <v>359.10187343799998</v>
      </c>
      <c r="R522" s="18">
        <v>25.797548379166667</v>
      </c>
      <c r="S522" s="19">
        <v>29.925156119833332</v>
      </c>
    </row>
    <row r="523" spans="1:19" x14ac:dyDescent="0.25">
      <c r="A523" s="4">
        <v>76926</v>
      </c>
      <c r="B523" s="4">
        <v>7501943497047</v>
      </c>
      <c r="C523" s="12" t="s">
        <v>1166</v>
      </c>
      <c r="D523" s="13" t="s">
        <v>601</v>
      </c>
      <c r="E523" s="13" t="s">
        <v>602</v>
      </c>
      <c r="F523" s="13" t="s">
        <v>887</v>
      </c>
      <c r="G523" s="13">
        <v>450</v>
      </c>
      <c r="H523" s="13">
        <v>12</v>
      </c>
      <c r="I523" s="14">
        <v>355.63</v>
      </c>
      <c r="J523" s="15">
        <v>2</v>
      </c>
      <c r="K523" s="15">
        <v>5</v>
      </c>
      <c r="L523" s="15">
        <v>6.5</v>
      </c>
      <c r="M523" s="16"/>
      <c r="N523" s="16"/>
      <c r="O523" s="16"/>
      <c r="P523" s="17">
        <v>309.57058054999999</v>
      </c>
      <c r="Q523" s="18">
        <v>359.10187343799998</v>
      </c>
      <c r="R523" s="18">
        <v>25.797548379166667</v>
      </c>
      <c r="S523" s="19">
        <v>29.925156119833332</v>
      </c>
    </row>
    <row r="524" spans="1:19" x14ac:dyDescent="0.25">
      <c r="A524" s="4">
        <v>76927</v>
      </c>
      <c r="B524" s="4">
        <v>7501943497054</v>
      </c>
      <c r="C524" s="12" t="s">
        <v>1167</v>
      </c>
      <c r="D524" s="13" t="s">
        <v>601</v>
      </c>
      <c r="E524" s="13" t="s">
        <v>602</v>
      </c>
      <c r="F524" s="13" t="s">
        <v>887</v>
      </c>
      <c r="G524" s="13">
        <v>450</v>
      </c>
      <c r="H524" s="13">
        <v>12</v>
      </c>
      <c r="I524" s="14">
        <v>355.63</v>
      </c>
      <c r="J524" s="15">
        <v>2</v>
      </c>
      <c r="K524" s="15">
        <v>5</v>
      </c>
      <c r="L524" s="15">
        <v>6.5</v>
      </c>
      <c r="M524" s="16"/>
      <c r="N524" s="16"/>
      <c r="O524" s="16"/>
      <c r="P524" s="17">
        <v>309.57058054999999</v>
      </c>
      <c r="Q524" s="18">
        <v>359.10187343799998</v>
      </c>
      <c r="R524" s="18">
        <v>25.797548379166667</v>
      </c>
      <c r="S524" s="19">
        <v>29.925156119833332</v>
      </c>
    </row>
    <row r="525" spans="1:19" x14ac:dyDescent="0.25">
      <c r="A525" s="4">
        <v>76975</v>
      </c>
      <c r="B525" s="4">
        <v>7501943497061</v>
      </c>
      <c r="C525" s="12" t="s">
        <v>1168</v>
      </c>
      <c r="D525" s="13" t="s">
        <v>601</v>
      </c>
      <c r="E525" s="13" t="s">
        <v>602</v>
      </c>
      <c r="F525" s="13" t="s">
        <v>1169</v>
      </c>
      <c r="G525" s="13">
        <v>400</v>
      </c>
      <c r="H525" s="13">
        <v>12</v>
      </c>
      <c r="I525" s="14">
        <v>355.63</v>
      </c>
      <c r="J525" s="15">
        <v>2</v>
      </c>
      <c r="K525" s="15">
        <v>5</v>
      </c>
      <c r="L525" s="15">
        <v>6.5</v>
      </c>
      <c r="M525" s="16"/>
      <c r="N525" s="16"/>
      <c r="O525" s="16"/>
      <c r="P525" s="17">
        <v>309.57058054999999</v>
      </c>
      <c r="Q525" s="18">
        <v>359.10187343799998</v>
      </c>
      <c r="R525" s="18">
        <v>25.797548379166667</v>
      </c>
      <c r="S525" s="19">
        <v>29.925156119833332</v>
      </c>
    </row>
    <row r="526" spans="1:19" x14ac:dyDescent="0.25">
      <c r="A526" s="4">
        <v>76976</v>
      </c>
      <c r="B526" s="4">
        <v>7501943497078</v>
      </c>
      <c r="C526" s="12" t="s">
        <v>1170</v>
      </c>
      <c r="D526" s="13" t="s">
        <v>601</v>
      </c>
      <c r="E526" s="13" t="s">
        <v>602</v>
      </c>
      <c r="F526" s="13" t="s">
        <v>1169</v>
      </c>
      <c r="G526" s="13">
        <v>400</v>
      </c>
      <c r="H526" s="13">
        <v>12</v>
      </c>
      <c r="I526" s="14">
        <v>355.63</v>
      </c>
      <c r="J526" s="15">
        <v>2</v>
      </c>
      <c r="K526" s="15">
        <v>5</v>
      </c>
      <c r="L526" s="15">
        <v>6.5</v>
      </c>
      <c r="M526" s="16"/>
      <c r="N526" s="16"/>
      <c r="O526" s="16"/>
      <c r="P526" s="17">
        <v>309.57058054999999</v>
      </c>
      <c r="Q526" s="18">
        <v>359.10187343799998</v>
      </c>
      <c r="R526" s="18">
        <v>25.797548379166667</v>
      </c>
      <c r="S526" s="19">
        <v>29.925156119833332</v>
      </c>
    </row>
    <row r="527" spans="1:19" x14ac:dyDescent="0.25">
      <c r="A527" s="4">
        <v>76977</v>
      </c>
      <c r="B527" s="4">
        <v>7501943497085</v>
      </c>
      <c r="C527" s="12" t="s">
        <v>1171</v>
      </c>
      <c r="D527" s="13" t="s">
        <v>601</v>
      </c>
      <c r="E527" s="13" t="s">
        <v>602</v>
      </c>
      <c r="F527" s="13" t="s">
        <v>1169</v>
      </c>
      <c r="G527" s="13">
        <v>400</v>
      </c>
      <c r="H527" s="13">
        <v>12</v>
      </c>
      <c r="I527" s="14">
        <v>355.63</v>
      </c>
      <c r="J527" s="15">
        <v>2</v>
      </c>
      <c r="K527" s="15">
        <v>5</v>
      </c>
      <c r="L527" s="15">
        <v>6.5</v>
      </c>
      <c r="M527" s="16"/>
      <c r="N527" s="16"/>
      <c r="O527" s="16"/>
      <c r="P527" s="17">
        <v>309.57058054999999</v>
      </c>
      <c r="Q527" s="18">
        <v>359.10187343799998</v>
      </c>
      <c r="R527" s="18">
        <v>25.797548379166667</v>
      </c>
      <c r="S527" s="19">
        <v>29.925156119833332</v>
      </c>
    </row>
    <row r="528" spans="1:19" x14ac:dyDescent="0.25">
      <c r="A528" s="4">
        <v>66715</v>
      </c>
      <c r="B528" s="4">
        <v>7501943497092</v>
      </c>
      <c r="C528" s="12" t="s">
        <v>1172</v>
      </c>
      <c r="D528" s="13" t="s">
        <v>865</v>
      </c>
      <c r="E528" s="13" t="s">
        <v>866</v>
      </c>
      <c r="F528" s="13" t="s">
        <v>1148</v>
      </c>
      <c r="G528" s="13">
        <v>12</v>
      </c>
      <c r="H528" s="13">
        <v>8</v>
      </c>
      <c r="I528" s="14">
        <v>497.11</v>
      </c>
      <c r="J528" s="15">
        <v>2</v>
      </c>
      <c r="K528" s="15">
        <v>5</v>
      </c>
      <c r="L528" s="16"/>
      <c r="M528" s="16"/>
      <c r="N528" s="16"/>
      <c r="O528" s="16"/>
      <c r="P528" s="17">
        <v>462.80940999999996</v>
      </c>
      <c r="Q528" s="18">
        <v>536.85891559999993</v>
      </c>
      <c r="R528" s="18">
        <v>57.851176249999995</v>
      </c>
      <c r="S528" s="19">
        <v>67.107364449999992</v>
      </c>
    </row>
    <row r="529" spans="1:19" x14ac:dyDescent="0.25">
      <c r="A529" s="4">
        <v>66992</v>
      </c>
      <c r="B529" s="4">
        <v>7501943497115</v>
      </c>
      <c r="C529" s="12" t="s">
        <v>1173</v>
      </c>
      <c r="D529" s="13" t="s">
        <v>686</v>
      </c>
      <c r="E529" s="13" t="s">
        <v>687</v>
      </c>
      <c r="F529" s="13" t="s">
        <v>1174</v>
      </c>
      <c r="G529" s="13">
        <v>20</v>
      </c>
      <c r="H529" s="13">
        <v>18</v>
      </c>
      <c r="I529" s="14">
        <v>436.77</v>
      </c>
      <c r="J529" s="15">
        <v>2</v>
      </c>
      <c r="K529" s="15">
        <v>9.5</v>
      </c>
      <c r="L529" s="16"/>
      <c r="M529" s="16"/>
      <c r="N529" s="16"/>
      <c r="O529" s="16"/>
      <c r="P529" s="17">
        <v>387.37131299999999</v>
      </c>
      <c r="Q529" s="18">
        <v>449.35072307999997</v>
      </c>
      <c r="R529" s="18">
        <v>21.520628500000001</v>
      </c>
      <c r="S529" s="19">
        <v>24.963929059999998</v>
      </c>
    </row>
    <row r="530" spans="1:19" x14ac:dyDescent="0.25">
      <c r="A530" s="4">
        <v>66716</v>
      </c>
      <c r="B530" s="4">
        <v>7501943497139</v>
      </c>
      <c r="C530" s="12" t="s">
        <v>1175</v>
      </c>
      <c r="D530" s="13" t="s">
        <v>865</v>
      </c>
      <c r="E530" s="13" t="s">
        <v>866</v>
      </c>
      <c r="F530" s="13" t="s">
        <v>1148</v>
      </c>
      <c r="G530" s="13">
        <v>12</v>
      </c>
      <c r="H530" s="13">
        <v>8</v>
      </c>
      <c r="I530" s="14">
        <v>536.91999999999996</v>
      </c>
      <c r="J530" s="15">
        <v>2</v>
      </c>
      <c r="K530" s="15">
        <v>5</v>
      </c>
      <c r="L530" s="16"/>
      <c r="M530" s="16"/>
      <c r="N530" s="16"/>
      <c r="O530" s="16"/>
      <c r="P530" s="17">
        <v>499.87251999999995</v>
      </c>
      <c r="Q530" s="18">
        <v>579.85212319999994</v>
      </c>
      <c r="R530" s="18">
        <v>62.484064999999994</v>
      </c>
      <c r="S530" s="19">
        <v>72.481515399999992</v>
      </c>
    </row>
    <row r="531" spans="1:19" x14ac:dyDescent="0.25">
      <c r="A531" s="4">
        <v>66717</v>
      </c>
      <c r="B531" s="4">
        <v>7501943497153</v>
      </c>
      <c r="C531" s="12" t="s">
        <v>1176</v>
      </c>
      <c r="D531" s="13" t="s">
        <v>865</v>
      </c>
      <c r="E531" s="13" t="s">
        <v>866</v>
      </c>
      <c r="F531" s="13" t="s">
        <v>1148</v>
      </c>
      <c r="G531" s="13">
        <v>12</v>
      </c>
      <c r="H531" s="13">
        <v>8</v>
      </c>
      <c r="I531" s="14">
        <v>536.91999999999996</v>
      </c>
      <c r="J531" s="15">
        <v>2</v>
      </c>
      <c r="K531" s="15">
        <v>5</v>
      </c>
      <c r="L531" s="16"/>
      <c r="M531" s="16"/>
      <c r="N531" s="16"/>
      <c r="O531" s="16"/>
      <c r="P531" s="17">
        <v>499.87251999999995</v>
      </c>
      <c r="Q531" s="18">
        <v>579.85212319999994</v>
      </c>
      <c r="R531" s="18">
        <v>62.484064999999994</v>
      </c>
      <c r="S531" s="19">
        <v>72.481515399999992</v>
      </c>
    </row>
    <row r="532" spans="1:19" x14ac:dyDescent="0.25">
      <c r="A532" s="4">
        <v>501</v>
      </c>
      <c r="B532" s="4">
        <v>7501943497399</v>
      </c>
      <c r="C532" s="12" t="s">
        <v>1177</v>
      </c>
      <c r="D532" s="13" t="s">
        <v>516</v>
      </c>
      <c r="E532" s="13" t="s">
        <v>517</v>
      </c>
      <c r="F532" s="13" t="s">
        <v>518</v>
      </c>
      <c r="G532" s="13">
        <v>100</v>
      </c>
      <c r="H532" s="13">
        <v>24</v>
      </c>
      <c r="I532" s="14">
        <v>186.95</v>
      </c>
      <c r="J532" s="15">
        <v>2</v>
      </c>
      <c r="K532" s="15">
        <v>2</v>
      </c>
      <c r="L532" s="15">
        <v>9.5</v>
      </c>
      <c r="M532" s="16"/>
      <c r="N532" s="16"/>
      <c r="O532" s="16"/>
      <c r="P532" s="17">
        <v>162.4898359</v>
      </c>
      <c r="Q532" s="18">
        <v>188.48820964399999</v>
      </c>
      <c r="R532" s="18">
        <v>6.7704098291666668</v>
      </c>
      <c r="S532" s="19">
        <v>7.8536754018333328</v>
      </c>
    </row>
    <row r="533" spans="1:19" x14ac:dyDescent="0.25">
      <c r="A533" s="4">
        <v>96622</v>
      </c>
      <c r="B533" s="4">
        <v>7501943497504</v>
      </c>
      <c r="C533" s="12" t="s">
        <v>1178</v>
      </c>
      <c r="D533" s="13" t="s">
        <v>583</v>
      </c>
      <c r="E533" s="13" t="s">
        <v>584</v>
      </c>
      <c r="F533" s="13" t="s">
        <v>745</v>
      </c>
      <c r="G533" s="13">
        <v>50</v>
      </c>
      <c r="H533" s="13">
        <v>24</v>
      </c>
      <c r="I533" s="14">
        <v>455.07</v>
      </c>
      <c r="J533" s="15">
        <v>2</v>
      </c>
      <c r="K533" s="15">
        <v>5</v>
      </c>
      <c r="L533" s="15">
        <v>3</v>
      </c>
      <c r="M533" s="16"/>
      <c r="N533" s="16"/>
      <c r="O533" s="16"/>
      <c r="P533" s="17">
        <v>410.96006489999996</v>
      </c>
      <c r="Q533" s="18">
        <v>476.71367528399992</v>
      </c>
      <c r="R533" s="18">
        <v>17.1233360375</v>
      </c>
      <c r="S533" s="19">
        <v>19.863069803499997</v>
      </c>
    </row>
    <row r="534" spans="1:19" x14ac:dyDescent="0.25">
      <c r="A534" s="4">
        <v>65266</v>
      </c>
      <c r="B534" s="4">
        <v>7501943498129</v>
      </c>
      <c r="C534" s="12" t="s">
        <v>1179</v>
      </c>
      <c r="D534" s="13" t="s">
        <v>555</v>
      </c>
      <c r="E534" s="13" t="s">
        <v>836</v>
      </c>
      <c r="F534" s="13" t="s">
        <v>857</v>
      </c>
      <c r="G534" s="13">
        <v>3</v>
      </c>
      <c r="H534" s="13">
        <v>1</v>
      </c>
      <c r="I534" s="14">
        <v>478.84</v>
      </c>
      <c r="J534" s="15">
        <v>2</v>
      </c>
      <c r="K534" s="15">
        <v>5</v>
      </c>
      <c r="L534" s="15">
        <v>3</v>
      </c>
      <c r="M534" s="16"/>
      <c r="N534" s="16"/>
      <c r="O534" s="16"/>
      <c r="P534" s="17">
        <v>432.42603879999996</v>
      </c>
      <c r="Q534" s="18">
        <v>501.61420500799994</v>
      </c>
      <c r="R534" s="18">
        <v>432.42603879999996</v>
      </c>
      <c r="S534" s="19">
        <v>501.61420500799994</v>
      </c>
    </row>
    <row r="535" spans="1:19" x14ac:dyDescent="0.25">
      <c r="A535" s="4">
        <v>65267</v>
      </c>
      <c r="B535" s="4">
        <v>7501943498136</v>
      </c>
      <c r="C535" s="12" t="s">
        <v>1180</v>
      </c>
      <c r="D535" s="13" t="s">
        <v>555</v>
      </c>
      <c r="E535" s="13" t="s">
        <v>836</v>
      </c>
      <c r="F535" s="13" t="s">
        <v>857</v>
      </c>
      <c r="G535" s="13">
        <v>3</v>
      </c>
      <c r="H535" s="13">
        <v>1</v>
      </c>
      <c r="I535" s="14">
        <v>478.84</v>
      </c>
      <c r="J535" s="15">
        <v>2</v>
      </c>
      <c r="K535" s="15">
        <v>5</v>
      </c>
      <c r="L535" s="15">
        <v>3</v>
      </c>
      <c r="M535" s="16"/>
      <c r="N535" s="16"/>
      <c r="O535" s="16"/>
      <c r="P535" s="17">
        <v>432.42603879999996</v>
      </c>
      <c r="Q535" s="18">
        <v>501.61420500799994</v>
      </c>
      <c r="R535" s="18">
        <v>432.42603879999996</v>
      </c>
      <c r="S535" s="19">
        <v>501.61420500799994</v>
      </c>
    </row>
    <row r="536" spans="1:19" x14ac:dyDescent="0.25">
      <c r="A536" s="4">
        <v>95421</v>
      </c>
      <c r="B536" s="4">
        <v>7501943498297</v>
      </c>
      <c r="C536" s="12" t="s">
        <v>1181</v>
      </c>
      <c r="D536" s="13" t="s">
        <v>650</v>
      </c>
      <c r="E536" s="13" t="s">
        <v>857</v>
      </c>
      <c r="F536" s="13" t="s">
        <v>1182</v>
      </c>
      <c r="G536" s="13">
        <v>2</v>
      </c>
      <c r="H536" s="13">
        <v>8</v>
      </c>
      <c r="I536" s="14">
        <v>355.41</v>
      </c>
      <c r="J536" s="15">
        <v>2</v>
      </c>
      <c r="K536" s="15">
        <v>5</v>
      </c>
      <c r="L536" s="15">
        <v>3</v>
      </c>
      <c r="M536" s="16"/>
      <c r="N536" s="16"/>
      <c r="O536" s="16"/>
      <c r="P536" s="17">
        <v>320.96010869999998</v>
      </c>
      <c r="Q536" s="18">
        <v>372.31372609199997</v>
      </c>
      <c r="R536" s="18">
        <v>40.120013587499997</v>
      </c>
      <c r="S536" s="19">
        <v>46.539215761499996</v>
      </c>
    </row>
    <row r="537" spans="1:19" x14ac:dyDescent="0.25">
      <c r="A537" s="4">
        <v>95422</v>
      </c>
      <c r="B537" s="4">
        <v>7501943498303</v>
      </c>
      <c r="C537" s="12" t="s">
        <v>1183</v>
      </c>
      <c r="D537" s="13" t="s">
        <v>650</v>
      </c>
      <c r="E537" s="13" t="s">
        <v>857</v>
      </c>
      <c r="F537" s="13" t="s">
        <v>1182</v>
      </c>
      <c r="G537" s="13">
        <v>2</v>
      </c>
      <c r="H537" s="13">
        <v>8</v>
      </c>
      <c r="I537" s="14">
        <v>355.41</v>
      </c>
      <c r="J537" s="15">
        <v>2</v>
      </c>
      <c r="K537" s="15">
        <v>5</v>
      </c>
      <c r="L537" s="15">
        <v>3</v>
      </c>
      <c r="M537" s="16"/>
      <c r="N537" s="16"/>
      <c r="O537" s="16"/>
      <c r="P537" s="17">
        <v>320.96010869999998</v>
      </c>
      <c r="Q537" s="18">
        <v>372.31372609199997</v>
      </c>
      <c r="R537" s="18">
        <v>40.120013587499997</v>
      </c>
      <c r="S537" s="19">
        <v>46.539215761499996</v>
      </c>
    </row>
    <row r="538" spans="1:19" x14ac:dyDescent="0.25">
      <c r="A538" s="4">
        <v>76943</v>
      </c>
      <c r="B538" s="4">
        <v>7501943498549</v>
      </c>
      <c r="C538" s="12" t="s">
        <v>1184</v>
      </c>
      <c r="D538" s="13" t="s">
        <v>601</v>
      </c>
      <c r="E538" s="13" t="s">
        <v>602</v>
      </c>
      <c r="F538" s="13" t="s">
        <v>609</v>
      </c>
      <c r="G538" s="13">
        <v>110</v>
      </c>
      <c r="H538" s="13">
        <v>9</v>
      </c>
      <c r="I538" s="14">
        <v>260.97000000000003</v>
      </c>
      <c r="J538" s="15">
        <v>2</v>
      </c>
      <c r="K538" s="15">
        <v>5</v>
      </c>
      <c r="L538" s="15">
        <v>7.5</v>
      </c>
      <c r="M538" s="16"/>
      <c r="N538" s="16"/>
      <c r="O538" s="16"/>
      <c r="P538" s="17">
        <v>224.74083975000002</v>
      </c>
      <c r="Q538" s="18">
        <v>260.69937411000001</v>
      </c>
      <c r="R538" s="18">
        <v>24.971204416666669</v>
      </c>
      <c r="S538" s="19">
        <v>28.966597123333333</v>
      </c>
    </row>
    <row r="539" spans="1:19" x14ac:dyDescent="0.25">
      <c r="A539" s="4">
        <v>64137</v>
      </c>
      <c r="B539" s="4">
        <v>7501943498815</v>
      </c>
      <c r="C539" s="12" t="s">
        <v>1185</v>
      </c>
      <c r="D539" s="13" t="s">
        <v>555</v>
      </c>
      <c r="E539" s="13" t="s">
        <v>556</v>
      </c>
      <c r="F539" s="13" t="s">
        <v>557</v>
      </c>
      <c r="G539" s="13">
        <v>40</v>
      </c>
      <c r="H539" s="13">
        <v>4</v>
      </c>
      <c r="I539" s="14">
        <v>329.52</v>
      </c>
      <c r="J539" s="15">
        <v>2</v>
      </c>
      <c r="K539" s="15">
        <v>2.5</v>
      </c>
      <c r="L539" s="15">
        <v>3.5</v>
      </c>
      <c r="M539" s="16"/>
      <c r="N539" s="16"/>
      <c r="O539" s="16"/>
      <c r="P539" s="17">
        <v>303.83638739999998</v>
      </c>
      <c r="Q539" s="18">
        <v>352.45020938399995</v>
      </c>
      <c r="R539" s="18">
        <v>75.959096849999995</v>
      </c>
      <c r="S539" s="19">
        <v>88.112552345999987</v>
      </c>
    </row>
    <row r="540" spans="1:19" x14ac:dyDescent="0.25">
      <c r="A540" s="4">
        <v>63567</v>
      </c>
      <c r="B540" s="4">
        <v>7501943498907</v>
      </c>
      <c r="C540" s="12" t="s">
        <v>1186</v>
      </c>
      <c r="D540" s="13" t="s">
        <v>555</v>
      </c>
      <c r="E540" s="13" t="s">
        <v>564</v>
      </c>
      <c r="F540" s="13" t="s">
        <v>565</v>
      </c>
      <c r="G540" s="13">
        <v>3</v>
      </c>
      <c r="H540" s="13">
        <v>16</v>
      </c>
      <c r="I540" s="14">
        <v>161.6</v>
      </c>
      <c r="J540" s="15">
        <v>2</v>
      </c>
      <c r="K540" s="15">
        <v>2.5</v>
      </c>
      <c r="L540" s="16"/>
      <c r="M540" s="16"/>
      <c r="N540" s="16"/>
      <c r="O540" s="16"/>
      <c r="P540" s="17">
        <v>154.40879999999999</v>
      </c>
      <c r="Q540" s="18">
        <v>179.11420799999996</v>
      </c>
      <c r="R540" s="18">
        <v>9.6505499999999991</v>
      </c>
      <c r="S540" s="19">
        <v>11.194637999999998</v>
      </c>
    </row>
    <row r="541" spans="1:19" x14ac:dyDescent="0.25">
      <c r="A541" s="4">
        <v>67054</v>
      </c>
      <c r="B541" s="4">
        <v>7501943499225</v>
      </c>
      <c r="C541" s="12" t="s">
        <v>1187</v>
      </c>
      <c r="D541" s="13" t="s">
        <v>686</v>
      </c>
      <c r="E541" s="13" t="s">
        <v>687</v>
      </c>
      <c r="F541" s="13" t="s">
        <v>881</v>
      </c>
      <c r="G541" s="13">
        <v>10</v>
      </c>
      <c r="H541" s="13">
        <v>20</v>
      </c>
      <c r="I541" s="14">
        <v>382.02</v>
      </c>
      <c r="J541" s="15">
        <v>2</v>
      </c>
      <c r="K541" s="15">
        <v>9.5</v>
      </c>
      <c r="L541" s="16"/>
      <c r="M541" s="16"/>
      <c r="N541" s="16"/>
      <c r="O541" s="16"/>
      <c r="P541" s="17">
        <v>338.81353799999999</v>
      </c>
      <c r="Q541" s="18">
        <v>393.02370407999996</v>
      </c>
      <c r="R541" s="18">
        <v>16.9406769</v>
      </c>
      <c r="S541" s="19">
        <v>19.651185203999997</v>
      </c>
    </row>
    <row r="542" spans="1:19" x14ac:dyDescent="0.25">
      <c r="A542" s="4">
        <v>67055</v>
      </c>
      <c r="B542" s="4">
        <v>7501943499249</v>
      </c>
      <c r="C542" s="12" t="s">
        <v>1188</v>
      </c>
      <c r="D542" s="13" t="s">
        <v>686</v>
      </c>
      <c r="E542" s="13" t="s">
        <v>687</v>
      </c>
      <c r="F542" s="13" t="s">
        <v>881</v>
      </c>
      <c r="G542" s="13">
        <v>8</v>
      </c>
      <c r="H542" s="13">
        <v>10</v>
      </c>
      <c r="I542" s="14">
        <v>318.14</v>
      </c>
      <c r="J542" s="15">
        <v>2</v>
      </c>
      <c r="K542" s="15">
        <v>9.5</v>
      </c>
      <c r="L542" s="16"/>
      <c r="M542" s="16"/>
      <c r="N542" s="16"/>
      <c r="O542" s="16"/>
      <c r="P542" s="17">
        <v>282.158366</v>
      </c>
      <c r="Q542" s="18">
        <v>327.30370455999997</v>
      </c>
      <c r="R542" s="18">
        <v>28.215836599999999</v>
      </c>
      <c r="S542" s="19">
        <v>32.730370455999996</v>
      </c>
    </row>
    <row r="543" spans="1:19" x14ac:dyDescent="0.25">
      <c r="A543" s="4">
        <v>95383</v>
      </c>
      <c r="B543" s="4">
        <v>7501943499539</v>
      </c>
      <c r="C543" s="12" t="s">
        <v>1189</v>
      </c>
      <c r="D543" s="13" t="s">
        <v>650</v>
      </c>
      <c r="E543" s="13" t="s">
        <v>651</v>
      </c>
      <c r="F543" s="13" t="s">
        <v>851</v>
      </c>
      <c r="G543" s="13">
        <v>2</v>
      </c>
      <c r="H543" s="13">
        <v>9</v>
      </c>
      <c r="I543" s="14">
        <v>305.27999999999997</v>
      </c>
      <c r="J543" s="15">
        <v>2</v>
      </c>
      <c r="K543" s="15">
        <v>5</v>
      </c>
      <c r="L543" s="15">
        <v>2.5</v>
      </c>
      <c r="M543" s="16"/>
      <c r="N543" s="16"/>
      <c r="O543" s="16"/>
      <c r="P543" s="17">
        <v>277.11028799999997</v>
      </c>
      <c r="Q543" s="18">
        <v>321.44793407999992</v>
      </c>
      <c r="R543" s="18">
        <v>30.790031999999997</v>
      </c>
      <c r="S543" s="19">
        <v>35.716437119999995</v>
      </c>
    </row>
    <row r="544" spans="1:19" x14ac:dyDescent="0.25">
      <c r="A544" s="4">
        <v>95385</v>
      </c>
      <c r="B544" s="4">
        <v>7501943499577</v>
      </c>
      <c r="C544" s="12" t="s">
        <v>1190</v>
      </c>
      <c r="D544" s="13" t="s">
        <v>650</v>
      </c>
      <c r="E544" s="13" t="s">
        <v>651</v>
      </c>
      <c r="F544" s="13" t="s">
        <v>851</v>
      </c>
      <c r="G544" s="13">
        <v>2</v>
      </c>
      <c r="H544" s="13">
        <v>10</v>
      </c>
      <c r="I544" s="14">
        <v>469.11</v>
      </c>
      <c r="J544" s="15">
        <v>2</v>
      </c>
      <c r="K544" s="15">
        <v>5</v>
      </c>
      <c r="L544" s="15">
        <v>2.5</v>
      </c>
      <c r="M544" s="16"/>
      <c r="N544" s="16"/>
      <c r="O544" s="16"/>
      <c r="P544" s="17">
        <v>425.82287474999998</v>
      </c>
      <c r="Q544" s="18">
        <v>493.95453470999996</v>
      </c>
      <c r="R544" s="18">
        <v>42.582287475000001</v>
      </c>
      <c r="S544" s="19">
        <v>49.395453470999996</v>
      </c>
    </row>
    <row r="545" spans="1:19" x14ac:dyDescent="0.25">
      <c r="A545" s="4">
        <v>95386</v>
      </c>
      <c r="B545" s="4">
        <v>7501943499591</v>
      </c>
      <c r="C545" s="12" t="s">
        <v>1191</v>
      </c>
      <c r="D545" s="13" t="s">
        <v>650</v>
      </c>
      <c r="E545" s="13" t="s">
        <v>651</v>
      </c>
      <c r="F545" s="13" t="s">
        <v>851</v>
      </c>
      <c r="G545" s="13">
        <v>2</v>
      </c>
      <c r="H545" s="13">
        <v>10</v>
      </c>
      <c r="I545" s="14">
        <v>432.23</v>
      </c>
      <c r="J545" s="15">
        <v>2</v>
      </c>
      <c r="K545" s="15">
        <v>5</v>
      </c>
      <c r="L545" s="15">
        <v>2.5</v>
      </c>
      <c r="M545" s="16"/>
      <c r="N545" s="16"/>
      <c r="O545" s="16"/>
      <c r="P545" s="17">
        <v>392.34597674999998</v>
      </c>
      <c r="Q545" s="18">
        <v>455.12133302999996</v>
      </c>
      <c r="R545" s="18">
        <v>39.234597674999996</v>
      </c>
      <c r="S545" s="19">
        <v>45.512133302999999</v>
      </c>
    </row>
    <row r="546" spans="1:19" x14ac:dyDescent="0.25">
      <c r="A546" s="4">
        <v>89047</v>
      </c>
      <c r="B546" s="4">
        <v>7501943499614</v>
      </c>
      <c r="C546" s="12" t="s">
        <v>1192</v>
      </c>
      <c r="D546" s="13" t="s">
        <v>536</v>
      </c>
      <c r="E546" s="13" t="s">
        <v>537</v>
      </c>
      <c r="F546" s="13" t="s">
        <v>1193</v>
      </c>
      <c r="G546" s="13">
        <v>80</v>
      </c>
      <c r="H546" s="13">
        <v>72</v>
      </c>
      <c r="I546" s="14">
        <v>526.4</v>
      </c>
      <c r="J546" s="15">
        <v>2</v>
      </c>
      <c r="K546" s="15">
        <v>5</v>
      </c>
      <c r="L546" s="15">
        <v>5.5</v>
      </c>
      <c r="M546" s="16"/>
      <c r="N546" s="16"/>
      <c r="O546" s="16"/>
      <c r="P546" s="17">
        <v>463.12408799999992</v>
      </c>
      <c r="Q546" s="18">
        <v>537.22394207999992</v>
      </c>
      <c r="R546" s="18">
        <v>6.4322789999999985</v>
      </c>
      <c r="S546" s="19">
        <v>7.4614436399999988</v>
      </c>
    </row>
    <row r="547" spans="1:19" x14ac:dyDescent="0.25">
      <c r="A547" s="4">
        <v>95420</v>
      </c>
      <c r="B547" s="4">
        <v>7501943499645</v>
      </c>
      <c r="C547" s="12" t="s">
        <v>1194</v>
      </c>
      <c r="D547" s="13" t="s">
        <v>650</v>
      </c>
      <c r="E547" s="13" t="s">
        <v>847</v>
      </c>
      <c r="F547" s="13" t="s">
        <v>848</v>
      </c>
      <c r="G547" s="13">
        <v>250</v>
      </c>
      <c r="H547" s="13">
        <v>10</v>
      </c>
      <c r="I547" s="14">
        <v>587.82000000000005</v>
      </c>
      <c r="J547" s="15">
        <v>2</v>
      </c>
      <c r="K547" s="15">
        <v>5</v>
      </c>
      <c r="L547" s="15">
        <v>3.5</v>
      </c>
      <c r="M547" s="16"/>
      <c r="N547" s="16"/>
      <c r="O547" s="16"/>
      <c r="P547" s="17">
        <v>528.10630530000003</v>
      </c>
      <c r="Q547" s="18">
        <v>612.60331414799998</v>
      </c>
      <c r="R547" s="18">
        <v>52.810630530000005</v>
      </c>
      <c r="S547" s="19">
        <v>61.2603314148</v>
      </c>
    </row>
    <row r="548" spans="1:19" x14ac:dyDescent="0.25">
      <c r="A548" s="4">
        <v>89043</v>
      </c>
      <c r="B548" s="4">
        <v>7506425600137</v>
      </c>
      <c r="C548" s="12" t="s">
        <v>1195</v>
      </c>
      <c r="D548" s="13" t="s">
        <v>536</v>
      </c>
      <c r="E548" s="13" t="s">
        <v>537</v>
      </c>
      <c r="F548" s="13" t="s">
        <v>783</v>
      </c>
      <c r="G548" s="13">
        <v>6</v>
      </c>
      <c r="H548" s="13">
        <v>12</v>
      </c>
      <c r="I548" s="14">
        <v>152.5</v>
      </c>
      <c r="J548" s="15">
        <v>2</v>
      </c>
      <c r="K548" s="15">
        <v>5</v>
      </c>
      <c r="L548" s="15">
        <v>5.5</v>
      </c>
      <c r="M548" s="16"/>
      <c r="N548" s="16"/>
      <c r="O548" s="16"/>
      <c r="P548" s="17">
        <v>134.16873749999999</v>
      </c>
      <c r="Q548" s="18">
        <v>155.63573549999998</v>
      </c>
      <c r="R548" s="18">
        <v>11.180728125</v>
      </c>
      <c r="S548" s="19">
        <v>12.969644624999999</v>
      </c>
    </row>
    <row r="549" spans="1:19" x14ac:dyDescent="0.25">
      <c r="A549" s="4">
        <v>70344</v>
      </c>
      <c r="B549" s="4">
        <v>7506425600236</v>
      </c>
      <c r="C549" s="12" t="s">
        <v>1196</v>
      </c>
      <c r="D549" s="13" t="s">
        <v>525</v>
      </c>
      <c r="E549" s="13" t="s">
        <v>525</v>
      </c>
      <c r="F549" s="13" t="s">
        <v>1197</v>
      </c>
      <c r="G549" s="13">
        <v>32</v>
      </c>
      <c r="H549" s="13">
        <v>24</v>
      </c>
      <c r="I549" s="14">
        <v>559.5</v>
      </c>
      <c r="J549" s="15">
        <v>2</v>
      </c>
      <c r="K549" s="16"/>
      <c r="L549" s="16"/>
      <c r="M549" s="16"/>
      <c r="N549" s="16"/>
      <c r="O549" s="16"/>
      <c r="P549" s="17">
        <v>548.30999999999995</v>
      </c>
      <c r="Q549" s="18">
        <v>636.03959999999984</v>
      </c>
      <c r="R549" s="18">
        <v>22.846249999999998</v>
      </c>
      <c r="S549" s="19">
        <v>26.501649999999994</v>
      </c>
    </row>
    <row r="550" spans="1:19" x14ac:dyDescent="0.25">
      <c r="A550" s="4">
        <v>70345</v>
      </c>
      <c r="B550" s="4">
        <v>7506425600250</v>
      </c>
      <c r="C550" s="12" t="s">
        <v>1198</v>
      </c>
      <c r="D550" s="13" t="s">
        <v>525</v>
      </c>
      <c r="E550" s="13" t="s">
        <v>525</v>
      </c>
      <c r="F550" s="13" t="s">
        <v>565</v>
      </c>
      <c r="G550" s="13">
        <v>13</v>
      </c>
      <c r="H550" s="13">
        <v>24</v>
      </c>
      <c r="I550" s="14">
        <v>394</v>
      </c>
      <c r="J550" s="15">
        <v>2</v>
      </c>
      <c r="K550" s="16"/>
      <c r="L550" s="16"/>
      <c r="M550" s="16"/>
      <c r="N550" s="16"/>
      <c r="O550" s="16"/>
      <c r="P550" s="17">
        <v>386.12</v>
      </c>
      <c r="Q550" s="18">
        <v>447.89919999999995</v>
      </c>
      <c r="R550" s="18">
        <v>16.088333333333335</v>
      </c>
      <c r="S550" s="19">
        <v>18.662466666666663</v>
      </c>
    </row>
    <row r="551" spans="1:19" x14ac:dyDescent="0.25">
      <c r="A551" s="4">
        <v>70450</v>
      </c>
      <c r="B551" s="4">
        <v>7506425600311</v>
      </c>
      <c r="C551" s="12" t="s">
        <v>1199</v>
      </c>
      <c r="D551" s="13" t="s">
        <v>525</v>
      </c>
      <c r="E551" s="13" t="s">
        <v>525</v>
      </c>
      <c r="F551" s="13" t="s">
        <v>551</v>
      </c>
      <c r="G551" s="13">
        <v>2</v>
      </c>
      <c r="H551" s="13">
        <v>40</v>
      </c>
      <c r="I551" s="14">
        <v>146.30000000000001</v>
      </c>
      <c r="J551" s="15">
        <v>2</v>
      </c>
      <c r="K551" s="16"/>
      <c r="L551" s="16"/>
      <c r="M551" s="16"/>
      <c r="N551" s="16"/>
      <c r="O551" s="16"/>
      <c r="P551" s="17">
        <v>143.374</v>
      </c>
      <c r="Q551" s="18">
        <v>166.31383999999997</v>
      </c>
      <c r="R551" s="18">
        <v>3.5843499999999997</v>
      </c>
      <c r="S551" s="19">
        <v>4.1578459999999993</v>
      </c>
    </row>
    <row r="552" spans="1:19" x14ac:dyDescent="0.25">
      <c r="A552" s="4">
        <v>78060</v>
      </c>
      <c r="B552" s="4">
        <v>7506425600380</v>
      </c>
      <c r="C552" s="12" t="s">
        <v>1200</v>
      </c>
      <c r="D552" s="13" t="s">
        <v>601</v>
      </c>
      <c r="E552" s="13" t="s">
        <v>602</v>
      </c>
      <c r="F552" s="13" t="s">
        <v>1201</v>
      </c>
      <c r="G552" s="13">
        <v>70</v>
      </c>
      <c r="H552" s="13">
        <v>40</v>
      </c>
      <c r="I552" s="14">
        <v>546.69000000000005</v>
      </c>
      <c r="J552" s="15">
        <v>2</v>
      </c>
      <c r="K552" s="15">
        <v>5</v>
      </c>
      <c r="L552" s="15">
        <v>6.5</v>
      </c>
      <c r="M552" s="16"/>
      <c r="N552" s="16"/>
      <c r="O552" s="16"/>
      <c r="P552" s="17">
        <v>475.88544465000001</v>
      </c>
      <c r="Q552" s="18">
        <v>552.027115794</v>
      </c>
      <c r="R552" s="18">
        <v>11.89713611625</v>
      </c>
      <c r="S552" s="19">
        <v>13.800677894850001</v>
      </c>
    </row>
    <row r="553" spans="1:19" x14ac:dyDescent="0.25">
      <c r="A553" s="4">
        <v>91896</v>
      </c>
      <c r="B553" s="4">
        <v>7506425600465</v>
      </c>
      <c r="C553" s="12" t="s">
        <v>1202</v>
      </c>
      <c r="D553" s="13" t="s">
        <v>516</v>
      </c>
      <c r="E553" s="13" t="s">
        <v>517</v>
      </c>
      <c r="F553" s="13" t="s">
        <v>1014</v>
      </c>
      <c r="G553" s="13">
        <v>380</v>
      </c>
      <c r="H553" s="13">
        <v>12</v>
      </c>
      <c r="I553" s="14">
        <v>263.3</v>
      </c>
      <c r="J553" s="15">
        <v>2</v>
      </c>
      <c r="K553" s="15">
        <v>2</v>
      </c>
      <c r="L553" s="15">
        <v>3</v>
      </c>
      <c r="M553" s="16"/>
      <c r="N553" s="16"/>
      <c r="O553" s="16"/>
      <c r="P553" s="17">
        <v>245.28712039999996</v>
      </c>
      <c r="Q553" s="18">
        <v>284.53305966399995</v>
      </c>
      <c r="R553" s="18">
        <v>20.440593366666665</v>
      </c>
      <c r="S553" s="19">
        <v>23.71108830533333</v>
      </c>
    </row>
    <row r="554" spans="1:19" x14ac:dyDescent="0.25">
      <c r="A554" s="4">
        <v>63557</v>
      </c>
      <c r="B554" s="4">
        <v>7506425600519</v>
      </c>
      <c r="C554" s="12" t="s">
        <v>1203</v>
      </c>
      <c r="D554" s="13" t="s">
        <v>555</v>
      </c>
      <c r="E554" s="13" t="s">
        <v>564</v>
      </c>
      <c r="F554" s="13" t="s">
        <v>565</v>
      </c>
      <c r="G554" s="13">
        <v>80</v>
      </c>
      <c r="H554" s="13">
        <v>3</v>
      </c>
      <c r="I554" s="14">
        <v>751.62</v>
      </c>
      <c r="J554" s="15">
        <v>2</v>
      </c>
      <c r="K554" s="15">
        <v>2.5</v>
      </c>
      <c r="L554" s="16"/>
      <c r="M554" s="16"/>
      <c r="N554" s="16"/>
      <c r="O554" s="16"/>
      <c r="P554" s="17">
        <v>718.17290999999989</v>
      </c>
      <c r="Q554" s="18">
        <v>833.08057559999986</v>
      </c>
      <c r="R554" s="18">
        <v>239.39096999999995</v>
      </c>
      <c r="S554" s="19">
        <v>277.69352519999995</v>
      </c>
    </row>
    <row r="555" spans="1:19" x14ac:dyDescent="0.25">
      <c r="A555" s="4">
        <v>66744</v>
      </c>
      <c r="B555" s="4">
        <v>7506425601530</v>
      </c>
      <c r="C555" s="12" t="s">
        <v>1204</v>
      </c>
      <c r="D555" s="13" t="s">
        <v>865</v>
      </c>
      <c r="E555" s="13" t="s">
        <v>866</v>
      </c>
      <c r="F555" s="13" t="s">
        <v>565</v>
      </c>
      <c r="G555" s="13">
        <v>3</v>
      </c>
      <c r="H555" s="13">
        <v>30</v>
      </c>
      <c r="I555" s="14">
        <v>1079.02</v>
      </c>
      <c r="J555" s="15">
        <v>2</v>
      </c>
      <c r="K555" s="15">
        <v>5</v>
      </c>
      <c r="L555" s="16"/>
      <c r="M555" s="16"/>
      <c r="N555" s="16"/>
      <c r="O555" s="16"/>
      <c r="P555" s="17">
        <v>1004.5676199999999</v>
      </c>
      <c r="Q555" s="18">
        <v>1165.2984391999998</v>
      </c>
      <c r="R555" s="18">
        <v>33.485587333333328</v>
      </c>
      <c r="S555" s="19">
        <v>38.843281306666661</v>
      </c>
    </row>
    <row r="556" spans="1:19" x14ac:dyDescent="0.25">
      <c r="A556" s="4">
        <v>66745</v>
      </c>
      <c r="B556" s="4">
        <v>7506425601547</v>
      </c>
      <c r="C556" s="12" t="s">
        <v>1205</v>
      </c>
      <c r="D556" s="13" t="s">
        <v>865</v>
      </c>
      <c r="E556" s="13" t="s">
        <v>866</v>
      </c>
      <c r="F556" s="13" t="s">
        <v>565</v>
      </c>
      <c r="G556" s="13">
        <v>3</v>
      </c>
      <c r="H556" s="13">
        <v>30</v>
      </c>
      <c r="I556" s="14">
        <v>1079.02</v>
      </c>
      <c r="J556" s="15">
        <v>2</v>
      </c>
      <c r="K556" s="15">
        <v>5</v>
      </c>
      <c r="L556" s="16"/>
      <c r="M556" s="16"/>
      <c r="N556" s="16"/>
      <c r="O556" s="16"/>
      <c r="P556" s="17">
        <v>1004.5676199999999</v>
      </c>
      <c r="Q556" s="18">
        <v>1165.2984391999998</v>
      </c>
      <c r="R556" s="18">
        <v>33.485587333333328</v>
      </c>
      <c r="S556" s="19">
        <v>38.843281306666661</v>
      </c>
    </row>
    <row r="557" spans="1:19" x14ac:dyDescent="0.25">
      <c r="A557" s="4">
        <v>65341</v>
      </c>
      <c r="B557" s="4">
        <v>7506425601660</v>
      </c>
      <c r="C557" s="12" t="s">
        <v>1206</v>
      </c>
      <c r="D557" s="13" t="s">
        <v>555</v>
      </c>
      <c r="E557" s="13" t="s">
        <v>836</v>
      </c>
      <c r="F557" s="13" t="s">
        <v>837</v>
      </c>
      <c r="G557" s="13">
        <v>5</v>
      </c>
      <c r="H557" s="13">
        <v>1</v>
      </c>
      <c r="I557" s="14">
        <v>15.46</v>
      </c>
      <c r="J557" s="15">
        <v>2</v>
      </c>
      <c r="K557" s="15">
        <v>2.5</v>
      </c>
      <c r="L557" s="15">
        <v>3.5</v>
      </c>
      <c r="M557" s="16"/>
      <c r="N557" s="16"/>
      <c r="O557" s="16"/>
      <c r="P557" s="17">
        <v>14.255008949999999</v>
      </c>
      <c r="Q557" s="18">
        <v>16.535810381999998</v>
      </c>
      <c r="R557" s="18">
        <v>14.255008949999999</v>
      </c>
      <c r="S557" s="19">
        <v>16.535810381999998</v>
      </c>
    </row>
    <row r="558" spans="1:19" x14ac:dyDescent="0.25">
      <c r="A558" s="4">
        <v>91226</v>
      </c>
      <c r="B558" s="4">
        <v>7506425602056</v>
      </c>
      <c r="C558" s="12" t="s">
        <v>1207</v>
      </c>
      <c r="D558" s="13" t="s">
        <v>516</v>
      </c>
      <c r="E558" s="13" t="s">
        <v>517</v>
      </c>
      <c r="F558" s="13" t="s">
        <v>779</v>
      </c>
      <c r="G558" s="13">
        <v>180</v>
      </c>
      <c r="H558" s="13">
        <v>16</v>
      </c>
      <c r="I558" s="14">
        <v>707.4</v>
      </c>
      <c r="J558" s="15">
        <v>2</v>
      </c>
      <c r="K558" s="15">
        <v>2</v>
      </c>
      <c r="L558" s="15">
        <v>9.5</v>
      </c>
      <c r="M558" s="16"/>
      <c r="N558" s="16"/>
      <c r="O558" s="16"/>
      <c r="P558" s="17">
        <v>614.84519879999993</v>
      </c>
      <c r="Q558" s="18">
        <v>713.2204306079999</v>
      </c>
      <c r="R558" s="18">
        <v>38.427824924999996</v>
      </c>
      <c r="S558" s="19">
        <v>44.576276912999994</v>
      </c>
    </row>
    <row r="559" spans="1:19" x14ac:dyDescent="0.25">
      <c r="A559" s="4">
        <v>827</v>
      </c>
      <c r="B559" s="4">
        <v>7506425602155</v>
      </c>
      <c r="C559" s="12" t="s">
        <v>1208</v>
      </c>
      <c r="D559" s="13" t="s">
        <v>512</v>
      </c>
      <c r="E559" s="13" t="s">
        <v>513</v>
      </c>
      <c r="F559" s="13" t="s">
        <v>997</v>
      </c>
      <c r="G559" s="13">
        <v>18</v>
      </c>
      <c r="H559" s="13">
        <v>4</v>
      </c>
      <c r="I559" s="14">
        <v>240</v>
      </c>
      <c r="J559" s="15">
        <v>2</v>
      </c>
      <c r="K559" s="16"/>
      <c r="L559" s="16"/>
      <c r="M559" s="16"/>
      <c r="N559" s="16"/>
      <c r="O559" s="16"/>
      <c r="P559" s="17">
        <v>235.2</v>
      </c>
      <c r="Q559" s="18">
        <v>272.83199999999999</v>
      </c>
      <c r="R559" s="18">
        <v>58.8</v>
      </c>
      <c r="S559" s="19">
        <v>68.207999999999998</v>
      </c>
    </row>
    <row r="560" spans="1:19" x14ac:dyDescent="0.25">
      <c r="A560" s="4">
        <v>830</v>
      </c>
      <c r="B560" s="4">
        <v>7506425602186</v>
      </c>
      <c r="C560" s="12" t="s">
        <v>1209</v>
      </c>
      <c r="D560" s="13" t="s">
        <v>512</v>
      </c>
      <c r="E560" s="13" t="s">
        <v>513</v>
      </c>
      <c r="F560" s="13" t="s">
        <v>590</v>
      </c>
      <c r="G560" s="13">
        <v>4</v>
      </c>
      <c r="H560" s="13">
        <v>10</v>
      </c>
      <c r="I560" s="14">
        <v>216.82</v>
      </c>
      <c r="J560" s="15">
        <v>2</v>
      </c>
      <c r="K560" s="15">
        <v>3</v>
      </c>
      <c r="L560" s="16"/>
      <c r="M560" s="16"/>
      <c r="N560" s="16"/>
      <c r="O560" s="16"/>
      <c r="P560" s="17">
        <v>206.109092</v>
      </c>
      <c r="Q560" s="18">
        <v>239.08654672</v>
      </c>
      <c r="R560" s="18">
        <v>20.610909200000002</v>
      </c>
      <c r="S560" s="19">
        <v>23.908654672000001</v>
      </c>
    </row>
    <row r="561" spans="1:19" x14ac:dyDescent="0.25">
      <c r="A561" s="4">
        <v>95466</v>
      </c>
      <c r="B561" s="4">
        <v>7506425602490</v>
      </c>
      <c r="C561" s="12" t="s">
        <v>1210</v>
      </c>
      <c r="D561" s="13" t="s">
        <v>650</v>
      </c>
      <c r="E561" s="13" t="s">
        <v>857</v>
      </c>
      <c r="F561" s="13" t="s">
        <v>1182</v>
      </c>
      <c r="G561" s="13">
        <v>5</v>
      </c>
      <c r="H561" s="13">
        <v>1</v>
      </c>
      <c r="I561" s="14">
        <v>195.37</v>
      </c>
      <c r="J561" s="15">
        <v>2</v>
      </c>
      <c r="K561" s="15">
        <v>5</v>
      </c>
      <c r="L561" s="15">
        <v>3</v>
      </c>
      <c r="M561" s="16"/>
      <c r="N561" s="16"/>
      <c r="O561" s="16"/>
      <c r="P561" s="17">
        <v>176.43278589999997</v>
      </c>
      <c r="Q561" s="18">
        <v>204.66203164399994</v>
      </c>
      <c r="R561" s="18">
        <v>176.43278589999997</v>
      </c>
      <c r="S561" s="19">
        <v>204.66203164399994</v>
      </c>
    </row>
    <row r="562" spans="1:19" x14ac:dyDescent="0.25">
      <c r="A562" s="4">
        <v>91897</v>
      </c>
      <c r="B562" s="4">
        <v>7506425602780</v>
      </c>
      <c r="C562" s="12" t="s">
        <v>1211</v>
      </c>
      <c r="D562" s="13" t="s">
        <v>516</v>
      </c>
      <c r="E562" s="13" t="s">
        <v>517</v>
      </c>
      <c r="F562" s="13" t="s">
        <v>1014</v>
      </c>
      <c r="G562" s="13">
        <v>100</v>
      </c>
      <c r="H562" s="13">
        <v>48</v>
      </c>
      <c r="I562" s="14">
        <v>263</v>
      </c>
      <c r="J562" s="15">
        <v>2</v>
      </c>
      <c r="K562" s="15">
        <v>2</v>
      </c>
      <c r="L562" s="15">
        <v>3</v>
      </c>
      <c r="M562" s="16"/>
      <c r="N562" s="16"/>
      <c r="O562" s="16"/>
      <c r="P562" s="17">
        <v>245.007644</v>
      </c>
      <c r="Q562" s="18">
        <v>284.20886703999997</v>
      </c>
      <c r="R562" s="18">
        <v>5.1043259166666664</v>
      </c>
      <c r="S562" s="19">
        <v>5.9210180633333325</v>
      </c>
    </row>
    <row r="563" spans="1:19" x14ac:dyDescent="0.25">
      <c r="A563" s="4">
        <v>78069</v>
      </c>
      <c r="B563" s="4">
        <v>7506425602834</v>
      </c>
      <c r="C563" s="12" t="s">
        <v>1212</v>
      </c>
      <c r="D563" s="13" t="s">
        <v>601</v>
      </c>
      <c r="E563" s="13" t="s">
        <v>602</v>
      </c>
      <c r="F563" s="13" t="s">
        <v>735</v>
      </c>
      <c r="G563" s="13">
        <v>160</v>
      </c>
      <c r="H563" s="13">
        <v>70</v>
      </c>
      <c r="I563" s="14">
        <v>734.91</v>
      </c>
      <c r="J563" s="15">
        <v>2</v>
      </c>
      <c r="K563" s="15">
        <v>5</v>
      </c>
      <c r="L563" s="15">
        <v>6.5</v>
      </c>
      <c r="M563" s="16"/>
      <c r="N563" s="16"/>
      <c r="O563" s="16"/>
      <c r="P563" s="17">
        <v>639.72813135000001</v>
      </c>
      <c r="Q563" s="18">
        <v>742.08463236599994</v>
      </c>
      <c r="R563" s="18">
        <v>9.1389733050000004</v>
      </c>
      <c r="S563" s="19">
        <v>10.601209033799998</v>
      </c>
    </row>
    <row r="564" spans="1:19" x14ac:dyDescent="0.25">
      <c r="A564" s="4">
        <v>78073</v>
      </c>
      <c r="B564" s="4">
        <v>7506425603145</v>
      </c>
      <c r="C564" s="12" t="s">
        <v>1213</v>
      </c>
      <c r="D564" s="13" t="s">
        <v>601</v>
      </c>
      <c r="E564" s="13" t="s">
        <v>602</v>
      </c>
      <c r="F564" s="13" t="s">
        <v>1214</v>
      </c>
      <c r="G564" s="13">
        <v>2</v>
      </c>
      <c r="H564" s="13">
        <v>8</v>
      </c>
      <c r="I564" s="14">
        <v>363.85</v>
      </c>
      <c r="J564" s="15">
        <v>2</v>
      </c>
      <c r="K564" s="15">
        <v>5</v>
      </c>
      <c r="L564" s="15">
        <v>6.5</v>
      </c>
      <c r="M564" s="16"/>
      <c r="N564" s="16"/>
      <c r="O564" s="16"/>
      <c r="P564" s="17">
        <v>316.72596725</v>
      </c>
      <c r="Q564" s="18">
        <v>367.40212200999997</v>
      </c>
      <c r="R564" s="18">
        <v>39.59074590625</v>
      </c>
      <c r="S564" s="19">
        <v>45.925265251249996</v>
      </c>
    </row>
    <row r="565" spans="1:19" x14ac:dyDescent="0.25">
      <c r="A565" s="4">
        <v>78076</v>
      </c>
      <c r="B565" s="4">
        <v>7506425603176</v>
      </c>
      <c r="C565" s="12" t="s">
        <v>1215</v>
      </c>
      <c r="D565" s="13" t="s">
        <v>601</v>
      </c>
      <c r="E565" s="13" t="s">
        <v>602</v>
      </c>
      <c r="F565" s="13" t="s">
        <v>1214</v>
      </c>
      <c r="G565" s="13">
        <v>2</v>
      </c>
      <c r="H565" s="13">
        <v>9</v>
      </c>
      <c r="I565" s="14">
        <v>341</v>
      </c>
      <c r="J565" s="15">
        <v>2</v>
      </c>
      <c r="K565" s="15">
        <v>5</v>
      </c>
      <c r="L565" s="15">
        <v>6.5</v>
      </c>
      <c r="M565" s="16"/>
      <c r="N565" s="16"/>
      <c r="O565" s="16"/>
      <c r="P565" s="17">
        <v>296.83538500000003</v>
      </c>
      <c r="Q565" s="18">
        <v>344.32904660000003</v>
      </c>
      <c r="R565" s="18">
        <v>32.981709444444448</v>
      </c>
      <c r="S565" s="19">
        <v>38.25878295555556</v>
      </c>
    </row>
    <row r="566" spans="1:19" x14ac:dyDescent="0.25">
      <c r="A566" s="4">
        <v>64450</v>
      </c>
      <c r="B566" s="4">
        <v>7506425603190</v>
      </c>
      <c r="C566" s="12" t="s">
        <v>1216</v>
      </c>
      <c r="D566" s="13" t="s">
        <v>555</v>
      </c>
      <c r="E566" s="13" t="s">
        <v>556</v>
      </c>
      <c r="F566" s="13" t="s">
        <v>766</v>
      </c>
      <c r="G566" s="13">
        <v>40</v>
      </c>
      <c r="H566" s="13">
        <v>4</v>
      </c>
      <c r="I566" s="14">
        <v>462.9</v>
      </c>
      <c r="J566" s="15">
        <v>2</v>
      </c>
      <c r="K566" s="15">
        <v>2.5</v>
      </c>
      <c r="L566" s="15">
        <v>3.5</v>
      </c>
      <c r="M566" s="16"/>
      <c r="N566" s="16"/>
      <c r="O566" s="16"/>
      <c r="P566" s="17">
        <v>426.82041674999999</v>
      </c>
      <c r="Q566" s="18">
        <v>495.11168342999997</v>
      </c>
      <c r="R566" s="18">
        <v>106.7051041875</v>
      </c>
      <c r="S566" s="19">
        <v>123.77792085749999</v>
      </c>
    </row>
    <row r="567" spans="1:19" x14ac:dyDescent="0.25">
      <c r="A567" s="4">
        <v>95468</v>
      </c>
      <c r="B567" s="4">
        <v>7506425603275</v>
      </c>
      <c r="C567" s="12" t="s">
        <v>1217</v>
      </c>
      <c r="D567" s="13" t="s">
        <v>650</v>
      </c>
      <c r="E567" s="13" t="s">
        <v>651</v>
      </c>
      <c r="F567" s="13" t="s">
        <v>658</v>
      </c>
      <c r="G567" s="13">
        <v>2</v>
      </c>
      <c r="H567" s="13">
        <v>8</v>
      </c>
      <c r="I567" s="14">
        <v>349.22</v>
      </c>
      <c r="J567" s="15">
        <v>2</v>
      </c>
      <c r="K567" s="15">
        <v>5</v>
      </c>
      <c r="L567" s="15">
        <v>2.5</v>
      </c>
      <c r="M567" s="16"/>
      <c r="N567" s="16"/>
      <c r="O567" s="16"/>
      <c r="P567" s="17">
        <v>316.99572449999999</v>
      </c>
      <c r="Q567" s="18">
        <v>367.71504041999998</v>
      </c>
      <c r="R567" s="18">
        <v>39.624465562499999</v>
      </c>
      <c r="S567" s="19">
        <v>45.964380052499997</v>
      </c>
    </row>
    <row r="568" spans="1:19" x14ac:dyDescent="0.25">
      <c r="A568" s="4">
        <v>95469</v>
      </c>
      <c r="B568" s="4">
        <v>7506425603282</v>
      </c>
      <c r="C568" s="12" t="s">
        <v>1218</v>
      </c>
      <c r="D568" s="13" t="s">
        <v>650</v>
      </c>
      <c r="E568" s="13" t="s">
        <v>651</v>
      </c>
      <c r="F568" s="13" t="s">
        <v>654</v>
      </c>
      <c r="G568" s="13">
        <v>2</v>
      </c>
      <c r="H568" s="13">
        <v>8</v>
      </c>
      <c r="I568" s="14">
        <v>349.22</v>
      </c>
      <c r="J568" s="15">
        <v>2</v>
      </c>
      <c r="K568" s="15">
        <v>5</v>
      </c>
      <c r="L568" s="15">
        <v>2.5</v>
      </c>
      <c r="M568" s="16"/>
      <c r="N568" s="16"/>
      <c r="O568" s="16"/>
      <c r="P568" s="17">
        <v>316.99572449999999</v>
      </c>
      <c r="Q568" s="18">
        <v>367.71504041999998</v>
      </c>
      <c r="R568" s="18">
        <v>39.624465562499999</v>
      </c>
      <c r="S568" s="19">
        <v>45.964380052499997</v>
      </c>
    </row>
    <row r="569" spans="1:19" x14ac:dyDescent="0.25">
      <c r="A569" s="4">
        <v>1821</v>
      </c>
      <c r="B569" s="4">
        <v>7506425603305</v>
      </c>
      <c r="C569" s="12" t="s">
        <v>1219</v>
      </c>
      <c r="D569" s="13" t="s">
        <v>512</v>
      </c>
      <c r="E569" s="13" t="s">
        <v>513</v>
      </c>
      <c r="F569" s="13" t="s">
        <v>1121</v>
      </c>
      <c r="G569" s="13">
        <v>4</v>
      </c>
      <c r="H569" s="13">
        <v>10</v>
      </c>
      <c r="I569" s="14">
        <v>153.5</v>
      </c>
      <c r="J569" s="15">
        <v>2</v>
      </c>
      <c r="K569" s="15">
        <v>3</v>
      </c>
      <c r="L569" s="16"/>
      <c r="M569" s="16"/>
      <c r="N569" s="16"/>
      <c r="O569" s="16"/>
      <c r="P569" s="17">
        <v>145.9171</v>
      </c>
      <c r="Q569" s="18">
        <v>169.263836</v>
      </c>
      <c r="R569" s="18">
        <v>14.591710000000001</v>
      </c>
      <c r="S569" s="19">
        <v>16.926383600000001</v>
      </c>
    </row>
    <row r="570" spans="1:19" x14ac:dyDescent="0.25">
      <c r="A570" s="4">
        <v>64949</v>
      </c>
      <c r="B570" s="4">
        <v>7506425603671</v>
      </c>
      <c r="C570" s="12" t="s">
        <v>1220</v>
      </c>
      <c r="D570" s="13" t="s">
        <v>555</v>
      </c>
      <c r="E570" s="13" t="s">
        <v>636</v>
      </c>
      <c r="F570" s="13" t="s">
        <v>731</v>
      </c>
      <c r="G570" s="13">
        <v>40</v>
      </c>
      <c r="H570" s="13">
        <v>4</v>
      </c>
      <c r="I570" s="14">
        <v>520.78</v>
      </c>
      <c r="J570" s="15">
        <v>2</v>
      </c>
      <c r="K570" s="15">
        <v>2.5</v>
      </c>
      <c r="L570" s="15">
        <v>3.5</v>
      </c>
      <c r="M570" s="16"/>
      <c r="N570" s="16"/>
      <c r="O570" s="16"/>
      <c r="P570" s="17">
        <v>480.18910484999998</v>
      </c>
      <c r="Q570" s="18">
        <v>557.01936162599998</v>
      </c>
      <c r="R570" s="18">
        <v>120.04727621249999</v>
      </c>
      <c r="S570" s="19">
        <v>139.25484040649999</v>
      </c>
    </row>
    <row r="571" spans="1:19" x14ac:dyDescent="0.25">
      <c r="A571" s="4">
        <v>70352</v>
      </c>
      <c r="B571" s="4">
        <v>7506425604128</v>
      </c>
      <c r="C571" s="12" t="s">
        <v>1221</v>
      </c>
      <c r="D571" s="13" t="s">
        <v>525</v>
      </c>
      <c r="E571" s="13" t="s">
        <v>525</v>
      </c>
      <c r="F571" s="13" t="s">
        <v>1222</v>
      </c>
      <c r="G571" s="13">
        <v>20</v>
      </c>
      <c r="H571" s="13">
        <v>12</v>
      </c>
      <c r="I571" s="14">
        <v>448.97</v>
      </c>
      <c r="J571" s="15">
        <v>2</v>
      </c>
      <c r="K571" s="16"/>
      <c r="L571" s="16"/>
      <c r="M571" s="16"/>
      <c r="N571" s="16"/>
      <c r="O571" s="16"/>
      <c r="P571" s="17">
        <v>439.99060000000003</v>
      </c>
      <c r="Q571" s="18">
        <v>510.389096</v>
      </c>
      <c r="R571" s="18">
        <v>36.665883333333333</v>
      </c>
      <c r="S571" s="19">
        <v>42.532424666666664</v>
      </c>
    </row>
    <row r="572" spans="1:19" x14ac:dyDescent="0.25">
      <c r="A572" s="4">
        <v>64860</v>
      </c>
      <c r="B572" s="4">
        <v>7506425604326</v>
      </c>
      <c r="C572" s="12" t="s">
        <v>1223</v>
      </c>
      <c r="D572" s="13" t="s">
        <v>555</v>
      </c>
      <c r="E572" s="13" t="s">
        <v>636</v>
      </c>
      <c r="F572" s="13" t="s">
        <v>637</v>
      </c>
      <c r="G572" s="13">
        <v>40</v>
      </c>
      <c r="H572" s="13">
        <v>5</v>
      </c>
      <c r="I572" s="14">
        <v>871.5</v>
      </c>
      <c r="J572" s="15">
        <v>2</v>
      </c>
      <c r="K572" s="15">
        <v>2.5</v>
      </c>
      <c r="L572" s="15">
        <v>3.5</v>
      </c>
      <c r="M572" s="16"/>
      <c r="N572" s="16"/>
      <c r="O572" s="16"/>
      <c r="P572" s="17">
        <v>803.5731112499999</v>
      </c>
      <c r="Q572" s="18">
        <v>932.14480904999982</v>
      </c>
      <c r="R572" s="18">
        <v>160.71462224999999</v>
      </c>
      <c r="S572" s="19">
        <v>186.42896180999998</v>
      </c>
    </row>
    <row r="573" spans="1:19" x14ac:dyDescent="0.25">
      <c r="A573" s="4">
        <v>64863</v>
      </c>
      <c r="B573" s="4">
        <v>7506425604388</v>
      </c>
      <c r="C573" s="12" t="s">
        <v>1224</v>
      </c>
      <c r="D573" s="13" t="s">
        <v>555</v>
      </c>
      <c r="E573" s="13" t="s">
        <v>636</v>
      </c>
      <c r="F573" s="13" t="s">
        <v>637</v>
      </c>
      <c r="G573" s="13">
        <v>40</v>
      </c>
      <c r="H573" s="13">
        <v>5</v>
      </c>
      <c r="I573" s="14">
        <v>903</v>
      </c>
      <c r="J573" s="15">
        <v>2</v>
      </c>
      <c r="K573" s="15">
        <v>2.5</v>
      </c>
      <c r="L573" s="15">
        <v>3.5</v>
      </c>
      <c r="M573" s="16"/>
      <c r="N573" s="16"/>
      <c r="O573" s="16"/>
      <c r="P573" s="17">
        <v>832.61792249999985</v>
      </c>
      <c r="Q573" s="18">
        <v>965.8367900999998</v>
      </c>
      <c r="R573" s="18">
        <v>166.52358449999997</v>
      </c>
      <c r="S573" s="19">
        <v>193.16735801999997</v>
      </c>
    </row>
    <row r="574" spans="1:19" x14ac:dyDescent="0.25">
      <c r="A574" s="4">
        <v>90584</v>
      </c>
      <c r="B574" s="4">
        <v>7506425605217</v>
      </c>
      <c r="C574" s="12" t="s">
        <v>1225</v>
      </c>
      <c r="D574" s="13" t="s">
        <v>512</v>
      </c>
      <c r="E574" s="13" t="s">
        <v>513</v>
      </c>
      <c r="F574" s="13" t="s">
        <v>571</v>
      </c>
      <c r="G574" s="13">
        <v>6</v>
      </c>
      <c r="H574" s="13">
        <v>8</v>
      </c>
      <c r="I574" s="14">
        <v>295</v>
      </c>
      <c r="J574" s="15">
        <v>2</v>
      </c>
      <c r="K574" s="15">
        <v>3.5</v>
      </c>
      <c r="L574" s="16"/>
      <c r="M574" s="16"/>
      <c r="N574" s="16"/>
      <c r="O574" s="16"/>
      <c r="P574" s="17">
        <v>278.98150000000004</v>
      </c>
      <c r="Q574" s="18">
        <v>323.61854</v>
      </c>
      <c r="R574" s="18">
        <v>34.872687500000005</v>
      </c>
      <c r="S574" s="19">
        <v>40.452317499999999</v>
      </c>
    </row>
    <row r="575" spans="1:19" x14ac:dyDescent="0.25">
      <c r="A575" s="4">
        <v>1824</v>
      </c>
      <c r="B575" s="4">
        <v>7506425605309</v>
      </c>
      <c r="C575" s="12" t="s">
        <v>1226</v>
      </c>
      <c r="D575" s="13" t="s">
        <v>512</v>
      </c>
      <c r="E575" s="13" t="s">
        <v>513</v>
      </c>
      <c r="F575" s="13" t="s">
        <v>1227</v>
      </c>
      <c r="G575" s="13">
        <v>4</v>
      </c>
      <c r="H575" s="13">
        <v>12</v>
      </c>
      <c r="I575" s="14">
        <v>244.46</v>
      </c>
      <c r="J575" s="15">
        <v>2</v>
      </c>
      <c r="K575" s="15">
        <v>3</v>
      </c>
      <c r="L575" s="16"/>
      <c r="M575" s="16"/>
      <c r="N575" s="16"/>
      <c r="O575" s="16"/>
      <c r="P575" s="17">
        <v>232.38367599999998</v>
      </c>
      <c r="Q575" s="18">
        <v>269.56506415999996</v>
      </c>
      <c r="R575" s="18">
        <v>19.365306333333333</v>
      </c>
      <c r="S575" s="19">
        <v>22.463755346666662</v>
      </c>
    </row>
    <row r="576" spans="1:19" x14ac:dyDescent="0.25">
      <c r="A576" s="4">
        <v>1825</v>
      </c>
      <c r="B576" s="4">
        <v>7506425605316</v>
      </c>
      <c r="C576" s="12" t="s">
        <v>1228</v>
      </c>
      <c r="D576" s="13" t="s">
        <v>512</v>
      </c>
      <c r="E576" s="13" t="s">
        <v>513</v>
      </c>
      <c r="F576" s="13" t="s">
        <v>1227</v>
      </c>
      <c r="G576" s="13">
        <v>12</v>
      </c>
      <c r="H576" s="13">
        <v>4</v>
      </c>
      <c r="I576" s="14">
        <v>226.8</v>
      </c>
      <c r="J576" s="15">
        <v>2</v>
      </c>
      <c r="K576" s="15">
        <v>3</v>
      </c>
      <c r="L576" s="16"/>
      <c r="M576" s="16"/>
      <c r="N576" s="16"/>
      <c r="O576" s="16"/>
      <c r="P576" s="17">
        <v>215.59608</v>
      </c>
      <c r="Q576" s="18">
        <v>250.09145279999998</v>
      </c>
      <c r="R576" s="18">
        <v>53.89902</v>
      </c>
      <c r="S576" s="19">
        <v>62.522863199999996</v>
      </c>
    </row>
    <row r="577" spans="1:19" x14ac:dyDescent="0.25">
      <c r="A577" s="4">
        <v>90598</v>
      </c>
      <c r="B577" s="4">
        <v>7506425605330</v>
      </c>
      <c r="C577" s="12" t="s">
        <v>1229</v>
      </c>
      <c r="D577" s="13" t="s">
        <v>512</v>
      </c>
      <c r="E577" s="13" t="s">
        <v>513</v>
      </c>
      <c r="F577" s="13" t="s">
        <v>571</v>
      </c>
      <c r="G577" s="13">
        <v>4</v>
      </c>
      <c r="H577" s="13">
        <v>10</v>
      </c>
      <c r="I577" s="14">
        <v>261.77999999999997</v>
      </c>
      <c r="J577" s="15">
        <v>2</v>
      </c>
      <c r="K577" s="15">
        <v>3.5</v>
      </c>
      <c r="L577" s="16"/>
      <c r="M577" s="16"/>
      <c r="N577" s="16"/>
      <c r="O577" s="16"/>
      <c r="P577" s="17">
        <v>247.56534599999998</v>
      </c>
      <c r="Q577" s="18">
        <v>287.17580135999998</v>
      </c>
      <c r="R577" s="18">
        <v>24.756534599999998</v>
      </c>
      <c r="S577" s="19">
        <v>28.717580135999999</v>
      </c>
    </row>
    <row r="578" spans="1:19" x14ac:dyDescent="0.25">
      <c r="A578" s="4">
        <v>78080</v>
      </c>
      <c r="B578" s="4">
        <v>7506425605347</v>
      </c>
      <c r="C578" s="12" t="s">
        <v>1230</v>
      </c>
      <c r="D578" s="13" t="s">
        <v>601</v>
      </c>
      <c r="E578" s="13" t="s">
        <v>602</v>
      </c>
      <c r="F578" s="13" t="s">
        <v>735</v>
      </c>
      <c r="G578" s="13">
        <v>160</v>
      </c>
      <c r="H578" s="13">
        <v>72</v>
      </c>
      <c r="I578" s="14">
        <v>734.91</v>
      </c>
      <c r="J578" s="15">
        <v>2</v>
      </c>
      <c r="K578" s="15">
        <v>5</v>
      </c>
      <c r="L578" s="15">
        <v>6.5</v>
      </c>
      <c r="M578" s="16"/>
      <c r="N578" s="16"/>
      <c r="O578" s="16"/>
      <c r="P578" s="17">
        <v>639.72813135000001</v>
      </c>
      <c r="Q578" s="18">
        <v>742.08463236599994</v>
      </c>
      <c r="R578" s="18">
        <v>8.8851129354166662</v>
      </c>
      <c r="S578" s="19">
        <v>10.306731005083332</v>
      </c>
    </row>
    <row r="579" spans="1:19" x14ac:dyDescent="0.25">
      <c r="A579" s="4">
        <v>66778</v>
      </c>
      <c r="B579" s="4">
        <v>7506425605804</v>
      </c>
      <c r="C579" s="12" t="s">
        <v>1231</v>
      </c>
      <c r="D579" s="13" t="s">
        <v>865</v>
      </c>
      <c r="E579" s="13" t="s">
        <v>866</v>
      </c>
      <c r="F579" s="13" t="s">
        <v>1148</v>
      </c>
      <c r="G579" s="13">
        <v>30</v>
      </c>
      <c r="H579" s="13">
        <v>4</v>
      </c>
      <c r="I579" s="14">
        <v>505.91</v>
      </c>
      <c r="J579" s="15">
        <v>2</v>
      </c>
      <c r="K579" s="15">
        <v>5</v>
      </c>
      <c r="L579" s="16"/>
      <c r="M579" s="16"/>
      <c r="N579" s="16"/>
      <c r="O579" s="16"/>
      <c r="P579" s="17">
        <v>471.00220999999999</v>
      </c>
      <c r="Q579" s="18">
        <v>546.36256359999993</v>
      </c>
      <c r="R579" s="18">
        <v>117.7505525</v>
      </c>
      <c r="S579" s="19">
        <v>136.59064089999998</v>
      </c>
    </row>
    <row r="580" spans="1:19" x14ac:dyDescent="0.25">
      <c r="A580" s="4">
        <v>66779</v>
      </c>
      <c r="B580" s="4">
        <v>7506425605828</v>
      </c>
      <c r="C580" s="12" t="s">
        <v>1232</v>
      </c>
      <c r="D580" s="13" t="s">
        <v>865</v>
      </c>
      <c r="E580" s="13" t="s">
        <v>866</v>
      </c>
      <c r="F580" s="13" t="s">
        <v>1148</v>
      </c>
      <c r="G580" s="13">
        <v>30</v>
      </c>
      <c r="H580" s="13">
        <v>4</v>
      </c>
      <c r="I580" s="14">
        <v>505.91</v>
      </c>
      <c r="J580" s="15">
        <v>2</v>
      </c>
      <c r="K580" s="15">
        <v>5</v>
      </c>
      <c r="L580" s="16"/>
      <c r="M580" s="16"/>
      <c r="N580" s="16"/>
      <c r="O580" s="16"/>
      <c r="P580" s="17">
        <v>471.00220999999999</v>
      </c>
      <c r="Q580" s="18">
        <v>546.36256359999993</v>
      </c>
      <c r="R580" s="18">
        <v>117.7505525</v>
      </c>
      <c r="S580" s="19">
        <v>136.59064089999998</v>
      </c>
    </row>
    <row r="581" spans="1:19" x14ac:dyDescent="0.25">
      <c r="A581" s="4">
        <v>66780</v>
      </c>
      <c r="B581" s="4">
        <v>7506425605842</v>
      </c>
      <c r="C581" s="12" t="s">
        <v>1233</v>
      </c>
      <c r="D581" s="13" t="s">
        <v>865</v>
      </c>
      <c r="E581" s="13" t="s">
        <v>866</v>
      </c>
      <c r="F581" s="13" t="s">
        <v>1148</v>
      </c>
      <c r="G581" s="13">
        <v>30</v>
      </c>
      <c r="H581" s="13">
        <v>4</v>
      </c>
      <c r="I581" s="14">
        <v>541.35</v>
      </c>
      <c r="J581" s="15">
        <v>2</v>
      </c>
      <c r="K581" s="15">
        <v>5</v>
      </c>
      <c r="L581" s="16"/>
      <c r="M581" s="16"/>
      <c r="N581" s="16"/>
      <c r="O581" s="16"/>
      <c r="P581" s="17">
        <v>503.99684999999999</v>
      </c>
      <c r="Q581" s="18">
        <v>584.636346</v>
      </c>
      <c r="R581" s="18">
        <v>125.9992125</v>
      </c>
      <c r="S581" s="19">
        <v>146.1590865</v>
      </c>
    </row>
    <row r="582" spans="1:19" x14ac:dyDescent="0.25">
      <c r="A582" s="4">
        <v>66781</v>
      </c>
      <c r="B582" s="4">
        <v>7506425605866</v>
      </c>
      <c r="C582" s="12" t="s">
        <v>1234</v>
      </c>
      <c r="D582" s="13" t="s">
        <v>865</v>
      </c>
      <c r="E582" s="13" t="s">
        <v>866</v>
      </c>
      <c r="F582" s="13" t="s">
        <v>1148</v>
      </c>
      <c r="G582" s="13">
        <v>30</v>
      </c>
      <c r="H582" s="13">
        <v>4</v>
      </c>
      <c r="I582" s="14">
        <v>541.35</v>
      </c>
      <c r="J582" s="15">
        <v>2</v>
      </c>
      <c r="K582" s="15">
        <v>5</v>
      </c>
      <c r="L582" s="16"/>
      <c r="M582" s="16"/>
      <c r="N582" s="16"/>
      <c r="O582" s="16"/>
      <c r="P582" s="17">
        <v>503.99684999999999</v>
      </c>
      <c r="Q582" s="18">
        <v>584.636346</v>
      </c>
      <c r="R582" s="18">
        <v>125.9992125</v>
      </c>
      <c r="S582" s="19">
        <v>146.1590865</v>
      </c>
    </row>
    <row r="583" spans="1:19" x14ac:dyDescent="0.25">
      <c r="A583" s="4">
        <v>66782</v>
      </c>
      <c r="B583" s="4">
        <v>7506425605880</v>
      </c>
      <c r="C583" s="12" t="s">
        <v>1235</v>
      </c>
      <c r="D583" s="13" t="s">
        <v>865</v>
      </c>
      <c r="E583" s="13" t="s">
        <v>866</v>
      </c>
      <c r="F583" s="13" t="s">
        <v>1148</v>
      </c>
      <c r="G583" s="13">
        <v>30</v>
      </c>
      <c r="H583" s="13">
        <v>4</v>
      </c>
      <c r="I583" s="14">
        <v>570.35</v>
      </c>
      <c r="J583" s="15">
        <v>2</v>
      </c>
      <c r="K583" s="15">
        <v>5</v>
      </c>
      <c r="L583" s="16"/>
      <c r="M583" s="16"/>
      <c r="N583" s="16"/>
      <c r="O583" s="16"/>
      <c r="P583" s="17">
        <v>530.9958499999999</v>
      </c>
      <c r="Q583" s="18">
        <v>615.9551859999998</v>
      </c>
      <c r="R583" s="18">
        <v>132.74896249999998</v>
      </c>
      <c r="S583" s="19">
        <v>153.98879649999995</v>
      </c>
    </row>
    <row r="584" spans="1:19" x14ac:dyDescent="0.25">
      <c r="A584" s="4">
        <v>66783</v>
      </c>
      <c r="B584" s="4">
        <v>7506425605903</v>
      </c>
      <c r="C584" s="12" t="s">
        <v>1236</v>
      </c>
      <c r="D584" s="13" t="s">
        <v>865</v>
      </c>
      <c r="E584" s="13" t="s">
        <v>866</v>
      </c>
      <c r="F584" s="13" t="s">
        <v>1148</v>
      </c>
      <c r="G584" s="13">
        <v>30</v>
      </c>
      <c r="H584" s="13">
        <v>4</v>
      </c>
      <c r="I584" s="14">
        <v>570.35</v>
      </c>
      <c r="J584" s="15">
        <v>2</v>
      </c>
      <c r="K584" s="15">
        <v>5</v>
      </c>
      <c r="L584" s="16"/>
      <c r="M584" s="16"/>
      <c r="N584" s="16"/>
      <c r="O584" s="16"/>
      <c r="P584" s="17">
        <v>530.9958499999999</v>
      </c>
      <c r="Q584" s="18">
        <v>615.9551859999998</v>
      </c>
      <c r="R584" s="18">
        <v>132.74896249999998</v>
      </c>
      <c r="S584" s="19">
        <v>153.98879649999995</v>
      </c>
    </row>
    <row r="585" spans="1:19" x14ac:dyDescent="0.25">
      <c r="A585" s="4">
        <v>66784</v>
      </c>
      <c r="B585" s="4">
        <v>7506425605927</v>
      </c>
      <c r="C585" s="12" t="s">
        <v>1237</v>
      </c>
      <c r="D585" s="13" t="s">
        <v>865</v>
      </c>
      <c r="E585" s="13" t="s">
        <v>866</v>
      </c>
      <c r="F585" s="13" t="s">
        <v>1148</v>
      </c>
      <c r="G585" s="13">
        <v>15</v>
      </c>
      <c r="H585" s="13">
        <v>8</v>
      </c>
      <c r="I585" s="14">
        <v>515.57000000000005</v>
      </c>
      <c r="J585" s="15">
        <v>2</v>
      </c>
      <c r="K585" s="15">
        <v>5</v>
      </c>
      <c r="L585" s="16"/>
      <c r="M585" s="16"/>
      <c r="N585" s="16"/>
      <c r="O585" s="16"/>
      <c r="P585" s="17">
        <v>479.99567000000002</v>
      </c>
      <c r="Q585" s="18">
        <v>556.79497719999995</v>
      </c>
      <c r="R585" s="18">
        <v>59.999458750000002</v>
      </c>
      <c r="S585" s="19">
        <v>69.599372149999994</v>
      </c>
    </row>
    <row r="586" spans="1:19" x14ac:dyDescent="0.25">
      <c r="A586" s="4">
        <v>66785</v>
      </c>
      <c r="B586" s="4">
        <v>7506425605941</v>
      </c>
      <c r="C586" s="12" t="s">
        <v>1238</v>
      </c>
      <c r="D586" s="13" t="s">
        <v>865</v>
      </c>
      <c r="E586" s="13" t="s">
        <v>866</v>
      </c>
      <c r="F586" s="13" t="s">
        <v>1148</v>
      </c>
      <c r="G586" s="13">
        <v>15</v>
      </c>
      <c r="H586" s="13">
        <v>8</v>
      </c>
      <c r="I586" s="14">
        <v>515.57000000000005</v>
      </c>
      <c r="J586" s="15">
        <v>2</v>
      </c>
      <c r="K586" s="15">
        <v>5</v>
      </c>
      <c r="L586" s="16"/>
      <c r="M586" s="16"/>
      <c r="N586" s="16"/>
      <c r="O586" s="16"/>
      <c r="P586" s="17">
        <v>479.99567000000002</v>
      </c>
      <c r="Q586" s="18">
        <v>556.79497719999995</v>
      </c>
      <c r="R586" s="18">
        <v>59.999458750000002</v>
      </c>
      <c r="S586" s="19">
        <v>69.599372149999994</v>
      </c>
    </row>
    <row r="587" spans="1:19" x14ac:dyDescent="0.25">
      <c r="A587" s="4">
        <v>66786</v>
      </c>
      <c r="B587" s="4">
        <v>7506425605965</v>
      </c>
      <c r="C587" s="12" t="s">
        <v>1239</v>
      </c>
      <c r="D587" s="13" t="s">
        <v>865</v>
      </c>
      <c r="E587" s="13" t="s">
        <v>866</v>
      </c>
      <c r="F587" s="13" t="s">
        <v>1148</v>
      </c>
      <c r="G587" s="13">
        <v>15</v>
      </c>
      <c r="H587" s="13">
        <v>8</v>
      </c>
      <c r="I587" s="14">
        <v>547.79999999999995</v>
      </c>
      <c r="J587" s="15">
        <v>2</v>
      </c>
      <c r="K587" s="15">
        <v>5</v>
      </c>
      <c r="L587" s="16"/>
      <c r="M587" s="16"/>
      <c r="N587" s="16"/>
      <c r="O587" s="16"/>
      <c r="P587" s="17">
        <v>510.00179999999989</v>
      </c>
      <c r="Q587" s="18">
        <v>591.60208799999987</v>
      </c>
      <c r="R587" s="18">
        <v>63.750224999999986</v>
      </c>
      <c r="S587" s="19">
        <v>73.950260999999983</v>
      </c>
    </row>
    <row r="588" spans="1:19" x14ac:dyDescent="0.25">
      <c r="A588" s="4">
        <v>66787</v>
      </c>
      <c r="B588" s="4">
        <v>7506425605989</v>
      </c>
      <c r="C588" s="12" t="s">
        <v>1240</v>
      </c>
      <c r="D588" s="13" t="s">
        <v>865</v>
      </c>
      <c r="E588" s="13" t="s">
        <v>866</v>
      </c>
      <c r="F588" s="13" t="s">
        <v>1148</v>
      </c>
      <c r="G588" s="13">
        <v>15</v>
      </c>
      <c r="H588" s="13">
        <v>8</v>
      </c>
      <c r="I588" s="14">
        <v>547.79999999999995</v>
      </c>
      <c r="J588" s="15">
        <v>2</v>
      </c>
      <c r="K588" s="15">
        <v>5</v>
      </c>
      <c r="L588" s="16"/>
      <c r="M588" s="16"/>
      <c r="N588" s="16"/>
      <c r="O588" s="16"/>
      <c r="P588" s="17">
        <v>510.00179999999989</v>
      </c>
      <c r="Q588" s="18">
        <v>591.60208799999987</v>
      </c>
      <c r="R588" s="18">
        <v>63.750224999999986</v>
      </c>
      <c r="S588" s="19">
        <v>73.950260999999983</v>
      </c>
    </row>
    <row r="589" spans="1:19" x14ac:dyDescent="0.25">
      <c r="A589" s="4">
        <v>66788</v>
      </c>
      <c r="B589" s="4">
        <v>7506425606009</v>
      </c>
      <c r="C589" s="12" t="s">
        <v>1241</v>
      </c>
      <c r="D589" s="13" t="s">
        <v>865</v>
      </c>
      <c r="E589" s="13" t="s">
        <v>866</v>
      </c>
      <c r="F589" s="13" t="s">
        <v>1148</v>
      </c>
      <c r="G589" s="13">
        <v>15</v>
      </c>
      <c r="H589" s="13">
        <v>8</v>
      </c>
      <c r="I589" s="14">
        <v>573.58000000000004</v>
      </c>
      <c r="J589" s="15">
        <v>2</v>
      </c>
      <c r="K589" s="15">
        <v>5</v>
      </c>
      <c r="L589" s="16"/>
      <c r="M589" s="16"/>
      <c r="N589" s="16"/>
      <c r="O589" s="16"/>
      <c r="P589" s="17">
        <v>534.00298000000009</v>
      </c>
      <c r="Q589" s="18">
        <v>619.44345680000004</v>
      </c>
      <c r="R589" s="18">
        <v>66.750372500000012</v>
      </c>
      <c r="S589" s="19">
        <v>77.430432100000004</v>
      </c>
    </row>
    <row r="590" spans="1:19" x14ac:dyDescent="0.25">
      <c r="A590" s="4">
        <v>66789</v>
      </c>
      <c r="B590" s="4">
        <v>7506425606023</v>
      </c>
      <c r="C590" s="12" t="s">
        <v>1242</v>
      </c>
      <c r="D590" s="13" t="s">
        <v>865</v>
      </c>
      <c r="E590" s="13" t="s">
        <v>866</v>
      </c>
      <c r="F590" s="13" t="s">
        <v>1148</v>
      </c>
      <c r="G590" s="13">
        <v>15</v>
      </c>
      <c r="H590" s="13">
        <v>8</v>
      </c>
      <c r="I590" s="14">
        <v>573.58000000000004</v>
      </c>
      <c r="J590" s="15">
        <v>2</v>
      </c>
      <c r="K590" s="15">
        <v>5</v>
      </c>
      <c r="L590" s="16"/>
      <c r="M590" s="16"/>
      <c r="N590" s="16"/>
      <c r="O590" s="16"/>
      <c r="P590" s="17">
        <v>534.00298000000009</v>
      </c>
      <c r="Q590" s="18">
        <v>619.44345680000004</v>
      </c>
      <c r="R590" s="18">
        <v>66.750372500000012</v>
      </c>
      <c r="S590" s="19">
        <v>77.430432100000004</v>
      </c>
    </row>
    <row r="591" spans="1:19" x14ac:dyDescent="0.25">
      <c r="A591" s="4">
        <v>838</v>
      </c>
      <c r="B591" s="4">
        <v>7506425606047</v>
      </c>
      <c r="C591" s="12" t="s">
        <v>1243</v>
      </c>
      <c r="D591" s="13" t="s">
        <v>512</v>
      </c>
      <c r="E591" s="13" t="s">
        <v>513</v>
      </c>
      <c r="F591" s="13" t="s">
        <v>590</v>
      </c>
      <c r="G591" s="13">
        <v>6</v>
      </c>
      <c r="H591" s="13">
        <v>6</v>
      </c>
      <c r="I591" s="14">
        <v>235.4</v>
      </c>
      <c r="J591" s="15">
        <v>2</v>
      </c>
      <c r="K591" s="15">
        <v>3</v>
      </c>
      <c r="L591" s="16"/>
      <c r="M591" s="16"/>
      <c r="N591" s="16"/>
      <c r="O591" s="16"/>
      <c r="P591" s="17">
        <v>223.77124000000001</v>
      </c>
      <c r="Q591" s="18">
        <v>259.57463839999997</v>
      </c>
      <c r="R591" s="18">
        <v>37.295206666666665</v>
      </c>
      <c r="S591" s="19">
        <v>43.262439733333331</v>
      </c>
    </row>
    <row r="592" spans="1:19" x14ac:dyDescent="0.25">
      <c r="A592" s="4">
        <v>76983</v>
      </c>
      <c r="B592" s="4">
        <v>7506425606214</v>
      </c>
      <c r="C592" s="12" t="s">
        <v>1244</v>
      </c>
      <c r="D592" s="13" t="s">
        <v>601</v>
      </c>
      <c r="E592" s="13" t="s">
        <v>602</v>
      </c>
      <c r="F592" s="13" t="s">
        <v>609</v>
      </c>
      <c r="G592" s="13">
        <v>4</v>
      </c>
      <c r="H592" s="13">
        <v>8</v>
      </c>
      <c r="I592" s="14">
        <v>263.60000000000002</v>
      </c>
      <c r="J592" s="15">
        <v>2</v>
      </c>
      <c r="K592" s="15">
        <v>5</v>
      </c>
      <c r="L592" s="15">
        <v>7.5</v>
      </c>
      <c r="M592" s="16"/>
      <c r="N592" s="16"/>
      <c r="O592" s="16"/>
      <c r="P592" s="17">
        <v>227.00573000000003</v>
      </c>
      <c r="Q592" s="18">
        <v>263.32664679999999</v>
      </c>
      <c r="R592" s="18">
        <v>28.375716250000004</v>
      </c>
      <c r="S592" s="19">
        <v>32.915830849999999</v>
      </c>
    </row>
    <row r="593" spans="1:19" x14ac:dyDescent="0.25">
      <c r="A593" s="4">
        <v>63611</v>
      </c>
      <c r="B593" s="4">
        <v>7506425606856</v>
      </c>
      <c r="C593" s="12" t="s">
        <v>1245</v>
      </c>
      <c r="D593" s="13" t="s">
        <v>555</v>
      </c>
      <c r="E593" s="13" t="s">
        <v>564</v>
      </c>
      <c r="F593" s="13" t="s">
        <v>1246</v>
      </c>
      <c r="G593" s="13">
        <v>40</v>
      </c>
      <c r="H593" s="13">
        <v>4</v>
      </c>
      <c r="I593" s="14">
        <v>391.65</v>
      </c>
      <c r="J593" s="15">
        <v>2</v>
      </c>
      <c r="K593" s="15">
        <v>2.5</v>
      </c>
      <c r="L593" s="16"/>
      <c r="M593" s="16"/>
      <c r="N593" s="16"/>
      <c r="O593" s="16"/>
      <c r="P593" s="17">
        <v>374.22157499999992</v>
      </c>
      <c r="Q593" s="18">
        <v>434.09702699999985</v>
      </c>
      <c r="R593" s="18">
        <v>93.555393749999979</v>
      </c>
      <c r="S593" s="19">
        <v>108.52425674999996</v>
      </c>
    </row>
    <row r="594" spans="1:19" x14ac:dyDescent="0.25">
      <c r="A594" s="4">
        <v>63612</v>
      </c>
      <c r="B594" s="4">
        <v>7506425606870</v>
      </c>
      <c r="C594" s="12" t="s">
        <v>1247</v>
      </c>
      <c r="D594" s="13" t="s">
        <v>555</v>
      </c>
      <c r="E594" s="13" t="s">
        <v>564</v>
      </c>
      <c r="F594" s="13" t="s">
        <v>1246</v>
      </c>
      <c r="G594" s="13">
        <v>40</v>
      </c>
      <c r="H594" s="13">
        <v>4</v>
      </c>
      <c r="I594" s="14">
        <v>445.2</v>
      </c>
      <c r="J594" s="15">
        <v>2</v>
      </c>
      <c r="K594" s="15">
        <v>2.5</v>
      </c>
      <c r="L594" s="16"/>
      <c r="M594" s="16"/>
      <c r="N594" s="16"/>
      <c r="O594" s="16"/>
      <c r="P594" s="17">
        <v>425.3886</v>
      </c>
      <c r="Q594" s="18">
        <v>493.45077599999996</v>
      </c>
      <c r="R594" s="18">
        <v>106.34715</v>
      </c>
      <c r="S594" s="19">
        <v>123.36269399999999</v>
      </c>
    </row>
    <row r="595" spans="1:19" x14ac:dyDescent="0.25">
      <c r="A595" s="4">
        <v>64277</v>
      </c>
      <c r="B595" s="4">
        <v>7506425606986</v>
      </c>
      <c r="C595" s="12" t="s">
        <v>1248</v>
      </c>
      <c r="D595" s="13" t="s">
        <v>555</v>
      </c>
      <c r="E595" s="13" t="s">
        <v>1249</v>
      </c>
      <c r="F595" s="13" t="s">
        <v>557</v>
      </c>
      <c r="G595" s="13">
        <v>42</v>
      </c>
      <c r="H595" s="13">
        <v>4</v>
      </c>
      <c r="I595" s="14">
        <v>457.71</v>
      </c>
      <c r="J595" s="15">
        <v>2</v>
      </c>
      <c r="K595" s="15">
        <v>2.5</v>
      </c>
      <c r="L595" s="15">
        <v>3.5</v>
      </c>
      <c r="M595" s="16"/>
      <c r="N595" s="16"/>
      <c r="O595" s="16"/>
      <c r="P595" s="17">
        <v>422.03493832499993</v>
      </c>
      <c r="Q595" s="18">
        <v>489.56052845699986</v>
      </c>
      <c r="R595" s="18">
        <v>105.50873458124998</v>
      </c>
      <c r="S595" s="19">
        <v>122.39013211424997</v>
      </c>
    </row>
    <row r="596" spans="1:19" x14ac:dyDescent="0.25">
      <c r="A596" s="4">
        <v>64278</v>
      </c>
      <c r="B596" s="4">
        <v>7506425607006</v>
      </c>
      <c r="C596" s="12" t="s">
        <v>1250</v>
      </c>
      <c r="D596" s="13" t="s">
        <v>555</v>
      </c>
      <c r="E596" s="13" t="s">
        <v>1249</v>
      </c>
      <c r="F596" s="13" t="s">
        <v>557</v>
      </c>
      <c r="G596" s="13">
        <v>42</v>
      </c>
      <c r="H596" s="13">
        <v>4</v>
      </c>
      <c r="I596" s="14">
        <v>489.89</v>
      </c>
      <c r="J596" s="15">
        <v>2</v>
      </c>
      <c r="K596" s="15">
        <v>2.5</v>
      </c>
      <c r="L596" s="15">
        <v>3.5</v>
      </c>
      <c r="M596" s="16"/>
      <c r="N596" s="16"/>
      <c r="O596" s="16"/>
      <c r="P596" s="17">
        <v>451.70674867499991</v>
      </c>
      <c r="Q596" s="18">
        <v>523.97982846299988</v>
      </c>
      <c r="R596" s="18">
        <v>112.92668716874998</v>
      </c>
      <c r="S596" s="19">
        <v>130.99495711574997</v>
      </c>
    </row>
    <row r="597" spans="1:19" x14ac:dyDescent="0.25">
      <c r="A597" s="4">
        <v>64279</v>
      </c>
      <c r="B597" s="4">
        <v>7506425607020</v>
      </c>
      <c r="C597" s="12" t="s">
        <v>1251</v>
      </c>
      <c r="D597" s="13" t="s">
        <v>555</v>
      </c>
      <c r="E597" s="13" t="s">
        <v>1249</v>
      </c>
      <c r="F597" s="13" t="s">
        <v>557</v>
      </c>
      <c r="G597" s="13">
        <v>42</v>
      </c>
      <c r="H597" s="13">
        <v>4</v>
      </c>
      <c r="I597" s="14">
        <v>539.5</v>
      </c>
      <c r="J597" s="15">
        <v>2</v>
      </c>
      <c r="K597" s="15">
        <v>2.5</v>
      </c>
      <c r="L597" s="15">
        <v>3.5</v>
      </c>
      <c r="M597" s="16"/>
      <c r="N597" s="16"/>
      <c r="O597" s="16"/>
      <c r="P597" s="17">
        <v>497.45002125000002</v>
      </c>
      <c r="Q597" s="18">
        <v>577.04202465000003</v>
      </c>
      <c r="R597" s="18">
        <v>124.36250531250001</v>
      </c>
      <c r="S597" s="19">
        <v>144.26050616250001</v>
      </c>
    </row>
    <row r="598" spans="1:19" x14ac:dyDescent="0.25">
      <c r="A598" s="4">
        <v>936</v>
      </c>
      <c r="B598" s="4">
        <v>7506425607433</v>
      </c>
      <c r="C598" s="12" t="s">
        <v>1252</v>
      </c>
      <c r="D598" s="13" t="s">
        <v>512</v>
      </c>
      <c r="E598" s="13" t="s">
        <v>513</v>
      </c>
      <c r="F598" s="13" t="s">
        <v>514</v>
      </c>
      <c r="G598" s="13">
        <v>4</v>
      </c>
      <c r="H598" s="13">
        <v>10</v>
      </c>
      <c r="I598" s="14">
        <v>154.6</v>
      </c>
      <c r="J598" s="15">
        <v>2</v>
      </c>
      <c r="K598" s="15">
        <v>2.5</v>
      </c>
      <c r="L598" s="16"/>
      <c r="M598" s="16"/>
      <c r="N598" s="16"/>
      <c r="O598" s="16"/>
      <c r="P598" s="17">
        <v>147.72029999999998</v>
      </c>
      <c r="Q598" s="18">
        <v>171.35554799999997</v>
      </c>
      <c r="R598" s="18">
        <v>14.772029999999997</v>
      </c>
      <c r="S598" s="19">
        <v>17.135554799999998</v>
      </c>
    </row>
    <row r="599" spans="1:19" x14ac:dyDescent="0.25">
      <c r="A599" s="4">
        <v>1602</v>
      </c>
      <c r="B599" s="4">
        <v>7506425608133</v>
      </c>
      <c r="C599" s="12" t="s">
        <v>1253</v>
      </c>
      <c r="D599" s="13" t="s">
        <v>521</v>
      </c>
      <c r="E599" s="13" t="s">
        <v>522</v>
      </c>
      <c r="F599" s="13" t="s">
        <v>1254</v>
      </c>
      <c r="G599" s="13">
        <v>120</v>
      </c>
      <c r="H599" s="13">
        <v>15</v>
      </c>
      <c r="I599" s="14">
        <v>129</v>
      </c>
      <c r="J599" s="15">
        <v>2</v>
      </c>
      <c r="K599" s="15">
        <v>2</v>
      </c>
      <c r="L599" s="15">
        <v>5.5</v>
      </c>
      <c r="M599" s="16"/>
      <c r="N599" s="16"/>
      <c r="O599" s="16"/>
      <c r="P599" s="17">
        <v>117.07756199999999</v>
      </c>
      <c r="Q599" s="18">
        <v>135.80997191999998</v>
      </c>
      <c r="R599" s="18">
        <v>7.8051707999999991</v>
      </c>
      <c r="S599" s="19">
        <v>9.0539981279999981</v>
      </c>
    </row>
    <row r="600" spans="1:19" x14ac:dyDescent="0.25">
      <c r="A600" s="4">
        <v>71011</v>
      </c>
      <c r="B600" s="4">
        <v>7506425608690</v>
      </c>
      <c r="C600" s="12" t="s">
        <v>1255</v>
      </c>
      <c r="D600" s="13" t="s">
        <v>525</v>
      </c>
      <c r="E600" s="13" t="s">
        <v>525</v>
      </c>
      <c r="F600" s="13" t="s">
        <v>1256</v>
      </c>
      <c r="G600" s="13">
        <v>28</v>
      </c>
      <c r="H600" s="13">
        <v>12</v>
      </c>
      <c r="I600" s="14">
        <v>586.16999999999996</v>
      </c>
      <c r="J600" s="15">
        <v>2</v>
      </c>
      <c r="K600" s="16"/>
      <c r="L600" s="16"/>
      <c r="M600" s="16"/>
      <c r="N600" s="16"/>
      <c r="O600" s="16"/>
      <c r="P600" s="17">
        <v>574.44659999999999</v>
      </c>
      <c r="Q600" s="18">
        <v>666.35805599999992</v>
      </c>
      <c r="R600" s="18">
        <v>47.870550000000001</v>
      </c>
      <c r="S600" s="19">
        <v>55.529837999999991</v>
      </c>
    </row>
    <row r="601" spans="1:19" x14ac:dyDescent="0.25">
      <c r="A601" s="4">
        <v>1604</v>
      </c>
      <c r="B601" s="4">
        <v>7506425608881</v>
      </c>
      <c r="C601" s="12" t="s">
        <v>1257</v>
      </c>
      <c r="D601" s="13" t="s">
        <v>521</v>
      </c>
      <c r="E601" s="13" t="s">
        <v>522</v>
      </c>
      <c r="F601" s="13" t="s">
        <v>1254</v>
      </c>
      <c r="G601" s="13">
        <v>170</v>
      </c>
      <c r="H601" s="13">
        <v>12</v>
      </c>
      <c r="I601" s="14">
        <v>140.75</v>
      </c>
      <c r="J601" s="15">
        <v>2</v>
      </c>
      <c r="K601" s="15">
        <v>2</v>
      </c>
      <c r="L601" s="15">
        <v>5.5</v>
      </c>
      <c r="M601" s="16"/>
      <c r="N601" s="16"/>
      <c r="O601" s="16"/>
      <c r="P601" s="17">
        <v>127.7416035</v>
      </c>
      <c r="Q601" s="18">
        <v>148.18026005999999</v>
      </c>
      <c r="R601" s="18">
        <v>10.645133625</v>
      </c>
      <c r="S601" s="19">
        <v>12.348355005</v>
      </c>
    </row>
  </sheetData>
  <autoFilter ref="A1:S1"/>
  <conditionalFormatting sqref="B2:B60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R123"/>
  <sheetViews>
    <sheetView tabSelected="1" zoomScale="130" zoomScaleNormal="130" workbookViewId="0">
      <selection activeCell="AI116" sqref="C7:AI116"/>
    </sheetView>
  </sheetViews>
  <sheetFormatPr baseColWidth="10" defaultColWidth="9.140625" defaultRowHeight="15" x14ac:dyDescent="0.25"/>
  <cols>
    <col min="1" max="1" width="4.140625" style="27" customWidth="1"/>
    <col min="2" max="2" width="31.28515625" style="27" hidden="1" customWidth="1"/>
    <col min="3" max="3" width="8" style="27" bestFit="1" customWidth="1"/>
    <col min="4" max="4" width="15.28515625" style="27" bestFit="1" customWidth="1"/>
    <col min="5" max="5" width="54.140625" style="27" bestFit="1" customWidth="1"/>
    <col min="6" max="6" width="7.7109375" style="27" customWidth="1"/>
    <col min="7" max="7" width="8.85546875" style="27" hidden="1" customWidth="1"/>
    <col min="8" max="9" width="9.42578125" style="27" hidden="1" customWidth="1"/>
    <col min="10" max="12" width="7" style="27" hidden="1" customWidth="1"/>
    <col min="13" max="13" width="8.42578125" style="27" hidden="1" customWidth="1"/>
    <col min="14" max="14" width="4.5703125" style="27" hidden="1" customWidth="1"/>
    <col min="15" max="15" width="7.42578125" style="53" hidden="1" customWidth="1"/>
    <col min="16" max="16" width="6.140625" style="27" hidden="1" customWidth="1"/>
    <col min="17" max="18" width="9.42578125" style="27" hidden="1" customWidth="1"/>
    <col min="19" max="21" width="4.28515625" style="44" hidden="1" customWidth="1"/>
    <col min="22" max="22" width="5.5703125" style="44" bestFit="1" customWidth="1"/>
    <col min="23" max="24" width="5.42578125" style="44" hidden="1" customWidth="1"/>
    <col min="25" max="25" width="4.28515625" style="44" hidden="1" customWidth="1"/>
    <col min="26" max="26" width="8.85546875" style="44" bestFit="1" customWidth="1"/>
    <col min="27" max="27" width="4.42578125" style="44" hidden="1" customWidth="1"/>
    <col min="28" max="29" width="5.42578125" style="44" hidden="1" customWidth="1"/>
    <col min="30" max="30" width="3.85546875" style="44" bestFit="1" customWidth="1"/>
    <col min="31" max="33" width="5.42578125" style="44" hidden="1" customWidth="1"/>
    <col min="34" max="34" width="6.85546875" style="44" bestFit="1" customWidth="1"/>
    <col min="35" max="35" width="8.85546875" style="44" customWidth="1"/>
    <col min="36" max="36" width="15.28515625" style="27" hidden="1" customWidth="1"/>
    <col min="37" max="37" width="2.140625" style="27" hidden="1" customWidth="1"/>
    <col min="38" max="38" width="13.140625" style="27" hidden="1" customWidth="1"/>
    <col min="39" max="39" width="4.28515625" style="62" hidden="1" customWidth="1"/>
    <col min="40" max="41" width="3.28515625" style="62" hidden="1" customWidth="1"/>
    <col min="42" max="42" width="4.28515625" style="62" hidden="1" customWidth="1"/>
    <col min="43" max="43" width="2.140625" style="27" hidden="1" customWidth="1"/>
    <col min="44" max="44" width="5.42578125" style="27" hidden="1" customWidth="1"/>
    <col min="45" max="55" width="10.85546875" style="27" customWidth="1"/>
    <col min="56" max="16384" width="9.140625" style="27"/>
  </cols>
  <sheetData>
    <row r="4" spans="1:43" ht="15" customHeight="1" x14ac:dyDescent="0.25">
      <c r="B4" s="97" t="s">
        <v>1273</v>
      </c>
    </row>
    <row r="5" spans="1:43" ht="15" customHeight="1" x14ac:dyDescent="0.25">
      <c r="B5" s="97"/>
    </row>
    <row r="6" spans="1:43" ht="17.25" x14ac:dyDescent="0.25">
      <c r="B6" s="97"/>
      <c r="D6" s="28"/>
      <c r="E6" s="28"/>
      <c r="F6" s="28"/>
      <c r="G6" s="28"/>
      <c r="H6" s="48"/>
      <c r="I6" s="28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</row>
    <row r="7" spans="1:43" x14ac:dyDescent="0.25">
      <c r="F7" s="75"/>
      <c r="H7" s="36" t="s">
        <v>1258</v>
      </c>
      <c r="I7" s="36" t="s">
        <v>1258</v>
      </c>
      <c r="M7" s="36" t="s">
        <v>1259</v>
      </c>
      <c r="O7" s="54" t="s">
        <v>1259</v>
      </c>
      <c r="R7" s="36" t="s">
        <v>1260</v>
      </c>
      <c r="S7" s="98" t="s">
        <v>1345</v>
      </c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</row>
    <row r="8" spans="1:43" ht="23.25" x14ac:dyDescent="0.25">
      <c r="B8" s="37" t="s">
        <v>1325</v>
      </c>
      <c r="C8" s="42" t="s">
        <v>1324</v>
      </c>
      <c r="D8" s="42" t="s">
        <v>1261</v>
      </c>
      <c r="E8" s="42" t="s">
        <v>1262</v>
      </c>
      <c r="F8" s="42" t="s">
        <v>1263</v>
      </c>
      <c r="G8" s="42" t="s">
        <v>1274</v>
      </c>
      <c r="H8" s="42" t="s">
        <v>1264</v>
      </c>
      <c r="I8" s="42" t="s">
        <v>1265</v>
      </c>
      <c r="J8" s="42" t="s">
        <v>1266</v>
      </c>
      <c r="K8" s="42" t="s">
        <v>1267</v>
      </c>
      <c r="L8" s="42" t="s">
        <v>1275</v>
      </c>
      <c r="M8" s="42" t="s">
        <v>1268</v>
      </c>
      <c r="N8" s="42" t="s">
        <v>1269</v>
      </c>
      <c r="O8" s="55" t="s">
        <v>1270</v>
      </c>
      <c r="P8" s="42" t="s">
        <v>1271</v>
      </c>
      <c r="Q8" s="42" t="s">
        <v>1260</v>
      </c>
      <c r="R8" s="42" t="s">
        <v>1272</v>
      </c>
      <c r="T8" s="46"/>
      <c r="U8" s="46"/>
      <c r="V8" s="72" t="s">
        <v>1342</v>
      </c>
      <c r="W8" s="73"/>
      <c r="X8" s="72"/>
      <c r="Y8" s="72"/>
      <c r="Z8" s="72" t="s">
        <v>1400</v>
      </c>
      <c r="AA8" s="73"/>
      <c r="AB8" s="74"/>
      <c r="AC8" s="74"/>
      <c r="AD8" s="74" t="s">
        <v>1343</v>
      </c>
      <c r="AE8" s="74"/>
      <c r="AF8" s="74"/>
      <c r="AG8" s="74"/>
      <c r="AH8" s="74" t="s">
        <v>1344</v>
      </c>
      <c r="AI8" s="74" t="s">
        <v>1401</v>
      </c>
    </row>
    <row r="9" spans="1:43" x14ac:dyDescent="0.25">
      <c r="A9" s="27">
        <v>1</v>
      </c>
      <c r="B9" s="65"/>
      <c r="C9" s="66"/>
      <c r="D9" s="66"/>
      <c r="E9" s="66" t="s">
        <v>1370</v>
      </c>
      <c r="F9" s="66"/>
      <c r="G9" s="66"/>
      <c r="H9" s="66"/>
      <c r="I9" s="66"/>
      <c r="J9" s="66"/>
      <c r="K9" s="66"/>
      <c r="L9" s="66"/>
      <c r="M9" s="66"/>
      <c r="N9" s="66"/>
      <c r="O9" s="67"/>
      <c r="P9" s="66"/>
      <c r="Q9" s="66"/>
      <c r="R9" s="66"/>
      <c r="T9" s="68"/>
      <c r="U9" s="68"/>
      <c r="V9" s="68"/>
      <c r="X9" s="68"/>
      <c r="Y9" s="68"/>
      <c r="Z9" s="68"/>
      <c r="AB9" s="69"/>
      <c r="AC9" s="69"/>
      <c r="AD9" s="69"/>
      <c r="AE9" s="69"/>
      <c r="AF9" s="69"/>
      <c r="AG9" s="69"/>
      <c r="AH9" s="69"/>
      <c r="AI9" s="71"/>
    </row>
    <row r="10" spans="1:43" x14ac:dyDescent="0.25">
      <c r="A10" s="27">
        <v>2</v>
      </c>
      <c r="B10" s="38" t="s">
        <v>1326</v>
      </c>
      <c r="C10" s="39">
        <v>1360</v>
      </c>
      <c r="D10" s="30" t="str">
        <f>"7501027513601"</f>
        <v>7501027513601</v>
      </c>
      <c r="E10" s="31" t="s">
        <v>386</v>
      </c>
      <c r="F10" s="35">
        <v>24</v>
      </c>
      <c r="G10" s="35">
        <v>1</v>
      </c>
      <c r="H10" s="40">
        <v>275.31</v>
      </c>
      <c r="I10" s="41">
        <f t="shared" ref="I10:I49" si="0">+H10/F10</f>
        <v>11.47125</v>
      </c>
      <c r="J10" s="39">
        <v>2</v>
      </c>
      <c r="K10" s="39">
        <v>5</v>
      </c>
      <c r="L10" s="39">
        <v>2.5</v>
      </c>
      <c r="M10" s="41">
        <f t="shared" ref="M10:M49" si="1">+I10*((100-J10)/100)*((100-K10)/100)*((100-L10)/100)</f>
        <v>10.412740406249998</v>
      </c>
      <c r="N10" s="39">
        <v>16</v>
      </c>
      <c r="O10" s="56">
        <f t="shared" ref="O10:O41" si="2">+M10*(1+(N10/100))</f>
        <v>12.078778871249998</v>
      </c>
      <c r="P10" s="39">
        <v>30</v>
      </c>
      <c r="Q10" s="41">
        <f t="shared" ref="Q10:Q49" si="3">+O10/((100-P10)/100)</f>
        <v>17.255398387499998</v>
      </c>
      <c r="R10" s="41">
        <v>17.5</v>
      </c>
      <c r="S10" s="30">
        <v>10</v>
      </c>
      <c r="T10" s="30">
        <v>28</v>
      </c>
      <c r="U10" s="30">
        <f t="shared" ref="U10:U49" si="4">T10-S10</f>
        <v>18</v>
      </c>
      <c r="V10" s="47">
        <v>1</v>
      </c>
      <c r="W10" s="47">
        <v>15</v>
      </c>
      <c r="X10" s="47">
        <v>9</v>
      </c>
      <c r="Y10" s="47">
        <f t="shared" ref="Y10:Y49" si="5">X10-W10</f>
        <v>-6</v>
      </c>
      <c r="Z10" s="47">
        <v>1</v>
      </c>
      <c r="AA10" s="47">
        <v>13</v>
      </c>
      <c r="AB10" s="47">
        <v>15</v>
      </c>
      <c r="AC10" s="47">
        <f t="shared" ref="AC10:AC49" si="6">AB10-AA10</f>
        <v>2</v>
      </c>
      <c r="AD10" s="47">
        <v>1</v>
      </c>
      <c r="AE10" s="47">
        <v>12</v>
      </c>
      <c r="AF10" s="47">
        <v>15</v>
      </c>
      <c r="AG10" s="47">
        <f t="shared" ref="AG10:AG49" si="7">AF10-AE10</f>
        <v>3</v>
      </c>
      <c r="AH10" s="47">
        <v>1</v>
      </c>
      <c r="AI10" s="47">
        <f t="shared" ref="AI10:AI15" si="8">W10/F10</f>
        <v>0.625</v>
      </c>
      <c r="AJ10" s="30" t="str">
        <f>"7501027513601"</f>
        <v>7501027513601</v>
      </c>
      <c r="AK10" s="30"/>
      <c r="AL10" s="31">
        <v>12.078778871249998</v>
      </c>
      <c r="AM10" s="57">
        <f t="shared" ref="AM10:AM49" si="9">F10*V9</f>
        <v>0</v>
      </c>
      <c r="AN10" s="57">
        <f t="shared" ref="AN10:AN49" si="10">F10*Z9</f>
        <v>0</v>
      </c>
      <c r="AO10" s="57">
        <f t="shared" ref="AO10:AO49" si="11">F10*AD9</f>
        <v>0</v>
      </c>
      <c r="AP10" s="57">
        <f t="shared" ref="AP10:AP49" si="12">AH10*F10</f>
        <v>24</v>
      </c>
      <c r="AQ10" s="43"/>
    </row>
    <row r="11" spans="1:43" x14ac:dyDescent="0.25">
      <c r="A11" s="27">
        <v>3</v>
      </c>
      <c r="B11" s="38" t="s">
        <v>1326</v>
      </c>
      <c r="C11" s="39">
        <v>7230</v>
      </c>
      <c r="D11" s="30">
        <v>7501027514103</v>
      </c>
      <c r="E11" s="31" t="s">
        <v>214</v>
      </c>
      <c r="F11" s="35">
        <v>24</v>
      </c>
      <c r="G11" s="35">
        <v>1</v>
      </c>
      <c r="H11" s="40">
        <v>351.31</v>
      </c>
      <c r="I11" s="41">
        <f t="shared" si="0"/>
        <v>14.637916666666667</v>
      </c>
      <c r="J11" s="39">
        <v>2</v>
      </c>
      <c r="K11" s="39">
        <v>5</v>
      </c>
      <c r="L11" s="39">
        <v>2.5</v>
      </c>
      <c r="M11" s="41">
        <f t="shared" si="1"/>
        <v>13.287202906249998</v>
      </c>
      <c r="N11" s="39">
        <v>16</v>
      </c>
      <c r="O11" s="56">
        <f t="shared" si="2"/>
        <v>15.413155371249998</v>
      </c>
      <c r="P11" s="39">
        <v>30</v>
      </c>
      <c r="Q11" s="41">
        <f t="shared" si="3"/>
        <v>22.018793387499997</v>
      </c>
      <c r="R11" s="41">
        <v>21.9</v>
      </c>
      <c r="S11" s="30">
        <v>13</v>
      </c>
      <c r="T11" s="30">
        <v>59</v>
      </c>
      <c r="U11" s="30">
        <f t="shared" si="4"/>
        <v>46</v>
      </c>
      <c r="V11" s="47"/>
      <c r="W11" s="47">
        <v>13</v>
      </c>
      <c r="X11" s="47">
        <v>8</v>
      </c>
      <c r="Y11" s="47">
        <f t="shared" si="5"/>
        <v>-5</v>
      </c>
      <c r="Z11" s="47">
        <v>1</v>
      </c>
      <c r="AA11" s="47">
        <v>17</v>
      </c>
      <c r="AB11" s="47">
        <v>10</v>
      </c>
      <c r="AC11" s="47">
        <f t="shared" si="6"/>
        <v>-7</v>
      </c>
      <c r="AD11" s="47">
        <v>1</v>
      </c>
      <c r="AE11" s="47">
        <v>12</v>
      </c>
      <c r="AF11" s="47">
        <v>1</v>
      </c>
      <c r="AG11" s="47">
        <f t="shared" si="7"/>
        <v>-11</v>
      </c>
      <c r="AH11" s="47">
        <v>1</v>
      </c>
      <c r="AI11" s="47">
        <f t="shared" si="8"/>
        <v>0.54166666666666663</v>
      </c>
      <c r="AJ11" s="30">
        <v>7501027514103</v>
      </c>
      <c r="AK11" s="30"/>
      <c r="AL11" s="31">
        <v>15.413155371249998</v>
      </c>
      <c r="AM11" s="57">
        <f t="shared" si="9"/>
        <v>24</v>
      </c>
      <c r="AN11" s="57">
        <f t="shared" si="10"/>
        <v>24</v>
      </c>
      <c r="AO11" s="57">
        <f t="shared" si="11"/>
        <v>24</v>
      </c>
      <c r="AP11" s="57">
        <f t="shared" si="12"/>
        <v>24</v>
      </c>
      <c r="AQ11" s="43"/>
    </row>
    <row r="12" spans="1:43" x14ac:dyDescent="0.25">
      <c r="A12" s="27">
        <v>4</v>
      </c>
      <c r="B12" s="38" t="s">
        <v>1326</v>
      </c>
      <c r="C12" s="39">
        <v>7240</v>
      </c>
      <c r="D12" s="30" t="str">
        <f>"7501027512987"</f>
        <v>7501027512987</v>
      </c>
      <c r="E12" s="31" t="s">
        <v>147</v>
      </c>
      <c r="F12" s="35">
        <v>6</v>
      </c>
      <c r="G12" s="35">
        <v>1</v>
      </c>
      <c r="H12" s="40">
        <v>326.74</v>
      </c>
      <c r="I12" s="41">
        <f t="shared" si="0"/>
        <v>54.456666666666671</v>
      </c>
      <c r="J12" s="39">
        <v>2</v>
      </c>
      <c r="K12" s="39">
        <v>5</v>
      </c>
      <c r="L12" s="39">
        <v>2.5</v>
      </c>
      <c r="M12" s="41">
        <f t="shared" si="1"/>
        <v>49.431677749999999</v>
      </c>
      <c r="N12" s="39">
        <v>16</v>
      </c>
      <c r="O12" s="56">
        <f t="shared" si="2"/>
        <v>57.340746189999997</v>
      </c>
      <c r="P12" s="39">
        <v>30</v>
      </c>
      <c r="Q12" s="41">
        <f t="shared" si="3"/>
        <v>81.915351700000002</v>
      </c>
      <c r="R12" s="41">
        <v>81.900000000000006</v>
      </c>
      <c r="S12" s="30">
        <v>2</v>
      </c>
      <c r="T12" s="30">
        <v>2</v>
      </c>
      <c r="U12" s="30">
        <f t="shared" si="4"/>
        <v>0</v>
      </c>
      <c r="V12" s="47">
        <v>1</v>
      </c>
      <c r="W12" s="47">
        <v>1</v>
      </c>
      <c r="X12" s="47">
        <v>5</v>
      </c>
      <c r="Y12" s="47">
        <f t="shared" si="5"/>
        <v>4</v>
      </c>
      <c r="Z12" s="47">
        <v>1</v>
      </c>
      <c r="AA12" s="47">
        <v>2</v>
      </c>
      <c r="AB12" s="47">
        <v>2</v>
      </c>
      <c r="AC12" s="47">
        <f t="shared" si="6"/>
        <v>0</v>
      </c>
      <c r="AD12" s="47">
        <v>1</v>
      </c>
      <c r="AE12" s="47">
        <v>4</v>
      </c>
      <c r="AF12" s="47">
        <v>2</v>
      </c>
      <c r="AG12" s="47">
        <f t="shared" si="7"/>
        <v>-2</v>
      </c>
      <c r="AH12" s="47">
        <v>1</v>
      </c>
      <c r="AI12" s="47">
        <f t="shared" si="8"/>
        <v>0.16666666666666666</v>
      </c>
      <c r="AJ12" s="30" t="str">
        <f>"7501027512987"</f>
        <v>7501027512987</v>
      </c>
      <c r="AK12" s="30"/>
      <c r="AL12" s="31">
        <v>57.340746189999997</v>
      </c>
      <c r="AM12" s="57">
        <f t="shared" si="9"/>
        <v>0</v>
      </c>
      <c r="AN12" s="57">
        <f t="shared" si="10"/>
        <v>6</v>
      </c>
      <c r="AO12" s="57">
        <f t="shared" si="11"/>
        <v>6</v>
      </c>
      <c r="AP12" s="57">
        <f t="shared" si="12"/>
        <v>6</v>
      </c>
    </row>
    <row r="13" spans="1:43" x14ac:dyDescent="0.25">
      <c r="A13" s="27">
        <v>5</v>
      </c>
      <c r="B13" s="38" t="s">
        <v>1326</v>
      </c>
      <c r="C13" s="39">
        <v>1281</v>
      </c>
      <c r="D13" s="30" t="str">
        <f>"7501027512819"</f>
        <v>7501027512819</v>
      </c>
      <c r="E13" s="31" t="s">
        <v>149</v>
      </c>
      <c r="F13" s="35">
        <v>24</v>
      </c>
      <c r="G13" s="35">
        <v>1</v>
      </c>
      <c r="H13" s="40">
        <v>221.4</v>
      </c>
      <c r="I13" s="41">
        <f t="shared" si="0"/>
        <v>9.2249999999999996</v>
      </c>
      <c r="J13" s="39">
        <v>2</v>
      </c>
      <c r="K13" s="39">
        <v>5</v>
      </c>
      <c r="L13" s="39">
        <v>2.5</v>
      </c>
      <c r="M13" s="41">
        <f t="shared" si="1"/>
        <v>8.3737631249999982</v>
      </c>
      <c r="N13" s="39">
        <v>16</v>
      </c>
      <c r="O13" s="56">
        <f t="shared" si="2"/>
        <v>9.7135652249999964</v>
      </c>
      <c r="P13" s="39">
        <v>30</v>
      </c>
      <c r="Q13" s="41">
        <f t="shared" si="3"/>
        <v>13.876521749999995</v>
      </c>
      <c r="R13" s="41">
        <v>13.9</v>
      </c>
      <c r="S13" s="30">
        <v>8</v>
      </c>
      <c r="T13" s="30">
        <v>15</v>
      </c>
      <c r="U13" s="30">
        <f t="shared" si="4"/>
        <v>7</v>
      </c>
      <c r="V13" s="47">
        <v>1</v>
      </c>
      <c r="W13" s="47">
        <v>21</v>
      </c>
      <c r="X13" s="47">
        <v>0</v>
      </c>
      <c r="Y13" s="47">
        <f t="shared" si="5"/>
        <v>-21</v>
      </c>
      <c r="Z13" s="47">
        <v>1</v>
      </c>
      <c r="AA13" s="47">
        <v>16</v>
      </c>
      <c r="AB13" s="47">
        <v>7</v>
      </c>
      <c r="AC13" s="47">
        <f t="shared" si="6"/>
        <v>-9</v>
      </c>
      <c r="AD13" s="47">
        <v>1</v>
      </c>
      <c r="AE13" s="47">
        <v>10</v>
      </c>
      <c r="AF13" s="47">
        <v>14</v>
      </c>
      <c r="AG13" s="47">
        <f t="shared" si="7"/>
        <v>4</v>
      </c>
      <c r="AH13" s="47">
        <v>1</v>
      </c>
      <c r="AI13" s="47">
        <f t="shared" si="8"/>
        <v>0.875</v>
      </c>
      <c r="AJ13" s="30" t="str">
        <f>"7501027512819"</f>
        <v>7501027512819</v>
      </c>
      <c r="AK13" s="30"/>
      <c r="AL13" s="31">
        <v>9.7135652249999964</v>
      </c>
      <c r="AM13" s="57">
        <f t="shared" si="9"/>
        <v>24</v>
      </c>
      <c r="AN13" s="57">
        <f t="shared" si="10"/>
        <v>24</v>
      </c>
      <c r="AO13" s="57">
        <f t="shared" si="11"/>
        <v>24</v>
      </c>
      <c r="AP13" s="57">
        <f t="shared" si="12"/>
        <v>24</v>
      </c>
    </row>
    <row r="14" spans="1:43" x14ac:dyDescent="0.25">
      <c r="A14" s="27">
        <v>6</v>
      </c>
      <c r="B14" s="38" t="s">
        <v>1326</v>
      </c>
      <c r="C14" s="39">
        <v>7273</v>
      </c>
      <c r="D14" s="30" t="str">
        <f>"7501027513076"</f>
        <v>7501027513076</v>
      </c>
      <c r="E14" s="31" t="s">
        <v>428</v>
      </c>
      <c r="F14" s="35">
        <v>6</v>
      </c>
      <c r="G14" s="35">
        <v>1</v>
      </c>
      <c r="H14" s="40">
        <v>326.99</v>
      </c>
      <c r="I14" s="41">
        <f t="shared" si="0"/>
        <v>54.498333333333335</v>
      </c>
      <c r="J14" s="39">
        <v>2</v>
      </c>
      <c r="K14" s="39">
        <v>5</v>
      </c>
      <c r="L14" s="39">
        <v>2.5</v>
      </c>
      <c r="M14" s="41">
        <f t="shared" si="1"/>
        <v>49.469499624999997</v>
      </c>
      <c r="N14" s="39">
        <v>16</v>
      </c>
      <c r="O14" s="56">
        <f t="shared" si="2"/>
        <v>57.384619564999994</v>
      </c>
      <c r="P14" s="39">
        <v>30</v>
      </c>
      <c r="Q14" s="41">
        <f t="shared" si="3"/>
        <v>81.978027949999998</v>
      </c>
      <c r="R14" s="41">
        <v>81.900000000000006</v>
      </c>
      <c r="S14" s="30">
        <v>2</v>
      </c>
      <c r="T14" s="30">
        <v>8</v>
      </c>
      <c r="U14" s="30">
        <f t="shared" si="4"/>
        <v>6</v>
      </c>
      <c r="V14" s="47">
        <v>1</v>
      </c>
      <c r="W14" s="47">
        <v>2</v>
      </c>
      <c r="X14" s="47">
        <v>3</v>
      </c>
      <c r="Y14" s="47">
        <f t="shared" si="5"/>
        <v>1</v>
      </c>
      <c r="Z14" s="47">
        <v>1</v>
      </c>
      <c r="AA14" s="47">
        <v>2</v>
      </c>
      <c r="AB14" s="47">
        <v>0</v>
      </c>
      <c r="AC14" s="47">
        <f t="shared" si="6"/>
        <v>-2</v>
      </c>
      <c r="AD14" s="47">
        <v>1</v>
      </c>
      <c r="AE14" s="47">
        <v>4</v>
      </c>
      <c r="AF14" s="47">
        <v>2</v>
      </c>
      <c r="AG14" s="47">
        <f t="shared" si="7"/>
        <v>-2</v>
      </c>
      <c r="AH14" s="47">
        <v>1</v>
      </c>
      <c r="AI14" s="47">
        <f t="shared" si="8"/>
        <v>0.33333333333333331</v>
      </c>
      <c r="AJ14" s="30" t="str">
        <f>"7501027513076"</f>
        <v>7501027513076</v>
      </c>
      <c r="AK14" s="30"/>
      <c r="AL14" s="31">
        <v>57.384619564999994</v>
      </c>
      <c r="AM14" s="57">
        <f t="shared" si="9"/>
        <v>6</v>
      </c>
      <c r="AN14" s="57">
        <f t="shared" si="10"/>
        <v>6</v>
      </c>
      <c r="AO14" s="57">
        <f t="shared" si="11"/>
        <v>6</v>
      </c>
      <c r="AP14" s="57">
        <f t="shared" si="12"/>
        <v>6</v>
      </c>
    </row>
    <row r="15" spans="1:43" x14ac:dyDescent="0.25">
      <c r="A15" s="27">
        <v>7</v>
      </c>
      <c r="B15" s="38" t="s">
        <v>1326</v>
      </c>
      <c r="C15" s="39">
        <v>7223</v>
      </c>
      <c r="D15" s="30">
        <v>7501027513960</v>
      </c>
      <c r="E15" s="31" t="s">
        <v>82</v>
      </c>
      <c r="F15" s="35">
        <v>24</v>
      </c>
      <c r="G15" s="35">
        <v>1</v>
      </c>
      <c r="H15" s="40">
        <v>487.9</v>
      </c>
      <c r="I15" s="41">
        <f t="shared" si="0"/>
        <v>20.329166666666666</v>
      </c>
      <c r="J15" s="39">
        <v>2</v>
      </c>
      <c r="K15" s="39">
        <v>5</v>
      </c>
      <c r="L15" s="39">
        <v>2.5</v>
      </c>
      <c r="M15" s="41">
        <f t="shared" si="1"/>
        <v>18.453292812499999</v>
      </c>
      <c r="N15" s="39">
        <v>16</v>
      </c>
      <c r="O15" s="56">
        <f t="shared" si="2"/>
        <v>21.405819662499997</v>
      </c>
      <c r="P15" s="39">
        <v>30</v>
      </c>
      <c r="Q15" s="41">
        <f t="shared" si="3"/>
        <v>30.579742374999999</v>
      </c>
      <c r="R15" s="41">
        <v>30.5</v>
      </c>
      <c r="S15" s="30">
        <v>14</v>
      </c>
      <c r="T15" s="30">
        <v>29</v>
      </c>
      <c r="U15" s="30">
        <f t="shared" si="4"/>
        <v>15</v>
      </c>
      <c r="V15" s="47">
        <v>1</v>
      </c>
      <c r="W15" s="47">
        <v>11</v>
      </c>
      <c r="X15" s="47">
        <v>13</v>
      </c>
      <c r="Y15" s="47">
        <f t="shared" si="5"/>
        <v>2</v>
      </c>
      <c r="Z15" s="47">
        <v>1</v>
      </c>
      <c r="AA15" s="47">
        <v>1</v>
      </c>
      <c r="AB15" s="47">
        <v>3</v>
      </c>
      <c r="AC15" s="47">
        <f t="shared" si="6"/>
        <v>2</v>
      </c>
      <c r="AD15" s="47">
        <v>1</v>
      </c>
      <c r="AE15" s="47">
        <v>17</v>
      </c>
      <c r="AF15" s="47">
        <v>10</v>
      </c>
      <c r="AG15" s="47">
        <f t="shared" si="7"/>
        <v>-7</v>
      </c>
      <c r="AH15" s="47">
        <v>1</v>
      </c>
      <c r="AI15" s="47">
        <f t="shared" si="8"/>
        <v>0.45833333333333331</v>
      </c>
      <c r="AJ15" s="30">
        <v>7501027513960</v>
      </c>
      <c r="AK15" s="30"/>
      <c r="AL15" s="31">
        <v>21.405819662499997</v>
      </c>
      <c r="AM15" s="57">
        <f t="shared" si="9"/>
        <v>24</v>
      </c>
      <c r="AN15" s="57">
        <f t="shared" si="10"/>
        <v>24</v>
      </c>
      <c r="AO15" s="57">
        <f t="shared" si="11"/>
        <v>24</v>
      </c>
      <c r="AP15" s="57">
        <f t="shared" si="12"/>
        <v>24</v>
      </c>
    </row>
    <row r="16" spans="1:43" x14ac:dyDescent="0.25">
      <c r="A16" s="27">
        <v>8</v>
      </c>
      <c r="B16" s="38" t="s">
        <v>1326</v>
      </c>
      <c r="C16" s="39">
        <v>7229</v>
      </c>
      <c r="D16" s="30">
        <v>7501027514097</v>
      </c>
      <c r="E16" s="31" t="s">
        <v>435</v>
      </c>
      <c r="F16" s="35">
        <v>24</v>
      </c>
      <c r="G16" s="35">
        <v>1</v>
      </c>
      <c r="H16" s="40">
        <v>302.91000000000003</v>
      </c>
      <c r="I16" s="41">
        <f t="shared" si="0"/>
        <v>12.621250000000002</v>
      </c>
      <c r="J16" s="39">
        <v>2</v>
      </c>
      <c r="K16" s="39">
        <v>5</v>
      </c>
      <c r="L16" s="39">
        <v>2.5</v>
      </c>
      <c r="M16" s="41">
        <f t="shared" si="1"/>
        <v>11.456624156250001</v>
      </c>
      <c r="N16" s="39">
        <v>16</v>
      </c>
      <c r="O16" s="56">
        <f t="shared" si="2"/>
        <v>13.28968402125</v>
      </c>
      <c r="P16" s="39">
        <v>30</v>
      </c>
      <c r="Q16" s="41">
        <f t="shared" si="3"/>
        <v>18.985262887500003</v>
      </c>
      <c r="R16" s="41">
        <v>18.899999999999999</v>
      </c>
      <c r="S16" s="30">
        <v>6</v>
      </c>
      <c r="T16" s="30">
        <v>54</v>
      </c>
      <c r="U16" s="30">
        <f t="shared" si="4"/>
        <v>48</v>
      </c>
      <c r="V16" s="47"/>
      <c r="W16" s="47">
        <v>6</v>
      </c>
      <c r="X16" s="47">
        <v>18</v>
      </c>
      <c r="Y16" s="47">
        <f t="shared" si="5"/>
        <v>12</v>
      </c>
      <c r="Z16" s="47">
        <v>1</v>
      </c>
      <c r="AA16" s="47">
        <v>6</v>
      </c>
      <c r="AB16" s="47">
        <v>14</v>
      </c>
      <c r="AC16" s="47">
        <f t="shared" si="6"/>
        <v>8</v>
      </c>
      <c r="AD16" s="47">
        <v>0</v>
      </c>
      <c r="AE16" s="47">
        <v>10</v>
      </c>
      <c r="AF16" s="47">
        <v>15</v>
      </c>
      <c r="AG16" s="47">
        <f t="shared" si="7"/>
        <v>5</v>
      </c>
      <c r="AH16" s="47">
        <v>1</v>
      </c>
      <c r="AI16" s="47">
        <v>1</v>
      </c>
      <c r="AJ16" s="30">
        <v>7501027514097</v>
      </c>
      <c r="AK16" s="30"/>
      <c r="AL16" s="31">
        <v>13.28968402125</v>
      </c>
      <c r="AM16" s="57">
        <f t="shared" si="9"/>
        <v>24</v>
      </c>
      <c r="AN16" s="57">
        <f t="shared" si="10"/>
        <v>24</v>
      </c>
      <c r="AO16" s="57">
        <f t="shared" si="11"/>
        <v>24</v>
      </c>
      <c r="AP16" s="57">
        <f t="shared" si="12"/>
        <v>24</v>
      </c>
    </row>
    <row r="17" spans="1:43" x14ac:dyDescent="0.25">
      <c r="A17" s="27">
        <v>9</v>
      </c>
      <c r="B17" s="38" t="s">
        <v>1326</v>
      </c>
      <c r="C17" s="39">
        <v>1911</v>
      </c>
      <c r="D17" s="30">
        <v>7501027519115</v>
      </c>
      <c r="E17" s="31" t="s">
        <v>1398</v>
      </c>
      <c r="F17" s="35">
        <v>24</v>
      </c>
      <c r="G17" s="35">
        <v>1</v>
      </c>
      <c r="H17" s="40">
        <v>608.58000000000004</v>
      </c>
      <c r="I17" s="41">
        <f t="shared" si="0"/>
        <v>25.357500000000002</v>
      </c>
      <c r="J17" s="39">
        <v>2</v>
      </c>
      <c r="K17" s="39">
        <v>5</v>
      </c>
      <c r="L17" s="39">
        <v>2.5</v>
      </c>
      <c r="M17" s="41">
        <f t="shared" si="1"/>
        <v>23.017636687500001</v>
      </c>
      <c r="N17" s="39">
        <v>16</v>
      </c>
      <c r="O17" s="56">
        <f t="shared" si="2"/>
        <v>26.700458557499999</v>
      </c>
      <c r="P17" s="39">
        <v>30</v>
      </c>
      <c r="Q17" s="41">
        <f t="shared" si="3"/>
        <v>38.143512225000002</v>
      </c>
      <c r="R17" s="41">
        <v>38.5</v>
      </c>
      <c r="S17" s="30">
        <v>6</v>
      </c>
      <c r="T17" s="30">
        <v>53</v>
      </c>
      <c r="U17" s="30">
        <f t="shared" si="4"/>
        <v>47</v>
      </c>
      <c r="V17" s="47"/>
      <c r="W17" s="47">
        <v>7</v>
      </c>
      <c r="X17" s="47">
        <v>23</v>
      </c>
      <c r="Y17" s="47">
        <f t="shared" si="5"/>
        <v>16</v>
      </c>
      <c r="Z17" s="47">
        <v>1</v>
      </c>
      <c r="AA17" s="47">
        <v>4</v>
      </c>
      <c r="AB17" s="47">
        <v>23</v>
      </c>
      <c r="AC17" s="47">
        <f t="shared" si="6"/>
        <v>19</v>
      </c>
      <c r="AD17" s="47">
        <v>0</v>
      </c>
      <c r="AE17" s="47">
        <v>5</v>
      </c>
      <c r="AF17" s="47">
        <v>6</v>
      </c>
      <c r="AG17" s="47">
        <f t="shared" si="7"/>
        <v>1</v>
      </c>
      <c r="AH17" s="47">
        <v>1</v>
      </c>
      <c r="AI17" s="47">
        <v>0</v>
      </c>
      <c r="AJ17" s="30">
        <v>7501027519115</v>
      </c>
      <c r="AK17" s="30"/>
      <c r="AL17" s="31">
        <v>26.700458557499999</v>
      </c>
      <c r="AM17" s="57">
        <f t="shared" si="9"/>
        <v>0</v>
      </c>
      <c r="AN17" s="57">
        <f t="shared" si="10"/>
        <v>24</v>
      </c>
      <c r="AO17" s="57">
        <f t="shared" si="11"/>
        <v>0</v>
      </c>
      <c r="AP17" s="57">
        <f t="shared" si="12"/>
        <v>24</v>
      </c>
      <c r="AQ17" s="43"/>
    </row>
    <row r="18" spans="1:43" x14ac:dyDescent="0.25">
      <c r="A18" s="27">
        <v>10</v>
      </c>
      <c r="B18" s="38" t="s">
        <v>1326</v>
      </c>
      <c r="C18" s="39">
        <v>7200</v>
      </c>
      <c r="D18" s="30" t="str">
        <f>"7501027513618"</f>
        <v>7501027513618</v>
      </c>
      <c r="E18" s="31" t="s">
        <v>333</v>
      </c>
      <c r="F18" s="35">
        <v>24</v>
      </c>
      <c r="G18" s="35">
        <v>1</v>
      </c>
      <c r="H18" s="40">
        <v>234.36</v>
      </c>
      <c r="I18" s="41">
        <f t="shared" si="0"/>
        <v>9.7650000000000006</v>
      </c>
      <c r="J18" s="39">
        <v>2</v>
      </c>
      <c r="K18" s="39">
        <v>5</v>
      </c>
      <c r="L18" s="39">
        <v>2.5</v>
      </c>
      <c r="M18" s="41">
        <f t="shared" si="1"/>
        <v>8.8639346250000006</v>
      </c>
      <c r="N18" s="39">
        <v>16</v>
      </c>
      <c r="O18" s="56">
        <f t="shared" si="2"/>
        <v>10.282164164999999</v>
      </c>
      <c r="P18" s="39">
        <v>30</v>
      </c>
      <c r="Q18" s="41">
        <f t="shared" si="3"/>
        <v>14.688805950000001</v>
      </c>
      <c r="R18" s="41">
        <v>14.9</v>
      </c>
      <c r="S18" s="30">
        <v>4</v>
      </c>
      <c r="T18" s="30">
        <v>74</v>
      </c>
      <c r="U18" s="30">
        <f t="shared" si="4"/>
        <v>70</v>
      </c>
      <c r="V18" s="47"/>
      <c r="W18" s="47">
        <v>14</v>
      </c>
      <c r="X18" s="47">
        <v>10</v>
      </c>
      <c r="Y18" s="47">
        <f t="shared" si="5"/>
        <v>-4</v>
      </c>
      <c r="Z18" s="47">
        <v>1</v>
      </c>
      <c r="AA18" s="47">
        <v>8</v>
      </c>
      <c r="AB18" s="47">
        <v>3</v>
      </c>
      <c r="AC18" s="47">
        <f t="shared" si="6"/>
        <v>-5</v>
      </c>
      <c r="AD18" s="47">
        <v>1</v>
      </c>
      <c r="AE18" s="47">
        <v>13</v>
      </c>
      <c r="AF18" s="47">
        <v>10</v>
      </c>
      <c r="AG18" s="47">
        <f t="shared" si="7"/>
        <v>-3</v>
      </c>
      <c r="AH18" s="47">
        <v>1</v>
      </c>
      <c r="AI18" s="47">
        <v>1</v>
      </c>
      <c r="AJ18" s="30" t="str">
        <f>"7501027513618"</f>
        <v>7501027513618</v>
      </c>
      <c r="AK18" s="30"/>
      <c r="AL18" s="31">
        <v>10.282164164999999</v>
      </c>
      <c r="AM18" s="57">
        <f t="shared" si="9"/>
        <v>0</v>
      </c>
      <c r="AN18" s="57">
        <f t="shared" si="10"/>
        <v>24</v>
      </c>
      <c r="AO18" s="57">
        <f t="shared" si="11"/>
        <v>0</v>
      </c>
      <c r="AP18" s="57">
        <f t="shared" si="12"/>
        <v>24</v>
      </c>
    </row>
    <row r="19" spans="1:43" x14ac:dyDescent="0.25">
      <c r="A19" s="27">
        <v>11</v>
      </c>
      <c r="B19" s="38" t="s">
        <v>1326</v>
      </c>
      <c r="C19" s="39">
        <v>1910</v>
      </c>
      <c r="D19" s="30">
        <v>7501027519108</v>
      </c>
      <c r="E19" s="31" t="s">
        <v>384</v>
      </c>
      <c r="F19" s="35">
        <v>24</v>
      </c>
      <c r="G19" s="35">
        <v>1</v>
      </c>
      <c r="H19" s="40">
        <v>700.28</v>
      </c>
      <c r="I19" s="41">
        <f t="shared" si="0"/>
        <v>29.178333333333331</v>
      </c>
      <c r="J19" s="39">
        <v>2</v>
      </c>
      <c r="K19" s="39">
        <v>5</v>
      </c>
      <c r="L19" s="39">
        <v>2.5</v>
      </c>
      <c r="M19" s="41">
        <f t="shared" si="1"/>
        <v>26.485902624999998</v>
      </c>
      <c r="N19" s="39">
        <v>16</v>
      </c>
      <c r="O19" s="56">
        <f t="shared" si="2"/>
        <v>30.723647044999996</v>
      </c>
      <c r="P19" s="39">
        <v>30</v>
      </c>
      <c r="Q19" s="41">
        <f t="shared" si="3"/>
        <v>43.890924349999999</v>
      </c>
      <c r="R19" s="41">
        <v>43.9</v>
      </c>
      <c r="S19" s="30">
        <v>11</v>
      </c>
      <c r="T19" s="30">
        <v>51</v>
      </c>
      <c r="U19" s="30">
        <f t="shared" si="4"/>
        <v>40</v>
      </c>
      <c r="V19" s="47"/>
      <c r="W19" s="47">
        <v>2</v>
      </c>
      <c r="X19" s="47">
        <v>9</v>
      </c>
      <c r="Y19" s="47">
        <f t="shared" si="5"/>
        <v>7</v>
      </c>
      <c r="Z19" s="47">
        <v>1</v>
      </c>
      <c r="AA19" s="47">
        <v>2</v>
      </c>
      <c r="AB19" s="47">
        <v>18</v>
      </c>
      <c r="AC19" s="47">
        <f t="shared" si="6"/>
        <v>16</v>
      </c>
      <c r="AD19" s="47">
        <v>0</v>
      </c>
      <c r="AE19" s="47">
        <v>10</v>
      </c>
      <c r="AF19" s="47">
        <v>17</v>
      </c>
      <c r="AG19" s="47">
        <f t="shared" si="7"/>
        <v>7</v>
      </c>
      <c r="AH19" s="47">
        <v>1</v>
      </c>
      <c r="AI19" s="47">
        <v>0</v>
      </c>
      <c r="AJ19" s="30">
        <v>7501027519108</v>
      </c>
      <c r="AK19" s="30"/>
      <c r="AL19" s="31">
        <v>30.723647044999996</v>
      </c>
      <c r="AM19" s="57">
        <f t="shared" si="9"/>
        <v>0</v>
      </c>
      <c r="AN19" s="57">
        <f t="shared" si="10"/>
        <v>24</v>
      </c>
      <c r="AO19" s="57">
        <f t="shared" si="11"/>
        <v>24</v>
      </c>
      <c r="AP19" s="57">
        <f t="shared" si="12"/>
        <v>24</v>
      </c>
      <c r="AQ19" s="43"/>
    </row>
    <row r="20" spans="1:43" x14ac:dyDescent="0.25">
      <c r="A20" s="27">
        <v>12</v>
      </c>
      <c r="B20" s="38" t="s">
        <v>1327</v>
      </c>
      <c r="C20" s="39">
        <v>2431</v>
      </c>
      <c r="D20" s="30">
        <v>7501027524317</v>
      </c>
      <c r="E20" s="31" t="s">
        <v>330</v>
      </c>
      <c r="F20" s="35">
        <v>24</v>
      </c>
      <c r="G20" s="35">
        <v>5</v>
      </c>
      <c r="H20" s="40">
        <v>672.94</v>
      </c>
      <c r="I20" s="41">
        <f t="shared" si="0"/>
        <v>28.03916666666667</v>
      </c>
      <c r="J20" s="39">
        <v>2</v>
      </c>
      <c r="K20" s="39">
        <v>5</v>
      </c>
      <c r="L20" s="39">
        <v>2.5</v>
      </c>
      <c r="M20" s="41">
        <f t="shared" si="1"/>
        <v>25.451852562500001</v>
      </c>
      <c r="N20" s="39">
        <v>16</v>
      </c>
      <c r="O20" s="56">
        <f t="shared" si="2"/>
        <v>29.524148972500001</v>
      </c>
      <c r="P20" s="39">
        <v>30</v>
      </c>
      <c r="Q20" s="41">
        <f t="shared" si="3"/>
        <v>42.177355675000001</v>
      </c>
      <c r="R20" s="41">
        <v>42.5</v>
      </c>
      <c r="S20" s="30">
        <v>5</v>
      </c>
      <c r="T20" s="30">
        <v>61</v>
      </c>
      <c r="U20" s="30">
        <f t="shared" si="4"/>
        <v>56</v>
      </c>
      <c r="V20" s="47"/>
      <c r="W20" s="47"/>
      <c r="X20" s="47"/>
      <c r="Y20" s="47">
        <f t="shared" si="5"/>
        <v>0</v>
      </c>
      <c r="Z20" s="60" t="s">
        <v>1399</v>
      </c>
      <c r="AA20" s="47"/>
      <c r="AB20" s="47"/>
      <c r="AC20" s="47">
        <f t="shared" si="6"/>
        <v>0</v>
      </c>
      <c r="AD20" s="47">
        <f>AC20/F20</f>
        <v>0</v>
      </c>
      <c r="AE20" s="47">
        <v>1</v>
      </c>
      <c r="AF20" s="47">
        <v>25</v>
      </c>
      <c r="AG20" s="47">
        <f t="shared" si="7"/>
        <v>24</v>
      </c>
      <c r="AH20" s="47">
        <v>1</v>
      </c>
      <c r="AI20" s="47">
        <f>W20/F20</f>
        <v>0</v>
      </c>
      <c r="AJ20" s="30">
        <v>7501027524317</v>
      </c>
      <c r="AK20" s="30"/>
      <c r="AL20" s="31">
        <v>29.524148972500001</v>
      </c>
      <c r="AM20" s="57">
        <f t="shared" si="9"/>
        <v>0</v>
      </c>
      <c r="AN20" s="57">
        <f t="shared" si="10"/>
        <v>24</v>
      </c>
      <c r="AO20" s="57">
        <f t="shared" si="11"/>
        <v>0</v>
      </c>
      <c r="AP20" s="57">
        <f t="shared" si="12"/>
        <v>24</v>
      </c>
      <c r="AQ20" s="43"/>
    </row>
    <row r="21" spans="1:43" x14ac:dyDescent="0.25">
      <c r="A21" s="27">
        <v>13</v>
      </c>
      <c r="B21" s="38" t="s">
        <v>1327</v>
      </c>
      <c r="C21" s="39">
        <v>2432</v>
      </c>
      <c r="D21" s="30">
        <v>7501027524324</v>
      </c>
      <c r="E21" s="31" t="s">
        <v>145</v>
      </c>
      <c r="F21" s="35">
        <v>24</v>
      </c>
      <c r="G21" s="35">
        <v>5</v>
      </c>
      <c r="H21" s="40">
        <v>672.94</v>
      </c>
      <c r="I21" s="41">
        <f t="shared" si="0"/>
        <v>28.03916666666667</v>
      </c>
      <c r="J21" s="39">
        <v>2</v>
      </c>
      <c r="K21" s="39">
        <v>5</v>
      </c>
      <c r="L21" s="39">
        <v>2.5</v>
      </c>
      <c r="M21" s="41">
        <f t="shared" si="1"/>
        <v>25.451852562500001</v>
      </c>
      <c r="N21" s="39">
        <v>16</v>
      </c>
      <c r="O21" s="56">
        <f t="shared" si="2"/>
        <v>29.524148972500001</v>
      </c>
      <c r="P21" s="39">
        <v>30</v>
      </c>
      <c r="Q21" s="41">
        <f t="shared" si="3"/>
        <v>42.177355675000001</v>
      </c>
      <c r="R21" s="41">
        <v>42.5</v>
      </c>
      <c r="S21" s="30">
        <v>2</v>
      </c>
      <c r="T21" s="30">
        <v>23</v>
      </c>
      <c r="U21" s="30">
        <f t="shared" si="4"/>
        <v>21</v>
      </c>
      <c r="V21" s="47">
        <v>1</v>
      </c>
      <c r="W21" s="47">
        <v>6</v>
      </c>
      <c r="X21" s="47">
        <v>15</v>
      </c>
      <c r="Y21" s="47">
        <f t="shared" si="5"/>
        <v>9</v>
      </c>
      <c r="Z21" s="47">
        <v>1</v>
      </c>
      <c r="AA21" s="47">
        <v>3</v>
      </c>
      <c r="AB21" s="47">
        <v>13</v>
      </c>
      <c r="AC21" s="47">
        <f t="shared" si="6"/>
        <v>10</v>
      </c>
      <c r="AD21" s="47">
        <v>0</v>
      </c>
      <c r="AE21" s="47">
        <v>7</v>
      </c>
      <c r="AF21" s="47">
        <v>24</v>
      </c>
      <c r="AG21" s="47">
        <f t="shared" si="7"/>
        <v>17</v>
      </c>
      <c r="AH21" s="47">
        <v>1</v>
      </c>
      <c r="AI21" s="47">
        <f>W21/F21</f>
        <v>0.25</v>
      </c>
      <c r="AJ21" s="30">
        <v>7501027524324</v>
      </c>
      <c r="AK21" s="30"/>
      <c r="AL21" s="31">
        <v>29.524148972500001</v>
      </c>
      <c r="AM21" s="57">
        <f t="shared" si="9"/>
        <v>0</v>
      </c>
      <c r="AN21" s="57" t="e">
        <f t="shared" si="10"/>
        <v>#VALUE!</v>
      </c>
      <c r="AO21" s="57">
        <f t="shared" si="11"/>
        <v>0</v>
      </c>
      <c r="AP21" s="57">
        <f t="shared" si="12"/>
        <v>24</v>
      </c>
      <c r="AQ21" s="43"/>
    </row>
    <row r="22" spans="1:43" x14ac:dyDescent="0.25">
      <c r="A22" s="27">
        <v>14</v>
      </c>
      <c r="B22" s="38" t="s">
        <v>1334</v>
      </c>
      <c r="C22" s="39">
        <v>7850</v>
      </c>
      <c r="D22" s="30">
        <v>7501027560124</v>
      </c>
      <c r="E22" s="31" t="s">
        <v>275</v>
      </c>
      <c r="F22" s="35">
        <v>12</v>
      </c>
      <c r="G22" s="35">
        <v>24</v>
      </c>
      <c r="H22" s="40">
        <v>427.59</v>
      </c>
      <c r="I22" s="41">
        <f t="shared" si="0"/>
        <v>35.6325</v>
      </c>
      <c r="J22" s="39">
        <v>2</v>
      </c>
      <c r="K22" s="39">
        <v>5</v>
      </c>
      <c r="L22" s="39">
        <v>2.5</v>
      </c>
      <c r="M22" s="41">
        <f t="shared" si="1"/>
        <v>32.344511062499997</v>
      </c>
      <c r="N22" s="39">
        <v>16</v>
      </c>
      <c r="O22" s="56">
        <f t="shared" si="2"/>
        <v>37.519632832499994</v>
      </c>
      <c r="P22" s="39">
        <v>30</v>
      </c>
      <c r="Q22" s="41">
        <f t="shared" si="3"/>
        <v>53.599475474999991</v>
      </c>
      <c r="R22" s="41">
        <v>53.5</v>
      </c>
      <c r="S22" s="30">
        <v>9</v>
      </c>
      <c r="T22" s="30">
        <v>13</v>
      </c>
      <c r="U22" s="30">
        <f t="shared" si="4"/>
        <v>4</v>
      </c>
      <c r="V22" s="47">
        <v>1</v>
      </c>
      <c r="W22" s="47">
        <v>4</v>
      </c>
      <c r="X22" s="47">
        <v>12</v>
      </c>
      <c r="Y22" s="47">
        <f t="shared" si="5"/>
        <v>8</v>
      </c>
      <c r="Z22" s="47">
        <v>1</v>
      </c>
      <c r="AA22" s="47">
        <v>4</v>
      </c>
      <c r="AB22" s="47">
        <v>0</v>
      </c>
      <c r="AC22" s="47">
        <f t="shared" si="6"/>
        <v>-4</v>
      </c>
      <c r="AD22" s="47">
        <v>1</v>
      </c>
      <c r="AE22" s="47">
        <v>1</v>
      </c>
      <c r="AF22" s="47">
        <v>19</v>
      </c>
      <c r="AG22" s="47">
        <f t="shared" si="7"/>
        <v>18</v>
      </c>
      <c r="AH22" s="47">
        <v>0</v>
      </c>
      <c r="AI22" s="47">
        <v>1</v>
      </c>
      <c r="AJ22" s="30">
        <v>7501027560124</v>
      </c>
      <c r="AK22" s="30"/>
      <c r="AL22" s="31">
        <v>37.519632832499994</v>
      </c>
      <c r="AM22" s="57">
        <f t="shared" si="9"/>
        <v>12</v>
      </c>
      <c r="AN22" s="57">
        <f t="shared" si="10"/>
        <v>12</v>
      </c>
      <c r="AO22" s="57">
        <f t="shared" si="11"/>
        <v>0</v>
      </c>
      <c r="AP22" s="57">
        <f t="shared" si="12"/>
        <v>0</v>
      </c>
      <c r="AQ22" s="43"/>
    </row>
    <row r="23" spans="1:43" x14ac:dyDescent="0.25">
      <c r="A23" s="27">
        <v>15</v>
      </c>
      <c r="B23" s="38" t="s">
        <v>1334</v>
      </c>
      <c r="C23" s="39">
        <v>7851</v>
      </c>
      <c r="D23" s="30">
        <v>7501027560131</v>
      </c>
      <c r="E23" s="31" t="s">
        <v>335</v>
      </c>
      <c r="F23" s="35">
        <v>8</v>
      </c>
      <c r="G23" s="35">
        <v>40</v>
      </c>
      <c r="H23" s="40">
        <v>409.1</v>
      </c>
      <c r="I23" s="41">
        <f t="shared" si="0"/>
        <v>51.137500000000003</v>
      </c>
      <c r="J23" s="39">
        <v>2</v>
      </c>
      <c r="K23" s="39">
        <v>5</v>
      </c>
      <c r="L23" s="39">
        <v>2.5</v>
      </c>
      <c r="M23" s="41">
        <f t="shared" si="1"/>
        <v>46.418787187499994</v>
      </c>
      <c r="N23" s="39">
        <v>16</v>
      </c>
      <c r="O23" s="56">
        <f t="shared" si="2"/>
        <v>53.845793137499989</v>
      </c>
      <c r="P23" s="39">
        <v>30</v>
      </c>
      <c r="Q23" s="41">
        <f t="shared" si="3"/>
        <v>76.922561624999986</v>
      </c>
      <c r="R23" s="41">
        <v>76.900000000000006</v>
      </c>
      <c r="S23" s="30">
        <v>4</v>
      </c>
      <c r="T23" s="30">
        <v>24</v>
      </c>
      <c r="U23" s="30">
        <f t="shared" si="4"/>
        <v>20</v>
      </c>
      <c r="V23" s="47"/>
      <c r="W23" s="47">
        <v>3</v>
      </c>
      <c r="X23" s="47">
        <v>13</v>
      </c>
      <c r="Y23" s="47">
        <f t="shared" si="5"/>
        <v>10</v>
      </c>
      <c r="Z23" s="47">
        <v>0</v>
      </c>
      <c r="AA23" s="47">
        <v>3</v>
      </c>
      <c r="AB23" s="47">
        <v>15</v>
      </c>
      <c r="AC23" s="47">
        <f t="shared" si="6"/>
        <v>12</v>
      </c>
      <c r="AD23" s="47">
        <v>0</v>
      </c>
      <c r="AE23" s="47">
        <v>2</v>
      </c>
      <c r="AF23" s="47">
        <v>14</v>
      </c>
      <c r="AG23" s="47">
        <f t="shared" si="7"/>
        <v>12</v>
      </c>
      <c r="AH23" s="47">
        <v>0</v>
      </c>
      <c r="AI23" s="47">
        <v>1</v>
      </c>
      <c r="AJ23" s="30">
        <v>7501027560131</v>
      </c>
      <c r="AK23" s="30"/>
      <c r="AL23" s="31">
        <v>53.845793137499989</v>
      </c>
      <c r="AM23" s="57">
        <f t="shared" si="9"/>
        <v>8</v>
      </c>
      <c r="AN23" s="57">
        <f t="shared" si="10"/>
        <v>8</v>
      </c>
      <c r="AO23" s="57">
        <f t="shared" si="11"/>
        <v>8</v>
      </c>
      <c r="AP23" s="57">
        <f t="shared" si="12"/>
        <v>0</v>
      </c>
    </row>
    <row r="24" spans="1:43" x14ac:dyDescent="0.25">
      <c r="A24" s="27">
        <v>16</v>
      </c>
      <c r="B24" s="38" t="s">
        <v>1328</v>
      </c>
      <c r="C24" s="39">
        <v>5130</v>
      </c>
      <c r="D24" s="30">
        <v>7501027551306</v>
      </c>
      <c r="E24" s="31" t="s">
        <v>93</v>
      </c>
      <c r="F24" s="35">
        <v>18</v>
      </c>
      <c r="G24" s="35">
        <v>1</v>
      </c>
      <c r="H24" s="40">
        <v>501.77</v>
      </c>
      <c r="I24" s="41">
        <f t="shared" si="0"/>
        <v>27.876111111111111</v>
      </c>
      <c r="J24" s="39">
        <v>2</v>
      </c>
      <c r="K24" s="39">
        <v>5</v>
      </c>
      <c r="L24" s="39">
        <v>2.5</v>
      </c>
      <c r="M24" s="41">
        <f t="shared" si="1"/>
        <v>25.30384295833333</v>
      </c>
      <c r="N24" s="39">
        <v>16</v>
      </c>
      <c r="O24" s="56">
        <f t="shared" si="2"/>
        <v>29.352457831666662</v>
      </c>
      <c r="P24" s="39">
        <v>30</v>
      </c>
      <c r="Q24" s="41">
        <f t="shared" si="3"/>
        <v>41.932082616666662</v>
      </c>
      <c r="R24" s="41">
        <v>41.9</v>
      </c>
      <c r="S24" s="30">
        <v>8</v>
      </c>
      <c r="T24" s="30">
        <v>28</v>
      </c>
      <c r="U24" s="30">
        <f t="shared" si="4"/>
        <v>20</v>
      </c>
      <c r="V24" s="47"/>
      <c r="W24" s="47">
        <v>7</v>
      </c>
      <c r="X24" s="47">
        <v>12</v>
      </c>
      <c r="Y24" s="47">
        <f t="shared" si="5"/>
        <v>5</v>
      </c>
      <c r="Z24" s="47">
        <v>1</v>
      </c>
      <c r="AA24" s="47">
        <v>5</v>
      </c>
      <c r="AB24" s="47">
        <v>12</v>
      </c>
      <c r="AC24" s="47">
        <f t="shared" si="6"/>
        <v>7</v>
      </c>
      <c r="AD24" s="47">
        <v>0</v>
      </c>
      <c r="AE24" s="47">
        <v>17</v>
      </c>
      <c r="AF24" s="47">
        <v>0</v>
      </c>
      <c r="AG24" s="47">
        <f t="shared" si="7"/>
        <v>-17</v>
      </c>
      <c r="AH24" s="47">
        <v>1</v>
      </c>
      <c r="AI24" s="47">
        <v>1</v>
      </c>
      <c r="AJ24" s="30">
        <v>7501027551306</v>
      </c>
      <c r="AK24" s="30"/>
      <c r="AL24" s="31">
        <v>29.352457831666662</v>
      </c>
      <c r="AM24" s="57">
        <f t="shared" si="9"/>
        <v>0</v>
      </c>
      <c r="AN24" s="57">
        <f t="shared" si="10"/>
        <v>0</v>
      </c>
      <c r="AO24" s="57">
        <f t="shared" si="11"/>
        <v>0</v>
      </c>
      <c r="AP24" s="57">
        <f t="shared" si="12"/>
        <v>18</v>
      </c>
    </row>
    <row r="25" spans="1:43" x14ac:dyDescent="0.25">
      <c r="A25" s="27">
        <v>17</v>
      </c>
      <c r="B25" s="38" t="s">
        <v>1328</v>
      </c>
      <c r="C25" s="39">
        <v>5137</v>
      </c>
      <c r="D25" s="30">
        <v>7501027551375</v>
      </c>
      <c r="E25" s="31" t="s">
        <v>488</v>
      </c>
      <c r="F25" s="35">
        <v>8</v>
      </c>
      <c r="G25" s="35">
        <v>2</v>
      </c>
      <c r="H25" s="40">
        <v>286.3</v>
      </c>
      <c r="I25" s="41">
        <f t="shared" si="0"/>
        <v>35.787500000000001</v>
      </c>
      <c r="J25" s="39">
        <v>2</v>
      </c>
      <c r="K25" s="39">
        <v>5</v>
      </c>
      <c r="L25" s="39">
        <v>2.5</v>
      </c>
      <c r="M25" s="41">
        <f t="shared" si="1"/>
        <v>32.485208437499999</v>
      </c>
      <c r="N25" s="39">
        <v>16</v>
      </c>
      <c r="O25" s="56">
        <f t="shared" si="2"/>
        <v>37.682841787499996</v>
      </c>
      <c r="P25" s="39">
        <v>30</v>
      </c>
      <c r="Q25" s="41">
        <f t="shared" si="3"/>
        <v>53.832631124999999</v>
      </c>
      <c r="R25" s="41">
        <v>53.9</v>
      </c>
      <c r="S25" s="30">
        <v>5</v>
      </c>
      <c r="T25" s="30">
        <v>19</v>
      </c>
      <c r="U25" s="30">
        <f t="shared" si="4"/>
        <v>14</v>
      </c>
      <c r="V25" s="47"/>
      <c r="W25" s="47">
        <v>3</v>
      </c>
      <c r="X25" s="47">
        <v>7</v>
      </c>
      <c r="Y25" s="47">
        <f t="shared" si="5"/>
        <v>4</v>
      </c>
      <c r="Z25" s="47">
        <v>1</v>
      </c>
      <c r="AA25" s="47">
        <v>1</v>
      </c>
      <c r="AB25" s="47">
        <v>2</v>
      </c>
      <c r="AC25" s="47">
        <f t="shared" si="6"/>
        <v>1</v>
      </c>
      <c r="AD25" s="47">
        <v>1</v>
      </c>
      <c r="AE25" s="47"/>
      <c r="AF25" s="47"/>
      <c r="AG25" s="47">
        <f t="shared" si="7"/>
        <v>0</v>
      </c>
      <c r="AH25" s="47">
        <f>AG25/F25</f>
        <v>0</v>
      </c>
      <c r="AI25" s="47">
        <v>1</v>
      </c>
      <c r="AJ25" s="30">
        <v>7501027551375</v>
      </c>
      <c r="AK25" s="30"/>
      <c r="AL25" s="31">
        <v>37.682841787499996</v>
      </c>
      <c r="AM25" s="57">
        <f t="shared" si="9"/>
        <v>0</v>
      </c>
      <c r="AN25" s="57">
        <f t="shared" si="10"/>
        <v>8</v>
      </c>
      <c r="AO25" s="57">
        <f t="shared" si="11"/>
        <v>0</v>
      </c>
      <c r="AP25" s="57">
        <f t="shared" si="12"/>
        <v>0</v>
      </c>
    </row>
    <row r="26" spans="1:43" x14ac:dyDescent="0.25">
      <c r="A26" s="27">
        <v>18</v>
      </c>
      <c r="B26" s="38" t="s">
        <v>1333</v>
      </c>
      <c r="C26" s="39">
        <v>5493</v>
      </c>
      <c r="D26" s="30">
        <v>7501027554932</v>
      </c>
      <c r="E26" s="31" t="s">
        <v>271</v>
      </c>
      <c r="F26" s="35">
        <v>6</v>
      </c>
      <c r="G26" s="35">
        <v>1</v>
      </c>
      <c r="H26" s="40">
        <v>221.16</v>
      </c>
      <c r="I26" s="41">
        <f t="shared" si="0"/>
        <v>36.86</v>
      </c>
      <c r="J26" s="39">
        <v>2</v>
      </c>
      <c r="K26" s="39">
        <v>5</v>
      </c>
      <c r="L26" s="39">
        <v>2.5</v>
      </c>
      <c r="M26" s="41">
        <f t="shared" si="1"/>
        <v>33.458743499999997</v>
      </c>
      <c r="N26" s="39">
        <v>16</v>
      </c>
      <c r="O26" s="56">
        <f t="shared" si="2"/>
        <v>38.812142459999997</v>
      </c>
      <c r="P26" s="39">
        <v>30</v>
      </c>
      <c r="Q26" s="41">
        <f t="shared" si="3"/>
        <v>55.445917799999997</v>
      </c>
      <c r="R26" s="41">
        <v>55.5</v>
      </c>
      <c r="S26" s="30">
        <v>5</v>
      </c>
      <c r="T26" s="30">
        <v>9</v>
      </c>
      <c r="U26" s="30">
        <f t="shared" si="4"/>
        <v>4</v>
      </c>
      <c r="V26" s="47">
        <v>1</v>
      </c>
      <c r="W26" s="47">
        <v>4</v>
      </c>
      <c r="X26" s="47">
        <v>4</v>
      </c>
      <c r="Y26" s="47">
        <f t="shared" si="5"/>
        <v>0</v>
      </c>
      <c r="Z26" s="47">
        <v>1</v>
      </c>
      <c r="AA26" s="47">
        <v>4</v>
      </c>
      <c r="AB26" s="47">
        <v>0</v>
      </c>
      <c r="AC26" s="47">
        <f t="shared" si="6"/>
        <v>-4</v>
      </c>
      <c r="AD26" s="47">
        <v>1</v>
      </c>
      <c r="AE26" s="47">
        <v>5</v>
      </c>
      <c r="AF26" s="47">
        <v>1</v>
      </c>
      <c r="AG26" s="47">
        <f t="shared" si="7"/>
        <v>-4</v>
      </c>
      <c r="AH26" s="47">
        <v>1</v>
      </c>
      <c r="AI26" s="47">
        <v>0</v>
      </c>
      <c r="AJ26" s="30">
        <v>7501027554932</v>
      </c>
      <c r="AK26" s="30"/>
      <c r="AL26" s="31">
        <v>38.812142459999997</v>
      </c>
      <c r="AM26" s="57">
        <f t="shared" si="9"/>
        <v>0</v>
      </c>
      <c r="AN26" s="57">
        <f t="shared" si="10"/>
        <v>6</v>
      </c>
      <c r="AO26" s="57">
        <f t="shared" si="11"/>
        <v>6</v>
      </c>
      <c r="AP26" s="57">
        <f t="shared" si="12"/>
        <v>6</v>
      </c>
    </row>
    <row r="27" spans="1:43" x14ac:dyDescent="0.25">
      <c r="A27" s="27">
        <v>19</v>
      </c>
      <c r="B27" s="38" t="s">
        <v>1333</v>
      </c>
      <c r="C27" s="39">
        <v>8178</v>
      </c>
      <c r="D27" s="30">
        <v>7501027554543</v>
      </c>
      <c r="E27" s="31" t="s">
        <v>479</v>
      </c>
      <c r="F27" s="35">
        <v>6</v>
      </c>
      <c r="G27" s="35">
        <v>1</v>
      </c>
      <c r="H27" s="40">
        <v>296.06</v>
      </c>
      <c r="I27" s="41">
        <f t="shared" si="0"/>
        <v>49.343333333333334</v>
      </c>
      <c r="J27" s="39">
        <v>2</v>
      </c>
      <c r="K27" s="39">
        <v>5</v>
      </c>
      <c r="L27" s="39">
        <v>2.5</v>
      </c>
      <c r="M27" s="41">
        <f t="shared" si="1"/>
        <v>44.790177249999999</v>
      </c>
      <c r="N27" s="39">
        <v>16</v>
      </c>
      <c r="O27" s="56">
        <f t="shared" si="2"/>
        <v>51.956605609999997</v>
      </c>
      <c r="P27" s="39">
        <v>30</v>
      </c>
      <c r="Q27" s="41">
        <f t="shared" si="3"/>
        <v>74.223722300000006</v>
      </c>
      <c r="R27" s="41">
        <v>74.5</v>
      </c>
      <c r="S27" s="30">
        <v>2</v>
      </c>
      <c r="T27" s="30">
        <v>4</v>
      </c>
      <c r="U27" s="30">
        <f t="shared" si="4"/>
        <v>2</v>
      </c>
      <c r="V27" s="47">
        <v>1</v>
      </c>
      <c r="W27" s="47">
        <v>4</v>
      </c>
      <c r="X27" s="47">
        <v>2</v>
      </c>
      <c r="Y27" s="47">
        <f t="shared" si="5"/>
        <v>-2</v>
      </c>
      <c r="Z27" s="47">
        <v>1</v>
      </c>
      <c r="AA27" s="47">
        <v>4</v>
      </c>
      <c r="AB27" s="47">
        <v>2</v>
      </c>
      <c r="AC27" s="47">
        <f t="shared" si="6"/>
        <v>-2</v>
      </c>
      <c r="AD27" s="47">
        <v>1</v>
      </c>
      <c r="AE27" s="47">
        <v>6</v>
      </c>
      <c r="AF27" s="47">
        <v>0</v>
      </c>
      <c r="AG27" s="47">
        <f t="shared" si="7"/>
        <v>-6</v>
      </c>
      <c r="AH27" s="47">
        <v>1</v>
      </c>
      <c r="AI27" s="47">
        <v>1</v>
      </c>
      <c r="AJ27" s="30">
        <v>7501027554543</v>
      </c>
      <c r="AK27" s="30"/>
      <c r="AL27" s="31">
        <v>51.956605609999997</v>
      </c>
      <c r="AM27" s="57">
        <f t="shared" si="9"/>
        <v>6</v>
      </c>
      <c r="AN27" s="57">
        <f t="shared" si="10"/>
        <v>6</v>
      </c>
      <c r="AO27" s="57">
        <f t="shared" si="11"/>
        <v>6</v>
      </c>
      <c r="AP27" s="57">
        <f t="shared" si="12"/>
        <v>6</v>
      </c>
      <c r="AQ27" s="43"/>
    </row>
    <row r="28" spans="1:43" x14ac:dyDescent="0.25">
      <c r="A28" s="27">
        <v>20</v>
      </c>
      <c r="B28" s="38" t="s">
        <v>1333</v>
      </c>
      <c r="C28" s="39">
        <v>5446</v>
      </c>
      <c r="D28" s="30">
        <v>7501027554468</v>
      </c>
      <c r="E28" s="31" t="s">
        <v>432</v>
      </c>
      <c r="F28" s="35">
        <v>6</v>
      </c>
      <c r="G28" s="35">
        <v>1</v>
      </c>
      <c r="H28" s="40">
        <v>277.01</v>
      </c>
      <c r="I28" s="41">
        <f t="shared" si="0"/>
        <v>46.168333333333329</v>
      </c>
      <c r="J28" s="39">
        <v>2</v>
      </c>
      <c r="K28" s="39">
        <v>5</v>
      </c>
      <c r="L28" s="39">
        <v>2.5</v>
      </c>
      <c r="M28" s="41">
        <f t="shared" si="1"/>
        <v>41.908150374999998</v>
      </c>
      <c r="N28" s="39">
        <v>16</v>
      </c>
      <c r="O28" s="56">
        <f t="shared" si="2"/>
        <v>48.613454434999994</v>
      </c>
      <c r="P28" s="39">
        <v>30</v>
      </c>
      <c r="Q28" s="41">
        <f t="shared" si="3"/>
        <v>69.44779204999999</v>
      </c>
      <c r="R28" s="41">
        <v>69.900000000000006</v>
      </c>
      <c r="S28" s="30"/>
      <c r="T28" s="30"/>
      <c r="U28" s="30">
        <f t="shared" si="4"/>
        <v>0</v>
      </c>
      <c r="V28" s="47">
        <f>U28/F28</f>
        <v>0</v>
      </c>
      <c r="W28" s="47"/>
      <c r="X28" s="47"/>
      <c r="Y28" s="47">
        <f t="shared" si="5"/>
        <v>0</v>
      </c>
      <c r="Z28" s="47">
        <f>Y28/F28</f>
        <v>0</v>
      </c>
      <c r="AA28" s="47">
        <v>1</v>
      </c>
      <c r="AB28" s="47">
        <v>6</v>
      </c>
      <c r="AC28" s="47">
        <f t="shared" si="6"/>
        <v>5</v>
      </c>
      <c r="AD28" s="47">
        <v>0</v>
      </c>
      <c r="AE28" s="47">
        <v>2</v>
      </c>
      <c r="AF28" s="47">
        <v>2</v>
      </c>
      <c r="AG28" s="47">
        <f t="shared" si="7"/>
        <v>0</v>
      </c>
      <c r="AH28" s="47">
        <v>1</v>
      </c>
      <c r="AI28" s="47">
        <v>1</v>
      </c>
      <c r="AJ28" s="30">
        <v>7501027554468</v>
      </c>
      <c r="AK28" s="30"/>
      <c r="AL28" s="31">
        <v>48.613454434999994</v>
      </c>
      <c r="AM28" s="57">
        <f t="shared" si="9"/>
        <v>6</v>
      </c>
      <c r="AN28" s="57">
        <f t="shared" si="10"/>
        <v>6</v>
      </c>
      <c r="AO28" s="57">
        <f t="shared" si="11"/>
        <v>6</v>
      </c>
      <c r="AP28" s="57">
        <f t="shared" si="12"/>
        <v>6</v>
      </c>
      <c r="AQ28" s="43"/>
    </row>
    <row r="29" spans="1:43" x14ac:dyDescent="0.25">
      <c r="A29" s="27">
        <v>21</v>
      </c>
      <c r="B29" s="38" t="s">
        <v>1333</v>
      </c>
      <c r="C29" s="39">
        <v>5435</v>
      </c>
      <c r="D29" s="30">
        <v>7501027554352</v>
      </c>
      <c r="E29" s="31" t="s">
        <v>86</v>
      </c>
      <c r="F29" s="35">
        <v>12</v>
      </c>
      <c r="G29" s="35">
        <v>1</v>
      </c>
      <c r="H29" s="40">
        <v>347.97</v>
      </c>
      <c r="I29" s="41">
        <f t="shared" si="0"/>
        <v>28.997500000000002</v>
      </c>
      <c r="J29" s="39">
        <v>2</v>
      </c>
      <c r="K29" s="39">
        <v>5</v>
      </c>
      <c r="L29" s="39">
        <v>2.5</v>
      </c>
      <c r="M29" s="41">
        <f t="shared" si="1"/>
        <v>26.321755687499998</v>
      </c>
      <c r="N29" s="39">
        <v>16</v>
      </c>
      <c r="O29" s="56">
        <f t="shared" si="2"/>
        <v>30.533236597499997</v>
      </c>
      <c r="P29" s="39">
        <v>30</v>
      </c>
      <c r="Q29" s="41">
        <f t="shared" si="3"/>
        <v>43.618909424999998</v>
      </c>
      <c r="R29" s="41">
        <v>43.5</v>
      </c>
      <c r="S29" s="30">
        <v>3</v>
      </c>
      <c r="T29" s="30">
        <v>40</v>
      </c>
      <c r="U29" s="30">
        <f t="shared" si="4"/>
        <v>37</v>
      </c>
      <c r="V29" s="47"/>
      <c r="W29" s="47">
        <v>6</v>
      </c>
      <c r="X29" s="47">
        <v>1</v>
      </c>
      <c r="Y29" s="47">
        <f t="shared" si="5"/>
        <v>-5</v>
      </c>
      <c r="Z29" s="47">
        <v>1</v>
      </c>
      <c r="AA29" s="47">
        <v>2</v>
      </c>
      <c r="AB29" s="47">
        <v>5</v>
      </c>
      <c r="AC29" s="47">
        <f t="shared" si="6"/>
        <v>3</v>
      </c>
      <c r="AD29" s="47">
        <v>1</v>
      </c>
      <c r="AE29" s="47">
        <v>2</v>
      </c>
      <c r="AF29" s="47">
        <v>7</v>
      </c>
      <c r="AG29" s="47">
        <f t="shared" si="7"/>
        <v>5</v>
      </c>
      <c r="AH29" s="47">
        <v>1</v>
      </c>
      <c r="AI29" s="47">
        <v>1</v>
      </c>
      <c r="AJ29" s="30">
        <v>7501027554352</v>
      </c>
      <c r="AK29" s="30"/>
      <c r="AL29" s="31">
        <v>30.533236597499997</v>
      </c>
      <c r="AM29" s="57">
        <f t="shared" si="9"/>
        <v>0</v>
      </c>
      <c r="AN29" s="57">
        <f t="shared" si="10"/>
        <v>0</v>
      </c>
      <c r="AO29" s="57">
        <f t="shared" si="11"/>
        <v>0</v>
      </c>
      <c r="AP29" s="57">
        <f t="shared" si="12"/>
        <v>12</v>
      </c>
      <c r="AQ29" s="43"/>
    </row>
    <row r="30" spans="1:43" x14ac:dyDescent="0.25">
      <c r="A30" s="27">
        <v>22</v>
      </c>
      <c r="B30" s="38" t="s">
        <v>1333</v>
      </c>
      <c r="C30" s="39">
        <v>5495</v>
      </c>
      <c r="D30" s="30">
        <v>7501027554956</v>
      </c>
      <c r="E30" s="31" t="s">
        <v>78</v>
      </c>
      <c r="F30" s="35">
        <v>12</v>
      </c>
      <c r="G30" s="35">
        <v>1</v>
      </c>
      <c r="H30" s="40">
        <v>351.09</v>
      </c>
      <c r="I30" s="41">
        <f t="shared" si="0"/>
        <v>29.257499999999997</v>
      </c>
      <c r="J30" s="39">
        <v>2</v>
      </c>
      <c r="K30" s="39">
        <v>5</v>
      </c>
      <c r="L30" s="39">
        <v>2.5</v>
      </c>
      <c r="M30" s="41">
        <f t="shared" si="1"/>
        <v>26.557764187499998</v>
      </c>
      <c r="N30" s="39">
        <v>16</v>
      </c>
      <c r="O30" s="56">
        <f t="shared" si="2"/>
        <v>30.807006457499995</v>
      </c>
      <c r="P30" s="39">
        <v>30</v>
      </c>
      <c r="Q30" s="41">
        <f t="shared" si="3"/>
        <v>44.010009224999997</v>
      </c>
      <c r="R30" s="41">
        <v>43.9</v>
      </c>
      <c r="S30" s="30">
        <v>6</v>
      </c>
      <c r="T30" s="30">
        <v>17</v>
      </c>
      <c r="U30" s="30">
        <f t="shared" si="4"/>
        <v>11</v>
      </c>
      <c r="V30" s="47">
        <v>1</v>
      </c>
      <c r="W30" s="47">
        <v>2</v>
      </c>
      <c r="X30" s="47">
        <v>8</v>
      </c>
      <c r="Y30" s="47">
        <f t="shared" si="5"/>
        <v>6</v>
      </c>
      <c r="Z30" s="47">
        <v>1</v>
      </c>
      <c r="AA30" s="47">
        <v>4</v>
      </c>
      <c r="AB30" s="47">
        <v>7</v>
      </c>
      <c r="AC30" s="47">
        <f t="shared" si="6"/>
        <v>3</v>
      </c>
      <c r="AD30" s="47">
        <v>1</v>
      </c>
      <c r="AE30" s="47">
        <v>9</v>
      </c>
      <c r="AF30" s="47">
        <v>2</v>
      </c>
      <c r="AG30" s="47">
        <f t="shared" si="7"/>
        <v>-7</v>
      </c>
      <c r="AH30" s="47">
        <v>1</v>
      </c>
      <c r="AI30" s="47">
        <v>1</v>
      </c>
      <c r="AJ30" s="30">
        <v>7501027554956</v>
      </c>
      <c r="AK30" s="30"/>
      <c r="AL30" s="31">
        <v>30.807006457499995</v>
      </c>
      <c r="AM30" s="57">
        <f t="shared" si="9"/>
        <v>0</v>
      </c>
      <c r="AN30" s="57">
        <f t="shared" si="10"/>
        <v>12</v>
      </c>
      <c r="AO30" s="57">
        <f t="shared" si="11"/>
        <v>12</v>
      </c>
      <c r="AP30" s="57">
        <f t="shared" si="12"/>
        <v>12</v>
      </c>
    </row>
    <row r="31" spans="1:43" x14ac:dyDescent="0.25">
      <c r="A31" s="27">
        <v>23</v>
      </c>
      <c r="B31" s="38" t="s">
        <v>1333</v>
      </c>
      <c r="C31" s="39">
        <v>8160</v>
      </c>
      <c r="D31" s="30">
        <v>7501027554819</v>
      </c>
      <c r="E31" s="31" t="s">
        <v>273</v>
      </c>
      <c r="F31" s="35">
        <v>12</v>
      </c>
      <c r="G31" s="35">
        <v>1</v>
      </c>
      <c r="H31" s="40">
        <v>255.29</v>
      </c>
      <c r="I31" s="41">
        <f t="shared" si="0"/>
        <v>21.274166666666666</v>
      </c>
      <c r="J31" s="39">
        <v>2</v>
      </c>
      <c r="K31" s="39">
        <v>5</v>
      </c>
      <c r="L31" s="39">
        <v>2.5</v>
      </c>
      <c r="M31" s="41">
        <f t="shared" si="1"/>
        <v>19.3110929375</v>
      </c>
      <c r="N31" s="39">
        <v>16</v>
      </c>
      <c r="O31" s="56">
        <f t="shared" si="2"/>
        <v>22.400867807499999</v>
      </c>
      <c r="P31" s="39">
        <v>30</v>
      </c>
      <c r="Q31" s="41">
        <f t="shared" si="3"/>
        <v>32.001239724999998</v>
      </c>
      <c r="R31" s="41">
        <v>32</v>
      </c>
      <c r="S31" s="30"/>
      <c r="T31" s="30"/>
      <c r="U31" s="30">
        <f t="shared" si="4"/>
        <v>0</v>
      </c>
      <c r="V31" s="47">
        <f>U31/F31</f>
        <v>0</v>
      </c>
      <c r="W31" s="47">
        <v>4</v>
      </c>
      <c r="X31" s="47">
        <v>10</v>
      </c>
      <c r="Y31" s="47">
        <f t="shared" si="5"/>
        <v>6</v>
      </c>
      <c r="Z31" s="47">
        <v>1</v>
      </c>
      <c r="AA31" s="47">
        <v>1</v>
      </c>
      <c r="AB31" s="47">
        <v>14</v>
      </c>
      <c r="AC31" s="47">
        <f t="shared" si="6"/>
        <v>13</v>
      </c>
      <c r="AD31" s="47">
        <v>0</v>
      </c>
      <c r="AE31" s="47">
        <v>4</v>
      </c>
      <c r="AF31" s="47">
        <v>8</v>
      </c>
      <c r="AG31" s="47">
        <f t="shared" si="7"/>
        <v>4</v>
      </c>
      <c r="AH31" s="47">
        <v>1</v>
      </c>
      <c r="AI31" s="47">
        <f>W31/F31</f>
        <v>0.33333333333333331</v>
      </c>
      <c r="AJ31" s="30">
        <v>7501027554819</v>
      </c>
      <c r="AK31" s="30"/>
      <c r="AL31" s="31">
        <v>22.400867807499999</v>
      </c>
      <c r="AM31" s="57">
        <f t="shared" si="9"/>
        <v>12</v>
      </c>
      <c r="AN31" s="57">
        <f t="shared" si="10"/>
        <v>12</v>
      </c>
      <c r="AO31" s="57">
        <f t="shared" si="11"/>
        <v>12</v>
      </c>
      <c r="AP31" s="57">
        <f t="shared" si="12"/>
        <v>12</v>
      </c>
      <c r="AQ31" s="43"/>
    </row>
    <row r="32" spans="1:43" x14ac:dyDescent="0.25">
      <c r="A32" s="27">
        <v>24</v>
      </c>
      <c r="B32" s="38" t="s">
        <v>1333</v>
      </c>
      <c r="C32" s="39">
        <v>5430</v>
      </c>
      <c r="D32" s="30">
        <v>7501027554307</v>
      </c>
      <c r="E32" s="31" t="s">
        <v>430</v>
      </c>
      <c r="F32" s="35">
        <v>12</v>
      </c>
      <c r="G32" s="35">
        <v>1</v>
      </c>
      <c r="H32" s="40">
        <v>323.11</v>
      </c>
      <c r="I32" s="41">
        <f t="shared" si="0"/>
        <v>26.925833333333333</v>
      </c>
      <c r="J32" s="39">
        <v>2</v>
      </c>
      <c r="K32" s="39">
        <v>5</v>
      </c>
      <c r="L32" s="39">
        <v>2.5</v>
      </c>
      <c r="M32" s="41">
        <f t="shared" si="1"/>
        <v>24.441252062499998</v>
      </c>
      <c r="N32" s="39">
        <v>16</v>
      </c>
      <c r="O32" s="56">
        <f t="shared" si="2"/>
        <v>28.351852392499996</v>
      </c>
      <c r="P32" s="39">
        <v>30</v>
      </c>
      <c r="Q32" s="41">
        <f t="shared" si="3"/>
        <v>40.502646274999996</v>
      </c>
      <c r="R32" s="41">
        <v>39.9</v>
      </c>
      <c r="S32" s="30">
        <v>6</v>
      </c>
      <c r="T32" s="30">
        <v>28</v>
      </c>
      <c r="U32" s="30">
        <f t="shared" si="4"/>
        <v>22</v>
      </c>
      <c r="V32" s="47"/>
      <c r="W32" s="47">
        <v>3</v>
      </c>
      <c r="X32" s="47">
        <v>10</v>
      </c>
      <c r="Y32" s="47">
        <f t="shared" si="5"/>
        <v>7</v>
      </c>
      <c r="Z32" s="47">
        <v>1</v>
      </c>
      <c r="AA32" s="47">
        <v>1</v>
      </c>
      <c r="AB32" s="47">
        <v>4</v>
      </c>
      <c r="AC32" s="47">
        <f t="shared" si="6"/>
        <v>3</v>
      </c>
      <c r="AD32" s="47">
        <v>1</v>
      </c>
      <c r="AE32" s="47"/>
      <c r="AF32" s="47"/>
      <c r="AG32" s="47">
        <f t="shared" si="7"/>
        <v>0</v>
      </c>
      <c r="AH32" s="47">
        <f>AG32/F32</f>
        <v>0</v>
      </c>
      <c r="AI32" s="47">
        <f>W32/F32</f>
        <v>0.25</v>
      </c>
      <c r="AJ32" s="30">
        <v>7501027554307</v>
      </c>
      <c r="AK32" s="30"/>
      <c r="AL32" s="31">
        <v>28.351852392499996</v>
      </c>
      <c r="AM32" s="57">
        <f t="shared" si="9"/>
        <v>0</v>
      </c>
      <c r="AN32" s="57">
        <f t="shared" si="10"/>
        <v>12</v>
      </c>
      <c r="AO32" s="57">
        <f t="shared" si="11"/>
        <v>0</v>
      </c>
      <c r="AP32" s="57">
        <f t="shared" si="12"/>
        <v>0</v>
      </c>
      <c r="AQ32" s="43"/>
    </row>
    <row r="33" spans="1:43" x14ac:dyDescent="0.25">
      <c r="A33" s="27">
        <v>25</v>
      </c>
      <c r="B33" s="38" t="s">
        <v>1331</v>
      </c>
      <c r="C33" s="39">
        <v>8450</v>
      </c>
      <c r="D33" s="30">
        <v>7501027553768</v>
      </c>
      <c r="E33" s="31" t="s">
        <v>95</v>
      </c>
      <c r="F33" s="35">
        <v>12</v>
      </c>
      <c r="G33" s="35">
        <v>1</v>
      </c>
      <c r="H33" s="40">
        <v>319.33</v>
      </c>
      <c r="I33" s="41">
        <f t="shared" si="0"/>
        <v>26.610833333333332</v>
      </c>
      <c r="J33" s="39">
        <v>2</v>
      </c>
      <c r="K33" s="39">
        <v>5</v>
      </c>
      <c r="L33" s="39">
        <v>2.5</v>
      </c>
      <c r="M33" s="41">
        <f t="shared" si="1"/>
        <v>24.155318687499996</v>
      </c>
      <c r="N33" s="39">
        <v>16</v>
      </c>
      <c r="O33" s="56">
        <f t="shared" si="2"/>
        <v>28.020169677499993</v>
      </c>
      <c r="P33" s="39">
        <v>30</v>
      </c>
      <c r="Q33" s="41">
        <f t="shared" si="3"/>
        <v>40.028813824999993</v>
      </c>
      <c r="R33" s="41">
        <v>39.9</v>
      </c>
      <c r="S33" s="30">
        <v>5</v>
      </c>
      <c r="T33" s="30">
        <v>8</v>
      </c>
      <c r="U33" s="30">
        <f t="shared" si="4"/>
        <v>3</v>
      </c>
      <c r="V33" s="47">
        <v>1</v>
      </c>
      <c r="W33" s="47">
        <v>6</v>
      </c>
      <c r="X33" s="47">
        <v>6</v>
      </c>
      <c r="Y33" s="47">
        <f t="shared" si="5"/>
        <v>0</v>
      </c>
      <c r="Z33" s="47">
        <v>1</v>
      </c>
      <c r="AA33" s="47">
        <v>5</v>
      </c>
      <c r="AB33" s="47">
        <v>6</v>
      </c>
      <c r="AC33" s="47">
        <f t="shared" si="6"/>
        <v>1</v>
      </c>
      <c r="AD33" s="47">
        <v>1</v>
      </c>
      <c r="AE33" s="47">
        <v>4</v>
      </c>
      <c r="AF33" s="47">
        <v>8</v>
      </c>
      <c r="AG33" s="47">
        <f t="shared" si="7"/>
        <v>4</v>
      </c>
      <c r="AH33" s="47">
        <v>1</v>
      </c>
      <c r="AI33" s="47">
        <v>1</v>
      </c>
      <c r="AJ33" s="30">
        <v>7501027553768</v>
      </c>
      <c r="AK33" s="30"/>
      <c r="AL33" s="31">
        <v>28.020169677499993</v>
      </c>
      <c r="AM33" s="57">
        <f t="shared" si="9"/>
        <v>0</v>
      </c>
      <c r="AN33" s="57">
        <f t="shared" si="10"/>
        <v>12</v>
      </c>
      <c r="AO33" s="57">
        <f t="shared" si="11"/>
        <v>12</v>
      </c>
      <c r="AP33" s="57">
        <f t="shared" si="12"/>
        <v>12</v>
      </c>
    </row>
    <row r="34" spans="1:43" x14ac:dyDescent="0.25">
      <c r="A34" s="27">
        <v>26</v>
      </c>
      <c r="B34" s="38" t="s">
        <v>1331</v>
      </c>
      <c r="C34" s="39">
        <v>5356</v>
      </c>
      <c r="D34" s="30">
        <v>7501027553560</v>
      </c>
      <c r="E34" s="31" t="s">
        <v>490</v>
      </c>
      <c r="F34" s="35">
        <v>12</v>
      </c>
      <c r="G34" s="35">
        <v>1</v>
      </c>
      <c r="H34" s="40">
        <v>278.11</v>
      </c>
      <c r="I34" s="41">
        <f t="shared" si="0"/>
        <v>23.175833333333333</v>
      </c>
      <c r="J34" s="39">
        <v>2</v>
      </c>
      <c r="K34" s="39">
        <v>5</v>
      </c>
      <c r="L34" s="39">
        <v>2.5</v>
      </c>
      <c r="M34" s="41">
        <f t="shared" si="1"/>
        <v>21.037283312500001</v>
      </c>
      <c r="N34" s="39">
        <v>16</v>
      </c>
      <c r="O34" s="56">
        <f t="shared" si="2"/>
        <v>24.403248642499999</v>
      </c>
      <c r="P34" s="39">
        <v>30</v>
      </c>
      <c r="Q34" s="41">
        <f t="shared" si="3"/>
        <v>34.861783774999999</v>
      </c>
      <c r="R34" s="41">
        <v>34.9</v>
      </c>
      <c r="S34" s="30">
        <v>6</v>
      </c>
      <c r="T34" s="30">
        <v>24</v>
      </c>
      <c r="U34" s="30">
        <f t="shared" si="4"/>
        <v>18</v>
      </c>
      <c r="V34" s="47"/>
      <c r="W34" s="47">
        <v>4</v>
      </c>
      <c r="X34" s="47">
        <v>1</v>
      </c>
      <c r="Y34" s="47">
        <f t="shared" si="5"/>
        <v>-3</v>
      </c>
      <c r="Z34" s="47">
        <v>1</v>
      </c>
      <c r="AA34" s="47">
        <v>3</v>
      </c>
      <c r="AB34" s="47">
        <v>11</v>
      </c>
      <c r="AC34" s="47">
        <f t="shared" si="6"/>
        <v>8</v>
      </c>
      <c r="AD34" s="47">
        <v>0</v>
      </c>
      <c r="AE34" s="47">
        <v>6</v>
      </c>
      <c r="AF34" s="47">
        <v>4</v>
      </c>
      <c r="AG34" s="47">
        <f t="shared" si="7"/>
        <v>-2</v>
      </c>
      <c r="AH34" s="47">
        <v>1</v>
      </c>
      <c r="AI34" s="47">
        <v>1</v>
      </c>
      <c r="AJ34" s="30">
        <v>7501027553560</v>
      </c>
      <c r="AK34" s="30"/>
      <c r="AL34" s="31">
        <v>24.403248642499999</v>
      </c>
      <c r="AM34" s="57">
        <f t="shared" si="9"/>
        <v>12</v>
      </c>
      <c r="AN34" s="57">
        <f t="shared" si="10"/>
        <v>12</v>
      </c>
      <c r="AO34" s="57">
        <f t="shared" si="11"/>
        <v>12</v>
      </c>
      <c r="AP34" s="57">
        <f t="shared" si="12"/>
        <v>12</v>
      </c>
      <c r="AQ34" s="43"/>
    </row>
    <row r="35" spans="1:43" x14ac:dyDescent="0.25">
      <c r="A35" s="27">
        <v>27</v>
      </c>
      <c r="B35" s="38" t="s">
        <v>1331</v>
      </c>
      <c r="C35" s="39">
        <v>5371</v>
      </c>
      <c r="D35" s="30">
        <v>7501027553713</v>
      </c>
      <c r="E35" s="31" t="s">
        <v>492</v>
      </c>
      <c r="F35" s="35">
        <v>6</v>
      </c>
      <c r="G35" s="35">
        <v>1</v>
      </c>
      <c r="H35" s="40">
        <v>169.76</v>
      </c>
      <c r="I35" s="41">
        <f t="shared" si="0"/>
        <v>28.293333333333333</v>
      </c>
      <c r="J35" s="39">
        <v>2</v>
      </c>
      <c r="K35" s="39">
        <v>5</v>
      </c>
      <c r="L35" s="39">
        <v>2.5</v>
      </c>
      <c r="M35" s="41">
        <f t="shared" si="1"/>
        <v>25.682565999999994</v>
      </c>
      <c r="N35" s="39">
        <v>16</v>
      </c>
      <c r="O35" s="56">
        <f t="shared" si="2"/>
        <v>29.791776559999992</v>
      </c>
      <c r="P35" s="39">
        <v>30</v>
      </c>
      <c r="Q35" s="41">
        <f t="shared" si="3"/>
        <v>42.559680799999988</v>
      </c>
      <c r="R35" s="41">
        <v>42.5</v>
      </c>
      <c r="S35" s="30">
        <v>2</v>
      </c>
      <c r="T35" s="30">
        <v>7</v>
      </c>
      <c r="U35" s="30">
        <f t="shared" si="4"/>
        <v>5</v>
      </c>
      <c r="V35" s="47">
        <v>1</v>
      </c>
      <c r="W35" s="47">
        <v>3</v>
      </c>
      <c r="X35" s="47">
        <v>1</v>
      </c>
      <c r="Y35" s="47">
        <f t="shared" si="5"/>
        <v>-2</v>
      </c>
      <c r="Z35" s="47">
        <v>1</v>
      </c>
      <c r="AA35" s="47"/>
      <c r="AB35" s="47"/>
      <c r="AC35" s="47">
        <f t="shared" si="6"/>
        <v>0</v>
      </c>
      <c r="AD35" s="47">
        <v>1</v>
      </c>
      <c r="AE35" s="47">
        <v>6</v>
      </c>
      <c r="AF35" s="47">
        <v>0</v>
      </c>
      <c r="AG35" s="47">
        <f t="shared" si="7"/>
        <v>-6</v>
      </c>
      <c r="AH35" s="47">
        <v>1</v>
      </c>
      <c r="AI35" s="47">
        <v>1</v>
      </c>
      <c r="AJ35" s="30">
        <v>7501027553713</v>
      </c>
      <c r="AK35" s="30"/>
      <c r="AL35" s="31">
        <v>29.791776559999992</v>
      </c>
      <c r="AM35" s="57">
        <f t="shared" si="9"/>
        <v>0</v>
      </c>
      <c r="AN35" s="57">
        <f t="shared" si="10"/>
        <v>6</v>
      </c>
      <c r="AO35" s="57">
        <f t="shared" si="11"/>
        <v>0</v>
      </c>
      <c r="AP35" s="57">
        <f t="shared" si="12"/>
        <v>6</v>
      </c>
    </row>
    <row r="36" spans="1:43" x14ac:dyDescent="0.25">
      <c r="A36" s="27">
        <v>28</v>
      </c>
      <c r="B36" s="38" t="s">
        <v>1331</v>
      </c>
      <c r="C36" s="39">
        <v>8459</v>
      </c>
      <c r="D36" s="30">
        <v>7501027584595</v>
      </c>
      <c r="E36" s="31" t="s">
        <v>331</v>
      </c>
      <c r="F36" s="35">
        <v>6</v>
      </c>
      <c r="G36" s="35">
        <v>1</v>
      </c>
      <c r="H36" s="40">
        <v>137.99</v>
      </c>
      <c r="I36" s="41">
        <f t="shared" si="0"/>
        <v>22.998333333333335</v>
      </c>
      <c r="J36" s="39">
        <v>2</v>
      </c>
      <c r="K36" s="39">
        <v>5</v>
      </c>
      <c r="L36" s="39">
        <v>2.5</v>
      </c>
      <c r="M36" s="41">
        <f t="shared" si="1"/>
        <v>20.876162125</v>
      </c>
      <c r="N36" s="39">
        <v>16</v>
      </c>
      <c r="O36" s="56">
        <f t="shared" si="2"/>
        <v>24.216348064999998</v>
      </c>
      <c r="P36" s="39">
        <v>30</v>
      </c>
      <c r="Q36" s="41">
        <f t="shared" si="3"/>
        <v>34.594782950000003</v>
      </c>
      <c r="R36" s="41">
        <v>34.5</v>
      </c>
      <c r="S36" s="30">
        <v>1</v>
      </c>
      <c r="T36" s="30">
        <v>11</v>
      </c>
      <c r="U36" s="30">
        <f t="shared" si="4"/>
        <v>10</v>
      </c>
      <c r="V36" s="47"/>
      <c r="W36" s="47">
        <v>1</v>
      </c>
      <c r="X36" s="47">
        <v>4</v>
      </c>
      <c r="Y36" s="47">
        <f t="shared" si="5"/>
        <v>3</v>
      </c>
      <c r="Z36" s="47">
        <v>1</v>
      </c>
      <c r="AA36" s="47"/>
      <c r="AB36" s="47"/>
      <c r="AC36" s="47">
        <f t="shared" si="6"/>
        <v>0</v>
      </c>
      <c r="AD36" s="47">
        <f>AC36/F36</f>
        <v>0</v>
      </c>
      <c r="AE36" s="47">
        <v>3</v>
      </c>
      <c r="AF36" s="47">
        <v>3</v>
      </c>
      <c r="AG36" s="47">
        <f t="shared" si="7"/>
        <v>0</v>
      </c>
      <c r="AH36" s="47">
        <v>1</v>
      </c>
      <c r="AI36" s="47">
        <v>1</v>
      </c>
      <c r="AJ36" s="30">
        <v>7501027584595</v>
      </c>
      <c r="AK36" s="30"/>
      <c r="AL36" s="31">
        <v>24.216348064999998</v>
      </c>
      <c r="AM36" s="57">
        <f t="shared" si="9"/>
        <v>6</v>
      </c>
      <c r="AN36" s="57">
        <f t="shared" si="10"/>
        <v>6</v>
      </c>
      <c r="AO36" s="57">
        <f t="shared" si="11"/>
        <v>6</v>
      </c>
      <c r="AP36" s="57">
        <f t="shared" si="12"/>
        <v>6</v>
      </c>
    </row>
    <row r="37" spans="1:43" x14ac:dyDescent="0.25">
      <c r="A37" s="27">
        <v>29</v>
      </c>
      <c r="B37" s="38" t="s">
        <v>1329</v>
      </c>
      <c r="C37" s="39">
        <v>5550</v>
      </c>
      <c r="D37" s="30">
        <v>7501027555502</v>
      </c>
      <c r="E37" s="31" t="s">
        <v>270</v>
      </c>
      <c r="F37" s="35">
        <v>12</v>
      </c>
      <c r="G37" s="35">
        <v>1</v>
      </c>
      <c r="H37" s="40">
        <v>145.47</v>
      </c>
      <c r="I37" s="41">
        <f t="shared" si="0"/>
        <v>12.1225</v>
      </c>
      <c r="J37" s="39">
        <v>2</v>
      </c>
      <c r="K37" s="39">
        <v>5</v>
      </c>
      <c r="L37" s="39">
        <v>2.5</v>
      </c>
      <c r="M37" s="41">
        <f t="shared" si="1"/>
        <v>11.0038963125</v>
      </c>
      <c r="N37" s="39">
        <v>16</v>
      </c>
      <c r="O37" s="56">
        <f t="shared" si="2"/>
        <v>12.764519722499999</v>
      </c>
      <c r="P37" s="39">
        <v>30</v>
      </c>
      <c r="Q37" s="41">
        <f t="shared" si="3"/>
        <v>18.235028175</v>
      </c>
      <c r="R37" s="41">
        <v>18.5</v>
      </c>
      <c r="S37" s="30">
        <v>12</v>
      </c>
      <c r="T37" s="30">
        <v>12</v>
      </c>
      <c r="U37" s="30">
        <f t="shared" si="4"/>
        <v>0</v>
      </c>
      <c r="V37" s="47">
        <v>1</v>
      </c>
      <c r="W37" s="47">
        <v>8</v>
      </c>
      <c r="X37" s="47">
        <v>2</v>
      </c>
      <c r="Y37" s="47">
        <f t="shared" si="5"/>
        <v>-6</v>
      </c>
      <c r="Z37" s="47">
        <v>1</v>
      </c>
      <c r="AA37" s="47">
        <v>3</v>
      </c>
      <c r="AB37" s="47">
        <v>15</v>
      </c>
      <c r="AC37" s="47">
        <f t="shared" si="6"/>
        <v>12</v>
      </c>
      <c r="AD37" s="47">
        <v>0</v>
      </c>
      <c r="AE37" s="47">
        <v>9</v>
      </c>
      <c r="AF37" s="47">
        <v>1</v>
      </c>
      <c r="AG37" s="47">
        <f t="shared" si="7"/>
        <v>-8</v>
      </c>
      <c r="AH37" s="47">
        <v>1</v>
      </c>
      <c r="AI37" s="47">
        <f>W37/F37</f>
        <v>0.66666666666666663</v>
      </c>
      <c r="AJ37" s="30">
        <v>7501027555502</v>
      </c>
      <c r="AK37" s="30"/>
      <c r="AL37" s="31">
        <v>12.764519722499999</v>
      </c>
      <c r="AM37" s="57">
        <f t="shared" si="9"/>
        <v>0</v>
      </c>
      <c r="AN37" s="57">
        <f t="shared" si="10"/>
        <v>12</v>
      </c>
      <c r="AO37" s="57">
        <f t="shared" si="11"/>
        <v>0</v>
      </c>
      <c r="AP37" s="57">
        <f t="shared" si="12"/>
        <v>12</v>
      </c>
    </row>
    <row r="38" spans="1:43" x14ac:dyDescent="0.25">
      <c r="A38" s="27">
        <v>30</v>
      </c>
      <c r="B38" s="38" t="s">
        <v>1329</v>
      </c>
      <c r="C38" s="39">
        <v>5131</v>
      </c>
      <c r="D38" s="30">
        <v>7501027551313</v>
      </c>
      <c r="E38" s="31" t="s">
        <v>263</v>
      </c>
      <c r="F38" s="35">
        <v>12</v>
      </c>
      <c r="G38" s="35">
        <v>1</v>
      </c>
      <c r="H38" s="40">
        <v>157.56</v>
      </c>
      <c r="I38" s="41">
        <f t="shared" si="0"/>
        <v>13.13</v>
      </c>
      <c r="J38" s="39">
        <v>2</v>
      </c>
      <c r="K38" s="39">
        <v>5</v>
      </c>
      <c r="L38" s="39">
        <v>2.5</v>
      </c>
      <c r="M38" s="41">
        <f t="shared" si="1"/>
        <v>11.918429249999999</v>
      </c>
      <c r="N38" s="39">
        <v>16</v>
      </c>
      <c r="O38" s="56">
        <f t="shared" si="2"/>
        <v>13.825377929999998</v>
      </c>
      <c r="P38" s="39">
        <v>30</v>
      </c>
      <c r="Q38" s="41">
        <f t="shared" si="3"/>
        <v>19.7505399</v>
      </c>
      <c r="R38" s="41">
        <v>19.899999999999999</v>
      </c>
      <c r="S38" s="30">
        <v>12</v>
      </c>
      <c r="T38" s="30">
        <v>20</v>
      </c>
      <c r="U38" s="30">
        <f t="shared" si="4"/>
        <v>8</v>
      </c>
      <c r="V38" s="47">
        <v>1</v>
      </c>
      <c r="W38" s="47">
        <v>7</v>
      </c>
      <c r="X38" s="47">
        <v>6</v>
      </c>
      <c r="Y38" s="47">
        <f t="shared" si="5"/>
        <v>-1</v>
      </c>
      <c r="Z38" s="47">
        <v>1</v>
      </c>
      <c r="AA38" s="47">
        <v>6</v>
      </c>
      <c r="AB38" s="47">
        <v>10</v>
      </c>
      <c r="AC38" s="47">
        <f t="shared" si="6"/>
        <v>4</v>
      </c>
      <c r="AD38" s="47">
        <v>1</v>
      </c>
      <c r="AE38" s="47">
        <v>11</v>
      </c>
      <c r="AF38" s="47">
        <v>1</v>
      </c>
      <c r="AG38" s="47">
        <f t="shared" si="7"/>
        <v>-10</v>
      </c>
      <c r="AH38" s="47">
        <v>1</v>
      </c>
      <c r="AI38" s="47">
        <f>W38/F38</f>
        <v>0.58333333333333337</v>
      </c>
      <c r="AJ38" s="30">
        <v>7501027551313</v>
      </c>
      <c r="AK38" s="30"/>
      <c r="AL38" s="31">
        <v>13.825377929999998</v>
      </c>
      <c r="AM38" s="57">
        <f t="shared" si="9"/>
        <v>12</v>
      </c>
      <c r="AN38" s="57">
        <f t="shared" si="10"/>
        <v>12</v>
      </c>
      <c r="AO38" s="57">
        <f t="shared" si="11"/>
        <v>0</v>
      </c>
      <c r="AP38" s="57">
        <f t="shared" si="12"/>
        <v>12</v>
      </c>
    </row>
    <row r="39" spans="1:43" x14ac:dyDescent="0.25">
      <c r="A39" s="27">
        <v>31</v>
      </c>
      <c r="B39" s="38" t="s">
        <v>1329</v>
      </c>
      <c r="C39" s="39">
        <v>8859</v>
      </c>
      <c r="D39" s="30">
        <v>7501027551504</v>
      </c>
      <c r="E39" s="31" t="s">
        <v>426</v>
      </c>
      <c r="F39" s="35">
        <v>12</v>
      </c>
      <c r="G39" s="35">
        <v>1</v>
      </c>
      <c r="H39" s="40">
        <v>177.72</v>
      </c>
      <c r="I39" s="41">
        <f t="shared" si="0"/>
        <v>14.81</v>
      </c>
      <c r="J39" s="39">
        <v>2</v>
      </c>
      <c r="K39" s="39">
        <v>5</v>
      </c>
      <c r="L39" s="39">
        <v>2.5</v>
      </c>
      <c r="M39" s="41">
        <f t="shared" si="1"/>
        <v>13.44340725</v>
      </c>
      <c r="N39" s="39">
        <v>16</v>
      </c>
      <c r="O39" s="56">
        <f t="shared" si="2"/>
        <v>15.594352409999999</v>
      </c>
      <c r="P39" s="39">
        <v>30</v>
      </c>
      <c r="Q39" s="41">
        <f t="shared" si="3"/>
        <v>22.277646300000001</v>
      </c>
      <c r="R39" s="41">
        <v>22.5</v>
      </c>
      <c r="S39" s="30">
        <v>5</v>
      </c>
      <c r="T39" s="30">
        <v>20</v>
      </c>
      <c r="U39" s="30">
        <f t="shared" si="4"/>
        <v>15</v>
      </c>
      <c r="V39" s="47"/>
      <c r="W39" s="47">
        <v>4</v>
      </c>
      <c r="X39" s="47">
        <v>16</v>
      </c>
      <c r="Y39" s="47">
        <f t="shared" si="5"/>
        <v>12</v>
      </c>
      <c r="Z39" s="47">
        <v>0</v>
      </c>
      <c r="AA39" s="47">
        <v>1</v>
      </c>
      <c r="AB39" s="47">
        <v>9</v>
      </c>
      <c r="AC39" s="47">
        <f t="shared" si="6"/>
        <v>8</v>
      </c>
      <c r="AD39" s="47">
        <v>0</v>
      </c>
      <c r="AE39" s="47">
        <v>8</v>
      </c>
      <c r="AF39" s="47">
        <v>3</v>
      </c>
      <c r="AG39" s="47">
        <f t="shared" si="7"/>
        <v>-5</v>
      </c>
      <c r="AH39" s="47">
        <v>1</v>
      </c>
      <c r="AI39" s="47">
        <f>W39/F39</f>
        <v>0.33333333333333331</v>
      </c>
      <c r="AJ39" s="30">
        <v>7501027551504</v>
      </c>
      <c r="AK39" s="30"/>
      <c r="AL39" s="31">
        <v>15.594352409999999</v>
      </c>
      <c r="AM39" s="57">
        <f t="shared" si="9"/>
        <v>12</v>
      </c>
      <c r="AN39" s="57">
        <f t="shared" si="10"/>
        <v>12</v>
      </c>
      <c r="AO39" s="57">
        <f t="shared" si="11"/>
        <v>12</v>
      </c>
      <c r="AP39" s="57">
        <f t="shared" si="12"/>
        <v>12</v>
      </c>
      <c r="AQ39" s="43"/>
    </row>
    <row r="40" spans="1:43" x14ac:dyDescent="0.25">
      <c r="A40" s="27">
        <v>32</v>
      </c>
      <c r="B40" s="38" t="s">
        <v>1329</v>
      </c>
      <c r="C40" s="39">
        <v>5551</v>
      </c>
      <c r="D40" s="30">
        <v>7501027555519</v>
      </c>
      <c r="E40" s="31" t="s">
        <v>329</v>
      </c>
      <c r="F40" s="35">
        <v>12</v>
      </c>
      <c r="G40" s="35">
        <v>1</v>
      </c>
      <c r="H40" s="40">
        <v>211.57</v>
      </c>
      <c r="I40" s="41">
        <f t="shared" si="0"/>
        <v>17.630833333333332</v>
      </c>
      <c r="J40" s="39">
        <v>2</v>
      </c>
      <c r="K40" s="39">
        <v>5</v>
      </c>
      <c r="L40" s="39">
        <v>2.5</v>
      </c>
      <c r="M40" s="41">
        <f t="shared" si="1"/>
        <v>16.003948187499997</v>
      </c>
      <c r="N40" s="39">
        <v>16</v>
      </c>
      <c r="O40" s="56">
        <f t="shared" si="2"/>
        <v>18.564579897499996</v>
      </c>
      <c r="P40" s="39">
        <v>30</v>
      </c>
      <c r="Q40" s="41">
        <f t="shared" si="3"/>
        <v>26.520828424999998</v>
      </c>
      <c r="R40" s="41">
        <v>26.5</v>
      </c>
      <c r="S40" s="30">
        <v>8</v>
      </c>
      <c r="T40" s="30">
        <v>16</v>
      </c>
      <c r="U40" s="30">
        <f t="shared" si="4"/>
        <v>8</v>
      </c>
      <c r="V40" s="47">
        <v>1</v>
      </c>
      <c r="W40" s="47">
        <v>9</v>
      </c>
      <c r="X40" s="47">
        <v>5</v>
      </c>
      <c r="Y40" s="47">
        <f t="shared" si="5"/>
        <v>-4</v>
      </c>
      <c r="Z40" s="47">
        <v>1</v>
      </c>
      <c r="AA40" s="47">
        <v>3</v>
      </c>
      <c r="AB40" s="47">
        <v>2</v>
      </c>
      <c r="AC40" s="47">
        <f t="shared" si="6"/>
        <v>-1</v>
      </c>
      <c r="AD40" s="47">
        <v>1</v>
      </c>
      <c r="AE40" s="47">
        <v>11</v>
      </c>
      <c r="AF40" s="47">
        <v>1</v>
      </c>
      <c r="AG40" s="47">
        <f t="shared" si="7"/>
        <v>-10</v>
      </c>
      <c r="AH40" s="47">
        <v>1</v>
      </c>
      <c r="AI40" s="47">
        <v>0</v>
      </c>
      <c r="AJ40" s="30">
        <v>7501027555519</v>
      </c>
      <c r="AK40" s="30"/>
      <c r="AL40" s="31">
        <v>18.564579897499996</v>
      </c>
      <c r="AM40" s="57">
        <f t="shared" si="9"/>
        <v>0</v>
      </c>
      <c r="AN40" s="57">
        <f t="shared" si="10"/>
        <v>0</v>
      </c>
      <c r="AO40" s="57">
        <f t="shared" si="11"/>
        <v>0</v>
      </c>
      <c r="AP40" s="57">
        <f t="shared" si="12"/>
        <v>12</v>
      </c>
    </row>
    <row r="41" spans="1:43" x14ac:dyDescent="0.25">
      <c r="A41" s="27">
        <v>33</v>
      </c>
      <c r="B41" s="38" t="s">
        <v>1329</v>
      </c>
      <c r="C41" s="39">
        <v>8851</v>
      </c>
      <c r="D41" s="30">
        <v>7501027552679</v>
      </c>
      <c r="E41" s="31" t="s">
        <v>276</v>
      </c>
      <c r="F41" s="35">
        <v>12</v>
      </c>
      <c r="G41" s="35">
        <v>1</v>
      </c>
      <c r="H41" s="40">
        <v>230.53</v>
      </c>
      <c r="I41" s="41">
        <f t="shared" si="0"/>
        <v>19.210833333333333</v>
      </c>
      <c r="J41" s="39">
        <v>2</v>
      </c>
      <c r="K41" s="39">
        <v>5</v>
      </c>
      <c r="L41" s="39">
        <v>2.5</v>
      </c>
      <c r="M41" s="41">
        <f t="shared" si="1"/>
        <v>17.438153687499998</v>
      </c>
      <c r="N41" s="39">
        <v>16</v>
      </c>
      <c r="O41" s="56">
        <f t="shared" si="2"/>
        <v>20.228258277499997</v>
      </c>
      <c r="P41" s="39">
        <v>30</v>
      </c>
      <c r="Q41" s="41">
        <f t="shared" si="3"/>
        <v>28.897511824999999</v>
      </c>
      <c r="R41" s="41">
        <v>28.9</v>
      </c>
      <c r="S41" s="30">
        <v>1</v>
      </c>
      <c r="T41" s="30">
        <v>24</v>
      </c>
      <c r="U41" s="30">
        <f t="shared" si="4"/>
        <v>23</v>
      </c>
      <c r="V41" s="47"/>
      <c r="W41" s="47">
        <v>9</v>
      </c>
      <c r="X41" s="47">
        <v>7</v>
      </c>
      <c r="Y41" s="47">
        <f t="shared" si="5"/>
        <v>-2</v>
      </c>
      <c r="Z41" s="47">
        <v>1</v>
      </c>
      <c r="AA41" s="47">
        <v>4</v>
      </c>
      <c r="AB41" s="47">
        <v>4</v>
      </c>
      <c r="AC41" s="47">
        <f t="shared" si="6"/>
        <v>0</v>
      </c>
      <c r="AD41" s="47">
        <v>1</v>
      </c>
      <c r="AE41" s="47">
        <v>9</v>
      </c>
      <c r="AF41" s="47">
        <v>3</v>
      </c>
      <c r="AG41" s="47">
        <f t="shared" si="7"/>
        <v>-6</v>
      </c>
      <c r="AH41" s="47">
        <v>1</v>
      </c>
      <c r="AI41" s="47">
        <f>W41/F41</f>
        <v>0.75</v>
      </c>
      <c r="AJ41" s="30">
        <v>7501027552679</v>
      </c>
      <c r="AK41" s="30"/>
      <c r="AL41" s="31">
        <v>20.228258277499997</v>
      </c>
      <c r="AM41" s="57">
        <f t="shared" si="9"/>
        <v>12</v>
      </c>
      <c r="AN41" s="57">
        <f t="shared" si="10"/>
        <v>12</v>
      </c>
      <c r="AO41" s="57">
        <f t="shared" si="11"/>
        <v>12</v>
      </c>
      <c r="AP41" s="57">
        <f t="shared" si="12"/>
        <v>12</v>
      </c>
      <c r="AQ41" s="43"/>
    </row>
    <row r="42" spans="1:43" x14ac:dyDescent="0.25">
      <c r="A42" s="27">
        <v>34</v>
      </c>
      <c r="B42" s="38" t="s">
        <v>1329</v>
      </c>
      <c r="C42" s="39">
        <v>5216</v>
      </c>
      <c r="D42" s="30">
        <v>7501027552167</v>
      </c>
      <c r="E42" s="31" t="s">
        <v>216</v>
      </c>
      <c r="F42" s="35">
        <v>12</v>
      </c>
      <c r="G42" s="35">
        <v>1</v>
      </c>
      <c r="H42" s="40">
        <v>230.53</v>
      </c>
      <c r="I42" s="41">
        <f t="shared" si="0"/>
        <v>19.210833333333333</v>
      </c>
      <c r="J42" s="39">
        <v>2</v>
      </c>
      <c r="K42" s="39">
        <v>5</v>
      </c>
      <c r="L42" s="39">
        <v>2.5</v>
      </c>
      <c r="M42" s="41">
        <f t="shared" si="1"/>
        <v>17.438153687499998</v>
      </c>
      <c r="N42" s="39">
        <v>16</v>
      </c>
      <c r="O42" s="56">
        <f t="shared" ref="O42:O73" si="13">+M42*(1+(N42/100))</f>
        <v>20.228258277499997</v>
      </c>
      <c r="P42" s="39">
        <v>30</v>
      </c>
      <c r="Q42" s="41">
        <f t="shared" si="3"/>
        <v>28.897511824999999</v>
      </c>
      <c r="R42" s="41">
        <v>28.9</v>
      </c>
      <c r="S42" s="30"/>
      <c r="T42" s="30"/>
      <c r="U42" s="30">
        <f t="shared" si="4"/>
        <v>0</v>
      </c>
      <c r="V42" s="47">
        <v>1</v>
      </c>
      <c r="W42" s="47">
        <v>1</v>
      </c>
      <c r="X42" s="47">
        <v>17</v>
      </c>
      <c r="Y42" s="47">
        <f t="shared" si="5"/>
        <v>16</v>
      </c>
      <c r="Z42" s="47">
        <v>0</v>
      </c>
      <c r="AA42" s="47"/>
      <c r="AB42" s="47"/>
      <c r="AC42" s="47">
        <f t="shared" si="6"/>
        <v>0</v>
      </c>
      <c r="AD42" s="47">
        <f>AC42/F42</f>
        <v>0</v>
      </c>
      <c r="AE42" s="47">
        <v>4</v>
      </c>
      <c r="AF42" s="47">
        <v>9</v>
      </c>
      <c r="AG42" s="47">
        <f t="shared" si="7"/>
        <v>5</v>
      </c>
      <c r="AH42" s="47">
        <v>1</v>
      </c>
      <c r="AI42" s="47">
        <f>W42/F42</f>
        <v>8.3333333333333329E-2</v>
      </c>
      <c r="AJ42" s="30">
        <v>7501027552167</v>
      </c>
      <c r="AK42" s="30"/>
      <c r="AL42" s="31">
        <v>20.228258277499997</v>
      </c>
      <c r="AM42" s="57">
        <f t="shared" si="9"/>
        <v>0</v>
      </c>
      <c r="AN42" s="57">
        <f t="shared" si="10"/>
        <v>12</v>
      </c>
      <c r="AO42" s="57">
        <f t="shared" si="11"/>
        <v>12</v>
      </c>
      <c r="AP42" s="57">
        <f t="shared" si="12"/>
        <v>12</v>
      </c>
    </row>
    <row r="43" spans="1:43" x14ac:dyDescent="0.25">
      <c r="A43" s="27">
        <v>35</v>
      </c>
      <c r="B43" s="38" t="s">
        <v>1329</v>
      </c>
      <c r="C43" s="39">
        <v>5132</v>
      </c>
      <c r="D43" s="30">
        <v>7501027551320</v>
      </c>
      <c r="E43" s="31" t="s">
        <v>381</v>
      </c>
      <c r="F43" s="35">
        <v>12</v>
      </c>
      <c r="G43" s="35">
        <v>1</v>
      </c>
      <c r="H43" s="40">
        <v>219.59</v>
      </c>
      <c r="I43" s="41">
        <f t="shared" si="0"/>
        <v>18.299166666666668</v>
      </c>
      <c r="J43" s="39">
        <v>2</v>
      </c>
      <c r="K43" s="39">
        <v>5</v>
      </c>
      <c r="L43" s="39">
        <v>2.5</v>
      </c>
      <c r="M43" s="41">
        <f t="shared" si="1"/>
        <v>16.610611062500002</v>
      </c>
      <c r="N43" s="39">
        <v>16</v>
      </c>
      <c r="O43" s="56">
        <f t="shared" si="13"/>
        <v>19.268308832500001</v>
      </c>
      <c r="P43" s="39">
        <v>30</v>
      </c>
      <c r="Q43" s="41">
        <f t="shared" si="3"/>
        <v>27.526155475000003</v>
      </c>
      <c r="R43" s="41">
        <v>27.5</v>
      </c>
      <c r="S43" s="30">
        <v>10</v>
      </c>
      <c r="T43" s="30">
        <v>6</v>
      </c>
      <c r="U43" s="30">
        <f t="shared" si="4"/>
        <v>-4</v>
      </c>
      <c r="V43" s="47">
        <v>1</v>
      </c>
      <c r="W43" s="47">
        <v>6</v>
      </c>
      <c r="X43" s="47">
        <v>10</v>
      </c>
      <c r="Y43" s="47">
        <f t="shared" si="5"/>
        <v>4</v>
      </c>
      <c r="Z43" s="47">
        <v>1</v>
      </c>
      <c r="AA43" s="47">
        <v>8</v>
      </c>
      <c r="AB43" s="47">
        <v>20</v>
      </c>
      <c r="AC43" s="47">
        <f t="shared" si="6"/>
        <v>12</v>
      </c>
      <c r="AD43" s="47">
        <v>0</v>
      </c>
      <c r="AE43" s="47">
        <v>5</v>
      </c>
      <c r="AF43" s="47">
        <v>8</v>
      </c>
      <c r="AG43" s="47">
        <f t="shared" si="7"/>
        <v>3</v>
      </c>
      <c r="AH43" s="47">
        <v>1</v>
      </c>
      <c r="AI43" s="47">
        <f>W43/F43</f>
        <v>0.5</v>
      </c>
      <c r="AJ43" s="30">
        <v>7501027551320</v>
      </c>
      <c r="AK43" s="30"/>
      <c r="AL43" s="31">
        <v>19.268308832500001</v>
      </c>
      <c r="AM43" s="57">
        <f t="shared" si="9"/>
        <v>12</v>
      </c>
      <c r="AN43" s="57">
        <f t="shared" si="10"/>
        <v>0</v>
      </c>
      <c r="AO43" s="57">
        <f t="shared" si="11"/>
        <v>0</v>
      </c>
      <c r="AP43" s="57">
        <f t="shared" si="12"/>
        <v>12</v>
      </c>
    </row>
    <row r="44" spans="1:43" x14ac:dyDescent="0.25">
      <c r="A44" s="27">
        <v>36</v>
      </c>
      <c r="B44" s="38" t="s">
        <v>1329</v>
      </c>
      <c r="C44" s="39">
        <v>8861</v>
      </c>
      <c r="D44" s="30">
        <v>7501027551528</v>
      </c>
      <c r="E44" s="31" t="s">
        <v>211</v>
      </c>
      <c r="F44" s="35">
        <v>12</v>
      </c>
      <c r="G44" s="35">
        <v>1</v>
      </c>
      <c r="H44" s="40">
        <v>327.81</v>
      </c>
      <c r="I44" s="41">
        <f t="shared" si="0"/>
        <v>27.317499999999999</v>
      </c>
      <c r="J44" s="39">
        <v>2</v>
      </c>
      <c r="K44" s="39">
        <v>5</v>
      </c>
      <c r="L44" s="39">
        <v>2.5</v>
      </c>
      <c r="M44" s="41">
        <f t="shared" si="1"/>
        <v>24.796777687499997</v>
      </c>
      <c r="N44" s="39">
        <v>16</v>
      </c>
      <c r="O44" s="56">
        <f t="shared" si="13"/>
        <v>28.764262117499996</v>
      </c>
      <c r="P44" s="39">
        <v>30</v>
      </c>
      <c r="Q44" s="41">
        <f t="shared" si="3"/>
        <v>41.091803024999997</v>
      </c>
      <c r="R44" s="41">
        <v>41.5</v>
      </c>
      <c r="S44" s="30">
        <v>1</v>
      </c>
      <c r="T44" s="30">
        <v>25</v>
      </c>
      <c r="U44" s="30">
        <f t="shared" si="4"/>
        <v>24</v>
      </c>
      <c r="V44" s="47"/>
      <c r="W44" s="47">
        <v>1</v>
      </c>
      <c r="X44" s="47">
        <v>8</v>
      </c>
      <c r="Y44" s="47">
        <f t="shared" si="5"/>
        <v>7</v>
      </c>
      <c r="Z44" s="47">
        <v>1</v>
      </c>
      <c r="AA44" s="47"/>
      <c r="AB44" s="47"/>
      <c r="AC44" s="47">
        <f t="shared" si="6"/>
        <v>0</v>
      </c>
      <c r="AD44" s="47">
        <f>AC44/F44</f>
        <v>0</v>
      </c>
      <c r="AE44" s="47">
        <v>3</v>
      </c>
      <c r="AF44" s="47">
        <v>5</v>
      </c>
      <c r="AG44" s="47">
        <f t="shared" si="7"/>
        <v>2</v>
      </c>
      <c r="AH44" s="47">
        <v>1</v>
      </c>
      <c r="AI44" s="47">
        <f>W44/F44</f>
        <v>8.3333333333333329E-2</v>
      </c>
      <c r="AJ44" s="30">
        <v>7501027551528</v>
      </c>
      <c r="AK44" s="30"/>
      <c r="AL44" s="31">
        <v>28.764262117499996</v>
      </c>
      <c r="AM44" s="57">
        <f t="shared" si="9"/>
        <v>12</v>
      </c>
      <c r="AN44" s="57">
        <f t="shared" si="10"/>
        <v>12</v>
      </c>
      <c r="AO44" s="57">
        <f t="shared" si="11"/>
        <v>0</v>
      </c>
      <c r="AP44" s="57">
        <f t="shared" si="12"/>
        <v>12</v>
      </c>
      <c r="AQ44" s="43"/>
    </row>
    <row r="45" spans="1:43" x14ac:dyDescent="0.25">
      <c r="A45" s="27">
        <v>37</v>
      </c>
      <c r="B45" s="38" t="s">
        <v>1332</v>
      </c>
      <c r="C45" s="39">
        <v>7954</v>
      </c>
      <c r="D45" s="30">
        <v>7501027553751</v>
      </c>
      <c r="E45" s="31" t="s">
        <v>375</v>
      </c>
      <c r="F45" s="35">
        <v>12</v>
      </c>
      <c r="G45" s="35">
        <v>2</v>
      </c>
      <c r="H45" s="40">
        <v>279.27</v>
      </c>
      <c r="I45" s="41">
        <f t="shared" si="0"/>
        <v>23.272499999999997</v>
      </c>
      <c r="J45" s="39">
        <v>2</v>
      </c>
      <c r="K45" s="39">
        <v>5</v>
      </c>
      <c r="L45" s="39">
        <v>2.5</v>
      </c>
      <c r="M45" s="41">
        <f t="shared" si="1"/>
        <v>21.125030062499995</v>
      </c>
      <c r="N45" s="39">
        <v>16</v>
      </c>
      <c r="O45" s="56">
        <f t="shared" si="13"/>
        <v>24.505034872499994</v>
      </c>
      <c r="P45" s="39">
        <v>30</v>
      </c>
      <c r="Q45" s="41">
        <f t="shared" si="3"/>
        <v>35.007192674999992</v>
      </c>
      <c r="R45" s="41">
        <v>34.9</v>
      </c>
      <c r="S45" s="30">
        <v>3</v>
      </c>
      <c r="T45" s="30">
        <v>8</v>
      </c>
      <c r="U45" s="30">
        <f t="shared" si="4"/>
        <v>5</v>
      </c>
      <c r="V45" s="47">
        <v>1</v>
      </c>
      <c r="W45" s="47">
        <v>5</v>
      </c>
      <c r="X45" s="47">
        <v>2</v>
      </c>
      <c r="Y45" s="47">
        <f t="shared" si="5"/>
        <v>-3</v>
      </c>
      <c r="Z45" s="47">
        <v>1</v>
      </c>
      <c r="AA45" s="47">
        <v>3</v>
      </c>
      <c r="AB45" s="47">
        <v>4</v>
      </c>
      <c r="AC45" s="47">
        <f t="shared" si="6"/>
        <v>1</v>
      </c>
      <c r="AD45" s="47">
        <v>1</v>
      </c>
      <c r="AE45" s="47">
        <v>9</v>
      </c>
      <c r="AF45" s="47">
        <v>4</v>
      </c>
      <c r="AG45" s="47">
        <f t="shared" si="7"/>
        <v>-5</v>
      </c>
      <c r="AH45" s="47">
        <v>1</v>
      </c>
      <c r="AI45" s="47">
        <v>1</v>
      </c>
      <c r="AJ45" s="30">
        <v>7501027553751</v>
      </c>
      <c r="AK45" s="30"/>
      <c r="AL45" s="31">
        <v>24.505034872499994</v>
      </c>
      <c r="AM45" s="57">
        <f t="shared" si="9"/>
        <v>0</v>
      </c>
      <c r="AN45" s="57">
        <f t="shared" si="10"/>
        <v>12</v>
      </c>
      <c r="AO45" s="57">
        <f t="shared" si="11"/>
        <v>0</v>
      </c>
      <c r="AP45" s="57">
        <f t="shared" si="12"/>
        <v>12</v>
      </c>
    </row>
    <row r="46" spans="1:43" x14ac:dyDescent="0.25">
      <c r="A46" s="27">
        <v>38</v>
      </c>
      <c r="B46" s="38" t="s">
        <v>1330</v>
      </c>
      <c r="C46" s="39">
        <v>9210</v>
      </c>
      <c r="D46" s="30">
        <v>7501027592101</v>
      </c>
      <c r="E46" s="31" t="s">
        <v>377</v>
      </c>
      <c r="F46" s="35">
        <v>12</v>
      </c>
      <c r="G46" s="35">
        <v>1</v>
      </c>
      <c r="H46" s="40">
        <v>417.33</v>
      </c>
      <c r="I46" s="41">
        <f t="shared" si="0"/>
        <v>34.777499999999996</v>
      </c>
      <c r="J46" s="39">
        <v>2</v>
      </c>
      <c r="K46" s="39">
        <v>5</v>
      </c>
      <c r="L46" s="39">
        <v>2.5</v>
      </c>
      <c r="M46" s="41">
        <f t="shared" si="1"/>
        <v>31.568406187499995</v>
      </c>
      <c r="N46" s="39">
        <v>16</v>
      </c>
      <c r="O46" s="56">
        <f t="shared" si="13"/>
        <v>36.619351177499993</v>
      </c>
      <c r="P46" s="39">
        <v>30</v>
      </c>
      <c r="Q46" s="41">
        <f t="shared" si="3"/>
        <v>52.313358824999995</v>
      </c>
      <c r="R46" s="41">
        <v>52.5</v>
      </c>
      <c r="S46" s="30">
        <v>3</v>
      </c>
      <c r="T46" s="30">
        <v>21</v>
      </c>
      <c r="U46" s="30">
        <f t="shared" si="4"/>
        <v>18</v>
      </c>
      <c r="V46" s="47"/>
      <c r="W46" s="47">
        <v>9</v>
      </c>
      <c r="X46" s="47">
        <v>3</v>
      </c>
      <c r="Y46" s="47">
        <f t="shared" si="5"/>
        <v>-6</v>
      </c>
      <c r="Z46" s="47">
        <v>1</v>
      </c>
      <c r="AA46" s="47">
        <v>1</v>
      </c>
      <c r="AB46" s="47">
        <v>3</v>
      </c>
      <c r="AC46" s="47">
        <f t="shared" si="6"/>
        <v>2</v>
      </c>
      <c r="AD46" s="47">
        <v>1</v>
      </c>
      <c r="AE46" s="47">
        <v>7</v>
      </c>
      <c r="AF46" s="47">
        <v>5</v>
      </c>
      <c r="AG46" s="47">
        <f t="shared" si="7"/>
        <v>-2</v>
      </c>
      <c r="AH46" s="47">
        <v>1</v>
      </c>
      <c r="AI46" s="47">
        <v>1</v>
      </c>
      <c r="AJ46" s="30">
        <v>7501027592101</v>
      </c>
      <c r="AK46" s="30"/>
      <c r="AL46" s="31">
        <v>36.619351177499993</v>
      </c>
      <c r="AM46" s="57">
        <f t="shared" si="9"/>
        <v>12</v>
      </c>
      <c r="AN46" s="57">
        <f t="shared" si="10"/>
        <v>12</v>
      </c>
      <c r="AO46" s="57">
        <f t="shared" si="11"/>
        <v>12</v>
      </c>
      <c r="AP46" s="57">
        <f t="shared" si="12"/>
        <v>12</v>
      </c>
    </row>
    <row r="47" spans="1:43" x14ac:dyDescent="0.25">
      <c r="A47" s="27">
        <v>39</v>
      </c>
      <c r="B47" s="38" t="s">
        <v>1330</v>
      </c>
      <c r="C47" s="39">
        <v>9209</v>
      </c>
      <c r="D47" s="30">
        <v>7501027592095</v>
      </c>
      <c r="E47" s="31" t="s">
        <v>379</v>
      </c>
      <c r="F47" s="35">
        <v>12</v>
      </c>
      <c r="G47" s="35">
        <v>1</v>
      </c>
      <c r="H47" s="40">
        <v>182.44</v>
      </c>
      <c r="I47" s="41">
        <f t="shared" si="0"/>
        <v>15.203333333333333</v>
      </c>
      <c r="J47" s="39">
        <v>2</v>
      </c>
      <c r="K47" s="39">
        <v>5</v>
      </c>
      <c r="L47" s="39">
        <v>2.5</v>
      </c>
      <c r="M47" s="41">
        <f t="shared" si="1"/>
        <v>13.800445749999998</v>
      </c>
      <c r="N47" s="39">
        <v>16</v>
      </c>
      <c r="O47" s="56">
        <f t="shared" si="13"/>
        <v>16.008517069999996</v>
      </c>
      <c r="P47" s="39">
        <v>30</v>
      </c>
      <c r="Q47" s="41">
        <f t="shared" si="3"/>
        <v>22.869310099999996</v>
      </c>
      <c r="R47" s="41">
        <v>22.9</v>
      </c>
      <c r="S47" s="30">
        <v>7</v>
      </c>
      <c r="T47" s="30">
        <v>3</v>
      </c>
      <c r="U47" s="30">
        <f t="shared" si="4"/>
        <v>-4</v>
      </c>
      <c r="V47" s="47">
        <v>1</v>
      </c>
      <c r="W47" s="47">
        <v>6</v>
      </c>
      <c r="X47" s="47">
        <v>5</v>
      </c>
      <c r="Y47" s="47">
        <f t="shared" si="5"/>
        <v>-1</v>
      </c>
      <c r="Z47" s="47">
        <v>1</v>
      </c>
      <c r="AA47" s="47">
        <v>9</v>
      </c>
      <c r="AB47" s="47">
        <v>3</v>
      </c>
      <c r="AC47" s="47">
        <f t="shared" si="6"/>
        <v>-6</v>
      </c>
      <c r="AD47" s="47">
        <v>1</v>
      </c>
      <c r="AE47" s="47">
        <v>8</v>
      </c>
      <c r="AF47" s="47">
        <v>5</v>
      </c>
      <c r="AG47" s="47">
        <f t="shared" si="7"/>
        <v>-3</v>
      </c>
      <c r="AH47" s="47">
        <v>1</v>
      </c>
      <c r="AI47" s="47">
        <v>1</v>
      </c>
      <c r="AJ47" s="30">
        <v>7501027592095</v>
      </c>
      <c r="AK47" s="30"/>
      <c r="AL47" s="31">
        <v>16.008517069999996</v>
      </c>
      <c r="AM47" s="57">
        <f t="shared" si="9"/>
        <v>0</v>
      </c>
      <c r="AN47" s="57">
        <f t="shared" si="10"/>
        <v>12</v>
      </c>
      <c r="AO47" s="57">
        <f t="shared" si="11"/>
        <v>12</v>
      </c>
      <c r="AP47" s="57">
        <f t="shared" si="12"/>
        <v>12</v>
      </c>
    </row>
    <row r="48" spans="1:43" x14ac:dyDescent="0.25">
      <c r="A48" s="27">
        <v>40</v>
      </c>
      <c r="B48" s="38" t="s">
        <v>1330</v>
      </c>
      <c r="C48" s="39">
        <v>5368</v>
      </c>
      <c r="D48" s="30">
        <v>7501027553683</v>
      </c>
      <c r="E48" s="31" t="s">
        <v>84</v>
      </c>
      <c r="F48" s="35">
        <v>6</v>
      </c>
      <c r="G48" s="35">
        <v>2</v>
      </c>
      <c r="H48" s="40">
        <v>208.67</v>
      </c>
      <c r="I48" s="41">
        <f t="shared" si="0"/>
        <v>34.778333333333329</v>
      </c>
      <c r="J48" s="39">
        <v>2</v>
      </c>
      <c r="K48" s="39">
        <v>5</v>
      </c>
      <c r="L48" s="39">
        <v>2.5</v>
      </c>
      <c r="M48" s="41">
        <f t="shared" si="1"/>
        <v>31.569162624999997</v>
      </c>
      <c r="N48" s="39">
        <v>16</v>
      </c>
      <c r="O48" s="56">
        <f t="shared" si="13"/>
        <v>36.620228644999997</v>
      </c>
      <c r="P48" s="39">
        <v>30</v>
      </c>
      <c r="Q48" s="41">
        <f t="shared" si="3"/>
        <v>52.314612349999997</v>
      </c>
      <c r="R48" s="41">
        <v>52.5</v>
      </c>
      <c r="S48" s="30">
        <v>2</v>
      </c>
      <c r="T48" s="30">
        <v>10</v>
      </c>
      <c r="U48" s="30">
        <f t="shared" si="4"/>
        <v>8</v>
      </c>
      <c r="V48" s="47"/>
      <c r="W48" s="47">
        <v>3</v>
      </c>
      <c r="X48" s="47">
        <v>2</v>
      </c>
      <c r="Y48" s="47">
        <f t="shared" si="5"/>
        <v>-1</v>
      </c>
      <c r="Z48" s="47">
        <v>1</v>
      </c>
      <c r="AA48" s="47">
        <v>2</v>
      </c>
      <c r="AB48" s="47">
        <v>2</v>
      </c>
      <c r="AC48" s="47">
        <f t="shared" si="6"/>
        <v>0</v>
      </c>
      <c r="AD48" s="47">
        <v>1</v>
      </c>
      <c r="AE48" s="47">
        <v>4</v>
      </c>
      <c r="AF48" s="47">
        <v>2</v>
      </c>
      <c r="AG48" s="47">
        <f t="shared" si="7"/>
        <v>-2</v>
      </c>
      <c r="AH48" s="47">
        <v>1</v>
      </c>
      <c r="AI48" s="47">
        <v>1</v>
      </c>
      <c r="AJ48" s="30">
        <v>7501027553683</v>
      </c>
      <c r="AK48" s="30"/>
      <c r="AL48" s="31">
        <v>36.620228644999997</v>
      </c>
      <c r="AM48" s="57">
        <f t="shared" si="9"/>
        <v>6</v>
      </c>
      <c r="AN48" s="57">
        <f t="shared" si="10"/>
        <v>6</v>
      </c>
      <c r="AO48" s="57">
        <f t="shared" si="11"/>
        <v>6</v>
      </c>
      <c r="AP48" s="57">
        <f t="shared" si="12"/>
        <v>6</v>
      </c>
    </row>
    <row r="49" spans="1:43" x14ac:dyDescent="0.25">
      <c r="A49" s="27">
        <v>41</v>
      </c>
      <c r="B49" s="38" t="s">
        <v>1330</v>
      </c>
      <c r="C49" s="39">
        <v>5181</v>
      </c>
      <c r="D49" s="30">
        <v>7501027551818</v>
      </c>
      <c r="E49" s="31" t="s">
        <v>88</v>
      </c>
      <c r="F49" s="35">
        <v>10</v>
      </c>
      <c r="G49" s="35">
        <v>4</v>
      </c>
      <c r="H49" s="40">
        <v>362.99</v>
      </c>
      <c r="I49" s="41">
        <f t="shared" si="0"/>
        <v>36.298999999999999</v>
      </c>
      <c r="J49" s="39">
        <v>2</v>
      </c>
      <c r="K49" s="39">
        <v>5</v>
      </c>
      <c r="L49" s="39">
        <v>2.5</v>
      </c>
      <c r="M49" s="41">
        <f t="shared" si="1"/>
        <v>32.949509774999996</v>
      </c>
      <c r="N49" s="39">
        <v>16</v>
      </c>
      <c r="O49" s="56">
        <f t="shared" si="13"/>
        <v>38.221431338999992</v>
      </c>
      <c r="P49" s="39">
        <v>30</v>
      </c>
      <c r="Q49" s="41">
        <f t="shared" si="3"/>
        <v>54.602044769999992</v>
      </c>
      <c r="R49" s="41">
        <v>54.5</v>
      </c>
      <c r="S49" s="30"/>
      <c r="T49" s="30"/>
      <c r="U49" s="30">
        <f t="shared" si="4"/>
        <v>0</v>
      </c>
      <c r="V49" s="47">
        <v>1</v>
      </c>
      <c r="W49" s="47">
        <v>2</v>
      </c>
      <c r="X49" s="47">
        <v>6</v>
      </c>
      <c r="Y49" s="47">
        <f t="shared" si="5"/>
        <v>4</v>
      </c>
      <c r="Z49" s="47">
        <v>1</v>
      </c>
      <c r="AA49" s="47">
        <v>3</v>
      </c>
      <c r="AB49" s="47">
        <v>48</v>
      </c>
      <c r="AC49" s="47">
        <f t="shared" si="6"/>
        <v>45</v>
      </c>
      <c r="AD49" s="47">
        <v>0</v>
      </c>
      <c r="AE49" s="47"/>
      <c r="AF49" s="47"/>
      <c r="AG49" s="47">
        <f t="shared" si="7"/>
        <v>0</v>
      </c>
      <c r="AH49" s="47">
        <f>AG49/F49</f>
        <v>0</v>
      </c>
      <c r="AI49" s="47">
        <v>1</v>
      </c>
      <c r="AJ49" s="30">
        <v>7501027551818</v>
      </c>
      <c r="AK49" s="30"/>
      <c r="AL49" s="31">
        <v>38.221431338999992</v>
      </c>
      <c r="AM49" s="57">
        <f t="shared" si="9"/>
        <v>0</v>
      </c>
      <c r="AN49" s="57">
        <f t="shared" si="10"/>
        <v>10</v>
      </c>
      <c r="AO49" s="57">
        <f t="shared" si="11"/>
        <v>10</v>
      </c>
      <c r="AP49" s="57">
        <f t="shared" si="12"/>
        <v>0</v>
      </c>
    </row>
    <row r="50" spans="1:43" x14ac:dyDescent="0.25">
      <c r="A50" s="27">
        <v>42</v>
      </c>
      <c r="B50" s="37"/>
      <c r="C50" s="42"/>
      <c r="D50" s="42"/>
      <c r="E50" s="42" t="s">
        <v>1371</v>
      </c>
      <c r="F50" s="42"/>
      <c r="G50" s="42"/>
      <c r="H50" s="42"/>
      <c r="I50" s="42"/>
      <c r="J50" s="42"/>
      <c r="K50" s="42"/>
      <c r="L50" s="42"/>
      <c r="M50" s="42"/>
      <c r="N50" s="42"/>
      <c r="O50" s="56">
        <f t="shared" si="13"/>
        <v>0</v>
      </c>
      <c r="P50" s="42"/>
      <c r="Q50" s="42"/>
      <c r="R50" s="42"/>
      <c r="S50" s="47"/>
      <c r="T50" s="46"/>
      <c r="U50" s="30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2"/>
      <c r="AK50" s="31"/>
      <c r="AL50" s="31"/>
      <c r="AM50" s="57"/>
      <c r="AN50" s="57"/>
      <c r="AO50" s="57"/>
      <c r="AP50" s="57"/>
    </row>
    <row r="51" spans="1:43" x14ac:dyDescent="0.25">
      <c r="A51" s="27">
        <v>43</v>
      </c>
      <c r="B51" s="38" t="s">
        <v>525</v>
      </c>
      <c r="C51" s="39">
        <v>70030</v>
      </c>
      <c r="D51" s="30">
        <v>7501943424609</v>
      </c>
      <c r="E51" s="31" t="s">
        <v>1360</v>
      </c>
      <c r="F51" s="35">
        <v>10</v>
      </c>
      <c r="G51" s="35">
        <v>10</v>
      </c>
      <c r="H51" s="40">
        <v>118.42</v>
      </c>
      <c r="I51" s="41">
        <f t="shared" ref="I51:I82" si="14">+H51/F51</f>
        <v>11.842000000000001</v>
      </c>
      <c r="J51" s="39">
        <v>2</v>
      </c>
      <c r="K51" s="39">
        <v>8.5</v>
      </c>
      <c r="L51" s="39"/>
      <c r="M51" s="41">
        <f t="shared" ref="M51:M82" si="15">+I51*((100-J51)/100)*((100-K51)/100)*((100-L51)/100)</f>
        <v>10.6187214</v>
      </c>
      <c r="N51" s="39">
        <v>16</v>
      </c>
      <c r="O51" s="56">
        <f t="shared" si="13"/>
        <v>12.317716824</v>
      </c>
      <c r="P51" s="39">
        <v>17</v>
      </c>
      <c r="Q51" s="41">
        <f t="shared" ref="Q51:Q82" si="16">+O51/((100-P51)/100)</f>
        <v>14.840622679518072</v>
      </c>
      <c r="R51" s="41">
        <v>14.9</v>
      </c>
      <c r="S51" s="30">
        <v>14</v>
      </c>
      <c r="T51" s="30">
        <v>16</v>
      </c>
      <c r="U51" s="30">
        <f t="shared" ref="U51:U82" si="17">T51-S51</f>
        <v>2</v>
      </c>
      <c r="V51" s="47">
        <v>1</v>
      </c>
      <c r="W51" s="47">
        <v>10</v>
      </c>
      <c r="X51" s="47">
        <v>20</v>
      </c>
      <c r="Y51" s="47">
        <f t="shared" ref="Y51:Y82" si="18">X51-W51</f>
        <v>10</v>
      </c>
      <c r="Z51" s="47">
        <v>0</v>
      </c>
      <c r="AA51" s="47">
        <v>9</v>
      </c>
      <c r="AB51" s="47">
        <v>116</v>
      </c>
      <c r="AC51" s="47">
        <f t="shared" ref="AC51:AC82" si="19">AB51-AA51</f>
        <v>107</v>
      </c>
      <c r="AD51" s="47">
        <v>0</v>
      </c>
      <c r="AE51" s="47">
        <v>28</v>
      </c>
      <c r="AF51" s="47">
        <v>123</v>
      </c>
      <c r="AG51" s="47">
        <f t="shared" ref="AG51:AG82" si="20">AF51-AE51</f>
        <v>95</v>
      </c>
      <c r="AH51" s="47">
        <v>0</v>
      </c>
      <c r="AI51" s="47">
        <v>2</v>
      </c>
      <c r="AJ51" s="30">
        <v>7501943424609</v>
      </c>
      <c r="AK51" s="30"/>
      <c r="AL51" s="49">
        <f t="shared" ref="AL51:AL82" si="21">M51</f>
        <v>10.6187214</v>
      </c>
      <c r="AM51" s="57">
        <f>F51*V50</f>
        <v>0</v>
      </c>
      <c r="AN51" s="57">
        <f>F51*Z50</f>
        <v>0</v>
      </c>
      <c r="AO51" s="57">
        <f>F51*AD50</f>
        <v>0</v>
      </c>
      <c r="AP51" s="57">
        <f t="shared" ref="AP51:AP82" si="22">AH51*F51</f>
        <v>0</v>
      </c>
      <c r="AQ51" s="43"/>
    </row>
    <row r="52" spans="1:43" x14ac:dyDescent="0.25">
      <c r="A52" s="27">
        <v>44</v>
      </c>
      <c r="B52" s="38" t="s">
        <v>525</v>
      </c>
      <c r="C52" s="39">
        <v>70042</v>
      </c>
      <c r="D52" s="30">
        <v>7501943428614</v>
      </c>
      <c r="E52" s="31" t="s">
        <v>1362</v>
      </c>
      <c r="F52" s="35">
        <v>8</v>
      </c>
      <c r="G52" s="35">
        <v>20</v>
      </c>
      <c r="H52" s="40">
        <v>140.57</v>
      </c>
      <c r="I52" s="41">
        <f t="shared" si="14"/>
        <v>17.571249999999999</v>
      </c>
      <c r="J52" s="39">
        <v>2</v>
      </c>
      <c r="K52" s="39"/>
      <c r="L52" s="39"/>
      <c r="M52" s="41">
        <f t="shared" si="15"/>
        <v>17.219825</v>
      </c>
      <c r="N52" s="39">
        <v>16</v>
      </c>
      <c r="O52" s="56">
        <f t="shared" si="13"/>
        <v>19.974996999999998</v>
      </c>
      <c r="P52" s="39">
        <v>17</v>
      </c>
      <c r="Q52" s="41">
        <f t="shared" si="16"/>
        <v>24.06626144578313</v>
      </c>
      <c r="R52" s="41">
        <v>23.9</v>
      </c>
      <c r="S52" s="30">
        <v>11</v>
      </c>
      <c r="T52" s="30">
        <v>13</v>
      </c>
      <c r="U52" s="30">
        <f t="shared" si="17"/>
        <v>2</v>
      </c>
      <c r="V52" s="47">
        <v>1</v>
      </c>
      <c r="W52" s="47">
        <v>8</v>
      </c>
      <c r="X52" s="47">
        <v>8</v>
      </c>
      <c r="Y52" s="47">
        <f t="shared" si="18"/>
        <v>0</v>
      </c>
      <c r="Z52" s="47">
        <v>1</v>
      </c>
      <c r="AA52" s="47">
        <v>9</v>
      </c>
      <c r="AB52" s="47">
        <v>7</v>
      </c>
      <c r="AC52" s="47">
        <f t="shared" si="19"/>
        <v>-2</v>
      </c>
      <c r="AD52" s="47">
        <v>1</v>
      </c>
      <c r="AE52" s="47">
        <v>16</v>
      </c>
      <c r="AF52" s="47">
        <v>0</v>
      </c>
      <c r="AG52" s="47">
        <f t="shared" si="20"/>
        <v>-16</v>
      </c>
      <c r="AH52" s="47">
        <v>2</v>
      </c>
      <c r="AI52" s="47">
        <v>2</v>
      </c>
      <c r="AJ52" s="30">
        <v>7501943428614</v>
      </c>
      <c r="AK52" s="30"/>
      <c r="AL52" s="49">
        <f t="shared" si="21"/>
        <v>17.219825</v>
      </c>
      <c r="AM52" s="57" t="e">
        <f>F52*#REF!</f>
        <v>#REF!</v>
      </c>
      <c r="AN52" s="57" t="e">
        <f>F52*#REF!</f>
        <v>#REF!</v>
      </c>
      <c r="AO52" s="57" t="e">
        <f>F52*#REF!</f>
        <v>#REF!</v>
      </c>
      <c r="AP52" s="57">
        <f t="shared" si="22"/>
        <v>16</v>
      </c>
    </row>
    <row r="53" spans="1:43" x14ac:dyDescent="0.25">
      <c r="A53" s="27">
        <v>45</v>
      </c>
      <c r="B53" s="38" t="s">
        <v>525</v>
      </c>
      <c r="C53" s="39">
        <v>71015</v>
      </c>
      <c r="D53" s="76">
        <v>7506425612673</v>
      </c>
      <c r="E53" s="52" t="s">
        <v>1390</v>
      </c>
      <c r="F53" s="35">
        <v>18</v>
      </c>
      <c r="G53" s="35">
        <v>10</v>
      </c>
      <c r="H53" s="40">
        <v>282.33</v>
      </c>
      <c r="I53" s="41">
        <f t="shared" si="14"/>
        <v>15.684999999999999</v>
      </c>
      <c r="J53" s="39">
        <v>2</v>
      </c>
      <c r="K53" s="39"/>
      <c r="L53" s="39"/>
      <c r="M53" s="41">
        <f t="shared" si="15"/>
        <v>15.371299999999998</v>
      </c>
      <c r="N53" s="39">
        <v>16</v>
      </c>
      <c r="O53" s="56">
        <f t="shared" si="13"/>
        <v>17.830707999999998</v>
      </c>
      <c r="P53" s="39">
        <v>17</v>
      </c>
      <c r="Q53" s="41">
        <f t="shared" si="16"/>
        <v>21.482780722891565</v>
      </c>
      <c r="R53" s="41">
        <v>19.600000000000001</v>
      </c>
      <c r="S53" s="30">
        <v>12</v>
      </c>
      <c r="T53" s="30">
        <v>6</v>
      </c>
      <c r="U53" s="30">
        <f t="shared" si="17"/>
        <v>-6</v>
      </c>
      <c r="V53" s="47">
        <v>1</v>
      </c>
      <c r="W53" s="47">
        <v>25</v>
      </c>
      <c r="X53" s="47">
        <v>30</v>
      </c>
      <c r="Y53" s="47">
        <f t="shared" si="18"/>
        <v>5</v>
      </c>
      <c r="Z53" s="47">
        <v>1</v>
      </c>
      <c r="AA53" s="47">
        <v>20</v>
      </c>
      <c r="AB53" s="47">
        <v>52</v>
      </c>
      <c r="AC53" s="47">
        <f t="shared" si="19"/>
        <v>32</v>
      </c>
      <c r="AD53" s="47">
        <v>0</v>
      </c>
      <c r="AE53" s="47"/>
      <c r="AF53" s="47"/>
      <c r="AG53" s="47">
        <f t="shared" si="20"/>
        <v>0</v>
      </c>
      <c r="AH53" s="47">
        <f>AG53/F53</f>
        <v>0</v>
      </c>
      <c r="AI53" s="47">
        <v>2</v>
      </c>
      <c r="AJ53" s="76">
        <v>7506425612673</v>
      </c>
      <c r="AK53" s="30"/>
      <c r="AL53" s="49">
        <f t="shared" si="21"/>
        <v>15.371299999999998</v>
      </c>
      <c r="AM53" s="57">
        <f t="shared" ref="AM53:AM58" si="23">F53*V52</f>
        <v>18</v>
      </c>
      <c r="AN53" s="57">
        <f t="shared" ref="AN53:AN58" si="24">F53*Z52</f>
        <v>18</v>
      </c>
      <c r="AO53" s="57">
        <f t="shared" ref="AO53:AO58" si="25">F53*AD52</f>
        <v>18</v>
      </c>
      <c r="AP53" s="57">
        <f t="shared" si="22"/>
        <v>0</v>
      </c>
      <c r="AQ53" s="43"/>
    </row>
    <row r="54" spans="1:43" x14ac:dyDescent="0.25">
      <c r="A54" s="27">
        <v>46</v>
      </c>
      <c r="B54" s="38" t="s">
        <v>525</v>
      </c>
      <c r="C54" s="39">
        <v>70022</v>
      </c>
      <c r="D54" s="30">
        <v>7501017360789</v>
      </c>
      <c r="E54" s="31" t="s">
        <v>1357</v>
      </c>
      <c r="F54" s="35">
        <v>16</v>
      </c>
      <c r="G54" s="35">
        <v>10</v>
      </c>
      <c r="H54" s="40">
        <v>228.44</v>
      </c>
      <c r="I54" s="41">
        <f t="shared" si="14"/>
        <v>14.2775</v>
      </c>
      <c r="J54" s="39">
        <v>2</v>
      </c>
      <c r="K54" s="39"/>
      <c r="L54" s="39"/>
      <c r="M54" s="41">
        <f t="shared" si="15"/>
        <v>13.991949999999999</v>
      </c>
      <c r="N54" s="39">
        <v>16</v>
      </c>
      <c r="O54" s="56">
        <f t="shared" si="13"/>
        <v>16.230661999999999</v>
      </c>
      <c r="P54" s="39">
        <v>17</v>
      </c>
      <c r="Q54" s="41">
        <f t="shared" si="16"/>
        <v>19.555014457831327</v>
      </c>
      <c r="R54" s="41">
        <v>19.600000000000001</v>
      </c>
      <c r="S54" s="30">
        <v>19</v>
      </c>
      <c r="T54" s="30">
        <v>13</v>
      </c>
      <c r="U54" s="30">
        <f t="shared" si="17"/>
        <v>-6</v>
      </c>
      <c r="V54" s="47">
        <v>1</v>
      </c>
      <c r="W54" s="47">
        <v>15</v>
      </c>
      <c r="X54" s="47">
        <v>5</v>
      </c>
      <c r="Y54" s="47">
        <f t="shared" si="18"/>
        <v>-10</v>
      </c>
      <c r="Z54" s="47">
        <v>1</v>
      </c>
      <c r="AA54" s="47">
        <v>8</v>
      </c>
      <c r="AB54" s="47">
        <v>0</v>
      </c>
      <c r="AC54" s="47">
        <f t="shared" si="19"/>
        <v>-8</v>
      </c>
      <c r="AD54" s="47">
        <v>1</v>
      </c>
      <c r="AE54" s="47"/>
      <c r="AF54" s="47"/>
      <c r="AG54" s="47">
        <f t="shared" si="20"/>
        <v>0</v>
      </c>
      <c r="AH54" s="47">
        <v>0</v>
      </c>
      <c r="AI54" s="47">
        <v>2</v>
      </c>
      <c r="AJ54" s="30">
        <v>7501017360789</v>
      </c>
      <c r="AK54" s="30"/>
      <c r="AL54" s="49">
        <f t="shared" si="21"/>
        <v>13.991949999999999</v>
      </c>
      <c r="AM54" s="57">
        <f t="shared" si="23"/>
        <v>16</v>
      </c>
      <c r="AN54" s="57">
        <f t="shared" si="24"/>
        <v>16</v>
      </c>
      <c r="AO54" s="57">
        <f t="shared" si="25"/>
        <v>0</v>
      </c>
      <c r="AP54" s="57">
        <f t="shared" si="22"/>
        <v>0</v>
      </c>
    </row>
    <row r="55" spans="1:43" x14ac:dyDescent="0.25">
      <c r="A55" s="27">
        <v>47</v>
      </c>
      <c r="B55" s="38" t="s">
        <v>525</v>
      </c>
      <c r="C55" s="39">
        <v>70008</v>
      </c>
      <c r="D55" s="30">
        <v>7501943420144</v>
      </c>
      <c r="E55" s="31" t="s">
        <v>1354</v>
      </c>
      <c r="F55" s="35">
        <v>6</v>
      </c>
      <c r="G55" s="35">
        <v>30</v>
      </c>
      <c r="H55" s="40">
        <v>314.02</v>
      </c>
      <c r="I55" s="41">
        <f t="shared" si="14"/>
        <v>52.336666666666666</v>
      </c>
      <c r="J55" s="39">
        <v>2</v>
      </c>
      <c r="K55" s="39">
        <v>7</v>
      </c>
      <c r="L55" s="39"/>
      <c r="M55" s="41">
        <f t="shared" si="15"/>
        <v>47.699638</v>
      </c>
      <c r="N55" s="39">
        <v>16</v>
      </c>
      <c r="O55" s="56">
        <f t="shared" si="13"/>
        <v>55.331580079999995</v>
      </c>
      <c r="P55" s="39">
        <v>17</v>
      </c>
      <c r="Q55" s="41">
        <f t="shared" si="16"/>
        <v>66.664554313253007</v>
      </c>
      <c r="R55" s="41">
        <v>66.7</v>
      </c>
      <c r="S55" s="30">
        <v>16</v>
      </c>
      <c r="T55" s="30">
        <v>61</v>
      </c>
      <c r="U55" s="30">
        <f t="shared" si="17"/>
        <v>45</v>
      </c>
      <c r="V55" s="47"/>
      <c r="W55" s="47">
        <v>7</v>
      </c>
      <c r="X55" s="47">
        <v>20</v>
      </c>
      <c r="Y55" s="47">
        <f t="shared" si="18"/>
        <v>13</v>
      </c>
      <c r="Z55" s="47">
        <v>0</v>
      </c>
      <c r="AA55" s="47">
        <v>4</v>
      </c>
      <c r="AB55" s="47">
        <v>11</v>
      </c>
      <c r="AC55" s="47">
        <f t="shared" si="19"/>
        <v>7</v>
      </c>
      <c r="AD55" s="47">
        <v>0</v>
      </c>
      <c r="AE55" s="47">
        <v>31</v>
      </c>
      <c r="AF55" s="47">
        <v>23</v>
      </c>
      <c r="AG55" s="47">
        <f t="shared" si="20"/>
        <v>-8</v>
      </c>
      <c r="AH55" s="47">
        <v>2</v>
      </c>
      <c r="AI55" s="47">
        <v>2</v>
      </c>
      <c r="AJ55" s="30">
        <v>7501943420144</v>
      </c>
      <c r="AK55" s="30"/>
      <c r="AL55" s="49">
        <f t="shared" si="21"/>
        <v>47.699638</v>
      </c>
      <c r="AM55" s="57">
        <f t="shared" si="23"/>
        <v>6</v>
      </c>
      <c r="AN55" s="57">
        <f t="shared" si="24"/>
        <v>6</v>
      </c>
      <c r="AO55" s="57">
        <f t="shared" si="25"/>
        <v>6</v>
      </c>
      <c r="AP55" s="57">
        <f t="shared" si="22"/>
        <v>12</v>
      </c>
    </row>
    <row r="56" spans="1:43" x14ac:dyDescent="0.25">
      <c r="A56" s="27">
        <v>48</v>
      </c>
      <c r="B56" s="38" t="s">
        <v>525</v>
      </c>
      <c r="C56" s="39">
        <v>70160</v>
      </c>
      <c r="D56" s="30">
        <v>7501943411449</v>
      </c>
      <c r="E56" s="31" t="s">
        <v>1364</v>
      </c>
      <c r="F56" s="35">
        <v>24</v>
      </c>
      <c r="G56" s="35">
        <v>10</v>
      </c>
      <c r="H56" s="40">
        <v>492.28</v>
      </c>
      <c r="I56" s="41">
        <f t="shared" si="14"/>
        <v>20.511666666666667</v>
      </c>
      <c r="J56" s="39">
        <v>2</v>
      </c>
      <c r="K56" s="39">
        <v>4</v>
      </c>
      <c r="L56" s="39"/>
      <c r="M56" s="41">
        <f t="shared" si="15"/>
        <v>19.297376</v>
      </c>
      <c r="N56" s="39">
        <v>16</v>
      </c>
      <c r="O56" s="56">
        <f t="shared" si="13"/>
        <v>22.384956159999998</v>
      </c>
      <c r="P56" s="39">
        <v>17</v>
      </c>
      <c r="Q56" s="41">
        <f t="shared" si="16"/>
        <v>26.969826698795181</v>
      </c>
      <c r="R56" s="41">
        <v>26.9</v>
      </c>
      <c r="S56" s="30">
        <v>48</v>
      </c>
      <c r="T56" s="30">
        <v>92</v>
      </c>
      <c r="U56" s="30">
        <f t="shared" si="17"/>
        <v>44</v>
      </c>
      <c r="V56" s="47"/>
      <c r="W56" s="47">
        <v>14</v>
      </c>
      <c r="X56" s="47">
        <v>24</v>
      </c>
      <c r="Y56" s="47">
        <f t="shared" si="18"/>
        <v>10</v>
      </c>
      <c r="Z56" s="47">
        <v>1</v>
      </c>
      <c r="AA56" s="47">
        <v>34</v>
      </c>
      <c r="AB56" s="47">
        <v>79</v>
      </c>
      <c r="AC56" s="47">
        <f t="shared" si="19"/>
        <v>45</v>
      </c>
      <c r="AD56" s="47">
        <v>0</v>
      </c>
      <c r="AE56" s="47">
        <v>60</v>
      </c>
      <c r="AF56" s="47">
        <v>6</v>
      </c>
      <c r="AG56" s="47">
        <f t="shared" si="20"/>
        <v>-54</v>
      </c>
      <c r="AH56" s="47">
        <v>3</v>
      </c>
      <c r="AI56" s="47">
        <v>2</v>
      </c>
      <c r="AJ56" s="30">
        <v>7501943411449</v>
      </c>
      <c r="AK56" s="30"/>
      <c r="AL56" s="49">
        <f t="shared" si="21"/>
        <v>19.297376</v>
      </c>
      <c r="AM56" s="57">
        <f t="shared" si="23"/>
        <v>0</v>
      </c>
      <c r="AN56" s="57">
        <f t="shared" si="24"/>
        <v>0</v>
      </c>
      <c r="AO56" s="57">
        <f t="shared" si="25"/>
        <v>0</v>
      </c>
      <c r="AP56" s="57">
        <f t="shared" si="22"/>
        <v>72</v>
      </c>
    </row>
    <row r="57" spans="1:43" x14ac:dyDescent="0.25">
      <c r="A57" s="27">
        <v>49</v>
      </c>
      <c r="B57" s="38" t="s">
        <v>525</v>
      </c>
      <c r="C57" s="39">
        <v>70047</v>
      </c>
      <c r="D57" s="30">
        <v>7501943421141</v>
      </c>
      <c r="E57" s="30" t="s">
        <v>1374</v>
      </c>
      <c r="F57" s="35">
        <v>8</v>
      </c>
      <c r="G57" s="35">
        <v>10</v>
      </c>
      <c r="H57" s="40">
        <v>102.35</v>
      </c>
      <c r="I57" s="41">
        <f t="shared" si="14"/>
        <v>12.793749999999999</v>
      </c>
      <c r="J57" s="39">
        <v>2</v>
      </c>
      <c r="K57" s="39">
        <v>3</v>
      </c>
      <c r="L57" s="39"/>
      <c r="M57" s="41">
        <f t="shared" si="15"/>
        <v>12.16173875</v>
      </c>
      <c r="N57" s="39">
        <v>16</v>
      </c>
      <c r="O57" s="56">
        <f t="shared" si="13"/>
        <v>14.107616949999999</v>
      </c>
      <c r="P57" s="39">
        <v>17</v>
      </c>
      <c r="Q57" s="41">
        <f t="shared" si="16"/>
        <v>16.997128855421686</v>
      </c>
      <c r="R57" s="41">
        <v>16.899999999999999</v>
      </c>
      <c r="S57" s="30">
        <v>8</v>
      </c>
      <c r="T57" s="30">
        <v>0</v>
      </c>
      <c r="U57" s="30">
        <f t="shared" si="17"/>
        <v>-8</v>
      </c>
      <c r="V57" s="47">
        <v>1</v>
      </c>
      <c r="W57" s="47">
        <v>5</v>
      </c>
      <c r="X57" s="47">
        <v>0</v>
      </c>
      <c r="Y57" s="47">
        <f t="shared" si="18"/>
        <v>-5</v>
      </c>
      <c r="Z57" s="47">
        <v>1</v>
      </c>
      <c r="AA57" s="47">
        <v>2</v>
      </c>
      <c r="AB57" s="47">
        <v>0</v>
      </c>
      <c r="AC57" s="47">
        <f t="shared" si="19"/>
        <v>-2</v>
      </c>
      <c r="AD57" s="47">
        <v>1</v>
      </c>
      <c r="AE57" s="47">
        <v>16</v>
      </c>
      <c r="AF57" s="47">
        <v>0</v>
      </c>
      <c r="AG57" s="47">
        <f t="shared" si="20"/>
        <v>-16</v>
      </c>
      <c r="AH57" s="47">
        <v>2</v>
      </c>
      <c r="AI57" s="47">
        <v>2</v>
      </c>
      <c r="AJ57" s="30">
        <v>7501943421141</v>
      </c>
      <c r="AK57" s="30"/>
      <c r="AL57" s="49">
        <f t="shared" si="21"/>
        <v>12.16173875</v>
      </c>
      <c r="AM57" s="57">
        <f t="shared" si="23"/>
        <v>0</v>
      </c>
      <c r="AN57" s="57">
        <f t="shared" si="24"/>
        <v>8</v>
      </c>
      <c r="AO57" s="57">
        <f t="shared" si="25"/>
        <v>0</v>
      </c>
      <c r="AP57" s="57">
        <f t="shared" si="22"/>
        <v>16</v>
      </c>
    </row>
    <row r="58" spans="1:43" x14ac:dyDescent="0.25">
      <c r="A58" s="27">
        <v>50</v>
      </c>
      <c r="B58" s="38" t="s">
        <v>525</v>
      </c>
      <c r="C58" s="39">
        <v>70045</v>
      </c>
      <c r="D58" s="30">
        <v>7501943420533</v>
      </c>
      <c r="E58" s="31" t="s">
        <v>1365</v>
      </c>
      <c r="F58" s="35">
        <v>24</v>
      </c>
      <c r="G58" s="35">
        <v>14</v>
      </c>
      <c r="H58" s="40">
        <v>429.86</v>
      </c>
      <c r="I58" s="41">
        <f t="shared" si="14"/>
        <v>17.910833333333333</v>
      </c>
      <c r="J58" s="39">
        <v>2</v>
      </c>
      <c r="K58" s="39"/>
      <c r="L58" s="39"/>
      <c r="M58" s="41">
        <f t="shared" si="15"/>
        <v>17.552616666666665</v>
      </c>
      <c r="N58" s="39">
        <v>16</v>
      </c>
      <c r="O58" s="56">
        <f t="shared" si="13"/>
        <v>20.36103533333333</v>
      </c>
      <c r="P58" s="39">
        <v>17</v>
      </c>
      <c r="Q58" s="41">
        <f t="shared" si="16"/>
        <v>24.531367871485941</v>
      </c>
      <c r="R58" s="41">
        <v>24.5</v>
      </c>
      <c r="S58" s="30">
        <v>37</v>
      </c>
      <c r="T58" s="30">
        <v>129</v>
      </c>
      <c r="U58" s="30">
        <f t="shared" si="17"/>
        <v>92</v>
      </c>
      <c r="V58" s="47"/>
      <c r="W58" s="47">
        <v>12</v>
      </c>
      <c r="X58" s="47">
        <v>56</v>
      </c>
      <c r="Y58" s="47">
        <f t="shared" si="18"/>
        <v>44</v>
      </c>
      <c r="Z58" s="47">
        <v>0</v>
      </c>
      <c r="AA58" s="47">
        <v>31</v>
      </c>
      <c r="AB58" s="47">
        <v>94</v>
      </c>
      <c r="AC58" s="47">
        <f t="shared" si="19"/>
        <v>63</v>
      </c>
      <c r="AD58" s="47">
        <v>0</v>
      </c>
      <c r="AE58" s="47">
        <v>43</v>
      </c>
      <c r="AF58" s="47">
        <v>107</v>
      </c>
      <c r="AG58" s="47">
        <f t="shared" si="20"/>
        <v>64</v>
      </c>
      <c r="AH58" s="47">
        <v>0</v>
      </c>
      <c r="AI58" s="47">
        <v>2</v>
      </c>
      <c r="AJ58" s="30">
        <v>7501943420533</v>
      </c>
      <c r="AK58" s="30"/>
      <c r="AL58" s="49">
        <f t="shared" si="21"/>
        <v>17.552616666666665</v>
      </c>
      <c r="AM58" s="57">
        <f t="shared" si="23"/>
        <v>24</v>
      </c>
      <c r="AN58" s="57">
        <f t="shared" si="24"/>
        <v>24</v>
      </c>
      <c r="AO58" s="57">
        <f t="shared" si="25"/>
        <v>24</v>
      </c>
      <c r="AP58" s="57">
        <f t="shared" si="22"/>
        <v>0</v>
      </c>
      <c r="AQ58" s="43"/>
    </row>
    <row r="59" spans="1:43" x14ac:dyDescent="0.25">
      <c r="A59" s="27">
        <v>51</v>
      </c>
      <c r="B59" s="38" t="s">
        <v>525</v>
      </c>
      <c r="C59" s="39">
        <v>70407</v>
      </c>
      <c r="D59" s="30">
        <v>7501943490994</v>
      </c>
      <c r="E59" s="30" t="s">
        <v>1374</v>
      </c>
      <c r="F59" s="35">
        <v>12</v>
      </c>
      <c r="G59" s="35">
        <v>10</v>
      </c>
      <c r="H59" s="40">
        <v>147.30000000000001</v>
      </c>
      <c r="I59" s="41">
        <f t="shared" si="14"/>
        <v>12.275</v>
      </c>
      <c r="J59" s="39">
        <v>2</v>
      </c>
      <c r="K59" s="39">
        <v>6</v>
      </c>
      <c r="L59" s="39"/>
      <c r="M59" s="41">
        <f t="shared" si="15"/>
        <v>11.307729999999999</v>
      </c>
      <c r="N59" s="39">
        <v>16</v>
      </c>
      <c r="O59" s="56">
        <f t="shared" si="13"/>
        <v>13.116966799999998</v>
      </c>
      <c r="P59" s="39">
        <v>20</v>
      </c>
      <c r="Q59" s="41">
        <f t="shared" si="16"/>
        <v>16.396208499999997</v>
      </c>
      <c r="R59" s="41">
        <v>17.5</v>
      </c>
      <c r="S59" s="30">
        <v>11</v>
      </c>
      <c r="T59" s="30">
        <v>22</v>
      </c>
      <c r="U59" s="30">
        <f t="shared" si="17"/>
        <v>11</v>
      </c>
      <c r="V59" s="47">
        <v>1</v>
      </c>
      <c r="W59" s="47">
        <v>13</v>
      </c>
      <c r="X59" s="47">
        <v>18</v>
      </c>
      <c r="Y59" s="47">
        <f t="shared" si="18"/>
        <v>5</v>
      </c>
      <c r="Z59" s="47">
        <v>1</v>
      </c>
      <c r="AA59" s="47">
        <v>12</v>
      </c>
      <c r="AB59" s="47">
        <v>48</v>
      </c>
      <c r="AC59" s="47">
        <f t="shared" si="19"/>
        <v>36</v>
      </c>
      <c r="AD59" s="47">
        <v>0</v>
      </c>
      <c r="AE59" s="47">
        <v>17</v>
      </c>
      <c r="AF59" s="47">
        <v>0</v>
      </c>
      <c r="AG59" s="47">
        <f t="shared" si="20"/>
        <v>-17</v>
      </c>
      <c r="AH59" s="47">
        <v>2</v>
      </c>
      <c r="AI59" s="47">
        <v>2</v>
      </c>
      <c r="AJ59" s="30">
        <v>7501943490994</v>
      </c>
      <c r="AK59" s="30"/>
      <c r="AL59" s="49">
        <f t="shared" si="21"/>
        <v>11.307729999999999</v>
      </c>
      <c r="AM59" s="57" t="e">
        <f>F59*#REF!</f>
        <v>#REF!</v>
      </c>
      <c r="AN59" s="57" t="e">
        <f>F59*#REF!</f>
        <v>#REF!</v>
      </c>
      <c r="AO59" s="57" t="e">
        <f>F59*#REF!</f>
        <v>#REF!</v>
      </c>
      <c r="AP59" s="57">
        <f t="shared" si="22"/>
        <v>24</v>
      </c>
    </row>
    <row r="60" spans="1:43" x14ac:dyDescent="0.25">
      <c r="A60" s="27">
        <v>52</v>
      </c>
      <c r="B60" s="38" t="s">
        <v>525</v>
      </c>
      <c r="C60" s="39">
        <v>70385</v>
      </c>
      <c r="D60" s="30">
        <v>7501943418509</v>
      </c>
      <c r="E60" s="31" t="s">
        <v>1366</v>
      </c>
      <c r="F60" s="35">
        <v>10</v>
      </c>
      <c r="G60" s="35">
        <v>8</v>
      </c>
      <c r="H60" s="40">
        <v>139.56</v>
      </c>
      <c r="I60" s="41">
        <f t="shared" si="14"/>
        <v>13.956</v>
      </c>
      <c r="J60" s="39">
        <v>2</v>
      </c>
      <c r="K60" s="39">
        <v>6</v>
      </c>
      <c r="L60" s="39"/>
      <c r="M60" s="41">
        <f t="shared" si="15"/>
        <v>12.856267199999998</v>
      </c>
      <c r="N60" s="39">
        <v>16</v>
      </c>
      <c r="O60" s="56">
        <f t="shared" si="13"/>
        <v>14.913269951999997</v>
      </c>
      <c r="P60" s="39">
        <v>17</v>
      </c>
      <c r="Q60" s="41">
        <f t="shared" si="16"/>
        <v>17.967795122891562</v>
      </c>
      <c r="R60" s="41">
        <v>17.899999999999999</v>
      </c>
      <c r="S60" s="30">
        <v>32</v>
      </c>
      <c r="T60" s="30">
        <v>0</v>
      </c>
      <c r="U60" s="30">
        <f t="shared" si="17"/>
        <v>-32</v>
      </c>
      <c r="V60" s="47">
        <v>3</v>
      </c>
      <c r="W60" s="47">
        <v>15</v>
      </c>
      <c r="X60" s="47">
        <v>6</v>
      </c>
      <c r="Y60" s="47">
        <f t="shared" si="18"/>
        <v>-9</v>
      </c>
      <c r="Z60" s="47">
        <v>1</v>
      </c>
      <c r="AA60" s="47">
        <v>17</v>
      </c>
      <c r="AB60" s="47">
        <v>77</v>
      </c>
      <c r="AC60" s="47">
        <f t="shared" si="19"/>
        <v>60</v>
      </c>
      <c r="AD60" s="47">
        <v>0</v>
      </c>
      <c r="AE60" s="47">
        <v>12</v>
      </c>
      <c r="AF60" s="47">
        <v>0</v>
      </c>
      <c r="AG60" s="47">
        <f t="shared" si="20"/>
        <v>-12</v>
      </c>
      <c r="AH60" s="47">
        <v>1</v>
      </c>
      <c r="AI60" s="47">
        <f>W60/F60</f>
        <v>1.5</v>
      </c>
      <c r="AJ60" s="30">
        <v>7501943418509</v>
      </c>
      <c r="AK60" s="30"/>
      <c r="AL60" s="49">
        <f t="shared" si="21"/>
        <v>12.856267199999998</v>
      </c>
      <c r="AM60" s="57" t="e">
        <f>F60*#REF!</f>
        <v>#REF!</v>
      </c>
      <c r="AN60" s="57" t="e">
        <f>F60*#REF!</f>
        <v>#REF!</v>
      </c>
      <c r="AO60" s="57" t="e">
        <f>F60*#REF!</f>
        <v>#REF!</v>
      </c>
      <c r="AP60" s="57">
        <f t="shared" si="22"/>
        <v>10</v>
      </c>
    </row>
    <row r="61" spans="1:43" x14ac:dyDescent="0.25">
      <c r="A61" s="27">
        <v>53</v>
      </c>
      <c r="B61" s="38" t="s">
        <v>525</v>
      </c>
      <c r="C61" s="39">
        <v>70327</v>
      </c>
      <c r="D61" s="30">
        <v>7501943494220</v>
      </c>
      <c r="E61" s="30" t="s">
        <v>1375</v>
      </c>
      <c r="F61" s="35">
        <v>8</v>
      </c>
      <c r="G61" s="35">
        <v>10</v>
      </c>
      <c r="H61" s="40">
        <v>140.41</v>
      </c>
      <c r="I61" s="41">
        <f t="shared" si="14"/>
        <v>17.55125</v>
      </c>
      <c r="J61" s="39">
        <v>2</v>
      </c>
      <c r="K61" s="39">
        <v>4</v>
      </c>
      <c r="L61" s="39"/>
      <c r="M61" s="41">
        <f t="shared" si="15"/>
        <v>16.512215999999999</v>
      </c>
      <c r="N61" s="39">
        <v>16</v>
      </c>
      <c r="O61" s="56">
        <f t="shared" si="13"/>
        <v>19.154170559999997</v>
      </c>
      <c r="P61" s="39">
        <v>17</v>
      </c>
      <c r="Q61" s="41">
        <f t="shared" si="16"/>
        <v>23.07731392771084</v>
      </c>
      <c r="R61" s="41">
        <v>23.9</v>
      </c>
      <c r="S61" s="30">
        <v>11</v>
      </c>
      <c r="T61" s="30">
        <v>28</v>
      </c>
      <c r="U61" s="30">
        <f t="shared" si="17"/>
        <v>17</v>
      </c>
      <c r="V61" s="47"/>
      <c r="W61" s="47">
        <v>20</v>
      </c>
      <c r="X61" s="47">
        <v>6</v>
      </c>
      <c r="Y61" s="47">
        <f t="shared" si="18"/>
        <v>-14</v>
      </c>
      <c r="Z61" s="47">
        <v>2</v>
      </c>
      <c r="AA61" s="47">
        <v>16</v>
      </c>
      <c r="AB61" s="47">
        <v>3</v>
      </c>
      <c r="AC61" s="47">
        <f t="shared" si="19"/>
        <v>-13</v>
      </c>
      <c r="AD61" s="47">
        <v>2</v>
      </c>
      <c r="AE61" s="47">
        <v>18</v>
      </c>
      <c r="AF61" s="47">
        <v>1</v>
      </c>
      <c r="AG61" s="47">
        <f t="shared" si="20"/>
        <v>-17</v>
      </c>
      <c r="AH61" s="47">
        <v>3</v>
      </c>
      <c r="AI61" s="47">
        <f>W61/F61</f>
        <v>2.5</v>
      </c>
      <c r="AJ61" s="30">
        <v>7501943494220</v>
      </c>
      <c r="AK61" s="30"/>
      <c r="AL61" s="49">
        <f t="shared" si="21"/>
        <v>16.512215999999999</v>
      </c>
      <c r="AM61" s="57">
        <f t="shared" ref="AM61:AM70" si="26">F61*V60</f>
        <v>24</v>
      </c>
      <c r="AN61" s="57">
        <f t="shared" ref="AN61:AN70" si="27">F61*Z60</f>
        <v>8</v>
      </c>
      <c r="AO61" s="57">
        <f t="shared" ref="AO61:AO70" si="28">F61*AD60</f>
        <v>0</v>
      </c>
      <c r="AP61" s="57">
        <f t="shared" si="22"/>
        <v>24</v>
      </c>
    </row>
    <row r="62" spans="1:43" x14ac:dyDescent="0.25">
      <c r="A62" s="27">
        <v>54</v>
      </c>
      <c r="B62" s="38" t="s">
        <v>525</v>
      </c>
      <c r="C62" s="39">
        <v>70015</v>
      </c>
      <c r="D62" s="30">
        <v>7501017360697</v>
      </c>
      <c r="E62" s="31" t="s">
        <v>1277</v>
      </c>
      <c r="F62" s="35">
        <v>24</v>
      </c>
      <c r="G62" s="35">
        <v>20</v>
      </c>
      <c r="H62" s="40">
        <v>583.64</v>
      </c>
      <c r="I62" s="41">
        <f t="shared" si="14"/>
        <v>24.318333333333332</v>
      </c>
      <c r="J62" s="39">
        <v>2</v>
      </c>
      <c r="K62" s="39">
        <v>4</v>
      </c>
      <c r="L62" s="39"/>
      <c r="M62" s="41">
        <f t="shared" si="15"/>
        <v>22.878687999999997</v>
      </c>
      <c r="N62" s="39">
        <v>16</v>
      </c>
      <c r="O62" s="56">
        <f t="shared" si="13"/>
        <v>26.539278079999995</v>
      </c>
      <c r="P62" s="39">
        <v>17</v>
      </c>
      <c r="Q62" s="41">
        <f t="shared" si="16"/>
        <v>31.975033831325298</v>
      </c>
      <c r="R62" s="41">
        <v>31.9</v>
      </c>
      <c r="S62" s="30">
        <v>12</v>
      </c>
      <c r="T62" s="30">
        <v>61</v>
      </c>
      <c r="U62" s="30">
        <f t="shared" si="17"/>
        <v>49</v>
      </c>
      <c r="V62" s="47"/>
      <c r="W62" s="47"/>
      <c r="X62" s="47"/>
      <c r="Y62" s="47">
        <f t="shared" si="18"/>
        <v>0</v>
      </c>
      <c r="Z62" s="47">
        <v>1</v>
      </c>
      <c r="AA62" s="47">
        <v>7</v>
      </c>
      <c r="AB62" s="47">
        <v>41</v>
      </c>
      <c r="AC62" s="47">
        <f t="shared" si="19"/>
        <v>34</v>
      </c>
      <c r="AD62" s="47">
        <v>0</v>
      </c>
      <c r="AE62" s="47">
        <v>19</v>
      </c>
      <c r="AF62" s="47">
        <v>53</v>
      </c>
      <c r="AG62" s="47">
        <f t="shared" si="20"/>
        <v>34</v>
      </c>
      <c r="AH62" s="47">
        <v>0</v>
      </c>
      <c r="AI62" s="47">
        <v>2</v>
      </c>
      <c r="AJ62" s="30">
        <v>7501017360697</v>
      </c>
      <c r="AK62" s="30"/>
      <c r="AL62" s="49">
        <f t="shared" si="21"/>
        <v>22.878687999999997</v>
      </c>
      <c r="AM62" s="57">
        <f t="shared" si="26"/>
        <v>0</v>
      </c>
      <c r="AN62" s="57">
        <f t="shared" si="27"/>
        <v>48</v>
      </c>
      <c r="AO62" s="57">
        <f t="shared" si="28"/>
        <v>48</v>
      </c>
      <c r="AP62" s="57">
        <f t="shared" si="22"/>
        <v>0</v>
      </c>
    </row>
    <row r="63" spans="1:43" x14ac:dyDescent="0.25">
      <c r="A63" s="27">
        <v>55</v>
      </c>
      <c r="B63" s="38" t="s">
        <v>525</v>
      </c>
      <c r="C63" s="39">
        <v>70009</v>
      </c>
      <c r="D63" s="30">
        <v>7501017364558</v>
      </c>
      <c r="E63" s="31" t="s">
        <v>1367</v>
      </c>
      <c r="F63" s="35">
        <v>16</v>
      </c>
      <c r="G63" s="35">
        <v>10</v>
      </c>
      <c r="H63" s="40">
        <v>279.13</v>
      </c>
      <c r="I63" s="41">
        <f t="shared" si="14"/>
        <v>17.445625</v>
      </c>
      <c r="J63" s="39">
        <v>2</v>
      </c>
      <c r="K63" s="39">
        <v>6</v>
      </c>
      <c r="L63" s="39"/>
      <c r="M63" s="41">
        <f t="shared" si="15"/>
        <v>16.070909749999998</v>
      </c>
      <c r="N63" s="39">
        <v>16</v>
      </c>
      <c r="O63" s="56">
        <f t="shared" si="13"/>
        <v>18.642255309999996</v>
      </c>
      <c r="P63" s="39">
        <v>17</v>
      </c>
      <c r="Q63" s="41">
        <f t="shared" si="16"/>
        <v>22.460548566265057</v>
      </c>
      <c r="R63" s="41">
        <v>22.5</v>
      </c>
      <c r="S63" s="30">
        <v>13</v>
      </c>
      <c r="T63" s="30">
        <v>5</v>
      </c>
      <c r="U63" s="30">
        <f t="shared" si="17"/>
        <v>-8</v>
      </c>
      <c r="V63" s="47">
        <v>1</v>
      </c>
      <c r="W63" s="47">
        <v>13</v>
      </c>
      <c r="X63" s="47">
        <v>83</v>
      </c>
      <c r="Y63" s="47">
        <f t="shared" si="18"/>
        <v>70</v>
      </c>
      <c r="Z63" s="47">
        <v>0</v>
      </c>
      <c r="AA63" s="47">
        <v>6</v>
      </c>
      <c r="AB63" s="47">
        <v>26</v>
      </c>
      <c r="AC63" s="47">
        <f t="shared" si="19"/>
        <v>20</v>
      </c>
      <c r="AD63" s="47">
        <v>0</v>
      </c>
      <c r="AE63" s="47">
        <v>16</v>
      </c>
      <c r="AF63" s="47">
        <v>0</v>
      </c>
      <c r="AG63" s="47">
        <f t="shared" si="20"/>
        <v>-16</v>
      </c>
      <c r="AH63" s="47">
        <v>1</v>
      </c>
      <c r="AI63" s="47">
        <v>2</v>
      </c>
      <c r="AJ63" s="30">
        <v>7501017364558</v>
      </c>
      <c r="AK63" s="30"/>
      <c r="AL63" s="49">
        <f t="shared" si="21"/>
        <v>16.070909749999998</v>
      </c>
      <c r="AM63" s="57">
        <f t="shared" si="26"/>
        <v>0</v>
      </c>
      <c r="AN63" s="57">
        <f t="shared" si="27"/>
        <v>16</v>
      </c>
      <c r="AO63" s="57">
        <f t="shared" si="28"/>
        <v>0</v>
      </c>
      <c r="AP63" s="57">
        <f t="shared" si="22"/>
        <v>16</v>
      </c>
      <c r="AQ63" s="43"/>
    </row>
    <row r="64" spans="1:43" x14ac:dyDescent="0.25">
      <c r="A64" s="27">
        <v>56</v>
      </c>
      <c r="B64" s="38" t="s">
        <v>525</v>
      </c>
      <c r="C64" s="39">
        <v>70020</v>
      </c>
      <c r="D64" s="30">
        <v>7501943424562</v>
      </c>
      <c r="E64" s="31" t="s">
        <v>1355</v>
      </c>
      <c r="F64" s="35">
        <v>10</v>
      </c>
      <c r="G64" s="35">
        <v>10</v>
      </c>
      <c r="H64" s="40">
        <v>113.13</v>
      </c>
      <c r="I64" s="41">
        <f t="shared" si="14"/>
        <v>11.312999999999999</v>
      </c>
      <c r="J64" s="39">
        <v>2</v>
      </c>
      <c r="K64" s="39">
        <v>3.5</v>
      </c>
      <c r="L64" s="39"/>
      <c r="M64" s="41">
        <f t="shared" si="15"/>
        <v>10.698704099999999</v>
      </c>
      <c r="N64" s="39">
        <v>16</v>
      </c>
      <c r="O64" s="56">
        <f t="shared" si="13"/>
        <v>12.410496755999997</v>
      </c>
      <c r="P64" s="39">
        <v>17</v>
      </c>
      <c r="Q64" s="41">
        <f t="shared" si="16"/>
        <v>14.952405730120478</v>
      </c>
      <c r="R64" s="41">
        <v>14.9</v>
      </c>
      <c r="S64" s="30">
        <v>25</v>
      </c>
      <c r="T64" s="30">
        <v>44</v>
      </c>
      <c r="U64" s="30">
        <f t="shared" si="17"/>
        <v>19</v>
      </c>
      <c r="V64" s="47"/>
      <c r="W64" s="47">
        <v>28</v>
      </c>
      <c r="X64" s="47">
        <v>7</v>
      </c>
      <c r="Y64" s="47">
        <f t="shared" si="18"/>
        <v>-21</v>
      </c>
      <c r="Z64" s="47">
        <v>3</v>
      </c>
      <c r="AA64" s="47">
        <v>7</v>
      </c>
      <c r="AB64" s="47">
        <v>16</v>
      </c>
      <c r="AC64" s="47">
        <f t="shared" si="19"/>
        <v>9</v>
      </c>
      <c r="AD64" s="47">
        <v>0</v>
      </c>
      <c r="AE64" s="47">
        <v>20</v>
      </c>
      <c r="AF64" s="47">
        <v>0</v>
      </c>
      <c r="AG64" s="47">
        <f t="shared" si="20"/>
        <v>-20</v>
      </c>
      <c r="AH64" s="47">
        <v>2</v>
      </c>
      <c r="AI64" s="47">
        <f>W64/F64</f>
        <v>2.8</v>
      </c>
      <c r="AJ64" s="30">
        <v>7501943424562</v>
      </c>
      <c r="AK64" s="30"/>
      <c r="AL64" s="49">
        <f t="shared" si="21"/>
        <v>10.698704099999999</v>
      </c>
      <c r="AM64" s="57">
        <f t="shared" si="26"/>
        <v>10</v>
      </c>
      <c r="AN64" s="57">
        <f t="shared" si="27"/>
        <v>0</v>
      </c>
      <c r="AO64" s="57">
        <f t="shared" si="28"/>
        <v>0</v>
      </c>
      <c r="AP64" s="57">
        <f t="shared" si="22"/>
        <v>20</v>
      </c>
      <c r="AQ64" s="43"/>
    </row>
    <row r="65" spans="1:43" x14ac:dyDescent="0.25">
      <c r="A65" s="27">
        <v>57</v>
      </c>
      <c r="B65" s="38" t="s">
        <v>525</v>
      </c>
      <c r="C65" s="39">
        <v>70038</v>
      </c>
      <c r="D65" s="30">
        <v>7501943424623</v>
      </c>
      <c r="E65" s="30" t="s">
        <v>1376</v>
      </c>
      <c r="F65" s="35">
        <v>10</v>
      </c>
      <c r="G65" s="35">
        <v>10</v>
      </c>
      <c r="H65" s="40">
        <v>100.44</v>
      </c>
      <c r="I65" s="41">
        <f t="shared" si="14"/>
        <v>10.044</v>
      </c>
      <c r="J65" s="39">
        <v>2</v>
      </c>
      <c r="K65" s="39">
        <v>4</v>
      </c>
      <c r="L65" s="39"/>
      <c r="M65" s="41">
        <f t="shared" si="15"/>
        <v>9.4493951999999997</v>
      </c>
      <c r="N65" s="39">
        <v>16</v>
      </c>
      <c r="O65" s="56">
        <f t="shared" si="13"/>
        <v>10.961298432</v>
      </c>
      <c r="P65" s="39">
        <v>17</v>
      </c>
      <c r="Q65" s="41">
        <f t="shared" si="16"/>
        <v>13.206383653012049</v>
      </c>
      <c r="R65" s="41">
        <v>13.8</v>
      </c>
      <c r="S65" s="30">
        <v>22</v>
      </c>
      <c r="T65" s="30">
        <v>18</v>
      </c>
      <c r="U65" s="30">
        <f t="shared" si="17"/>
        <v>-4</v>
      </c>
      <c r="V65" s="47">
        <v>1</v>
      </c>
      <c r="W65" s="47">
        <v>5</v>
      </c>
      <c r="X65" s="47">
        <v>40</v>
      </c>
      <c r="Y65" s="47">
        <f t="shared" si="18"/>
        <v>35</v>
      </c>
      <c r="Z65" s="47">
        <v>0</v>
      </c>
      <c r="AA65" s="47">
        <v>37</v>
      </c>
      <c r="AB65" s="47">
        <v>38</v>
      </c>
      <c r="AC65" s="47">
        <f t="shared" si="19"/>
        <v>1</v>
      </c>
      <c r="AD65" s="47">
        <v>1</v>
      </c>
      <c r="AE65" s="47">
        <v>47</v>
      </c>
      <c r="AF65" s="47">
        <v>25</v>
      </c>
      <c r="AG65" s="47">
        <f t="shared" si="20"/>
        <v>-22</v>
      </c>
      <c r="AH65" s="47">
        <v>3</v>
      </c>
      <c r="AI65" s="47">
        <v>2</v>
      </c>
      <c r="AJ65" s="30">
        <v>7501943424623</v>
      </c>
      <c r="AK65" s="30"/>
      <c r="AL65" s="49">
        <f t="shared" si="21"/>
        <v>9.4493951999999997</v>
      </c>
      <c r="AM65" s="57">
        <f t="shared" si="26"/>
        <v>0</v>
      </c>
      <c r="AN65" s="57">
        <f t="shared" si="27"/>
        <v>30</v>
      </c>
      <c r="AO65" s="57">
        <f t="shared" si="28"/>
        <v>0</v>
      </c>
      <c r="AP65" s="57">
        <f t="shared" si="22"/>
        <v>30</v>
      </c>
    </row>
    <row r="66" spans="1:43" x14ac:dyDescent="0.25">
      <c r="A66" s="27">
        <v>58</v>
      </c>
      <c r="B66" s="38" t="s">
        <v>525</v>
      </c>
      <c r="C66" s="39">
        <v>70018</v>
      </c>
      <c r="D66" s="30">
        <v>7501017371198</v>
      </c>
      <c r="E66" s="31" t="s">
        <v>1358</v>
      </c>
      <c r="F66" s="35">
        <v>12</v>
      </c>
      <c r="G66" s="35">
        <v>10</v>
      </c>
      <c r="H66" s="40">
        <v>145.91</v>
      </c>
      <c r="I66" s="41">
        <f t="shared" si="14"/>
        <v>12.159166666666666</v>
      </c>
      <c r="J66" s="39">
        <v>2</v>
      </c>
      <c r="K66" s="39">
        <v>3</v>
      </c>
      <c r="L66" s="39"/>
      <c r="M66" s="41">
        <f t="shared" si="15"/>
        <v>11.558503833333331</v>
      </c>
      <c r="N66" s="39">
        <v>16</v>
      </c>
      <c r="O66" s="56">
        <f t="shared" si="13"/>
        <v>13.407864446666663</v>
      </c>
      <c r="P66" s="39">
        <v>17</v>
      </c>
      <c r="Q66" s="41">
        <f t="shared" si="16"/>
        <v>16.1540535502008</v>
      </c>
      <c r="R66" s="41">
        <v>16.2</v>
      </c>
      <c r="S66" s="30">
        <v>10</v>
      </c>
      <c r="T66" s="30">
        <v>12</v>
      </c>
      <c r="U66" s="30">
        <f t="shared" si="17"/>
        <v>2</v>
      </c>
      <c r="V66" s="47">
        <v>1</v>
      </c>
      <c r="W66" s="47">
        <v>12</v>
      </c>
      <c r="X66" s="47">
        <v>2</v>
      </c>
      <c r="Y66" s="47">
        <f t="shared" si="18"/>
        <v>-10</v>
      </c>
      <c r="Z66" s="47">
        <v>1</v>
      </c>
      <c r="AA66" s="47">
        <v>10</v>
      </c>
      <c r="AB66" s="47">
        <v>0</v>
      </c>
      <c r="AC66" s="47">
        <f t="shared" si="19"/>
        <v>-10</v>
      </c>
      <c r="AD66" s="47">
        <v>1</v>
      </c>
      <c r="AE66" s="47">
        <v>7</v>
      </c>
      <c r="AF66" s="47">
        <v>0</v>
      </c>
      <c r="AG66" s="47">
        <f t="shared" si="20"/>
        <v>-7</v>
      </c>
      <c r="AH66" s="47">
        <v>1</v>
      </c>
      <c r="AI66" s="47">
        <v>2</v>
      </c>
      <c r="AJ66" s="30">
        <v>7501017371198</v>
      </c>
      <c r="AK66" s="30"/>
      <c r="AL66" s="49">
        <f t="shared" si="21"/>
        <v>11.558503833333331</v>
      </c>
      <c r="AM66" s="57">
        <f t="shared" si="26"/>
        <v>12</v>
      </c>
      <c r="AN66" s="57">
        <f t="shared" si="27"/>
        <v>0</v>
      </c>
      <c r="AO66" s="57">
        <f t="shared" si="28"/>
        <v>12</v>
      </c>
      <c r="AP66" s="57">
        <f t="shared" si="22"/>
        <v>12</v>
      </c>
    </row>
    <row r="67" spans="1:43" x14ac:dyDescent="0.25">
      <c r="A67" s="27">
        <v>59</v>
      </c>
      <c r="B67" s="38" t="s">
        <v>525</v>
      </c>
      <c r="C67" s="39">
        <v>70331</v>
      </c>
      <c r="D67" s="30">
        <v>7501943494268</v>
      </c>
      <c r="E67" s="30" t="s">
        <v>1378</v>
      </c>
      <c r="F67" s="35">
        <v>18</v>
      </c>
      <c r="G67" s="35">
        <v>10</v>
      </c>
      <c r="H67" s="40">
        <v>300.7</v>
      </c>
      <c r="I67" s="41">
        <f t="shared" si="14"/>
        <v>16.705555555555556</v>
      </c>
      <c r="J67" s="39">
        <v>2</v>
      </c>
      <c r="K67" s="39">
        <v>6.5</v>
      </c>
      <c r="L67" s="39"/>
      <c r="M67" s="41">
        <f t="shared" si="15"/>
        <v>15.307300555555559</v>
      </c>
      <c r="N67" s="39">
        <v>16</v>
      </c>
      <c r="O67" s="56">
        <f t="shared" si="13"/>
        <v>17.756468644444446</v>
      </c>
      <c r="P67" s="39">
        <v>17</v>
      </c>
      <c r="Q67" s="41">
        <f t="shared" si="16"/>
        <v>21.393335716198131</v>
      </c>
      <c r="R67" s="41">
        <v>22.9</v>
      </c>
      <c r="S67" s="30">
        <v>15</v>
      </c>
      <c r="T67" s="30">
        <v>0</v>
      </c>
      <c r="U67" s="30">
        <f t="shared" si="17"/>
        <v>-15</v>
      </c>
      <c r="V67" s="47">
        <v>1</v>
      </c>
      <c r="W67" s="47">
        <v>6</v>
      </c>
      <c r="X67" s="47">
        <v>0</v>
      </c>
      <c r="Y67" s="47">
        <f t="shared" si="18"/>
        <v>-6</v>
      </c>
      <c r="Z67" s="47">
        <v>1</v>
      </c>
      <c r="AA67" s="47">
        <v>1</v>
      </c>
      <c r="AB67" s="47">
        <v>0</v>
      </c>
      <c r="AC67" s="47">
        <f t="shared" si="19"/>
        <v>-1</v>
      </c>
      <c r="AD67" s="47">
        <v>1</v>
      </c>
      <c r="AE67" s="47">
        <v>19</v>
      </c>
      <c r="AF67" s="47">
        <v>61</v>
      </c>
      <c r="AG67" s="47">
        <f t="shared" si="20"/>
        <v>42</v>
      </c>
      <c r="AH67" s="47">
        <v>0</v>
      </c>
      <c r="AI67" s="47">
        <v>2</v>
      </c>
      <c r="AJ67" s="30">
        <v>7501943494268</v>
      </c>
      <c r="AK67" s="30"/>
      <c r="AL67" s="49">
        <f t="shared" si="21"/>
        <v>15.307300555555559</v>
      </c>
      <c r="AM67" s="57">
        <f t="shared" si="26"/>
        <v>18</v>
      </c>
      <c r="AN67" s="57">
        <f t="shared" si="27"/>
        <v>18</v>
      </c>
      <c r="AO67" s="57">
        <f t="shared" si="28"/>
        <v>18</v>
      </c>
      <c r="AP67" s="57">
        <f t="shared" si="22"/>
        <v>0</v>
      </c>
      <c r="AQ67" s="43"/>
    </row>
    <row r="68" spans="1:43" x14ac:dyDescent="0.25">
      <c r="A68" s="27">
        <v>60</v>
      </c>
      <c r="B68" s="38" t="s">
        <v>525</v>
      </c>
      <c r="C68" s="39">
        <v>70031</v>
      </c>
      <c r="D68" s="30">
        <v>7501943420250</v>
      </c>
      <c r="E68" s="31" t="s">
        <v>1361</v>
      </c>
      <c r="F68" s="35">
        <v>24</v>
      </c>
      <c r="G68" s="35">
        <v>16</v>
      </c>
      <c r="H68" s="40">
        <v>392.44</v>
      </c>
      <c r="I68" s="41">
        <f t="shared" si="14"/>
        <v>16.351666666666667</v>
      </c>
      <c r="J68" s="39">
        <v>2</v>
      </c>
      <c r="K68" s="39"/>
      <c r="L68" s="39"/>
      <c r="M68" s="41">
        <f t="shared" si="15"/>
        <v>16.024633333333334</v>
      </c>
      <c r="N68" s="39">
        <v>16</v>
      </c>
      <c r="O68" s="56">
        <f t="shared" si="13"/>
        <v>18.588574666666666</v>
      </c>
      <c r="P68" s="39">
        <v>17</v>
      </c>
      <c r="Q68" s="41">
        <f t="shared" si="16"/>
        <v>22.395873092369477</v>
      </c>
      <c r="R68" s="41">
        <v>22.4</v>
      </c>
      <c r="S68" s="30">
        <v>19</v>
      </c>
      <c r="T68" s="30">
        <v>4</v>
      </c>
      <c r="U68" s="30">
        <f t="shared" si="17"/>
        <v>-15</v>
      </c>
      <c r="V68" s="47">
        <v>1</v>
      </c>
      <c r="W68" s="47">
        <v>13</v>
      </c>
      <c r="X68" s="47">
        <v>21</v>
      </c>
      <c r="Y68" s="47">
        <f t="shared" si="18"/>
        <v>8</v>
      </c>
      <c r="Z68" s="47">
        <v>1</v>
      </c>
      <c r="AA68" s="47">
        <v>21</v>
      </c>
      <c r="AB68" s="47">
        <v>3</v>
      </c>
      <c r="AC68" s="47">
        <f t="shared" si="19"/>
        <v>-18</v>
      </c>
      <c r="AD68" s="47">
        <v>1</v>
      </c>
      <c r="AE68" s="47">
        <v>16</v>
      </c>
      <c r="AF68" s="47">
        <v>0</v>
      </c>
      <c r="AG68" s="47">
        <f t="shared" si="20"/>
        <v>-16</v>
      </c>
      <c r="AH68" s="47">
        <v>1</v>
      </c>
      <c r="AI68" s="47">
        <v>2</v>
      </c>
      <c r="AJ68" s="30">
        <v>7501943420250</v>
      </c>
      <c r="AK68" s="30"/>
      <c r="AL68" s="49">
        <f t="shared" si="21"/>
        <v>16.024633333333334</v>
      </c>
      <c r="AM68" s="57">
        <f t="shared" si="26"/>
        <v>24</v>
      </c>
      <c r="AN68" s="57">
        <f t="shared" si="27"/>
        <v>24</v>
      </c>
      <c r="AO68" s="57">
        <f t="shared" si="28"/>
        <v>24</v>
      </c>
      <c r="AP68" s="57">
        <f t="shared" si="22"/>
        <v>24</v>
      </c>
      <c r="AQ68" s="43"/>
    </row>
    <row r="69" spans="1:43" x14ac:dyDescent="0.25">
      <c r="A69" s="27">
        <v>61</v>
      </c>
      <c r="B69" s="38" t="s">
        <v>525</v>
      </c>
      <c r="C69" s="39">
        <v>70028</v>
      </c>
      <c r="D69" s="30">
        <v>7501943420182</v>
      </c>
      <c r="E69" s="31" t="s">
        <v>1363</v>
      </c>
      <c r="F69" s="35">
        <v>24</v>
      </c>
      <c r="G69" s="35">
        <v>16</v>
      </c>
      <c r="H69" s="40">
        <v>320.02</v>
      </c>
      <c r="I69" s="41">
        <f t="shared" si="14"/>
        <v>13.334166666666667</v>
      </c>
      <c r="J69" s="39">
        <v>2</v>
      </c>
      <c r="K69" s="39"/>
      <c r="L69" s="39"/>
      <c r="M69" s="41">
        <f t="shared" si="15"/>
        <v>13.067483333333334</v>
      </c>
      <c r="N69" s="39">
        <v>16</v>
      </c>
      <c r="O69" s="56">
        <f t="shared" si="13"/>
        <v>15.158280666666666</v>
      </c>
      <c r="P69" s="39">
        <v>17</v>
      </c>
      <c r="Q69" s="41">
        <f t="shared" si="16"/>
        <v>18.262988755020082</v>
      </c>
      <c r="R69" s="41">
        <v>18.3</v>
      </c>
      <c r="S69" s="30">
        <v>26</v>
      </c>
      <c r="T69" s="30">
        <v>43</v>
      </c>
      <c r="U69" s="30">
        <f t="shared" si="17"/>
        <v>17</v>
      </c>
      <c r="V69" s="47">
        <v>1</v>
      </c>
      <c r="W69" s="47">
        <v>8</v>
      </c>
      <c r="X69" s="47">
        <v>45</v>
      </c>
      <c r="Y69" s="47">
        <f t="shared" si="18"/>
        <v>37</v>
      </c>
      <c r="Z69" s="47">
        <v>0</v>
      </c>
      <c r="AA69" s="47">
        <v>6</v>
      </c>
      <c r="AB69" s="47">
        <v>42</v>
      </c>
      <c r="AC69" s="47">
        <f t="shared" si="19"/>
        <v>36</v>
      </c>
      <c r="AD69" s="47">
        <v>0</v>
      </c>
      <c r="AE69" s="47">
        <v>12</v>
      </c>
      <c r="AF69" s="47">
        <v>17</v>
      </c>
      <c r="AG69" s="47">
        <f t="shared" si="20"/>
        <v>5</v>
      </c>
      <c r="AH69" s="47">
        <v>1</v>
      </c>
      <c r="AI69" s="47">
        <v>2</v>
      </c>
      <c r="AJ69" s="30">
        <v>7501943420182</v>
      </c>
      <c r="AK69" s="30"/>
      <c r="AL69" s="49">
        <f t="shared" si="21"/>
        <v>13.067483333333334</v>
      </c>
      <c r="AM69" s="57">
        <f t="shared" si="26"/>
        <v>24</v>
      </c>
      <c r="AN69" s="57">
        <f t="shared" si="27"/>
        <v>24</v>
      </c>
      <c r="AO69" s="57">
        <f t="shared" si="28"/>
        <v>24</v>
      </c>
      <c r="AP69" s="57">
        <f t="shared" si="22"/>
        <v>24</v>
      </c>
      <c r="AQ69" s="43"/>
    </row>
    <row r="70" spans="1:43" x14ac:dyDescent="0.25">
      <c r="A70" s="27">
        <v>62</v>
      </c>
      <c r="B70" s="38" t="s">
        <v>525</v>
      </c>
      <c r="C70" s="39">
        <v>70023</v>
      </c>
      <c r="D70" s="30">
        <v>7501017360796</v>
      </c>
      <c r="E70" s="31" t="s">
        <v>1356</v>
      </c>
      <c r="F70" s="35">
        <v>24</v>
      </c>
      <c r="G70" s="35">
        <v>16</v>
      </c>
      <c r="H70" s="40">
        <v>498.85</v>
      </c>
      <c r="I70" s="41">
        <f t="shared" si="14"/>
        <v>20.785416666666666</v>
      </c>
      <c r="J70" s="39">
        <v>2</v>
      </c>
      <c r="K70" s="39"/>
      <c r="L70" s="39"/>
      <c r="M70" s="41">
        <f t="shared" si="15"/>
        <v>20.369708333333332</v>
      </c>
      <c r="N70" s="39">
        <v>16</v>
      </c>
      <c r="O70" s="56">
        <f t="shared" si="13"/>
        <v>23.628861666666662</v>
      </c>
      <c r="P70" s="39">
        <v>17</v>
      </c>
      <c r="Q70" s="41">
        <f t="shared" si="16"/>
        <v>28.468508032128511</v>
      </c>
      <c r="R70" s="41">
        <v>28.5</v>
      </c>
      <c r="S70" s="30">
        <v>8</v>
      </c>
      <c r="T70" s="30">
        <v>43</v>
      </c>
      <c r="U70" s="30">
        <f t="shared" si="17"/>
        <v>35</v>
      </c>
      <c r="V70" s="47"/>
      <c r="W70" s="47">
        <v>11</v>
      </c>
      <c r="X70" s="47">
        <v>41</v>
      </c>
      <c r="Y70" s="47">
        <f t="shared" si="18"/>
        <v>30</v>
      </c>
      <c r="Z70" s="47">
        <v>0</v>
      </c>
      <c r="AA70" s="47">
        <v>7</v>
      </c>
      <c r="AB70" s="47">
        <v>31</v>
      </c>
      <c r="AC70" s="47">
        <f t="shared" si="19"/>
        <v>24</v>
      </c>
      <c r="AD70" s="47">
        <v>0</v>
      </c>
      <c r="AE70" s="47">
        <v>41</v>
      </c>
      <c r="AF70" s="47">
        <v>72</v>
      </c>
      <c r="AG70" s="47">
        <f t="shared" si="20"/>
        <v>31</v>
      </c>
      <c r="AH70" s="47">
        <v>0</v>
      </c>
      <c r="AI70" s="47">
        <v>2</v>
      </c>
      <c r="AJ70" s="30">
        <v>7501017360796</v>
      </c>
      <c r="AK70" s="30"/>
      <c r="AL70" s="49">
        <f t="shared" si="21"/>
        <v>20.369708333333332</v>
      </c>
      <c r="AM70" s="57">
        <f t="shared" si="26"/>
        <v>24</v>
      </c>
      <c r="AN70" s="57">
        <f t="shared" si="27"/>
        <v>0</v>
      </c>
      <c r="AO70" s="57">
        <f t="shared" si="28"/>
        <v>0</v>
      </c>
      <c r="AP70" s="57">
        <f t="shared" si="22"/>
        <v>0</v>
      </c>
      <c r="AQ70" s="43"/>
    </row>
    <row r="71" spans="1:43" x14ac:dyDescent="0.25">
      <c r="A71" s="27">
        <v>63</v>
      </c>
      <c r="B71" s="38" t="s">
        <v>525</v>
      </c>
      <c r="C71" s="39">
        <v>70012</v>
      </c>
      <c r="D71" s="30">
        <v>7501017360604</v>
      </c>
      <c r="E71" s="31" t="s">
        <v>1359</v>
      </c>
      <c r="F71" s="35">
        <v>24</v>
      </c>
      <c r="G71" s="35">
        <v>10</v>
      </c>
      <c r="H71" s="40">
        <v>291.82</v>
      </c>
      <c r="I71" s="41">
        <f t="shared" si="14"/>
        <v>12.159166666666666</v>
      </c>
      <c r="J71" s="39">
        <v>2</v>
      </c>
      <c r="K71" s="39">
        <v>3</v>
      </c>
      <c r="L71" s="39"/>
      <c r="M71" s="41">
        <f t="shared" si="15"/>
        <v>11.558503833333331</v>
      </c>
      <c r="N71" s="39">
        <v>16</v>
      </c>
      <c r="O71" s="56">
        <f t="shared" si="13"/>
        <v>13.407864446666663</v>
      </c>
      <c r="P71" s="39">
        <v>17</v>
      </c>
      <c r="Q71" s="41">
        <f t="shared" si="16"/>
        <v>16.1540535502008</v>
      </c>
      <c r="R71" s="41">
        <v>16.2</v>
      </c>
      <c r="S71" s="30">
        <v>40</v>
      </c>
      <c r="T71" s="30">
        <v>47</v>
      </c>
      <c r="U71" s="30">
        <f t="shared" si="17"/>
        <v>7</v>
      </c>
      <c r="V71" s="47">
        <v>1</v>
      </c>
      <c r="W71" s="47">
        <v>21</v>
      </c>
      <c r="X71" s="47">
        <v>10</v>
      </c>
      <c r="Y71" s="47">
        <f t="shared" si="18"/>
        <v>-11</v>
      </c>
      <c r="Z71" s="47">
        <v>1</v>
      </c>
      <c r="AA71" s="47">
        <v>22</v>
      </c>
      <c r="AB71" s="47">
        <v>16</v>
      </c>
      <c r="AC71" s="47">
        <f t="shared" si="19"/>
        <v>-6</v>
      </c>
      <c r="AD71" s="47">
        <v>1</v>
      </c>
      <c r="AE71" s="47">
        <v>19</v>
      </c>
      <c r="AF71" s="47">
        <v>14</v>
      </c>
      <c r="AG71" s="47">
        <f t="shared" si="20"/>
        <v>-5</v>
      </c>
      <c r="AH71" s="47">
        <v>1</v>
      </c>
      <c r="AI71" s="47">
        <v>2</v>
      </c>
      <c r="AJ71" s="30">
        <v>7501017360604</v>
      </c>
      <c r="AK71" s="30"/>
      <c r="AL71" s="49">
        <f t="shared" si="21"/>
        <v>11.558503833333331</v>
      </c>
      <c r="AM71" s="57" t="e">
        <f>F71*#REF!</f>
        <v>#REF!</v>
      </c>
      <c r="AN71" s="57" t="e">
        <f>F71*#REF!</f>
        <v>#REF!</v>
      </c>
      <c r="AO71" s="57" t="e">
        <f>F71*#REF!</f>
        <v>#REF!</v>
      </c>
      <c r="AP71" s="57">
        <f t="shared" si="22"/>
        <v>24</v>
      </c>
    </row>
    <row r="72" spans="1:43" x14ac:dyDescent="0.25">
      <c r="A72" s="27">
        <v>64</v>
      </c>
      <c r="B72" s="38" t="s">
        <v>525</v>
      </c>
      <c r="C72" s="39">
        <v>70329</v>
      </c>
      <c r="D72" s="30">
        <v>7501943494244</v>
      </c>
      <c r="E72" s="30" t="s">
        <v>1377</v>
      </c>
      <c r="F72" s="35">
        <v>10</v>
      </c>
      <c r="G72" s="35">
        <v>8</v>
      </c>
      <c r="H72" s="40">
        <v>103.19</v>
      </c>
      <c r="I72" s="41">
        <f t="shared" si="14"/>
        <v>10.318999999999999</v>
      </c>
      <c r="J72" s="39">
        <v>2</v>
      </c>
      <c r="K72" s="39">
        <v>6.5</v>
      </c>
      <c r="L72" s="39"/>
      <c r="M72" s="41">
        <f t="shared" si="15"/>
        <v>9.4552996999999994</v>
      </c>
      <c r="N72" s="39">
        <v>16</v>
      </c>
      <c r="O72" s="56">
        <f t="shared" si="13"/>
        <v>10.968147651999999</v>
      </c>
      <c r="P72" s="39">
        <v>17</v>
      </c>
      <c r="Q72" s="41">
        <f t="shared" si="16"/>
        <v>13.214635725301203</v>
      </c>
      <c r="R72" s="41">
        <v>14.2</v>
      </c>
      <c r="S72" s="30">
        <v>14</v>
      </c>
      <c r="T72" s="30">
        <v>22</v>
      </c>
      <c r="U72" s="30">
        <f t="shared" si="17"/>
        <v>8</v>
      </c>
      <c r="V72" s="47">
        <v>1</v>
      </c>
      <c r="W72" s="47">
        <v>20</v>
      </c>
      <c r="X72" s="47">
        <v>18</v>
      </c>
      <c r="Y72" s="47">
        <f t="shared" si="18"/>
        <v>-2</v>
      </c>
      <c r="Z72" s="47">
        <v>1</v>
      </c>
      <c r="AA72" s="47">
        <v>19</v>
      </c>
      <c r="AB72" s="47">
        <v>29</v>
      </c>
      <c r="AC72" s="47">
        <f t="shared" si="19"/>
        <v>10</v>
      </c>
      <c r="AD72" s="47">
        <v>0</v>
      </c>
      <c r="AE72" s="47">
        <v>20</v>
      </c>
      <c r="AF72" s="47">
        <v>4</v>
      </c>
      <c r="AG72" s="47">
        <f t="shared" si="20"/>
        <v>-16</v>
      </c>
      <c r="AH72" s="47">
        <v>2</v>
      </c>
      <c r="AI72" s="47">
        <f>W72/F72</f>
        <v>2</v>
      </c>
      <c r="AJ72" s="30">
        <v>7501943494244</v>
      </c>
      <c r="AK72" s="30"/>
      <c r="AL72" s="49">
        <f t="shared" si="21"/>
        <v>9.4552996999999994</v>
      </c>
      <c r="AM72" s="57">
        <f>F72*V71</f>
        <v>10</v>
      </c>
      <c r="AN72" s="57">
        <f>F72*Z71</f>
        <v>10</v>
      </c>
      <c r="AO72" s="57">
        <f>F72*AD71</f>
        <v>10</v>
      </c>
      <c r="AP72" s="57">
        <f t="shared" si="22"/>
        <v>20</v>
      </c>
      <c r="AQ72" s="43"/>
    </row>
    <row r="73" spans="1:43" x14ac:dyDescent="0.25">
      <c r="A73" s="27">
        <v>65</v>
      </c>
      <c r="B73" s="38" t="s">
        <v>625</v>
      </c>
      <c r="C73" s="39">
        <v>70517</v>
      </c>
      <c r="D73" s="30">
        <v>7501943432475</v>
      </c>
      <c r="E73" s="31" t="s">
        <v>1346</v>
      </c>
      <c r="F73" s="35">
        <v>20</v>
      </c>
      <c r="G73" s="35">
        <v>14</v>
      </c>
      <c r="H73" s="40">
        <v>145.06</v>
      </c>
      <c r="I73" s="41">
        <f t="shared" si="14"/>
        <v>7.2530000000000001</v>
      </c>
      <c r="J73" s="39">
        <v>2</v>
      </c>
      <c r="K73" s="39">
        <v>2</v>
      </c>
      <c r="L73" s="39"/>
      <c r="M73" s="41">
        <f t="shared" si="15"/>
        <v>6.9657812000000003</v>
      </c>
      <c r="N73" s="39">
        <v>16</v>
      </c>
      <c r="O73" s="56">
        <f t="shared" si="13"/>
        <v>8.0803061920000001</v>
      </c>
      <c r="P73" s="39">
        <v>17</v>
      </c>
      <c r="Q73" s="41">
        <f t="shared" si="16"/>
        <v>9.7353086650602414</v>
      </c>
      <c r="R73" s="41">
        <v>9.8000000000000007</v>
      </c>
      <c r="S73" s="30">
        <v>68</v>
      </c>
      <c r="T73" s="30">
        <v>59</v>
      </c>
      <c r="U73" s="30">
        <f t="shared" si="17"/>
        <v>-9</v>
      </c>
      <c r="V73" s="47">
        <v>1</v>
      </c>
      <c r="W73" s="47">
        <v>40</v>
      </c>
      <c r="X73" s="47">
        <v>20</v>
      </c>
      <c r="Y73" s="47">
        <f t="shared" si="18"/>
        <v>-20</v>
      </c>
      <c r="Z73" s="47">
        <v>1</v>
      </c>
      <c r="AA73" s="47">
        <v>51</v>
      </c>
      <c r="AB73" s="47">
        <v>9</v>
      </c>
      <c r="AC73" s="47">
        <f t="shared" si="19"/>
        <v>-42</v>
      </c>
      <c r="AD73" s="47">
        <v>2</v>
      </c>
      <c r="AE73" s="47">
        <v>139</v>
      </c>
      <c r="AF73" s="47">
        <v>115</v>
      </c>
      <c r="AG73" s="47">
        <f t="shared" si="20"/>
        <v>-24</v>
      </c>
      <c r="AH73" s="47">
        <v>1</v>
      </c>
      <c r="AI73" s="47">
        <f>W73/F73</f>
        <v>2</v>
      </c>
      <c r="AJ73" s="30">
        <v>7501943432475</v>
      </c>
      <c r="AK73" s="30"/>
      <c r="AL73" s="49">
        <f t="shared" si="21"/>
        <v>6.9657812000000003</v>
      </c>
      <c r="AM73" s="57">
        <f>F73*V72</f>
        <v>20</v>
      </c>
      <c r="AN73" s="57">
        <f>F73*Z72</f>
        <v>20</v>
      </c>
      <c r="AO73" s="57">
        <f>F73*AD72</f>
        <v>0</v>
      </c>
      <c r="AP73" s="57">
        <f t="shared" si="22"/>
        <v>20</v>
      </c>
    </row>
    <row r="74" spans="1:43" x14ac:dyDescent="0.25">
      <c r="A74" s="27">
        <v>66</v>
      </c>
      <c r="B74" s="38" t="s">
        <v>625</v>
      </c>
      <c r="C74" s="39">
        <v>70504</v>
      </c>
      <c r="D74" s="30">
        <v>7501943431317</v>
      </c>
      <c r="E74" s="31" t="s">
        <v>1352</v>
      </c>
      <c r="F74" s="35">
        <v>14</v>
      </c>
      <c r="G74" s="35">
        <v>22</v>
      </c>
      <c r="H74" s="40">
        <v>153.06</v>
      </c>
      <c r="I74" s="41">
        <f t="shared" si="14"/>
        <v>10.932857142857143</v>
      </c>
      <c r="J74" s="39">
        <v>2</v>
      </c>
      <c r="K74" s="39">
        <v>4</v>
      </c>
      <c r="L74" s="39"/>
      <c r="M74" s="41">
        <f t="shared" si="15"/>
        <v>10.285632</v>
      </c>
      <c r="N74" s="39">
        <v>16</v>
      </c>
      <c r="O74" s="56">
        <f t="shared" ref="O74:O82" si="29">+M74*(1+(N74/100))</f>
        <v>11.931333119999998</v>
      </c>
      <c r="P74" s="39">
        <v>17</v>
      </c>
      <c r="Q74" s="41">
        <f t="shared" si="16"/>
        <v>14.375100144578312</v>
      </c>
      <c r="R74" s="41">
        <v>14.4</v>
      </c>
      <c r="S74" s="30">
        <v>64</v>
      </c>
      <c r="T74" s="30">
        <v>87</v>
      </c>
      <c r="U74" s="30">
        <f t="shared" si="17"/>
        <v>23</v>
      </c>
      <c r="V74" s="47">
        <v>1</v>
      </c>
      <c r="W74" s="47">
        <v>28</v>
      </c>
      <c r="X74" s="47">
        <v>48</v>
      </c>
      <c r="Y74" s="47">
        <f t="shared" si="18"/>
        <v>20</v>
      </c>
      <c r="Z74" s="47">
        <v>0</v>
      </c>
      <c r="AA74" s="47">
        <v>40</v>
      </c>
      <c r="AB74" s="47">
        <v>35</v>
      </c>
      <c r="AC74" s="47">
        <f t="shared" si="19"/>
        <v>-5</v>
      </c>
      <c r="AD74" s="47">
        <v>1</v>
      </c>
      <c r="AE74" s="47">
        <v>59</v>
      </c>
      <c r="AF74" s="47">
        <v>95</v>
      </c>
      <c r="AG74" s="47">
        <f t="shared" si="20"/>
        <v>36</v>
      </c>
      <c r="AH74" s="47">
        <v>0</v>
      </c>
      <c r="AI74" s="47">
        <f>W74/F74</f>
        <v>2</v>
      </c>
      <c r="AJ74" s="30">
        <v>7501943431317</v>
      </c>
      <c r="AK74" s="30"/>
      <c r="AL74" s="49">
        <f t="shared" si="21"/>
        <v>10.285632</v>
      </c>
      <c r="AM74" s="57">
        <f>F74*V73</f>
        <v>14</v>
      </c>
      <c r="AN74" s="57">
        <f>F74*Z73</f>
        <v>14</v>
      </c>
      <c r="AO74" s="57">
        <f>F74*AD73</f>
        <v>28</v>
      </c>
      <c r="AP74" s="57">
        <f t="shared" si="22"/>
        <v>0</v>
      </c>
    </row>
    <row r="75" spans="1:43" x14ac:dyDescent="0.25">
      <c r="A75" s="27">
        <v>67</v>
      </c>
      <c r="B75" s="38" t="s">
        <v>625</v>
      </c>
      <c r="C75" s="39">
        <v>70514</v>
      </c>
      <c r="D75" s="30">
        <v>7501943431805</v>
      </c>
      <c r="E75" s="31" t="s">
        <v>1347</v>
      </c>
      <c r="F75" s="35">
        <v>24</v>
      </c>
      <c r="G75" s="35">
        <v>44</v>
      </c>
      <c r="H75" s="40">
        <v>547.09</v>
      </c>
      <c r="I75" s="41">
        <f t="shared" si="14"/>
        <v>22.795416666666668</v>
      </c>
      <c r="J75" s="39">
        <v>2</v>
      </c>
      <c r="K75" s="39">
        <v>2</v>
      </c>
      <c r="L75" s="39"/>
      <c r="M75" s="41">
        <f t="shared" si="15"/>
        <v>21.892718166666668</v>
      </c>
      <c r="N75" s="39">
        <v>16</v>
      </c>
      <c r="O75" s="56">
        <f t="shared" si="29"/>
        <v>25.395553073333332</v>
      </c>
      <c r="P75" s="39">
        <v>17</v>
      </c>
      <c r="Q75" s="41">
        <f t="shared" si="16"/>
        <v>30.597051895582329</v>
      </c>
      <c r="R75" s="41">
        <v>30.6</v>
      </c>
      <c r="S75" s="30">
        <v>18</v>
      </c>
      <c r="T75" s="30">
        <v>80</v>
      </c>
      <c r="U75" s="30">
        <f t="shared" si="17"/>
        <v>62</v>
      </c>
      <c r="V75" s="47"/>
      <c r="W75" s="47">
        <v>10</v>
      </c>
      <c r="X75" s="47">
        <v>5</v>
      </c>
      <c r="Y75" s="47">
        <f t="shared" si="18"/>
        <v>-5</v>
      </c>
      <c r="Z75" s="47">
        <v>1</v>
      </c>
      <c r="AA75" s="47">
        <v>19</v>
      </c>
      <c r="AB75" s="47">
        <v>98</v>
      </c>
      <c r="AC75" s="47">
        <f t="shared" si="19"/>
        <v>79</v>
      </c>
      <c r="AD75" s="47">
        <v>0</v>
      </c>
      <c r="AE75" s="47">
        <v>47</v>
      </c>
      <c r="AF75" s="47">
        <v>115</v>
      </c>
      <c r="AG75" s="47">
        <f t="shared" si="20"/>
        <v>68</v>
      </c>
      <c r="AH75" s="47">
        <v>0</v>
      </c>
      <c r="AI75" s="47">
        <v>1</v>
      </c>
      <c r="AJ75" s="30">
        <v>7501943431805</v>
      </c>
      <c r="AK75" s="30"/>
      <c r="AL75" s="49">
        <f t="shared" si="21"/>
        <v>21.892718166666668</v>
      </c>
      <c r="AM75" s="57">
        <f>F75*V74</f>
        <v>24</v>
      </c>
      <c r="AN75" s="57">
        <f>F75*Z74</f>
        <v>0</v>
      </c>
      <c r="AO75" s="57">
        <f>F75*AD74</f>
        <v>24</v>
      </c>
      <c r="AP75" s="57">
        <f t="shared" si="22"/>
        <v>0</v>
      </c>
    </row>
    <row r="76" spans="1:43" x14ac:dyDescent="0.25">
      <c r="A76" s="27">
        <v>68</v>
      </c>
      <c r="B76" s="38" t="s">
        <v>625</v>
      </c>
      <c r="C76" s="39">
        <v>70508</v>
      </c>
      <c r="D76" s="30">
        <v>7501943432451</v>
      </c>
      <c r="E76" s="31" t="s">
        <v>1351</v>
      </c>
      <c r="F76" s="35">
        <v>20</v>
      </c>
      <c r="G76" s="35">
        <v>14</v>
      </c>
      <c r="H76" s="40">
        <v>145.06</v>
      </c>
      <c r="I76" s="41">
        <f t="shared" si="14"/>
        <v>7.2530000000000001</v>
      </c>
      <c r="J76" s="39">
        <v>2</v>
      </c>
      <c r="K76" s="39">
        <v>3.5</v>
      </c>
      <c r="L76" s="39"/>
      <c r="M76" s="41">
        <f t="shared" si="15"/>
        <v>6.8591620999999998</v>
      </c>
      <c r="N76" s="39">
        <v>16</v>
      </c>
      <c r="O76" s="56">
        <f t="shared" si="29"/>
        <v>7.9566280359999997</v>
      </c>
      <c r="P76" s="39">
        <v>17</v>
      </c>
      <c r="Q76" s="41">
        <f t="shared" si="16"/>
        <v>9.5862988385542174</v>
      </c>
      <c r="R76" s="41">
        <v>9.6</v>
      </c>
      <c r="S76" s="30">
        <v>69</v>
      </c>
      <c r="T76" s="30">
        <v>81</v>
      </c>
      <c r="U76" s="30">
        <f t="shared" si="17"/>
        <v>12</v>
      </c>
      <c r="V76" s="47">
        <v>1</v>
      </c>
      <c r="W76" s="47">
        <v>41</v>
      </c>
      <c r="X76" s="47">
        <v>40</v>
      </c>
      <c r="Y76" s="47">
        <f t="shared" si="18"/>
        <v>-1</v>
      </c>
      <c r="Z76" s="47">
        <v>1</v>
      </c>
      <c r="AA76" s="47">
        <v>79</v>
      </c>
      <c r="AB76" s="47">
        <v>81</v>
      </c>
      <c r="AC76" s="47">
        <f t="shared" si="19"/>
        <v>2</v>
      </c>
      <c r="AD76" s="47">
        <v>1</v>
      </c>
      <c r="AE76" s="47">
        <v>25</v>
      </c>
      <c r="AF76" s="47">
        <v>15</v>
      </c>
      <c r="AG76" s="47">
        <f t="shared" si="20"/>
        <v>-10</v>
      </c>
      <c r="AH76" s="47">
        <v>1</v>
      </c>
      <c r="AI76" s="47">
        <f>W76/F76</f>
        <v>2.0499999999999998</v>
      </c>
      <c r="AJ76" s="30">
        <v>7501943432451</v>
      </c>
      <c r="AK76" s="30"/>
      <c r="AL76" s="49">
        <f t="shared" si="21"/>
        <v>6.8591620999999998</v>
      </c>
      <c r="AM76" s="57">
        <f>F76*V75</f>
        <v>0</v>
      </c>
      <c r="AN76" s="57">
        <f>F76*Z75</f>
        <v>20</v>
      </c>
      <c r="AO76" s="57">
        <f>F76*AD75</f>
        <v>0</v>
      </c>
      <c r="AP76" s="57">
        <f t="shared" si="22"/>
        <v>20</v>
      </c>
    </row>
    <row r="77" spans="1:43" x14ac:dyDescent="0.25">
      <c r="A77" s="27">
        <v>69</v>
      </c>
      <c r="B77" s="38" t="s">
        <v>625</v>
      </c>
      <c r="C77" s="39">
        <v>70502</v>
      </c>
      <c r="D77" s="30">
        <v>7501943431089</v>
      </c>
      <c r="E77" s="31" t="s">
        <v>1353</v>
      </c>
      <c r="F77" s="35">
        <v>24</v>
      </c>
      <c r="G77" s="35">
        <v>44</v>
      </c>
      <c r="H77" s="40">
        <v>547.09</v>
      </c>
      <c r="I77" s="41">
        <f t="shared" si="14"/>
        <v>22.795416666666668</v>
      </c>
      <c r="J77" s="39">
        <v>2</v>
      </c>
      <c r="K77" s="39">
        <v>3.5</v>
      </c>
      <c r="L77" s="39"/>
      <c r="M77" s="41">
        <f t="shared" si="15"/>
        <v>21.557625541666667</v>
      </c>
      <c r="N77" s="39">
        <v>16</v>
      </c>
      <c r="O77" s="56">
        <f t="shared" si="29"/>
        <v>25.00684562833333</v>
      </c>
      <c r="P77" s="39">
        <v>17</v>
      </c>
      <c r="Q77" s="41">
        <f t="shared" si="16"/>
        <v>30.12872967269076</v>
      </c>
      <c r="R77" s="41">
        <v>30.2</v>
      </c>
      <c r="S77" s="30">
        <v>47</v>
      </c>
      <c r="T77" s="30">
        <v>101</v>
      </c>
      <c r="U77" s="30">
        <f t="shared" si="17"/>
        <v>54</v>
      </c>
      <c r="V77" s="47"/>
      <c r="W77" s="47">
        <v>12</v>
      </c>
      <c r="X77" s="47">
        <v>31</v>
      </c>
      <c r="Y77" s="47">
        <f t="shared" si="18"/>
        <v>19</v>
      </c>
      <c r="Z77" s="47">
        <v>1</v>
      </c>
      <c r="AA77" s="47">
        <v>26</v>
      </c>
      <c r="AB77" s="47">
        <v>69</v>
      </c>
      <c r="AC77" s="47">
        <f t="shared" si="19"/>
        <v>43</v>
      </c>
      <c r="AD77" s="47">
        <v>0</v>
      </c>
      <c r="AE77" s="47">
        <v>24</v>
      </c>
      <c r="AF77" s="47">
        <v>46</v>
      </c>
      <c r="AG77" s="47">
        <f t="shared" si="20"/>
        <v>22</v>
      </c>
      <c r="AH77" s="47">
        <v>1</v>
      </c>
      <c r="AI77" s="47">
        <f>W77/F77</f>
        <v>0.5</v>
      </c>
      <c r="AJ77" s="30">
        <v>7501943431089</v>
      </c>
      <c r="AK77" s="30"/>
      <c r="AL77" s="49">
        <f t="shared" si="21"/>
        <v>21.557625541666667</v>
      </c>
      <c r="AM77" s="57" t="e">
        <f>F77*#REF!</f>
        <v>#REF!</v>
      </c>
      <c r="AN77" s="57" t="e">
        <f>F77*#REF!</f>
        <v>#REF!</v>
      </c>
      <c r="AO77" s="57" t="e">
        <f>F77*#REF!</f>
        <v>#REF!</v>
      </c>
      <c r="AP77" s="57">
        <f t="shared" si="22"/>
        <v>24</v>
      </c>
      <c r="AQ77" s="43"/>
    </row>
    <row r="78" spans="1:43" x14ac:dyDescent="0.25">
      <c r="A78" s="27">
        <v>70</v>
      </c>
      <c r="B78" s="38" t="s">
        <v>625</v>
      </c>
      <c r="C78" s="39">
        <v>70513</v>
      </c>
      <c r="D78" s="30">
        <v>7501943431102</v>
      </c>
      <c r="E78" s="31" t="s">
        <v>1349</v>
      </c>
      <c r="F78" s="35">
        <v>24</v>
      </c>
      <c r="G78" s="35">
        <v>44</v>
      </c>
      <c r="H78" s="40">
        <v>524.76</v>
      </c>
      <c r="I78" s="41">
        <f t="shared" si="14"/>
        <v>21.864999999999998</v>
      </c>
      <c r="J78" s="39">
        <v>2</v>
      </c>
      <c r="K78" s="39">
        <v>5</v>
      </c>
      <c r="L78" s="39"/>
      <c r="M78" s="41">
        <f t="shared" si="15"/>
        <v>20.356314999999999</v>
      </c>
      <c r="N78" s="39">
        <v>16</v>
      </c>
      <c r="O78" s="56">
        <f t="shared" si="29"/>
        <v>23.613325399999997</v>
      </c>
      <c r="P78" s="39">
        <v>17</v>
      </c>
      <c r="Q78" s="41">
        <f t="shared" si="16"/>
        <v>28.449789638554215</v>
      </c>
      <c r="R78" s="41">
        <v>28.5</v>
      </c>
      <c r="S78" s="30">
        <v>8</v>
      </c>
      <c r="T78" s="30">
        <v>47</v>
      </c>
      <c r="U78" s="30">
        <f t="shared" si="17"/>
        <v>39</v>
      </c>
      <c r="V78" s="47"/>
      <c r="W78" s="47">
        <v>5</v>
      </c>
      <c r="X78" s="47">
        <v>77</v>
      </c>
      <c r="Y78" s="47">
        <f t="shared" si="18"/>
        <v>72</v>
      </c>
      <c r="Z78" s="47">
        <v>0</v>
      </c>
      <c r="AA78" s="47">
        <v>8</v>
      </c>
      <c r="AB78" s="47">
        <v>52</v>
      </c>
      <c r="AC78" s="47">
        <f t="shared" si="19"/>
        <v>44</v>
      </c>
      <c r="AD78" s="47">
        <v>0</v>
      </c>
      <c r="AE78" s="47">
        <v>19</v>
      </c>
      <c r="AF78" s="47">
        <v>66</v>
      </c>
      <c r="AG78" s="47">
        <f t="shared" si="20"/>
        <v>47</v>
      </c>
      <c r="AH78" s="47">
        <v>0</v>
      </c>
      <c r="AI78" s="47">
        <v>1</v>
      </c>
      <c r="AJ78" s="30">
        <v>7501943431102</v>
      </c>
      <c r="AK78" s="30"/>
      <c r="AL78" s="49">
        <f t="shared" si="21"/>
        <v>20.356314999999999</v>
      </c>
      <c r="AM78" s="57">
        <f>F78*V77</f>
        <v>0</v>
      </c>
      <c r="AN78" s="57">
        <f>F78*Z77</f>
        <v>24</v>
      </c>
      <c r="AO78" s="57">
        <f>F78*AD77</f>
        <v>0</v>
      </c>
      <c r="AP78" s="57">
        <f t="shared" si="22"/>
        <v>0</v>
      </c>
    </row>
    <row r="79" spans="1:43" x14ac:dyDescent="0.25">
      <c r="A79" s="27">
        <v>71</v>
      </c>
      <c r="B79" s="38" t="s">
        <v>625</v>
      </c>
      <c r="C79" s="39">
        <v>70512</v>
      </c>
      <c r="D79" s="30">
        <v>7501943431249</v>
      </c>
      <c r="E79" s="31" t="s">
        <v>1348</v>
      </c>
      <c r="F79" s="35">
        <v>14</v>
      </c>
      <c r="G79" s="35">
        <v>22</v>
      </c>
      <c r="H79" s="40">
        <v>153.06</v>
      </c>
      <c r="I79" s="41">
        <f t="shared" si="14"/>
        <v>10.932857142857143</v>
      </c>
      <c r="J79" s="39">
        <v>2</v>
      </c>
      <c r="K79" s="39">
        <v>5</v>
      </c>
      <c r="L79" s="39"/>
      <c r="M79" s="41">
        <f t="shared" si="15"/>
        <v>10.17849</v>
      </c>
      <c r="N79" s="39">
        <v>16</v>
      </c>
      <c r="O79" s="56">
        <f t="shared" si="29"/>
        <v>11.807048399999999</v>
      </c>
      <c r="P79" s="39">
        <v>17</v>
      </c>
      <c r="Q79" s="41">
        <f t="shared" si="16"/>
        <v>14.225359518072288</v>
      </c>
      <c r="R79" s="41">
        <v>14.3</v>
      </c>
      <c r="S79" s="30">
        <v>25</v>
      </c>
      <c r="T79" s="30">
        <v>31</v>
      </c>
      <c r="U79" s="30">
        <f t="shared" si="17"/>
        <v>6</v>
      </c>
      <c r="V79" s="47">
        <v>1</v>
      </c>
      <c r="W79" s="47">
        <v>10</v>
      </c>
      <c r="X79" s="47">
        <v>62</v>
      </c>
      <c r="Y79" s="47">
        <f t="shared" si="18"/>
        <v>52</v>
      </c>
      <c r="Z79" s="47">
        <v>0</v>
      </c>
      <c r="AA79" s="47">
        <v>5</v>
      </c>
      <c r="AB79" s="47">
        <v>23</v>
      </c>
      <c r="AC79" s="47">
        <f t="shared" si="19"/>
        <v>18</v>
      </c>
      <c r="AD79" s="47">
        <v>0</v>
      </c>
      <c r="AE79" s="47">
        <v>14</v>
      </c>
      <c r="AF79" s="47">
        <v>0</v>
      </c>
      <c r="AG79" s="47">
        <f t="shared" si="20"/>
        <v>-14</v>
      </c>
      <c r="AH79" s="47">
        <v>1</v>
      </c>
      <c r="AI79" s="47">
        <v>2</v>
      </c>
      <c r="AJ79" s="30">
        <v>7501943431249</v>
      </c>
      <c r="AK79" s="30"/>
      <c r="AL79" s="49">
        <f t="shared" si="21"/>
        <v>10.17849</v>
      </c>
      <c r="AM79" s="57">
        <f>F79*V78</f>
        <v>0</v>
      </c>
      <c r="AN79" s="57">
        <f>F79*Z78</f>
        <v>0</v>
      </c>
      <c r="AO79" s="57">
        <f>F79*AD78</f>
        <v>0</v>
      </c>
      <c r="AP79" s="57">
        <f t="shared" si="22"/>
        <v>14</v>
      </c>
    </row>
    <row r="80" spans="1:43" x14ac:dyDescent="0.25">
      <c r="A80" s="27">
        <v>72</v>
      </c>
      <c r="B80" s="38" t="s">
        <v>625</v>
      </c>
      <c r="C80" s="39">
        <v>70503</v>
      </c>
      <c r="D80" s="30">
        <v>7501943431140</v>
      </c>
      <c r="E80" s="31" t="s">
        <v>1350</v>
      </c>
      <c r="F80" s="35">
        <v>24</v>
      </c>
      <c r="G80" s="35">
        <v>44</v>
      </c>
      <c r="H80" s="40">
        <v>524.76</v>
      </c>
      <c r="I80" s="41">
        <f t="shared" si="14"/>
        <v>21.864999999999998</v>
      </c>
      <c r="J80" s="39">
        <v>2</v>
      </c>
      <c r="K80" s="39">
        <v>4</v>
      </c>
      <c r="L80" s="39"/>
      <c r="M80" s="41">
        <f t="shared" si="15"/>
        <v>20.570591999999998</v>
      </c>
      <c r="N80" s="39">
        <v>16</v>
      </c>
      <c r="O80" s="56">
        <f t="shared" si="29"/>
        <v>23.861886719999994</v>
      </c>
      <c r="P80" s="39">
        <v>17</v>
      </c>
      <c r="Q80" s="41">
        <f t="shared" si="16"/>
        <v>28.749261108433728</v>
      </c>
      <c r="R80" s="41">
        <v>28.8</v>
      </c>
      <c r="S80" s="30">
        <v>5</v>
      </c>
      <c r="T80" s="30">
        <v>50</v>
      </c>
      <c r="U80" s="30">
        <f t="shared" si="17"/>
        <v>45</v>
      </c>
      <c r="V80" s="47"/>
      <c r="W80" s="47">
        <v>14</v>
      </c>
      <c r="X80" s="47">
        <v>68</v>
      </c>
      <c r="Y80" s="47">
        <f t="shared" si="18"/>
        <v>54</v>
      </c>
      <c r="Z80" s="47">
        <v>0</v>
      </c>
      <c r="AA80" s="47">
        <v>10</v>
      </c>
      <c r="AB80" s="47">
        <v>85</v>
      </c>
      <c r="AC80" s="47">
        <f t="shared" si="19"/>
        <v>75</v>
      </c>
      <c r="AD80" s="47">
        <v>0</v>
      </c>
      <c r="AE80" s="47">
        <v>12</v>
      </c>
      <c r="AF80" s="47">
        <v>68</v>
      </c>
      <c r="AG80" s="47">
        <f t="shared" si="20"/>
        <v>56</v>
      </c>
      <c r="AH80" s="47">
        <v>0</v>
      </c>
      <c r="AI80" s="47">
        <v>1</v>
      </c>
      <c r="AJ80" s="30">
        <v>7501943431140</v>
      </c>
      <c r="AK80" s="30"/>
      <c r="AL80" s="49">
        <f t="shared" si="21"/>
        <v>20.570591999999998</v>
      </c>
      <c r="AM80" s="57">
        <f>F80*V79</f>
        <v>24</v>
      </c>
      <c r="AN80" s="57">
        <f>F80*Z79</f>
        <v>0</v>
      </c>
      <c r="AO80" s="57">
        <f>F80*AD79</f>
        <v>0</v>
      </c>
      <c r="AP80" s="57">
        <f t="shared" si="22"/>
        <v>0</v>
      </c>
      <c r="AQ80" s="43"/>
    </row>
    <row r="81" spans="1:43" x14ac:dyDescent="0.25">
      <c r="A81" s="27">
        <v>73</v>
      </c>
      <c r="B81" s="38" t="s">
        <v>533</v>
      </c>
      <c r="C81" s="39">
        <v>88625</v>
      </c>
      <c r="D81" s="30">
        <v>7501017363735</v>
      </c>
      <c r="E81" s="31" t="s">
        <v>1369</v>
      </c>
      <c r="F81" s="35">
        <v>24</v>
      </c>
      <c r="G81" s="35">
        <v>10</v>
      </c>
      <c r="H81" s="40">
        <v>776.49</v>
      </c>
      <c r="I81" s="41">
        <f t="shared" si="14"/>
        <v>32.353749999999998</v>
      </c>
      <c r="J81" s="39">
        <v>2</v>
      </c>
      <c r="K81" s="39">
        <v>4</v>
      </c>
      <c r="L81" s="39"/>
      <c r="M81" s="41">
        <f t="shared" si="15"/>
        <v>30.438407999999995</v>
      </c>
      <c r="N81" s="39">
        <v>16</v>
      </c>
      <c r="O81" s="56">
        <f t="shared" si="29"/>
        <v>35.308553279999991</v>
      </c>
      <c r="P81" s="39">
        <v>17</v>
      </c>
      <c r="Q81" s="41">
        <f t="shared" si="16"/>
        <v>42.540425638554211</v>
      </c>
      <c r="R81" s="41">
        <v>42.6</v>
      </c>
      <c r="S81" s="30">
        <v>13</v>
      </c>
      <c r="T81" s="30">
        <v>46</v>
      </c>
      <c r="U81" s="30">
        <f t="shared" si="17"/>
        <v>33</v>
      </c>
      <c r="V81" s="47"/>
      <c r="W81" s="47">
        <v>2</v>
      </c>
      <c r="X81" s="47">
        <v>51</v>
      </c>
      <c r="Y81" s="47">
        <f t="shared" si="18"/>
        <v>49</v>
      </c>
      <c r="Z81" s="47">
        <v>0</v>
      </c>
      <c r="AA81" s="47">
        <v>9</v>
      </c>
      <c r="AB81" s="47">
        <v>27</v>
      </c>
      <c r="AC81" s="47">
        <f t="shared" si="19"/>
        <v>18</v>
      </c>
      <c r="AD81" s="47">
        <v>0</v>
      </c>
      <c r="AE81" s="47">
        <v>22</v>
      </c>
      <c r="AF81" s="47">
        <v>80</v>
      </c>
      <c r="AG81" s="47">
        <f t="shared" si="20"/>
        <v>58</v>
      </c>
      <c r="AH81" s="47">
        <v>0</v>
      </c>
      <c r="AI81" s="47">
        <v>1</v>
      </c>
      <c r="AJ81" s="30">
        <v>7501017363735</v>
      </c>
      <c r="AK81" s="30"/>
      <c r="AL81" s="49">
        <f t="shared" si="21"/>
        <v>30.438407999999995</v>
      </c>
      <c r="AM81" s="57">
        <f>F81*V80</f>
        <v>0</v>
      </c>
      <c r="AN81" s="57">
        <f>F81*Z80</f>
        <v>0</v>
      </c>
      <c r="AO81" s="57">
        <f>F81*AD80</f>
        <v>0</v>
      </c>
      <c r="AP81" s="57">
        <f t="shared" si="22"/>
        <v>0</v>
      </c>
    </row>
    <row r="82" spans="1:43" x14ac:dyDescent="0.25">
      <c r="A82" s="27">
        <v>74</v>
      </c>
      <c r="B82" s="38" t="s">
        <v>533</v>
      </c>
      <c r="C82" s="39">
        <v>88624</v>
      </c>
      <c r="D82" s="30">
        <v>7501017360918</v>
      </c>
      <c r="E82" s="31" t="s">
        <v>1368</v>
      </c>
      <c r="F82" s="35">
        <v>24</v>
      </c>
      <c r="G82" s="35">
        <v>10</v>
      </c>
      <c r="H82" s="40">
        <v>776.49</v>
      </c>
      <c r="I82" s="41">
        <f t="shared" si="14"/>
        <v>32.353749999999998</v>
      </c>
      <c r="J82" s="39">
        <v>2</v>
      </c>
      <c r="K82" s="39">
        <v>4</v>
      </c>
      <c r="L82" s="39"/>
      <c r="M82" s="41">
        <f t="shared" si="15"/>
        <v>30.438407999999995</v>
      </c>
      <c r="N82" s="39">
        <v>16</v>
      </c>
      <c r="O82" s="56">
        <f t="shared" si="29"/>
        <v>35.308553279999991</v>
      </c>
      <c r="P82" s="39">
        <v>17</v>
      </c>
      <c r="Q82" s="41">
        <f t="shared" si="16"/>
        <v>42.540425638554211</v>
      </c>
      <c r="R82" s="41">
        <v>42.6</v>
      </c>
      <c r="S82" s="30">
        <v>3</v>
      </c>
      <c r="T82" s="30">
        <v>54</v>
      </c>
      <c r="U82" s="30">
        <f t="shared" si="17"/>
        <v>51</v>
      </c>
      <c r="V82" s="47"/>
      <c r="W82" s="47">
        <v>1</v>
      </c>
      <c r="X82" s="47">
        <v>87</v>
      </c>
      <c r="Y82" s="47">
        <f t="shared" si="18"/>
        <v>86</v>
      </c>
      <c r="Z82" s="47">
        <v>0</v>
      </c>
      <c r="AA82" s="47">
        <v>2</v>
      </c>
      <c r="AB82" s="47">
        <v>45</v>
      </c>
      <c r="AC82" s="47">
        <f t="shared" si="19"/>
        <v>43</v>
      </c>
      <c r="AD82" s="47">
        <v>0</v>
      </c>
      <c r="AE82" s="47">
        <v>5</v>
      </c>
      <c r="AF82" s="47">
        <v>35</v>
      </c>
      <c r="AG82" s="47">
        <f t="shared" si="20"/>
        <v>30</v>
      </c>
      <c r="AH82" s="47">
        <v>0</v>
      </c>
      <c r="AI82" s="47">
        <v>1</v>
      </c>
      <c r="AJ82" s="30">
        <v>7501017360918</v>
      </c>
      <c r="AK82" s="30"/>
      <c r="AL82" s="49">
        <f t="shared" si="21"/>
        <v>30.438407999999995</v>
      </c>
      <c r="AM82" s="57">
        <f>F82*V81</f>
        <v>0</v>
      </c>
      <c r="AN82" s="57">
        <f>F82*Z81</f>
        <v>0</v>
      </c>
      <c r="AO82" s="57">
        <f>F82*AD81</f>
        <v>0</v>
      </c>
      <c r="AP82" s="57">
        <f t="shared" si="22"/>
        <v>0</v>
      </c>
      <c r="AQ82" s="43"/>
    </row>
    <row r="83" spans="1:43" x14ac:dyDescent="0.25">
      <c r="A83" s="27">
        <v>75</v>
      </c>
      <c r="B83" s="37"/>
      <c r="C83" s="42"/>
      <c r="D83" s="42"/>
      <c r="E83" s="42" t="s">
        <v>1380</v>
      </c>
      <c r="F83" s="42"/>
      <c r="G83" s="42"/>
      <c r="H83" s="42"/>
      <c r="I83" s="42"/>
      <c r="J83" s="42"/>
      <c r="K83" s="42"/>
      <c r="L83" s="42"/>
      <c r="M83" s="70" t="s">
        <v>1399</v>
      </c>
      <c r="N83" s="58" t="s">
        <v>1399</v>
      </c>
      <c r="O83" s="59" t="s">
        <v>1399</v>
      </c>
      <c r="P83" s="42"/>
      <c r="Q83" s="42"/>
      <c r="R83" s="42"/>
      <c r="S83" s="47"/>
      <c r="T83" s="46"/>
      <c r="U83" s="30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2"/>
      <c r="AK83" s="31"/>
      <c r="AL83" s="31"/>
      <c r="AM83" s="57"/>
      <c r="AN83" s="57"/>
      <c r="AO83" s="57"/>
      <c r="AP83" s="57"/>
      <c r="AQ83" s="63"/>
    </row>
    <row r="84" spans="1:43" x14ac:dyDescent="0.25">
      <c r="A84" s="27">
        <v>76</v>
      </c>
      <c r="B84" s="38" t="s">
        <v>687</v>
      </c>
      <c r="C84" s="39">
        <v>93512</v>
      </c>
      <c r="D84" s="30">
        <v>7501943453265</v>
      </c>
      <c r="E84" s="52" t="s">
        <v>1381</v>
      </c>
      <c r="F84" s="35">
        <v>10</v>
      </c>
      <c r="G84" s="35">
        <v>6</v>
      </c>
      <c r="H84" s="40">
        <v>341.25</v>
      </c>
      <c r="I84" s="41">
        <f t="shared" ref="I84:I95" si="30">+H84/F84</f>
        <v>34.125</v>
      </c>
      <c r="J84" s="39">
        <v>2</v>
      </c>
      <c r="K84" s="39">
        <v>9.5</v>
      </c>
      <c r="L84" s="39"/>
      <c r="M84" s="41">
        <f t="shared" ref="M84:M95" si="31">+I84*((100-J84)/100)*((100-K84)/100)*((100-L84)/100)</f>
        <v>30.265462500000002</v>
      </c>
      <c r="N84" s="39">
        <v>16</v>
      </c>
      <c r="O84" s="56">
        <f t="shared" ref="O84:O95" si="32">+M84*(1+(N84/100))</f>
        <v>35.107936500000001</v>
      </c>
      <c r="P84" s="39">
        <v>15</v>
      </c>
      <c r="Q84" s="41">
        <f t="shared" ref="Q84:Q95" si="33">+O84/((100-P84)/100)</f>
        <v>41.303454705882352</v>
      </c>
      <c r="R84" s="41"/>
      <c r="S84" s="30"/>
      <c r="T84" s="30"/>
      <c r="U84" s="30">
        <f t="shared" ref="U84:U95" si="34">T84-S84</f>
        <v>0</v>
      </c>
      <c r="V84" s="47">
        <v>1</v>
      </c>
      <c r="W84" s="47">
        <v>3</v>
      </c>
      <c r="X84" s="47">
        <v>8</v>
      </c>
      <c r="Y84" s="47">
        <f t="shared" ref="Y84:Y95" si="35">X84-W84</f>
        <v>5</v>
      </c>
      <c r="Z84" s="47">
        <v>1</v>
      </c>
      <c r="AA84" s="47"/>
      <c r="AB84" s="47"/>
      <c r="AC84" s="47">
        <f t="shared" ref="AC84:AC95" si="36">AB84-AA84</f>
        <v>0</v>
      </c>
      <c r="AD84" s="47">
        <f t="shared" ref="AD84:AD92" si="37">AC84/F84</f>
        <v>0</v>
      </c>
      <c r="AE84" s="47">
        <v>2</v>
      </c>
      <c r="AF84" s="47">
        <v>14</v>
      </c>
      <c r="AG84" s="47">
        <f t="shared" ref="AG84:AG95" si="38">AF84-AE84</f>
        <v>12</v>
      </c>
      <c r="AH84" s="47">
        <v>1</v>
      </c>
      <c r="AI84" s="47">
        <v>1</v>
      </c>
      <c r="AJ84" s="30">
        <v>7501943453265</v>
      </c>
      <c r="AK84" s="57">
        <v>2</v>
      </c>
      <c r="AL84" s="57">
        <v>2</v>
      </c>
      <c r="AM84" s="57" t="e">
        <f>F84*#REF!</f>
        <v>#REF!</v>
      </c>
      <c r="AN84" s="57" t="e">
        <f>F84*#REF!</f>
        <v>#REF!</v>
      </c>
      <c r="AO84" s="57" t="e">
        <f>F84*#REF!</f>
        <v>#REF!</v>
      </c>
      <c r="AP84" s="57">
        <f t="shared" ref="AP84:AP95" si="39">AH84*F84</f>
        <v>10</v>
      </c>
      <c r="AQ84" s="64">
        <v>2</v>
      </c>
    </row>
    <row r="85" spans="1:43" x14ac:dyDescent="0.25">
      <c r="A85" s="27">
        <v>77</v>
      </c>
      <c r="B85" s="38" t="s">
        <v>687</v>
      </c>
      <c r="C85" s="39">
        <v>93544</v>
      </c>
      <c r="D85" s="30">
        <v>7501943453746</v>
      </c>
      <c r="E85" s="52" t="s">
        <v>1385</v>
      </c>
      <c r="F85" s="35">
        <v>10</v>
      </c>
      <c r="G85" s="35">
        <v>6</v>
      </c>
      <c r="H85" s="40">
        <v>552.5</v>
      </c>
      <c r="I85" s="41">
        <f t="shared" si="30"/>
        <v>55.25</v>
      </c>
      <c r="J85" s="39">
        <v>2</v>
      </c>
      <c r="K85" s="39">
        <v>9.5</v>
      </c>
      <c r="L85" s="39"/>
      <c r="M85" s="41">
        <f t="shared" si="31"/>
        <v>49.001224999999998</v>
      </c>
      <c r="N85" s="39">
        <v>16</v>
      </c>
      <c r="O85" s="56">
        <f t="shared" si="32"/>
        <v>56.841420999999997</v>
      </c>
      <c r="P85" s="39">
        <v>15</v>
      </c>
      <c r="Q85" s="41">
        <f t="shared" si="33"/>
        <v>66.872259999999997</v>
      </c>
      <c r="R85" s="41"/>
      <c r="S85" s="30"/>
      <c r="T85" s="30"/>
      <c r="U85" s="30">
        <f t="shared" si="34"/>
        <v>0</v>
      </c>
      <c r="V85" s="47">
        <v>1</v>
      </c>
      <c r="W85" s="47">
        <v>3</v>
      </c>
      <c r="X85" s="47">
        <v>13</v>
      </c>
      <c r="Y85" s="47">
        <f t="shared" si="35"/>
        <v>10</v>
      </c>
      <c r="Z85" s="47">
        <v>0</v>
      </c>
      <c r="AA85" s="47"/>
      <c r="AB85" s="47"/>
      <c r="AC85" s="47">
        <f t="shared" si="36"/>
        <v>0</v>
      </c>
      <c r="AD85" s="47">
        <f t="shared" si="37"/>
        <v>0</v>
      </c>
      <c r="AE85" s="47">
        <v>1</v>
      </c>
      <c r="AF85" s="47">
        <v>29</v>
      </c>
      <c r="AG85" s="47">
        <f t="shared" si="38"/>
        <v>28</v>
      </c>
      <c r="AH85" s="47">
        <v>0</v>
      </c>
      <c r="AI85" s="47">
        <v>1</v>
      </c>
      <c r="AJ85" s="30">
        <v>7501943453746</v>
      </c>
      <c r="AK85" s="57">
        <v>2</v>
      </c>
      <c r="AL85" s="57">
        <v>2</v>
      </c>
      <c r="AM85" s="57">
        <f t="shared" ref="AM85:AM95" si="40">F85*V84</f>
        <v>10</v>
      </c>
      <c r="AN85" s="57">
        <f t="shared" ref="AN85:AN95" si="41">F85*Z84</f>
        <v>10</v>
      </c>
      <c r="AO85" s="57">
        <f t="shared" ref="AO85:AO95" si="42">F85*AD84</f>
        <v>0</v>
      </c>
      <c r="AP85" s="57">
        <f t="shared" si="39"/>
        <v>0</v>
      </c>
      <c r="AQ85" s="64">
        <v>2</v>
      </c>
    </row>
    <row r="86" spans="1:43" x14ac:dyDescent="0.25">
      <c r="A86" s="27">
        <v>78</v>
      </c>
      <c r="B86" s="38" t="s">
        <v>687</v>
      </c>
      <c r="C86" s="39">
        <v>93547</v>
      </c>
      <c r="D86" s="30">
        <v>7501943453760</v>
      </c>
      <c r="E86" s="52" t="s">
        <v>1382</v>
      </c>
      <c r="F86" s="35">
        <v>10</v>
      </c>
      <c r="G86" s="35">
        <v>6</v>
      </c>
      <c r="H86" s="40">
        <v>612.9</v>
      </c>
      <c r="I86" s="41">
        <f t="shared" si="30"/>
        <v>61.29</v>
      </c>
      <c r="J86" s="39">
        <v>2</v>
      </c>
      <c r="K86" s="39">
        <v>9.5</v>
      </c>
      <c r="L86" s="39"/>
      <c r="M86" s="41">
        <f t="shared" si="31"/>
        <v>54.358100999999998</v>
      </c>
      <c r="N86" s="39">
        <v>16</v>
      </c>
      <c r="O86" s="56">
        <f t="shared" si="32"/>
        <v>63.055397159999991</v>
      </c>
      <c r="P86" s="39">
        <v>15</v>
      </c>
      <c r="Q86" s="41">
        <f t="shared" si="33"/>
        <v>74.182820188235283</v>
      </c>
      <c r="R86" s="41"/>
      <c r="S86" s="30">
        <v>1</v>
      </c>
      <c r="T86" s="30">
        <v>23</v>
      </c>
      <c r="U86" s="30">
        <f t="shared" si="34"/>
        <v>22</v>
      </c>
      <c r="V86" s="47"/>
      <c r="W86" s="47">
        <v>1</v>
      </c>
      <c r="X86" s="47">
        <v>19</v>
      </c>
      <c r="Y86" s="47">
        <f t="shared" si="35"/>
        <v>18</v>
      </c>
      <c r="Z86" s="47">
        <v>0</v>
      </c>
      <c r="AA86" s="47"/>
      <c r="AB86" s="47"/>
      <c r="AC86" s="47">
        <f t="shared" si="36"/>
        <v>0</v>
      </c>
      <c r="AD86" s="47">
        <f t="shared" si="37"/>
        <v>0</v>
      </c>
      <c r="AE86" s="47"/>
      <c r="AF86" s="47"/>
      <c r="AG86" s="47">
        <f t="shared" si="38"/>
        <v>0</v>
      </c>
      <c r="AH86" s="47">
        <v>1</v>
      </c>
      <c r="AI86" s="47">
        <v>1</v>
      </c>
      <c r="AJ86" s="30">
        <v>7501943453760</v>
      </c>
      <c r="AK86" s="57">
        <v>2</v>
      </c>
      <c r="AL86" s="57">
        <v>2</v>
      </c>
      <c r="AM86" s="57">
        <f t="shared" si="40"/>
        <v>10</v>
      </c>
      <c r="AN86" s="57">
        <f t="shared" si="41"/>
        <v>0</v>
      </c>
      <c r="AO86" s="57">
        <f t="shared" si="42"/>
        <v>0</v>
      </c>
      <c r="AP86" s="57">
        <f t="shared" si="39"/>
        <v>10</v>
      </c>
      <c r="AQ86" s="64">
        <v>2</v>
      </c>
    </row>
    <row r="87" spans="1:43" x14ac:dyDescent="0.25">
      <c r="A87" s="27">
        <v>79</v>
      </c>
      <c r="B87" s="38" t="s">
        <v>687</v>
      </c>
      <c r="C87" s="39">
        <v>93537</v>
      </c>
      <c r="D87" s="30">
        <v>7501943474734</v>
      </c>
      <c r="E87" s="52" t="s">
        <v>1383</v>
      </c>
      <c r="F87" s="35">
        <v>8</v>
      </c>
      <c r="G87" s="35">
        <v>18</v>
      </c>
      <c r="H87" s="40">
        <v>688</v>
      </c>
      <c r="I87" s="41">
        <f t="shared" si="30"/>
        <v>86</v>
      </c>
      <c r="J87" s="39">
        <v>2</v>
      </c>
      <c r="K87" s="39">
        <v>9.5</v>
      </c>
      <c r="L87" s="39"/>
      <c r="M87" s="41">
        <f t="shared" si="31"/>
        <v>76.273400000000009</v>
      </c>
      <c r="N87" s="39">
        <v>16</v>
      </c>
      <c r="O87" s="56">
        <f t="shared" si="32"/>
        <v>88.47714400000001</v>
      </c>
      <c r="P87" s="39">
        <v>15</v>
      </c>
      <c r="Q87" s="41">
        <f t="shared" si="33"/>
        <v>104.09075764705884</v>
      </c>
      <c r="R87" s="41"/>
      <c r="S87" s="30">
        <v>10</v>
      </c>
      <c r="T87" s="30">
        <v>14</v>
      </c>
      <c r="U87" s="30">
        <f t="shared" si="34"/>
        <v>4</v>
      </c>
      <c r="V87" s="47">
        <v>1</v>
      </c>
      <c r="W87" s="47">
        <v>1</v>
      </c>
      <c r="X87" s="47">
        <v>51</v>
      </c>
      <c r="Y87" s="47">
        <f t="shared" si="35"/>
        <v>50</v>
      </c>
      <c r="Z87" s="47">
        <v>0</v>
      </c>
      <c r="AA87" s="47"/>
      <c r="AB87" s="47"/>
      <c r="AC87" s="47">
        <f t="shared" si="36"/>
        <v>0</v>
      </c>
      <c r="AD87" s="47">
        <f t="shared" si="37"/>
        <v>0</v>
      </c>
      <c r="AE87" s="47">
        <v>9</v>
      </c>
      <c r="AF87" s="47">
        <v>54</v>
      </c>
      <c r="AG87" s="47">
        <f t="shared" si="38"/>
        <v>45</v>
      </c>
      <c r="AH87" s="47">
        <v>0</v>
      </c>
      <c r="AI87" s="47">
        <v>1</v>
      </c>
      <c r="AJ87" s="30">
        <v>7501943474734</v>
      </c>
      <c r="AK87" s="57">
        <v>2</v>
      </c>
      <c r="AL87" s="57">
        <v>2</v>
      </c>
      <c r="AM87" s="57">
        <f t="shared" si="40"/>
        <v>0</v>
      </c>
      <c r="AN87" s="57">
        <f t="shared" si="41"/>
        <v>0</v>
      </c>
      <c r="AO87" s="57">
        <f t="shared" si="42"/>
        <v>0</v>
      </c>
      <c r="AP87" s="57">
        <f t="shared" si="39"/>
        <v>0</v>
      </c>
      <c r="AQ87" s="61">
        <v>2</v>
      </c>
    </row>
    <row r="88" spans="1:43" x14ac:dyDescent="0.25">
      <c r="A88" s="27">
        <v>80</v>
      </c>
      <c r="B88" s="38" t="s">
        <v>687</v>
      </c>
      <c r="C88" s="39">
        <v>66997</v>
      </c>
      <c r="D88" s="30">
        <v>7501943474833</v>
      </c>
      <c r="E88" s="52" t="s">
        <v>1386</v>
      </c>
      <c r="F88" s="35">
        <v>8</v>
      </c>
      <c r="G88" s="35">
        <v>10</v>
      </c>
      <c r="H88" s="40">
        <v>900.55</v>
      </c>
      <c r="I88" s="41">
        <f t="shared" si="30"/>
        <v>112.56874999999999</v>
      </c>
      <c r="J88" s="39">
        <v>2</v>
      </c>
      <c r="K88" s="39">
        <v>9.5</v>
      </c>
      <c r="L88" s="39"/>
      <c r="M88" s="41">
        <f t="shared" si="31"/>
        <v>99.837224375000005</v>
      </c>
      <c r="N88" s="39">
        <v>16</v>
      </c>
      <c r="O88" s="56">
        <f t="shared" si="32"/>
        <v>115.811180275</v>
      </c>
      <c r="P88" s="39">
        <v>15</v>
      </c>
      <c r="Q88" s="41">
        <f t="shared" si="33"/>
        <v>136.24844738235294</v>
      </c>
      <c r="R88" s="41">
        <v>150.6</v>
      </c>
      <c r="S88" s="30">
        <v>2</v>
      </c>
      <c r="T88" s="30">
        <v>14</v>
      </c>
      <c r="U88" s="30">
        <f t="shared" si="34"/>
        <v>12</v>
      </c>
      <c r="V88" s="47"/>
      <c r="W88" s="47"/>
      <c r="X88" s="47"/>
      <c r="Y88" s="47">
        <f t="shared" si="35"/>
        <v>0</v>
      </c>
      <c r="Z88" s="47">
        <v>1</v>
      </c>
      <c r="AA88" s="47"/>
      <c r="AB88" s="47"/>
      <c r="AC88" s="47">
        <f t="shared" si="36"/>
        <v>0</v>
      </c>
      <c r="AD88" s="47">
        <f t="shared" si="37"/>
        <v>0</v>
      </c>
      <c r="AE88" s="47">
        <v>3</v>
      </c>
      <c r="AF88" s="47">
        <v>0</v>
      </c>
      <c r="AG88" s="47">
        <f t="shared" si="38"/>
        <v>-3</v>
      </c>
      <c r="AH88" s="47">
        <v>1</v>
      </c>
      <c r="AI88" s="47">
        <v>1</v>
      </c>
      <c r="AJ88" s="30">
        <v>7501943474833</v>
      </c>
      <c r="AK88" s="30"/>
      <c r="AL88" s="49">
        <f>M88</f>
        <v>99.837224375000005</v>
      </c>
      <c r="AM88" s="57">
        <f t="shared" si="40"/>
        <v>8</v>
      </c>
      <c r="AN88" s="57">
        <f t="shared" si="41"/>
        <v>0</v>
      </c>
      <c r="AO88" s="57">
        <f t="shared" si="42"/>
        <v>0</v>
      </c>
      <c r="AP88" s="57">
        <f t="shared" si="39"/>
        <v>8</v>
      </c>
      <c r="AQ88" s="43"/>
    </row>
    <row r="89" spans="1:43" x14ac:dyDescent="0.25">
      <c r="A89" s="27">
        <v>81</v>
      </c>
      <c r="B89" s="38" t="s">
        <v>687</v>
      </c>
      <c r="C89" s="39">
        <v>66999</v>
      </c>
      <c r="D89" s="30">
        <v>7501943474871</v>
      </c>
      <c r="E89" s="52" t="s">
        <v>1387</v>
      </c>
      <c r="F89" s="35">
        <v>8</v>
      </c>
      <c r="G89" s="35">
        <v>10</v>
      </c>
      <c r="H89" s="40">
        <v>855</v>
      </c>
      <c r="I89" s="41">
        <f t="shared" si="30"/>
        <v>106.875</v>
      </c>
      <c r="J89" s="39">
        <v>2</v>
      </c>
      <c r="K89" s="39">
        <v>9.5</v>
      </c>
      <c r="L89" s="39"/>
      <c r="M89" s="41">
        <f t="shared" si="31"/>
        <v>94.787437499999996</v>
      </c>
      <c r="N89" s="39">
        <v>16</v>
      </c>
      <c r="O89" s="56">
        <f t="shared" si="32"/>
        <v>109.95342749999999</v>
      </c>
      <c r="P89" s="39">
        <v>15</v>
      </c>
      <c r="Q89" s="41">
        <f t="shared" si="33"/>
        <v>129.35697352941176</v>
      </c>
      <c r="R89" s="41">
        <v>142.9</v>
      </c>
      <c r="S89" s="30">
        <v>1</v>
      </c>
      <c r="T89" s="30">
        <v>23</v>
      </c>
      <c r="U89" s="30">
        <f t="shared" si="34"/>
        <v>22</v>
      </c>
      <c r="V89" s="47"/>
      <c r="W89" s="47"/>
      <c r="X89" s="47"/>
      <c r="Y89" s="47">
        <f t="shared" si="35"/>
        <v>0</v>
      </c>
      <c r="Z89" s="47">
        <v>1</v>
      </c>
      <c r="AA89" s="47"/>
      <c r="AB89" s="47"/>
      <c r="AC89" s="47">
        <f t="shared" si="36"/>
        <v>0</v>
      </c>
      <c r="AD89" s="47">
        <f t="shared" si="37"/>
        <v>0</v>
      </c>
      <c r="AE89" s="47">
        <v>1</v>
      </c>
      <c r="AF89" s="47">
        <v>14</v>
      </c>
      <c r="AG89" s="47">
        <f t="shared" si="38"/>
        <v>13</v>
      </c>
      <c r="AH89" s="47">
        <v>0</v>
      </c>
      <c r="AI89" s="47">
        <v>1</v>
      </c>
      <c r="AJ89" s="30">
        <v>7501943474871</v>
      </c>
      <c r="AK89" s="30"/>
      <c r="AL89" s="49">
        <f>M89</f>
        <v>94.787437499999996</v>
      </c>
      <c r="AM89" s="57">
        <f t="shared" si="40"/>
        <v>0</v>
      </c>
      <c r="AN89" s="57">
        <f t="shared" si="41"/>
        <v>8</v>
      </c>
      <c r="AO89" s="57">
        <f t="shared" si="42"/>
        <v>0</v>
      </c>
      <c r="AP89" s="57">
        <f t="shared" si="39"/>
        <v>0</v>
      </c>
      <c r="AQ89" s="43"/>
    </row>
    <row r="90" spans="1:43" x14ac:dyDescent="0.25">
      <c r="A90" s="27">
        <v>82</v>
      </c>
      <c r="B90" s="38" t="s">
        <v>687</v>
      </c>
      <c r="C90" s="39">
        <v>66955</v>
      </c>
      <c r="D90" s="30">
        <v>7501943466548</v>
      </c>
      <c r="E90" s="52" t="s">
        <v>1388</v>
      </c>
      <c r="F90" s="35">
        <v>8</v>
      </c>
      <c r="G90" s="35">
        <v>10</v>
      </c>
      <c r="H90" s="40">
        <v>651.5</v>
      </c>
      <c r="I90" s="41">
        <f t="shared" si="30"/>
        <v>81.4375</v>
      </c>
      <c r="J90" s="39">
        <v>2</v>
      </c>
      <c r="K90" s="39">
        <v>9.5</v>
      </c>
      <c r="L90" s="39"/>
      <c r="M90" s="41">
        <f t="shared" si="31"/>
        <v>72.22691875000001</v>
      </c>
      <c r="N90" s="39">
        <v>16</v>
      </c>
      <c r="O90" s="56">
        <f t="shared" si="32"/>
        <v>83.78322575</v>
      </c>
      <c r="P90" s="39">
        <v>15</v>
      </c>
      <c r="Q90" s="41">
        <f t="shared" si="33"/>
        <v>98.56850088235295</v>
      </c>
      <c r="R90" s="41">
        <v>108.9</v>
      </c>
      <c r="S90" s="30">
        <v>3</v>
      </c>
      <c r="T90" s="30">
        <v>8</v>
      </c>
      <c r="U90" s="30">
        <f t="shared" si="34"/>
        <v>5</v>
      </c>
      <c r="V90" s="47">
        <v>1</v>
      </c>
      <c r="W90" s="47">
        <v>1</v>
      </c>
      <c r="X90" s="47">
        <v>29</v>
      </c>
      <c r="Y90" s="47">
        <f t="shared" si="35"/>
        <v>28</v>
      </c>
      <c r="Z90" s="47">
        <v>0</v>
      </c>
      <c r="AA90" s="47"/>
      <c r="AB90" s="47"/>
      <c r="AC90" s="47">
        <f t="shared" si="36"/>
        <v>0</v>
      </c>
      <c r="AD90" s="47">
        <f t="shared" si="37"/>
        <v>0</v>
      </c>
      <c r="AE90" s="47">
        <v>10</v>
      </c>
      <c r="AF90" s="47">
        <v>4</v>
      </c>
      <c r="AG90" s="47">
        <f t="shared" si="38"/>
        <v>-6</v>
      </c>
      <c r="AH90" s="47">
        <v>1</v>
      </c>
      <c r="AI90" s="47">
        <v>1</v>
      </c>
      <c r="AJ90" s="30">
        <v>7501943466548</v>
      </c>
      <c r="AK90" s="30"/>
      <c r="AL90" s="49">
        <f>M90</f>
        <v>72.22691875000001</v>
      </c>
      <c r="AM90" s="57">
        <f t="shared" si="40"/>
        <v>0</v>
      </c>
      <c r="AN90" s="57">
        <f t="shared" si="41"/>
        <v>8</v>
      </c>
      <c r="AO90" s="57">
        <f t="shared" si="42"/>
        <v>0</v>
      </c>
      <c r="AP90" s="57">
        <f t="shared" si="39"/>
        <v>8</v>
      </c>
      <c r="AQ90" s="43"/>
    </row>
    <row r="91" spans="1:43" x14ac:dyDescent="0.25">
      <c r="A91" s="27">
        <v>83</v>
      </c>
      <c r="B91" s="38" t="s">
        <v>687</v>
      </c>
      <c r="C91" s="39">
        <v>67014</v>
      </c>
      <c r="D91" s="30">
        <v>7501943474895</v>
      </c>
      <c r="E91" s="52" t="s">
        <v>1384</v>
      </c>
      <c r="F91" s="35">
        <v>10</v>
      </c>
      <c r="G91" s="35">
        <v>8</v>
      </c>
      <c r="H91" s="40">
        <v>448.88</v>
      </c>
      <c r="I91" s="41">
        <f t="shared" si="30"/>
        <v>44.887999999999998</v>
      </c>
      <c r="J91" s="39">
        <v>2</v>
      </c>
      <c r="K91" s="39">
        <v>9.5</v>
      </c>
      <c r="L91" s="39"/>
      <c r="M91" s="41">
        <f t="shared" si="31"/>
        <v>39.8111672</v>
      </c>
      <c r="N91" s="39">
        <v>17</v>
      </c>
      <c r="O91" s="56">
        <f t="shared" si="32"/>
        <v>46.579065623999995</v>
      </c>
      <c r="P91" s="39">
        <v>16</v>
      </c>
      <c r="Q91" s="41">
        <f t="shared" si="33"/>
        <v>55.451268599999999</v>
      </c>
      <c r="R91" s="41">
        <v>109.9</v>
      </c>
      <c r="S91" s="30">
        <v>4</v>
      </c>
      <c r="T91" s="30">
        <v>24</v>
      </c>
      <c r="U91" s="30">
        <f t="shared" si="34"/>
        <v>20</v>
      </c>
      <c r="V91" s="47"/>
      <c r="W91" s="47">
        <v>2</v>
      </c>
      <c r="X91" s="47">
        <v>29</v>
      </c>
      <c r="Y91" s="47">
        <f t="shared" si="35"/>
        <v>27</v>
      </c>
      <c r="Z91" s="47">
        <v>0</v>
      </c>
      <c r="AA91" s="47"/>
      <c r="AB91" s="47"/>
      <c r="AC91" s="47">
        <f t="shared" si="36"/>
        <v>0</v>
      </c>
      <c r="AD91" s="47">
        <f t="shared" si="37"/>
        <v>0</v>
      </c>
      <c r="AE91" s="47">
        <v>6</v>
      </c>
      <c r="AF91" s="47">
        <v>24</v>
      </c>
      <c r="AG91" s="47">
        <f t="shared" si="38"/>
        <v>18</v>
      </c>
      <c r="AH91" s="47">
        <v>0</v>
      </c>
      <c r="AI91" s="47">
        <v>1</v>
      </c>
      <c r="AJ91" s="30">
        <v>7501943474895</v>
      </c>
      <c r="AK91" s="30"/>
      <c r="AL91" s="49"/>
      <c r="AM91" s="57">
        <f t="shared" si="40"/>
        <v>10</v>
      </c>
      <c r="AN91" s="57">
        <f t="shared" si="41"/>
        <v>0</v>
      </c>
      <c r="AO91" s="57">
        <f t="shared" si="42"/>
        <v>0</v>
      </c>
      <c r="AP91" s="57">
        <f t="shared" si="39"/>
        <v>0</v>
      </c>
      <c r="AQ91" s="43"/>
    </row>
    <row r="92" spans="1:43" x14ac:dyDescent="0.25">
      <c r="A92" s="27">
        <v>84</v>
      </c>
      <c r="B92" s="38" t="s">
        <v>687</v>
      </c>
      <c r="C92" s="39">
        <v>67015</v>
      </c>
      <c r="D92" s="30">
        <v>7501943474994</v>
      </c>
      <c r="E92" s="52" t="s">
        <v>1389</v>
      </c>
      <c r="F92" s="35">
        <v>4</v>
      </c>
      <c r="G92" s="35">
        <v>10</v>
      </c>
      <c r="H92" s="40">
        <v>231.2</v>
      </c>
      <c r="I92" s="41">
        <f t="shared" si="30"/>
        <v>57.8</v>
      </c>
      <c r="J92" s="39">
        <v>2</v>
      </c>
      <c r="K92" s="39">
        <v>9.5</v>
      </c>
      <c r="L92" s="39"/>
      <c r="M92" s="41">
        <f t="shared" si="31"/>
        <v>51.262819999999998</v>
      </c>
      <c r="N92" s="39">
        <v>16</v>
      </c>
      <c r="O92" s="56">
        <f t="shared" si="32"/>
        <v>59.46487119999999</v>
      </c>
      <c r="P92" s="39">
        <v>15</v>
      </c>
      <c r="Q92" s="41">
        <f t="shared" si="33"/>
        <v>69.958671999999993</v>
      </c>
      <c r="R92" s="41">
        <v>77.3</v>
      </c>
      <c r="S92" s="30">
        <v>1</v>
      </c>
      <c r="T92" s="30">
        <v>8</v>
      </c>
      <c r="U92" s="30">
        <f t="shared" si="34"/>
        <v>7</v>
      </c>
      <c r="V92" s="47"/>
      <c r="W92" s="47"/>
      <c r="X92" s="47"/>
      <c r="Y92" s="47">
        <f t="shared" si="35"/>
        <v>0</v>
      </c>
      <c r="Z92" s="47">
        <v>1</v>
      </c>
      <c r="AA92" s="47"/>
      <c r="AB92" s="47"/>
      <c r="AC92" s="47">
        <f t="shared" si="36"/>
        <v>0</v>
      </c>
      <c r="AD92" s="47">
        <f t="shared" si="37"/>
        <v>0</v>
      </c>
      <c r="AE92" s="47">
        <v>1</v>
      </c>
      <c r="AF92" s="47">
        <v>18</v>
      </c>
      <c r="AG92" s="47">
        <f t="shared" si="38"/>
        <v>17</v>
      </c>
      <c r="AH92" s="47">
        <v>0</v>
      </c>
      <c r="AI92" s="47">
        <v>1</v>
      </c>
      <c r="AJ92" s="30">
        <v>7501943474994</v>
      </c>
      <c r="AK92" s="30"/>
      <c r="AL92" s="49">
        <f>M92</f>
        <v>51.262819999999998</v>
      </c>
      <c r="AM92" s="57">
        <f t="shared" si="40"/>
        <v>0</v>
      </c>
      <c r="AN92" s="57">
        <f t="shared" si="41"/>
        <v>0</v>
      </c>
      <c r="AO92" s="57">
        <f t="shared" si="42"/>
        <v>0</v>
      </c>
      <c r="AP92" s="57">
        <f t="shared" si="39"/>
        <v>0</v>
      </c>
    </row>
    <row r="93" spans="1:43" x14ac:dyDescent="0.25">
      <c r="A93" s="27">
        <v>85</v>
      </c>
      <c r="B93" s="38" t="s">
        <v>687</v>
      </c>
      <c r="C93" s="39">
        <v>67028</v>
      </c>
      <c r="D93" s="30">
        <v>7501943475014</v>
      </c>
      <c r="E93" s="31" t="s">
        <v>1317</v>
      </c>
      <c r="F93" s="35">
        <v>4</v>
      </c>
      <c r="G93" s="35">
        <v>10</v>
      </c>
      <c r="H93" s="40">
        <v>274.2</v>
      </c>
      <c r="I93" s="41">
        <f t="shared" si="30"/>
        <v>68.55</v>
      </c>
      <c r="J93" s="39">
        <v>2</v>
      </c>
      <c r="K93" s="39">
        <v>9.5</v>
      </c>
      <c r="L93" s="39"/>
      <c r="M93" s="41">
        <f t="shared" si="31"/>
        <v>60.796995000000003</v>
      </c>
      <c r="N93" s="39">
        <v>16</v>
      </c>
      <c r="O93" s="56">
        <f t="shared" si="32"/>
        <v>70.524514199999999</v>
      </c>
      <c r="P93" s="39">
        <v>15</v>
      </c>
      <c r="Q93" s="41">
        <f t="shared" si="33"/>
        <v>82.970016705882358</v>
      </c>
      <c r="R93" s="41">
        <v>91.7</v>
      </c>
      <c r="S93" s="30">
        <v>1</v>
      </c>
      <c r="T93" s="30">
        <v>17</v>
      </c>
      <c r="U93" s="30">
        <f t="shared" si="34"/>
        <v>16</v>
      </c>
      <c r="V93" s="47"/>
      <c r="W93" s="47"/>
      <c r="X93" s="47"/>
      <c r="Y93" s="47">
        <f t="shared" si="35"/>
        <v>0</v>
      </c>
      <c r="Z93" s="47">
        <v>1</v>
      </c>
      <c r="AA93" s="47">
        <v>3</v>
      </c>
      <c r="AB93" s="47">
        <v>5</v>
      </c>
      <c r="AC93" s="47">
        <f t="shared" si="36"/>
        <v>2</v>
      </c>
      <c r="AD93" s="47">
        <v>0</v>
      </c>
      <c r="AE93" s="47"/>
      <c r="AF93" s="47"/>
      <c r="AG93" s="47">
        <f t="shared" si="38"/>
        <v>0</v>
      </c>
      <c r="AH93" s="47">
        <f>AG93/F93</f>
        <v>0</v>
      </c>
      <c r="AI93" s="47">
        <v>1</v>
      </c>
      <c r="AJ93" s="30">
        <v>7501943475014</v>
      </c>
      <c r="AK93" s="30"/>
      <c r="AL93" s="49">
        <f>M93</f>
        <v>60.796995000000003</v>
      </c>
      <c r="AM93" s="57">
        <f t="shared" si="40"/>
        <v>0</v>
      </c>
      <c r="AN93" s="57">
        <f t="shared" si="41"/>
        <v>4</v>
      </c>
      <c r="AO93" s="57">
        <f t="shared" si="42"/>
        <v>0</v>
      </c>
      <c r="AP93" s="57">
        <f t="shared" si="39"/>
        <v>0</v>
      </c>
      <c r="AQ93" s="43"/>
    </row>
    <row r="94" spans="1:43" x14ac:dyDescent="0.25">
      <c r="A94" s="27">
        <v>86</v>
      </c>
      <c r="B94" s="38" t="s">
        <v>687</v>
      </c>
      <c r="C94" s="39">
        <v>93686</v>
      </c>
      <c r="D94" s="30">
        <v>7501943475076</v>
      </c>
      <c r="E94" s="31" t="s">
        <v>1318</v>
      </c>
      <c r="F94" s="35">
        <v>8</v>
      </c>
      <c r="G94" s="35">
        <v>10</v>
      </c>
      <c r="H94" s="40">
        <v>420</v>
      </c>
      <c r="I94" s="41">
        <f t="shared" si="30"/>
        <v>52.5</v>
      </c>
      <c r="J94" s="39">
        <v>2</v>
      </c>
      <c r="K94" s="39">
        <v>9.5</v>
      </c>
      <c r="L94" s="39"/>
      <c r="M94" s="41">
        <f t="shared" si="31"/>
        <v>46.562249999999999</v>
      </c>
      <c r="N94" s="39">
        <v>16</v>
      </c>
      <c r="O94" s="56">
        <f t="shared" si="32"/>
        <v>54.012209999999996</v>
      </c>
      <c r="P94" s="39">
        <v>15</v>
      </c>
      <c r="Q94" s="41">
        <f t="shared" si="33"/>
        <v>63.543776470588234</v>
      </c>
      <c r="R94" s="41">
        <v>70.2</v>
      </c>
      <c r="S94" s="30">
        <v>4</v>
      </c>
      <c r="T94" s="30">
        <v>6</v>
      </c>
      <c r="U94" s="30">
        <f t="shared" si="34"/>
        <v>2</v>
      </c>
      <c r="V94" s="47">
        <v>1</v>
      </c>
      <c r="W94" s="47">
        <v>6</v>
      </c>
      <c r="X94" s="47">
        <v>13</v>
      </c>
      <c r="Y94" s="47">
        <f t="shared" si="35"/>
        <v>7</v>
      </c>
      <c r="Z94" s="47">
        <v>1</v>
      </c>
      <c r="AA94" s="47"/>
      <c r="AB94" s="47"/>
      <c r="AC94" s="47">
        <f t="shared" si="36"/>
        <v>0</v>
      </c>
      <c r="AD94" s="47">
        <f>AC94/F94</f>
        <v>0</v>
      </c>
      <c r="AE94" s="47">
        <v>3</v>
      </c>
      <c r="AF94" s="47">
        <v>21</v>
      </c>
      <c r="AG94" s="47">
        <f t="shared" si="38"/>
        <v>18</v>
      </c>
      <c r="AH94" s="47">
        <v>0</v>
      </c>
      <c r="AI94" s="47">
        <v>1</v>
      </c>
      <c r="AJ94" s="30">
        <v>7501943475076</v>
      </c>
      <c r="AK94" s="30"/>
      <c r="AL94" s="49">
        <f>M94</f>
        <v>46.562249999999999</v>
      </c>
      <c r="AM94" s="57">
        <f t="shared" si="40"/>
        <v>0</v>
      </c>
      <c r="AN94" s="57">
        <f t="shared" si="41"/>
        <v>8</v>
      </c>
      <c r="AO94" s="57">
        <f t="shared" si="42"/>
        <v>0</v>
      </c>
      <c r="AP94" s="57">
        <f t="shared" si="39"/>
        <v>0</v>
      </c>
    </row>
    <row r="95" spans="1:43" x14ac:dyDescent="0.25">
      <c r="A95" s="27">
        <v>87</v>
      </c>
      <c r="B95" s="38" t="s">
        <v>690</v>
      </c>
      <c r="C95" s="39">
        <v>93574</v>
      </c>
      <c r="D95" s="30">
        <v>7501943471603</v>
      </c>
      <c r="E95" s="31" t="s">
        <v>1309</v>
      </c>
      <c r="F95" s="35">
        <v>18</v>
      </c>
      <c r="G95" s="35">
        <v>42</v>
      </c>
      <c r="H95" s="40">
        <v>593.54</v>
      </c>
      <c r="I95" s="41">
        <f t="shared" si="30"/>
        <v>32.974444444444444</v>
      </c>
      <c r="J95" s="39">
        <v>2</v>
      </c>
      <c r="K95" s="39">
        <v>5</v>
      </c>
      <c r="L95" s="39">
        <v>5.5</v>
      </c>
      <c r="M95" s="41">
        <f t="shared" si="31"/>
        <v>29.010751349999996</v>
      </c>
      <c r="N95" s="39">
        <v>16</v>
      </c>
      <c r="O95" s="56">
        <f t="shared" si="32"/>
        <v>33.652471565999996</v>
      </c>
      <c r="P95" s="39">
        <v>20</v>
      </c>
      <c r="Q95" s="41">
        <f t="shared" si="33"/>
        <v>42.065589457499989</v>
      </c>
      <c r="R95" s="41">
        <v>44.3</v>
      </c>
      <c r="S95" s="30">
        <v>27</v>
      </c>
      <c r="T95" s="30">
        <v>74</v>
      </c>
      <c r="U95" s="30">
        <f t="shared" si="34"/>
        <v>47</v>
      </c>
      <c r="V95" s="47">
        <v>2</v>
      </c>
      <c r="W95" s="47">
        <v>18</v>
      </c>
      <c r="X95" s="47">
        <v>18</v>
      </c>
      <c r="Y95" s="47">
        <f t="shared" si="35"/>
        <v>0</v>
      </c>
      <c r="Z95" s="47">
        <v>3</v>
      </c>
      <c r="AA95" s="47">
        <v>1</v>
      </c>
      <c r="AB95" s="47">
        <v>27</v>
      </c>
      <c r="AC95" s="47">
        <f t="shared" si="36"/>
        <v>26</v>
      </c>
      <c r="AD95" s="47">
        <v>0</v>
      </c>
      <c r="AE95" s="47"/>
      <c r="AF95" s="47"/>
      <c r="AG95" s="47">
        <f t="shared" si="38"/>
        <v>0</v>
      </c>
      <c r="AH95" s="47">
        <f>AG95/F95</f>
        <v>0</v>
      </c>
      <c r="AI95" s="47">
        <v>3</v>
      </c>
      <c r="AJ95" s="30">
        <v>7501943471603</v>
      </c>
      <c r="AK95" s="30"/>
      <c r="AL95" s="49">
        <f>M95</f>
        <v>29.010751349999996</v>
      </c>
      <c r="AM95" s="57">
        <f t="shared" si="40"/>
        <v>18</v>
      </c>
      <c r="AN95" s="57">
        <f t="shared" si="41"/>
        <v>18</v>
      </c>
      <c r="AO95" s="57">
        <f t="shared" si="42"/>
        <v>0</v>
      </c>
      <c r="AP95" s="57">
        <f t="shared" si="39"/>
        <v>0</v>
      </c>
    </row>
    <row r="96" spans="1:43" x14ac:dyDescent="0.25">
      <c r="A96" s="27">
        <v>88</v>
      </c>
      <c r="B96" s="37"/>
      <c r="C96" s="42"/>
      <c r="D96" s="42"/>
      <c r="E96" s="42" t="s">
        <v>1373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7"/>
      <c r="T96" s="46"/>
      <c r="U96" s="30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2"/>
      <c r="AK96" s="31"/>
      <c r="AL96" s="31"/>
      <c r="AM96" s="57"/>
      <c r="AN96" s="57"/>
      <c r="AO96" s="57"/>
      <c r="AP96" s="57"/>
    </row>
    <row r="97" spans="1:43" x14ac:dyDescent="0.25">
      <c r="A97" s="27">
        <v>89</v>
      </c>
      <c r="B97" s="38" t="s">
        <v>651</v>
      </c>
      <c r="C97" s="39">
        <v>95541</v>
      </c>
      <c r="D97" s="30">
        <v>7501943472631</v>
      </c>
      <c r="E97" s="31" t="s">
        <v>1310</v>
      </c>
      <c r="F97" s="35">
        <v>12</v>
      </c>
      <c r="G97" s="35">
        <v>200</v>
      </c>
      <c r="H97" s="40">
        <v>339.47</v>
      </c>
      <c r="I97" s="41">
        <f t="shared" ref="I97:I105" si="43">+H97/F97</f>
        <v>28.28916666666667</v>
      </c>
      <c r="J97" s="39">
        <v>2</v>
      </c>
      <c r="K97" s="39">
        <v>5</v>
      </c>
      <c r="L97" s="39">
        <v>3.5</v>
      </c>
      <c r="M97" s="41">
        <f t="shared" ref="M97:M105" si="44">+I97*((100-J97)/100)*((100-K97)/100)*((100-L97)/100)</f>
        <v>25.415411670833336</v>
      </c>
      <c r="N97" s="39">
        <v>16</v>
      </c>
      <c r="O97" s="56">
        <f t="shared" ref="O97:O105" si="45">+M97*(1+(N97/100))</f>
        <v>29.481877538166668</v>
      </c>
      <c r="P97" s="39">
        <v>20</v>
      </c>
      <c r="Q97" s="41">
        <f t="shared" ref="Q97:Q105" si="46">+O97/((100-P97)/100)</f>
        <v>36.852346922708335</v>
      </c>
      <c r="R97" s="41">
        <v>38.799999999999997</v>
      </c>
      <c r="S97" s="47"/>
      <c r="T97" s="47"/>
      <c r="U97" s="30">
        <f t="shared" ref="U97:U105" si="47">T97-S97</f>
        <v>0</v>
      </c>
      <c r="V97" s="47">
        <v>1</v>
      </c>
      <c r="W97" s="47"/>
      <c r="X97" s="47"/>
      <c r="Y97" s="47">
        <f t="shared" ref="Y97:Y105" si="48">X97-W97</f>
        <v>0</v>
      </c>
      <c r="Z97" s="47">
        <f>Y97/F97</f>
        <v>0</v>
      </c>
      <c r="AA97" s="47"/>
      <c r="AB97" s="47"/>
      <c r="AC97" s="47">
        <f t="shared" ref="AC97:AC105" si="49">AB97-AA97</f>
        <v>0</v>
      </c>
      <c r="AD97" s="47">
        <f>AC97/F97</f>
        <v>0</v>
      </c>
      <c r="AE97" s="47"/>
      <c r="AF97" s="47"/>
      <c r="AG97" s="47">
        <f t="shared" ref="AG97:AG105" si="50">AF97-AE97</f>
        <v>0</v>
      </c>
      <c r="AH97" s="47">
        <f>AG97/F97</f>
        <v>0</v>
      </c>
      <c r="AI97" s="47">
        <v>1</v>
      </c>
      <c r="AJ97" s="30">
        <v>7501943472631</v>
      </c>
      <c r="AK97" s="30"/>
      <c r="AL97" s="49">
        <f t="shared" ref="AL97:AL105" si="51">M97</f>
        <v>25.415411670833336</v>
      </c>
      <c r="AM97" s="57">
        <f>F97*V97</f>
        <v>12</v>
      </c>
      <c r="AN97" s="57">
        <f>F97*Z97</f>
        <v>0</v>
      </c>
      <c r="AO97" s="57">
        <f>F97*AD97</f>
        <v>0</v>
      </c>
      <c r="AP97" s="57">
        <f t="shared" ref="AP97:AP105" si="52">AH97*F97</f>
        <v>0</v>
      </c>
    </row>
    <row r="98" spans="1:43" x14ac:dyDescent="0.25">
      <c r="A98" s="27">
        <v>90</v>
      </c>
      <c r="B98" s="38" t="s">
        <v>651</v>
      </c>
      <c r="C98" s="39">
        <v>95520</v>
      </c>
      <c r="D98" s="30">
        <v>7501943452688</v>
      </c>
      <c r="E98" s="31" t="s">
        <v>1304</v>
      </c>
      <c r="F98" s="35">
        <v>12</v>
      </c>
      <c r="G98" s="35">
        <v>200</v>
      </c>
      <c r="H98" s="40">
        <v>339.47</v>
      </c>
      <c r="I98" s="41">
        <f t="shared" si="43"/>
        <v>28.28916666666667</v>
      </c>
      <c r="J98" s="39">
        <v>2</v>
      </c>
      <c r="K98" s="39">
        <v>5</v>
      </c>
      <c r="L98" s="39">
        <v>2.5</v>
      </c>
      <c r="M98" s="41">
        <f t="shared" si="44"/>
        <v>25.678783812500001</v>
      </c>
      <c r="N98" s="39">
        <v>16</v>
      </c>
      <c r="O98" s="56">
        <f t="shared" si="45"/>
        <v>29.7873892225</v>
      </c>
      <c r="P98" s="39">
        <v>20</v>
      </c>
      <c r="Q98" s="41">
        <f t="shared" si="46"/>
        <v>37.234236528124995</v>
      </c>
      <c r="R98" s="41">
        <v>39.200000000000003</v>
      </c>
      <c r="S98" s="30"/>
      <c r="T98" s="30"/>
      <c r="U98" s="30">
        <f t="shared" si="47"/>
        <v>0</v>
      </c>
      <c r="V98" s="47">
        <v>1</v>
      </c>
      <c r="W98" s="47">
        <v>2</v>
      </c>
      <c r="X98" s="47">
        <v>10</v>
      </c>
      <c r="Y98" s="47">
        <f t="shared" si="48"/>
        <v>8</v>
      </c>
      <c r="Z98" s="47">
        <v>1</v>
      </c>
      <c r="AA98" s="47">
        <v>1</v>
      </c>
      <c r="AB98" s="47">
        <v>15</v>
      </c>
      <c r="AC98" s="47">
        <f t="shared" si="49"/>
        <v>14</v>
      </c>
      <c r="AD98" s="47">
        <v>0</v>
      </c>
      <c r="AE98" s="47">
        <v>2</v>
      </c>
      <c r="AF98" s="47">
        <v>22</v>
      </c>
      <c r="AG98" s="47">
        <f t="shared" si="50"/>
        <v>20</v>
      </c>
      <c r="AH98" s="47">
        <v>0</v>
      </c>
      <c r="AI98" s="47">
        <v>1</v>
      </c>
      <c r="AJ98" s="30">
        <v>7501943452688</v>
      </c>
      <c r="AK98" s="30"/>
      <c r="AL98" s="49">
        <f t="shared" si="51"/>
        <v>25.678783812500001</v>
      </c>
      <c r="AM98" s="57">
        <f>F98*V97</f>
        <v>12</v>
      </c>
      <c r="AN98" s="57">
        <f>F98*Z97</f>
        <v>0</v>
      </c>
      <c r="AO98" s="57">
        <f>F98*AD97</f>
        <v>0</v>
      </c>
      <c r="AP98" s="57">
        <f t="shared" si="52"/>
        <v>0</v>
      </c>
    </row>
    <row r="99" spans="1:43" x14ac:dyDescent="0.25">
      <c r="A99" s="27">
        <v>91</v>
      </c>
      <c r="B99" s="38" t="s">
        <v>651</v>
      </c>
      <c r="C99" s="39">
        <v>95092</v>
      </c>
      <c r="D99" s="30">
        <v>7501943450103</v>
      </c>
      <c r="E99" s="31" t="s">
        <v>1303</v>
      </c>
      <c r="F99" s="35">
        <v>48</v>
      </c>
      <c r="G99" s="35">
        <v>80</v>
      </c>
      <c r="H99" s="40">
        <v>567.69000000000005</v>
      </c>
      <c r="I99" s="41">
        <f t="shared" si="43"/>
        <v>11.826875000000001</v>
      </c>
      <c r="J99" s="39">
        <v>2</v>
      </c>
      <c r="K99" s="39">
        <v>5</v>
      </c>
      <c r="L99" s="39">
        <v>2.5</v>
      </c>
      <c r="M99" s="41">
        <f t="shared" si="44"/>
        <v>10.735550109375</v>
      </c>
      <c r="N99" s="39">
        <v>16</v>
      </c>
      <c r="O99" s="56">
        <f t="shared" si="45"/>
        <v>12.453238126874998</v>
      </c>
      <c r="P99" s="39">
        <v>15</v>
      </c>
      <c r="Q99" s="41">
        <f t="shared" si="46"/>
        <v>14.650868384558821</v>
      </c>
      <c r="R99" s="41">
        <v>14.7</v>
      </c>
      <c r="S99" s="30">
        <v>7</v>
      </c>
      <c r="T99" s="30">
        <v>29</v>
      </c>
      <c r="U99" s="30">
        <f t="shared" si="47"/>
        <v>22</v>
      </c>
      <c r="V99" s="47">
        <v>1</v>
      </c>
      <c r="W99" s="47">
        <v>6</v>
      </c>
      <c r="X99" s="47">
        <v>5</v>
      </c>
      <c r="Y99" s="47">
        <f t="shared" si="48"/>
        <v>-1</v>
      </c>
      <c r="Z99" s="47">
        <v>1</v>
      </c>
      <c r="AA99" s="47">
        <v>10</v>
      </c>
      <c r="AB99" s="47">
        <v>60</v>
      </c>
      <c r="AC99" s="47">
        <f t="shared" si="49"/>
        <v>50</v>
      </c>
      <c r="AD99" s="47">
        <v>0</v>
      </c>
      <c r="AE99" s="47">
        <v>8</v>
      </c>
      <c r="AF99" s="47">
        <v>48</v>
      </c>
      <c r="AG99" s="47">
        <f t="shared" si="50"/>
        <v>40</v>
      </c>
      <c r="AH99" s="47">
        <v>1</v>
      </c>
      <c r="AI99" s="47">
        <v>1</v>
      </c>
      <c r="AJ99" s="30">
        <v>7501943450103</v>
      </c>
      <c r="AK99" s="30"/>
      <c r="AL99" s="49">
        <f t="shared" si="51"/>
        <v>10.735550109375</v>
      </c>
      <c r="AM99" s="57">
        <f>F99*V98</f>
        <v>48</v>
      </c>
      <c r="AN99" s="57">
        <f>F99*Z98</f>
        <v>48</v>
      </c>
      <c r="AO99" s="57">
        <f>F99*AD98</f>
        <v>0</v>
      </c>
      <c r="AP99" s="57">
        <f t="shared" si="52"/>
        <v>48</v>
      </c>
      <c r="AQ99" s="43"/>
    </row>
    <row r="100" spans="1:43" x14ac:dyDescent="0.25">
      <c r="A100" s="27">
        <v>92</v>
      </c>
      <c r="B100" s="38" t="s">
        <v>651</v>
      </c>
      <c r="C100" s="39">
        <v>95542</v>
      </c>
      <c r="D100" s="30">
        <v>7501943472655</v>
      </c>
      <c r="E100" s="31" t="s">
        <v>1311</v>
      </c>
      <c r="F100" s="35">
        <v>12</v>
      </c>
      <c r="G100" s="35">
        <v>200</v>
      </c>
      <c r="H100" s="40">
        <v>339.47</v>
      </c>
      <c r="I100" s="41">
        <f t="shared" si="43"/>
        <v>28.28916666666667</v>
      </c>
      <c r="J100" s="39">
        <v>2</v>
      </c>
      <c r="K100" s="39">
        <v>5</v>
      </c>
      <c r="L100" s="39">
        <v>3.5</v>
      </c>
      <c r="M100" s="41">
        <f t="shared" si="44"/>
        <v>25.415411670833336</v>
      </c>
      <c r="N100" s="39">
        <v>16</v>
      </c>
      <c r="O100" s="56">
        <f t="shared" si="45"/>
        <v>29.481877538166668</v>
      </c>
      <c r="P100" s="39">
        <v>20</v>
      </c>
      <c r="Q100" s="41">
        <f t="shared" si="46"/>
        <v>36.852346922708335</v>
      </c>
      <c r="R100" s="41">
        <v>38.799999999999997</v>
      </c>
      <c r="S100" s="47"/>
      <c r="T100" s="47"/>
      <c r="U100" s="30">
        <f t="shared" si="47"/>
        <v>0</v>
      </c>
      <c r="V100" s="47">
        <v>1</v>
      </c>
      <c r="W100" s="47"/>
      <c r="X100" s="47"/>
      <c r="Y100" s="47">
        <f t="shared" si="48"/>
        <v>0</v>
      </c>
      <c r="Z100" s="47">
        <f>Y100/F100</f>
        <v>0</v>
      </c>
      <c r="AA100" s="47"/>
      <c r="AB100" s="47"/>
      <c r="AC100" s="47">
        <f t="shared" si="49"/>
        <v>0</v>
      </c>
      <c r="AD100" s="47">
        <f>AC100/F100</f>
        <v>0</v>
      </c>
      <c r="AE100" s="47"/>
      <c r="AF100" s="47"/>
      <c r="AG100" s="47">
        <f t="shared" si="50"/>
        <v>0</v>
      </c>
      <c r="AH100" s="47">
        <f>AG100/F100</f>
        <v>0</v>
      </c>
      <c r="AI100" s="47">
        <v>1</v>
      </c>
      <c r="AJ100" s="30">
        <v>7501943472655</v>
      </c>
      <c r="AK100" s="30"/>
      <c r="AL100" s="49">
        <f t="shared" si="51"/>
        <v>25.415411670833336</v>
      </c>
      <c r="AM100" s="57">
        <f>F100*V100</f>
        <v>12</v>
      </c>
      <c r="AN100" s="57">
        <f>F100*Z100</f>
        <v>0</v>
      </c>
      <c r="AO100" s="57">
        <f>F100*AD100</f>
        <v>0</v>
      </c>
      <c r="AP100" s="57">
        <f t="shared" si="52"/>
        <v>0</v>
      </c>
    </row>
    <row r="101" spans="1:43" x14ac:dyDescent="0.25">
      <c r="A101" s="27">
        <v>93</v>
      </c>
      <c r="B101" s="38" t="s">
        <v>651</v>
      </c>
      <c r="C101" s="39">
        <v>95543</v>
      </c>
      <c r="D101" s="30">
        <v>7501943472679</v>
      </c>
      <c r="E101" s="31" t="s">
        <v>1312</v>
      </c>
      <c r="F101" s="35">
        <v>12</v>
      </c>
      <c r="G101" s="35">
        <v>200</v>
      </c>
      <c r="H101" s="40">
        <v>339.47</v>
      </c>
      <c r="I101" s="41">
        <f t="shared" si="43"/>
        <v>28.28916666666667</v>
      </c>
      <c r="J101" s="39">
        <v>2</v>
      </c>
      <c r="K101" s="39">
        <v>5</v>
      </c>
      <c r="L101" s="39">
        <v>3.5</v>
      </c>
      <c r="M101" s="41">
        <f t="shared" si="44"/>
        <v>25.415411670833336</v>
      </c>
      <c r="N101" s="39">
        <v>16</v>
      </c>
      <c r="O101" s="56">
        <f t="shared" si="45"/>
        <v>29.481877538166668</v>
      </c>
      <c r="P101" s="39">
        <v>20</v>
      </c>
      <c r="Q101" s="41">
        <f t="shared" si="46"/>
        <v>36.852346922708335</v>
      </c>
      <c r="R101" s="41">
        <v>38.799999999999997</v>
      </c>
      <c r="S101" s="47"/>
      <c r="T101" s="47"/>
      <c r="U101" s="30">
        <f t="shared" si="47"/>
        <v>0</v>
      </c>
      <c r="V101" s="47">
        <v>1</v>
      </c>
      <c r="W101" s="47"/>
      <c r="X101" s="47"/>
      <c r="Y101" s="47">
        <f t="shared" si="48"/>
        <v>0</v>
      </c>
      <c r="Z101" s="47">
        <f>Y101/F101</f>
        <v>0</v>
      </c>
      <c r="AA101" s="47"/>
      <c r="AB101" s="47"/>
      <c r="AC101" s="47">
        <f t="shared" si="49"/>
        <v>0</v>
      </c>
      <c r="AD101" s="47">
        <f>AC101/F101</f>
        <v>0</v>
      </c>
      <c r="AE101" s="47"/>
      <c r="AF101" s="47"/>
      <c r="AG101" s="47">
        <f t="shared" si="50"/>
        <v>0</v>
      </c>
      <c r="AH101" s="47">
        <f>AG101/F101</f>
        <v>0</v>
      </c>
      <c r="AI101" s="47">
        <v>1</v>
      </c>
      <c r="AJ101" s="30">
        <v>7501943472679</v>
      </c>
      <c r="AK101" s="30"/>
      <c r="AL101" s="49">
        <f t="shared" si="51"/>
        <v>25.415411670833336</v>
      </c>
      <c r="AM101" s="57">
        <f>F101*V101</f>
        <v>12</v>
      </c>
      <c r="AN101" s="57">
        <f>F101*Z101</f>
        <v>0</v>
      </c>
      <c r="AO101" s="57">
        <f>F101*AD101</f>
        <v>0</v>
      </c>
      <c r="AP101" s="57">
        <f t="shared" si="52"/>
        <v>0</v>
      </c>
    </row>
    <row r="102" spans="1:43" x14ac:dyDescent="0.25">
      <c r="A102" s="27">
        <v>94</v>
      </c>
      <c r="B102" s="38" t="s">
        <v>651</v>
      </c>
      <c r="C102" s="39">
        <v>95522</v>
      </c>
      <c r="D102" s="30">
        <v>7501943452886</v>
      </c>
      <c r="E102" s="31" t="s">
        <v>1305</v>
      </c>
      <c r="F102" s="35">
        <v>12</v>
      </c>
      <c r="G102" s="35">
        <v>200</v>
      </c>
      <c r="H102" s="40">
        <v>339.47</v>
      </c>
      <c r="I102" s="41">
        <f t="shared" si="43"/>
        <v>28.28916666666667</v>
      </c>
      <c r="J102" s="39">
        <v>2</v>
      </c>
      <c r="K102" s="39">
        <v>5</v>
      </c>
      <c r="L102" s="39">
        <v>2.5</v>
      </c>
      <c r="M102" s="41">
        <f t="shared" si="44"/>
        <v>25.678783812500001</v>
      </c>
      <c r="N102" s="39">
        <v>16</v>
      </c>
      <c r="O102" s="56">
        <f t="shared" si="45"/>
        <v>29.7873892225</v>
      </c>
      <c r="P102" s="39">
        <v>20</v>
      </c>
      <c r="Q102" s="41">
        <f t="shared" si="46"/>
        <v>37.234236528124995</v>
      </c>
      <c r="R102" s="41">
        <v>39.200000000000003</v>
      </c>
      <c r="S102" s="47"/>
      <c r="T102" s="47"/>
      <c r="U102" s="30">
        <f t="shared" si="47"/>
        <v>0</v>
      </c>
      <c r="V102" s="47">
        <v>1</v>
      </c>
      <c r="W102" s="47"/>
      <c r="X102" s="47"/>
      <c r="Y102" s="47">
        <f t="shared" si="48"/>
        <v>0</v>
      </c>
      <c r="Z102" s="47">
        <f>Y102/F102</f>
        <v>0</v>
      </c>
      <c r="AA102" s="47"/>
      <c r="AB102" s="47"/>
      <c r="AC102" s="47">
        <f t="shared" si="49"/>
        <v>0</v>
      </c>
      <c r="AD102" s="47">
        <f>AC102/F102</f>
        <v>0</v>
      </c>
      <c r="AE102" s="47"/>
      <c r="AF102" s="47"/>
      <c r="AG102" s="47">
        <f t="shared" si="50"/>
        <v>0</v>
      </c>
      <c r="AH102" s="47">
        <f>AG102/F102</f>
        <v>0</v>
      </c>
      <c r="AI102" s="47">
        <v>1</v>
      </c>
      <c r="AJ102" s="30">
        <v>7501943452886</v>
      </c>
      <c r="AK102" s="30"/>
      <c r="AL102" s="49">
        <f t="shared" si="51"/>
        <v>25.678783812500001</v>
      </c>
      <c r="AM102" s="57">
        <f>F102*V102</f>
        <v>12</v>
      </c>
      <c r="AN102" s="57">
        <f>F102*Z102</f>
        <v>0</v>
      </c>
      <c r="AO102" s="57">
        <f>F102*AD102</f>
        <v>0</v>
      </c>
      <c r="AP102" s="57">
        <f t="shared" si="52"/>
        <v>0</v>
      </c>
    </row>
    <row r="103" spans="1:43" x14ac:dyDescent="0.25">
      <c r="A103" s="27">
        <v>95</v>
      </c>
      <c r="B103" s="38" t="s">
        <v>651</v>
      </c>
      <c r="C103" s="39">
        <v>95521</v>
      </c>
      <c r="D103" s="30">
        <v>7501943452701</v>
      </c>
      <c r="E103" s="31" t="s">
        <v>1306</v>
      </c>
      <c r="F103" s="35">
        <v>12</v>
      </c>
      <c r="G103" s="35">
        <v>200</v>
      </c>
      <c r="H103" s="40">
        <v>339.47</v>
      </c>
      <c r="I103" s="41">
        <f t="shared" si="43"/>
        <v>28.28916666666667</v>
      </c>
      <c r="J103" s="39">
        <v>2</v>
      </c>
      <c r="K103" s="39">
        <v>5</v>
      </c>
      <c r="L103" s="39">
        <v>2.5</v>
      </c>
      <c r="M103" s="41">
        <f t="shared" si="44"/>
        <v>25.678783812500001</v>
      </c>
      <c r="N103" s="39">
        <v>16</v>
      </c>
      <c r="O103" s="56">
        <f t="shared" si="45"/>
        <v>29.7873892225</v>
      </c>
      <c r="P103" s="39">
        <v>20</v>
      </c>
      <c r="Q103" s="41">
        <f t="shared" si="46"/>
        <v>37.234236528124995</v>
      </c>
      <c r="R103" s="41">
        <v>39.200000000000003</v>
      </c>
      <c r="S103" s="30"/>
      <c r="T103" s="30"/>
      <c r="U103" s="30">
        <f t="shared" si="47"/>
        <v>0</v>
      </c>
      <c r="V103" s="47">
        <v>1</v>
      </c>
      <c r="W103" s="47">
        <v>1</v>
      </c>
      <c r="X103" s="47">
        <v>0</v>
      </c>
      <c r="Y103" s="47">
        <f t="shared" si="48"/>
        <v>-1</v>
      </c>
      <c r="Z103" s="47">
        <v>1</v>
      </c>
      <c r="AA103" s="47">
        <v>3</v>
      </c>
      <c r="AB103" s="47">
        <v>5</v>
      </c>
      <c r="AC103" s="47">
        <f t="shared" si="49"/>
        <v>2</v>
      </c>
      <c r="AD103" s="47">
        <v>1</v>
      </c>
      <c r="AE103" s="47"/>
      <c r="AF103" s="47"/>
      <c r="AG103" s="47">
        <f t="shared" si="50"/>
        <v>0</v>
      </c>
      <c r="AH103" s="47">
        <f>AG103/F103</f>
        <v>0</v>
      </c>
      <c r="AI103" s="47">
        <v>1</v>
      </c>
      <c r="AJ103" s="30">
        <v>7501943452701</v>
      </c>
      <c r="AK103" s="30"/>
      <c r="AL103" s="49">
        <f t="shared" si="51"/>
        <v>25.678783812500001</v>
      </c>
      <c r="AM103" s="57">
        <f>F103*V102</f>
        <v>12</v>
      </c>
      <c r="AN103" s="57">
        <f>F103*Z102</f>
        <v>0</v>
      </c>
      <c r="AO103" s="57">
        <f>F103*AD102</f>
        <v>0</v>
      </c>
      <c r="AP103" s="57">
        <f t="shared" si="52"/>
        <v>0</v>
      </c>
    </row>
    <row r="104" spans="1:43" x14ac:dyDescent="0.25">
      <c r="A104" s="27">
        <v>96</v>
      </c>
      <c r="B104" s="38" t="s">
        <v>651</v>
      </c>
      <c r="C104" s="39">
        <v>95212</v>
      </c>
      <c r="D104" s="30">
        <v>7501943472693</v>
      </c>
      <c r="E104" s="31" t="s">
        <v>1313</v>
      </c>
      <c r="F104" s="35">
        <v>48</v>
      </c>
      <c r="G104" s="35">
        <v>80</v>
      </c>
      <c r="H104" s="40">
        <v>567.69000000000005</v>
      </c>
      <c r="I104" s="41">
        <f t="shared" si="43"/>
        <v>11.826875000000001</v>
      </c>
      <c r="J104" s="39">
        <v>2</v>
      </c>
      <c r="K104" s="39">
        <v>5</v>
      </c>
      <c r="L104" s="39">
        <v>3.5</v>
      </c>
      <c r="M104" s="41">
        <f t="shared" si="44"/>
        <v>10.625441903124999</v>
      </c>
      <c r="N104" s="39">
        <v>16</v>
      </c>
      <c r="O104" s="56">
        <f t="shared" si="45"/>
        <v>12.325512607624999</v>
      </c>
      <c r="P104" s="39">
        <v>20</v>
      </c>
      <c r="Q104" s="41">
        <f t="shared" si="46"/>
        <v>15.406890759531247</v>
      </c>
      <c r="R104" s="41">
        <v>16.2</v>
      </c>
      <c r="S104" s="30">
        <v>7</v>
      </c>
      <c r="T104" s="30">
        <v>27</v>
      </c>
      <c r="U104" s="30">
        <f t="shared" si="47"/>
        <v>20</v>
      </c>
      <c r="V104" s="47">
        <v>1</v>
      </c>
      <c r="W104" s="47">
        <v>6</v>
      </c>
      <c r="X104" s="47">
        <v>41</v>
      </c>
      <c r="Y104" s="47">
        <f t="shared" si="48"/>
        <v>35</v>
      </c>
      <c r="Z104" s="47">
        <v>1</v>
      </c>
      <c r="AA104" s="47">
        <v>8</v>
      </c>
      <c r="AB104" s="47">
        <v>90</v>
      </c>
      <c r="AC104" s="47">
        <f t="shared" si="49"/>
        <v>82</v>
      </c>
      <c r="AD104" s="47">
        <v>0</v>
      </c>
      <c r="AE104" s="47">
        <v>6</v>
      </c>
      <c r="AF104" s="47">
        <v>32</v>
      </c>
      <c r="AG104" s="47">
        <f t="shared" si="50"/>
        <v>26</v>
      </c>
      <c r="AH104" s="47">
        <v>1</v>
      </c>
      <c r="AI104" s="47">
        <v>1</v>
      </c>
      <c r="AJ104" s="30">
        <v>7501943472693</v>
      </c>
      <c r="AK104" s="30"/>
      <c r="AL104" s="49">
        <f t="shared" si="51"/>
        <v>10.625441903124999</v>
      </c>
      <c r="AM104" s="57" t="e">
        <f>F104*#REF!</f>
        <v>#REF!</v>
      </c>
      <c r="AN104" s="57" t="e">
        <f>F104*#REF!</f>
        <v>#REF!</v>
      </c>
      <c r="AO104" s="57" t="e">
        <f>F104*#REF!</f>
        <v>#REF!</v>
      </c>
      <c r="AP104" s="57">
        <f t="shared" si="52"/>
        <v>48</v>
      </c>
      <c r="AQ104" s="43"/>
    </row>
    <row r="105" spans="1:43" x14ac:dyDescent="0.25">
      <c r="A105" s="27">
        <v>97</v>
      </c>
      <c r="B105" s="38" t="s">
        <v>690</v>
      </c>
      <c r="C105" s="39">
        <v>96268</v>
      </c>
      <c r="D105" s="30">
        <v>7501943468054</v>
      </c>
      <c r="E105" s="31" t="s">
        <v>1308</v>
      </c>
      <c r="F105" s="35">
        <v>18</v>
      </c>
      <c r="G105" s="35">
        <v>42</v>
      </c>
      <c r="H105" s="40">
        <v>444.13</v>
      </c>
      <c r="I105" s="41">
        <f t="shared" si="43"/>
        <v>24.673888888888889</v>
      </c>
      <c r="J105" s="39">
        <v>2</v>
      </c>
      <c r="K105" s="39">
        <v>5</v>
      </c>
      <c r="L105" s="39">
        <v>5.5</v>
      </c>
      <c r="M105" s="41">
        <f t="shared" si="44"/>
        <v>21.707964075</v>
      </c>
      <c r="N105" s="39">
        <v>16</v>
      </c>
      <c r="O105" s="56">
        <f t="shared" si="45"/>
        <v>25.181238326999999</v>
      </c>
      <c r="P105" s="39">
        <v>20</v>
      </c>
      <c r="Q105" s="41">
        <f t="shared" si="46"/>
        <v>31.476547908749996</v>
      </c>
      <c r="R105" s="41">
        <v>33.200000000000003</v>
      </c>
      <c r="S105" s="30"/>
      <c r="T105" s="30"/>
      <c r="U105" s="30">
        <f t="shared" si="47"/>
        <v>0</v>
      </c>
      <c r="V105" s="47">
        <v>1</v>
      </c>
      <c r="W105" s="47"/>
      <c r="X105" s="47"/>
      <c r="Y105" s="47">
        <f t="shared" si="48"/>
        <v>0</v>
      </c>
      <c r="Z105" s="47">
        <f>Y105/F105</f>
        <v>0</v>
      </c>
      <c r="AA105" s="47">
        <v>2</v>
      </c>
      <c r="AB105" s="47">
        <v>12</v>
      </c>
      <c r="AC105" s="47">
        <f t="shared" si="49"/>
        <v>10</v>
      </c>
      <c r="AD105" s="47">
        <v>0</v>
      </c>
      <c r="AE105" s="47"/>
      <c r="AF105" s="47"/>
      <c r="AG105" s="47">
        <f t="shared" si="50"/>
        <v>0</v>
      </c>
      <c r="AH105" s="47">
        <f>AG105/F105</f>
        <v>0</v>
      </c>
      <c r="AI105" s="47">
        <v>1</v>
      </c>
      <c r="AJ105" s="30">
        <v>7501943468054</v>
      </c>
      <c r="AK105" s="30"/>
      <c r="AL105" s="49">
        <f t="shared" si="51"/>
        <v>21.707964075</v>
      </c>
      <c r="AM105" s="57">
        <f>F105*V104</f>
        <v>18</v>
      </c>
      <c r="AN105" s="57">
        <f>F105*Z104</f>
        <v>18</v>
      </c>
      <c r="AO105" s="57">
        <f>F105*AD104</f>
        <v>0</v>
      </c>
      <c r="AP105" s="57">
        <f t="shared" si="52"/>
        <v>0</v>
      </c>
    </row>
    <row r="106" spans="1:43" x14ac:dyDescent="0.25">
      <c r="A106" s="27">
        <v>98</v>
      </c>
      <c r="B106" s="37"/>
      <c r="C106" s="42"/>
      <c r="D106" s="42"/>
      <c r="E106" s="42" t="s">
        <v>1372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7"/>
      <c r="T106" s="46"/>
      <c r="U106" s="30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2"/>
      <c r="AK106" s="31"/>
      <c r="AL106" s="31"/>
      <c r="AM106" s="57"/>
      <c r="AN106" s="57"/>
      <c r="AO106" s="57"/>
      <c r="AP106" s="57"/>
    </row>
    <row r="107" spans="1:43" x14ac:dyDescent="0.25">
      <c r="A107" s="27">
        <v>99</v>
      </c>
      <c r="B107" s="38" t="s">
        <v>602</v>
      </c>
      <c r="C107" s="39">
        <v>78087</v>
      </c>
      <c r="D107" s="30">
        <v>7506425606931</v>
      </c>
      <c r="E107" s="31" t="s">
        <v>1391</v>
      </c>
      <c r="F107" s="35">
        <v>72</v>
      </c>
      <c r="G107" s="35">
        <v>150</v>
      </c>
      <c r="H107" s="40">
        <v>826.77</v>
      </c>
      <c r="I107" s="41">
        <f t="shared" ref="I107:I114" si="53">+H107/F107</f>
        <v>11.482916666666666</v>
      </c>
      <c r="J107" s="39">
        <v>2</v>
      </c>
      <c r="K107" s="39">
        <v>5</v>
      </c>
      <c r="L107" s="39">
        <v>6.5</v>
      </c>
      <c r="M107" s="41">
        <f t="shared" ref="M107:M116" si="54">+I107*((100-J107)/100)*((100-K107)/100)*((100-L107)/100)</f>
        <v>9.9957067145833332</v>
      </c>
      <c r="N107" s="39">
        <v>16</v>
      </c>
      <c r="O107" s="56">
        <f t="shared" ref="O107:O116" si="55">+M107*(1+(N107/100))</f>
        <v>11.595019788916666</v>
      </c>
      <c r="P107" s="39">
        <v>15</v>
      </c>
      <c r="Q107" s="41">
        <f t="shared" ref="Q107:Q114" si="56">+O107/((100-P107)/100)</f>
        <v>13.641199751666667</v>
      </c>
      <c r="R107" s="41">
        <v>14.4</v>
      </c>
      <c r="S107" s="30">
        <v>52</v>
      </c>
      <c r="T107" s="30">
        <v>147</v>
      </c>
      <c r="U107" s="30">
        <f t="shared" ref="U107:U114" si="57">T107-S107</f>
        <v>95</v>
      </c>
      <c r="V107" s="47"/>
      <c r="W107" s="47">
        <v>60</v>
      </c>
      <c r="X107" s="47">
        <v>84</v>
      </c>
      <c r="Y107" s="47">
        <f t="shared" ref="Y107:Y114" si="58">X107-W107</f>
        <v>24</v>
      </c>
      <c r="Z107" s="47">
        <v>1</v>
      </c>
      <c r="AA107" s="47">
        <v>11</v>
      </c>
      <c r="AB107" s="47">
        <v>114</v>
      </c>
      <c r="AC107" s="47">
        <f t="shared" ref="AC107:AC114" si="59">AB107-AA107</f>
        <v>103</v>
      </c>
      <c r="AD107" s="47">
        <v>0</v>
      </c>
      <c r="AE107" s="47">
        <v>72</v>
      </c>
      <c r="AF107" s="47">
        <v>34</v>
      </c>
      <c r="AG107" s="47">
        <f t="shared" ref="AG107:AG114" si="60">AF107-AE107</f>
        <v>-38</v>
      </c>
      <c r="AH107" s="47">
        <v>1</v>
      </c>
      <c r="AI107" s="47">
        <v>2</v>
      </c>
      <c r="AJ107" s="30">
        <v>7506425606931</v>
      </c>
      <c r="AK107" s="30"/>
      <c r="AL107" s="49">
        <f t="shared" ref="AL107:AL114" si="61">M107</f>
        <v>9.9957067145833332</v>
      </c>
      <c r="AM107" s="57">
        <f>F107*V106</f>
        <v>0</v>
      </c>
      <c r="AN107" s="57">
        <f>F107*Z106</f>
        <v>0</v>
      </c>
      <c r="AO107" s="57">
        <f>F107*AD106</f>
        <v>0</v>
      </c>
      <c r="AP107" s="57">
        <f t="shared" ref="AP107:AP114" si="62">AH107*F107</f>
        <v>72</v>
      </c>
    </row>
    <row r="108" spans="1:43" x14ac:dyDescent="0.25">
      <c r="A108" s="27">
        <v>100</v>
      </c>
      <c r="B108" s="38" t="s">
        <v>602</v>
      </c>
      <c r="C108" s="39">
        <v>78085</v>
      </c>
      <c r="D108" s="30">
        <v>7506425606917</v>
      </c>
      <c r="E108" s="31" t="s">
        <v>1392</v>
      </c>
      <c r="F108" s="35">
        <v>72</v>
      </c>
      <c r="G108" s="35">
        <v>150</v>
      </c>
      <c r="H108" s="40">
        <v>826.77</v>
      </c>
      <c r="I108" s="41">
        <f t="shared" si="53"/>
        <v>11.482916666666666</v>
      </c>
      <c r="J108" s="39">
        <v>2</v>
      </c>
      <c r="K108" s="39">
        <v>5</v>
      </c>
      <c r="L108" s="39">
        <v>6.5</v>
      </c>
      <c r="M108" s="41">
        <f t="shared" si="54"/>
        <v>9.9957067145833332</v>
      </c>
      <c r="N108" s="39">
        <v>16</v>
      </c>
      <c r="O108" s="56">
        <f t="shared" si="55"/>
        <v>11.595019788916666</v>
      </c>
      <c r="P108" s="39">
        <v>15</v>
      </c>
      <c r="Q108" s="41">
        <f t="shared" si="56"/>
        <v>13.641199751666667</v>
      </c>
      <c r="R108" s="41">
        <v>14.4</v>
      </c>
      <c r="S108" s="30">
        <v>110</v>
      </c>
      <c r="T108" s="30">
        <v>103</v>
      </c>
      <c r="U108" s="30">
        <f t="shared" si="57"/>
        <v>-7</v>
      </c>
      <c r="V108" s="47">
        <v>1</v>
      </c>
      <c r="W108" s="47">
        <v>47</v>
      </c>
      <c r="X108" s="47">
        <v>103</v>
      </c>
      <c r="Y108" s="47">
        <f t="shared" si="58"/>
        <v>56</v>
      </c>
      <c r="Z108" s="47">
        <v>1</v>
      </c>
      <c r="AA108" s="47">
        <v>43</v>
      </c>
      <c r="AB108" s="47">
        <v>114</v>
      </c>
      <c r="AC108" s="47">
        <f t="shared" si="59"/>
        <v>71</v>
      </c>
      <c r="AD108" s="47">
        <v>1</v>
      </c>
      <c r="AE108" s="47">
        <v>10</v>
      </c>
      <c r="AF108" s="47">
        <v>62</v>
      </c>
      <c r="AG108" s="47">
        <f t="shared" si="60"/>
        <v>52</v>
      </c>
      <c r="AH108" s="47">
        <v>1</v>
      </c>
      <c r="AI108" s="47">
        <v>2</v>
      </c>
      <c r="AJ108" s="30">
        <v>7506425606917</v>
      </c>
      <c r="AK108" s="30"/>
      <c r="AL108" s="49">
        <f t="shared" si="61"/>
        <v>9.9957067145833332</v>
      </c>
      <c r="AM108" s="57">
        <f>F108*V107</f>
        <v>0</v>
      </c>
      <c r="AN108" s="57">
        <f>F108*Z107</f>
        <v>72</v>
      </c>
      <c r="AO108" s="57">
        <f>F108*AD107</f>
        <v>0</v>
      </c>
      <c r="AP108" s="57">
        <f t="shared" si="62"/>
        <v>72</v>
      </c>
      <c r="AQ108" s="43"/>
    </row>
    <row r="109" spans="1:43" x14ac:dyDescent="0.25">
      <c r="A109" s="27">
        <v>101</v>
      </c>
      <c r="B109" s="38" t="s">
        <v>602</v>
      </c>
      <c r="C109" s="39">
        <v>78084</v>
      </c>
      <c r="D109" s="30">
        <v>7506425606900</v>
      </c>
      <c r="E109" s="31" t="s">
        <v>1393</v>
      </c>
      <c r="F109" s="35">
        <v>72</v>
      </c>
      <c r="G109" s="35">
        <v>150</v>
      </c>
      <c r="H109" s="40">
        <v>826.77</v>
      </c>
      <c r="I109" s="41">
        <f t="shared" si="53"/>
        <v>11.482916666666666</v>
      </c>
      <c r="J109" s="39">
        <v>2</v>
      </c>
      <c r="K109" s="39">
        <v>5</v>
      </c>
      <c r="L109" s="39">
        <v>6.5</v>
      </c>
      <c r="M109" s="41">
        <f t="shared" si="54"/>
        <v>9.9957067145833332</v>
      </c>
      <c r="N109" s="39">
        <v>16</v>
      </c>
      <c r="O109" s="56">
        <f t="shared" si="55"/>
        <v>11.595019788916666</v>
      </c>
      <c r="P109" s="39">
        <v>15</v>
      </c>
      <c r="Q109" s="41">
        <f t="shared" si="56"/>
        <v>13.641199751666667</v>
      </c>
      <c r="R109" s="41">
        <v>14.4</v>
      </c>
      <c r="S109" s="30">
        <v>105</v>
      </c>
      <c r="T109" s="30">
        <v>24</v>
      </c>
      <c r="U109" s="30">
        <f t="shared" si="57"/>
        <v>-81</v>
      </c>
      <c r="V109" s="47">
        <v>2</v>
      </c>
      <c r="W109" s="47">
        <v>49</v>
      </c>
      <c r="X109" s="47">
        <v>37</v>
      </c>
      <c r="Y109" s="47">
        <f t="shared" si="58"/>
        <v>-12</v>
      </c>
      <c r="Z109" s="47">
        <v>1</v>
      </c>
      <c r="AA109" s="47">
        <v>22</v>
      </c>
      <c r="AB109" s="47">
        <v>85</v>
      </c>
      <c r="AC109" s="47">
        <f t="shared" si="59"/>
        <v>63</v>
      </c>
      <c r="AD109" s="47">
        <v>1</v>
      </c>
      <c r="AE109" s="47">
        <v>145</v>
      </c>
      <c r="AF109" s="47">
        <v>345</v>
      </c>
      <c r="AG109" s="47">
        <f t="shared" si="60"/>
        <v>200</v>
      </c>
      <c r="AH109" s="47">
        <v>0</v>
      </c>
      <c r="AI109" s="47">
        <v>2</v>
      </c>
      <c r="AJ109" s="30">
        <v>7506425606900</v>
      </c>
      <c r="AK109" s="30"/>
      <c r="AL109" s="49">
        <f t="shared" si="61"/>
        <v>9.9957067145833332</v>
      </c>
      <c r="AM109" s="57" t="e">
        <f>F109*#REF!</f>
        <v>#REF!</v>
      </c>
      <c r="AN109" s="57" t="e">
        <f>F109*#REF!</f>
        <v>#REF!</v>
      </c>
      <c r="AO109" s="57" t="e">
        <f>F109*#REF!</f>
        <v>#REF!</v>
      </c>
      <c r="AP109" s="57">
        <f t="shared" si="62"/>
        <v>0</v>
      </c>
      <c r="AQ109" s="43"/>
    </row>
    <row r="110" spans="1:43" x14ac:dyDescent="0.25">
      <c r="A110" s="27">
        <v>102</v>
      </c>
      <c r="B110" s="38" t="s">
        <v>602</v>
      </c>
      <c r="C110" s="39">
        <v>78086</v>
      </c>
      <c r="D110" s="30">
        <v>7506425606924</v>
      </c>
      <c r="E110" s="31" t="s">
        <v>1394</v>
      </c>
      <c r="F110" s="35">
        <v>72</v>
      </c>
      <c r="G110" s="35">
        <v>150</v>
      </c>
      <c r="H110" s="40">
        <v>826.77</v>
      </c>
      <c r="I110" s="41">
        <f t="shared" si="53"/>
        <v>11.482916666666666</v>
      </c>
      <c r="J110" s="39">
        <v>2</v>
      </c>
      <c r="K110" s="39">
        <v>5</v>
      </c>
      <c r="L110" s="39">
        <v>6.5</v>
      </c>
      <c r="M110" s="41">
        <f t="shared" si="54"/>
        <v>9.9957067145833332</v>
      </c>
      <c r="N110" s="39">
        <v>16</v>
      </c>
      <c r="O110" s="56">
        <f t="shared" si="55"/>
        <v>11.595019788916666</v>
      </c>
      <c r="P110" s="39">
        <v>15</v>
      </c>
      <c r="Q110" s="41">
        <f t="shared" si="56"/>
        <v>13.641199751666667</v>
      </c>
      <c r="R110" s="41">
        <v>14.4</v>
      </c>
      <c r="S110" s="30">
        <v>101</v>
      </c>
      <c r="T110" s="30">
        <v>428</v>
      </c>
      <c r="U110" s="30">
        <f t="shared" si="57"/>
        <v>327</v>
      </c>
      <c r="V110" s="47"/>
      <c r="W110" s="47">
        <v>72</v>
      </c>
      <c r="X110" s="47">
        <v>116</v>
      </c>
      <c r="Y110" s="47">
        <f t="shared" si="58"/>
        <v>44</v>
      </c>
      <c r="Z110" s="47">
        <v>1</v>
      </c>
      <c r="AA110" s="47">
        <v>27</v>
      </c>
      <c r="AB110" s="47">
        <v>96</v>
      </c>
      <c r="AC110" s="47">
        <f t="shared" si="59"/>
        <v>69</v>
      </c>
      <c r="AD110" s="47">
        <v>1</v>
      </c>
      <c r="AE110" s="47">
        <v>146</v>
      </c>
      <c r="AF110" s="47">
        <v>400</v>
      </c>
      <c r="AG110" s="47">
        <f t="shared" si="60"/>
        <v>254</v>
      </c>
      <c r="AH110" s="47">
        <v>0</v>
      </c>
      <c r="AI110" s="47">
        <v>2</v>
      </c>
      <c r="AJ110" s="30">
        <v>7506425606924</v>
      </c>
      <c r="AK110" s="30"/>
      <c r="AL110" s="49">
        <f t="shared" si="61"/>
        <v>9.9957067145833332</v>
      </c>
      <c r="AM110" s="57">
        <f>F110*V109</f>
        <v>144</v>
      </c>
      <c r="AN110" s="57">
        <f>F110*Z109</f>
        <v>72</v>
      </c>
      <c r="AO110" s="57">
        <f>F110*AD109</f>
        <v>72</v>
      </c>
      <c r="AP110" s="57">
        <f t="shared" si="62"/>
        <v>0</v>
      </c>
      <c r="AQ110" s="43"/>
    </row>
    <row r="111" spans="1:43" x14ac:dyDescent="0.25">
      <c r="A111" s="27">
        <v>103</v>
      </c>
      <c r="B111" s="38" t="s">
        <v>602</v>
      </c>
      <c r="C111" s="39">
        <v>78064</v>
      </c>
      <c r="D111" s="30">
        <v>7501943489059</v>
      </c>
      <c r="E111" s="31" t="s">
        <v>1395</v>
      </c>
      <c r="F111" s="35">
        <v>30</v>
      </c>
      <c r="G111" s="35">
        <v>150</v>
      </c>
      <c r="H111" s="40">
        <v>344.49</v>
      </c>
      <c r="I111" s="41">
        <f t="shared" si="53"/>
        <v>11.483000000000001</v>
      </c>
      <c r="J111" s="39">
        <v>2</v>
      </c>
      <c r="K111" s="39">
        <v>5</v>
      </c>
      <c r="L111" s="39">
        <v>6.5</v>
      </c>
      <c r="M111" s="41">
        <f t="shared" si="54"/>
        <v>9.9957792549999986</v>
      </c>
      <c r="N111" s="39">
        <v>16</v>
      </c>
      <c r="O111" s="56">
        <f t="shared" si="55"/>
        <v>11.595103935799997</v>
      </c>
      <c r="P111" s="39">
        <v>15</v>
      </c>
      <c r="Q111" s="41">
        <f t="shared" si="56"/>
        <v>13.641298747999997</v>
      </c>
      <c r="R111" s="41">
        <v>5.9</v>
      </c>
      <c r="S111" s="47"/>
      <c r="T111" s="47"/>
      <c r="U111" s="30">
        <f t="shared" si="57"/>
        <v>0</v>
      </c>
      <c r="V111" s="47">
        <v>1</v>
      </c>
      <c r="W111" s="47"/>
      <c r="X111" s="47"/>
      <c r="Y111" s="47">
        <f t="shared" si="58"/>
        <v>0</v>
      </c>
      <c r="Z111" s="47">
        <v>1</v>
      </c>
      <c r="AA111" s="47"/>
      <c r="AB111" s="47"/>
      <c r="AC111" s="47">
        <f t="shared" si="59"/>
        <v>0</v>
      </c>
      <c r="AD111" s="47">
        <v>1</v>
      </c>
      <c r="AE111" s="47"/>
      <c r="AF111" s="47"/>
      <c r="AG111" s="47">
        <f t="shared" si="60"/>
        <v>0</v>
      </c>
      <c r="AH111" s="47">
        <f>AG111/F111</f>
        <v>0</v>
      </c>
      <c r="AI111" s="47">
        <v>2</v>
      </c>
      <c r="AJ111" s="30">
        <v>7501943489059</v>
      </c>
      <c r="AK111" s="30"/>
      <c r="AL111" s="49">
        <f t="shared" si="61"/>
        <v>9.9957792549999986</v>
      </c>
      <c r="AM111" s="57">
        <f>F111*V111</f>
        <v>30</v>
      </c>
      <c r="AN111" s="57">
        <f>F111*Z111</f>
        <v>30</v>
      </c>
      <c r="AO111" s="57">
        <f>F111*AD111</f>
        <v>30</v>
      </c>
      <c r="AP111" s="57">
        <f t="shared" si="62"/>
        <v>0</v>
      </c>
      <c r="AQ111" s="43"/>
    </row>
    <row r="112" spans="1:43" x14ac:dyDescent="0.25">
      <c r="A112" s="27">
        <v>104</v>
      </c>
      <c r="B112" s="38" t="s">
        <v>602</v>
      </c>
      <c r="C112" s="39">
        <v>78000</v>
      </c>
      <c r="D112" s="30">
        <v>7501943489004</v>
      </c>
      <c r="E112" s="31" t="s">
        <v>1319</v>
      </c>
      <c r="F112" s="35">
        <v>64</v>
      </c>
      <c r="G112" s="35">
        <v>110</v>
      </c>
      <c r="H112" s="40">
        <v>550.25</v>
      </c>
      <c r="I112" s="41">
        <f t="shared" si="53"/>
        <v>8.59765625</v>
      </c>
      <c r="J112" s="39">
        <v>2</v>
      </c>
      <c r="K112" s="39">
        <v>5</v>
      </c>
      <c r="L112" s="39">
        <v>6.5</v>
      </c>
      <c r="M112" s="41">
        <f t="shared" si="54"/>
        <v>7.4841308007812497</v>
      </c>
      <c r="N112" s="39">
        <v>16</v>
      </c>
      <c r="O112" s="56">
        <f t="shared" si="55"/>
        <v>8.6815917289062483</v>
      </c>
      <c r="P112" s="39">
        <v>15</v>
      </c>
      <c r="Q112" s="41">
        <f t="shared" si="56"/>
        <v>10.213637328124998</v>
      </c>
      <c r="R112" s="41">
        <v>10.8</v>
      </c>
      <c r="S112" s="30">
        <v>69</v>
      </c>
      <c r="T112" s="30">
        <v>121</v>
      </c>
      <c r="U112" s="30">
        <f t="shared" si="57"/>
        <v>52</v>
      </c>
      <c r="V112" s="47">
        <v>1</v>
      </c>
      <c r="W112" s="47">
        <v>70</v>
      </c>
      <c r="X112" s="47">
        <v>123</v>
      </c>
      <c r="Y112" s="47">
        <f t="shared" si="58"/>
        <v>53</v>
      </c>
      <c r="Z112" s="47">
        <v>1</v>
      </c>
      <c r="AA112" s="47">
        <v>19</v>
      </c>
      <c r="AB112" s="47">
        <v>94</v>
      </c>
      <c r="AC112" s="47">
        <f t="shared" si="59"/>
        <v>75</v>
      </c>
      <c r="AD112" s="47">
        <v>1</v>
      </c>
      <c r="AE112" s="47">
        <v>77</v>
      </c>
      <c r="AF112" s="47">
        <v>167</v>
      </c>
      <c r="AG112" s="47">
        <f t="shared" si="60"/>
        <v>90</v>
      </c>
      <c r="AH112" s="47">
        <v>0</v>
      </c>
      <c r="AI112" s="47">
        <v>2</v>
      </c>
      <c r="AJ112" s="30">
        <v>7501943489004</v>
      </c>
      <c r="AK112" s="30"/>
      <c r="AL112" s="49">
        <f t="shared" si="61"/>
        <v>7.4841308007812497</v>
      </c>
      <c r="AM112" s="57">
        <f>F112*V111</f>
        <v>64</v>
      </c>
      <c r="AN112" s="57">
        <f>F112*Z111</f>
        <v>64</v>
      </c>
      <c r="AO112" s="57">
        <f>F112*AD111</f>
        <v>64</v>
      </c>
      <c r="AP112" s="57">
        <f t="shared" si="62"/>
        <v>0</v>
      </c>
      <c r="AQ112" s="43"/>
    </row>
    <row r="113" spans="1:43" x14ac:dyDescent="0.25">
      <c r="A113" s="27">
        <v>105</v>
      </c>
      <c r="B113" s="38" t="s">
        <v>602</v>
      </c>
      <c r="C113" s="39">
        <v>78101</v>
      </c>
      <c r="D113" s="30">
        <v>7506425609505</v>
      </c>
      <c r="E113" s="52" t="s">
        <v>1396</v>
      </c>
      <c r="F113" s="35">
        <v>24</v>
      </c>
      <c r="G113" s="35">
        <v>110</v>
      </c>
      <c r="H113" s="40">
        <v>279.44</v>
      </c>
      <c r="I113" s="41">
        <f t="shared" si="53"/>
        <v>11.643333333333333</v>
      </c>
      <c r="J113" s="39">
        <v>2</v>
      </c>
      <c r="K113" s="39">
        <v>5</v>
      </c>
      <c r="L113" s="39">
        <v>6.5</v>
      </c>
      <c r="M113" s="41">
        <f t="shared" si="54"/>
        <v>10.135347016666666</v>
      </c>
      <c r="N113" s="39">
        <v>16</v>
      </c>
      <c r="O113" s="56">
        <f t="shared" si="55"/>
        <v>11.757002539333332</v>
      </c>
      <c r="P113" s="39">
        <v>15</v>
      </c>
      <c r="Q113" s="41">
        <f t="shared" si="56"/>
        <v>13.831767693333331</v>
      </c>
      <c r="R113" s="41">
        <v>10.8</v>
      </c>
      <c r="S113" s="30">
        <v>3</v>
      </c>
      <c r="T113" s="30">
        <v>63</v>
      </c>
      <c r="U113" s="30">
        <f t="shared" si="57"/>
        <v>60</v>
      </c>
      <c r="V113" s="47"/>
      <c r="W113" s="47"/>
      <c r="X113" s="47"/>
      <c r="Y113" s="47">
        <f t="shared" si="58"/>
        <v>0</v>
      </c>
      <c r="Z113" s="47">
        <v>1</v>
      </c>
      <c r="AA113" s="47">
        <v>9</v>
      </c>
      <c r="AB113" s="47">
        <v>49</v>
      </c>
      <c r="AC113" s="47">
        <f t="shared" si="59"/>
        <v>40</v>
      </c>
      <c r="AD113" s="47">
        <v>1</v>
      </c>
      <c r="AE113" s="47">
        <v>1</v>
      </c>
      <c r="AF113" s="47">
        <v>20</v>
      </c>
      <c r="AG113" s="47">
        <f t="shared" si="60"/>
        <v>19</v>
      </c>
      <c r="AH113" s="47">
        <v>1</v>
      </c>
      <c r="AI113" s="47">
        <v>2</v>
      </c>
      <c r="AJ113" s="30">
        <v>7506425609505</v>
      </c>
      <c r="AK113" s="30"/>
      <c r="AL113" s="49">
        <f t="shared" si="61"/>
        <v>10.135347016666666</v>
      </c>
      <c r="AM113" s="57">
        <f>F113*V112</f>
        <v>24</v>
      </c>
      <c r="AN113" s="57">
        <f>F113*Z112</f>
        <v>24</v>
      </c>
      <c r="AO113" s="57">
        <f>F113*AD112</f>
        <v>24</v>
      </c>
      <c r="AP113" s="57">
        <f t="shared" si="62"/>
        <v>24</v>
      </c>
      <c r="AQ113" s="43"/>
    </row>
    <row r="114" spans="1:43" x14ac:dyDescent="0.25">
      <c r="A114" s="27">
        <v>106</v>
      </c>
      <c r="B114" s="88" t="s">
        <v>602</v>
      </c>
      <c r="C114" s="89">
        <v>78100</v>
      </c>
      <c r="D114" s="90">
        <v>7506425609499</v>
      </c>
      <c r="E114" s="91" t="s">
        <v>1397</v>
      </c>
      <c r="F114" s="92">
        <v>24</v>
      </c>
      <c r="G114" s="92">
        <v>110</v>
      </c>
      <c r="H114" s="93">
        <v>279.44</v>
      </c>
      <c r="I114" s="94">
        <f t="shared" si="53"/>
        <v>11.643333333333333</v>
      </c>
      <c r="J114" s="89">
        <v>2</v>
      </c>
      <c r="K114" s="89">
        <v>5</v>
      </c>
      <c r="L114" s="89">
        <v>6.5</v>
      </c>
      <c r="M114" s="94">
        <f t="shared" si="54"/>
        <v>10.135347016666666</v>
      </c>
      <c r="N114" s="89">
        <v>16</v>
      </c>
      <c r="O114" s="95">
        <f t="shared" si="55"/>
        <v>11.757002539333332</v>
      </c>
      <c r="P114" s="89">
        <v>15</v>
      </c>
      <c r="Q114" s="94">
        <f t="shared" si="56"/>
        <v>13.831767693333331</v>
      </c>
      <c r="R114" s="94">
        <v>10.8</v>
      </c>
      <c r="S114" s="90">
        <v>8</v>
      </c>
      <c r="T114" s="90">
        <v>75</v>
      </c>
      <c r="U114" s="90">
        <f t="shared" si="57"/>
        <v>67</v>
      </c>
      <c r="V114" s="96"/>
      <c r="W114" s="96">
        <v>2</v>
      </c>
      <c r="X114" s="96">
        <v>55</v>
      </c>
      <c r="Y114" s="96">
        <f t="shared" si="58"/>
        <v>53</v>
      </c>
      <c r="Z114" s="96">
        <v>0</v>
      </c>
      <c r="AA114" s="96">
        <v>10</v>
      </c>
      <c r="AB114" s="96">
        <v>36</v>
      </c>
      <c r="AC114" s="96">
        <f t="shared" si="59"/>
        <v>26</v>
      </c>
      <c r="AD114" s="96">
        <v>1</v>
      </c>
      <c r="AE114" s="96"/>
      <c r="AF114" s="96"/>
      <c r="AG114" s="96">
        <f t="shared" si="60"/>
        <v>0</v>
      </c>
      <c r="AH114" s="96">
        <f>AG114/F114</f>
        <v>0</v>
      </c>
      <c r="AI114" s="96">
        <v>2</v>
      </c>
      <c r="AJ114" s="30">
        <v>7506425609499</v>
      </c>
      <c r="AK114" s="30"/>
      <c r="AL114" s="49">
        <f t="shared" si="61"/>
        <v>10.135347016666666</v>
      </c>
      <c r="AM114" s="57">
        <f>F114*V113</f>
        <v>0</v>
      </c>
      <c r="AN114" s="57">
        <f>F114*Z113</f>
        <v>24</v>
      </c>
      <c r="AO114" s="57">
        <f>F114*AD113</f>
        <v>24</v>
      </c>
      <c r="AP114" s="57">
        <f t="shared" si="62"/>
        <v>0</v>
      </c>
      <c r="AQ114" s="43"/>
    </row>
    <row r="115" spans="1:43" x14ac:dyDescent="0.25">
      <c r="A115" s="27">
        <v>107</v>
      </c>
      <c r="B115" s="38"/>
      <c r="C115" s="39"/>
      <c r="D115" s="77" t="s">
        <v>1402</v>
      </c>
      <c r="E115" s="78" t="s">
        <v>1403</v>
      </c>
      <c r="F115" s="35">
        <v>120</v>
      </c>
      <c r="G115" s="35">
        <v>10</v>
      </c>
      <c r="H115" s="40"/>
      <c r="I115" s="41">
        <v>9.44</v>
      </c>
      <c r="J115" s="39">
        <v>2</v>
      </c>
      <c r="K115" s="39">
        <v>5</v>
      </c>
      <c r="L115" s="39">
        <v>6.5</v>
      </c>
      <c r="M115" s="41">
        <f t="shared" si="54"/>
        <v>8.2173783999999994</v>
      </c>
      <c r="N115" s="39">
        <v>16</v>
      </c>
      <c r="O115" s="56">
        <f t="shared" si="55"/>
        <v>9.532158943999999</v>
      </c>
      <c r="P115" s="39">
        <v>15</v>
      </c>
      <c r="Q115" s="41">
        <f t="shared" ref="Q115:Q116" si="63">+O115/((100-P115)/100)</f>
        <v>11.21430464</v>
      </c>
      <c r="R115" s="41"/>
      <c r="S115" s="30"/>
      <c r="T115" s="30"/>
      <c r="U115" s="30"/>
      <c r="V115" s="47">
        <v>10</v>
      </c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30"/>
      <c r="AK115" s="30"/>
      <c r="AL115" s="87"/>
      <c r="AM115" s="61"/>
      <c r="AN115" s="61"/>
      <c r="AO115" s="61"/>
      <c r="AP115" s="61"/>
      <c r="AQ115" s="43"/>
    </row>
    <row r="116" spans="1:43" x14ac:dyDescent="0.25">
      <c r="A116" s="27">
        <v>108</v>
      </c>
      <c r="B116" s="38"/>
      <c r="C116" s="39"/>
      <c r="D116" s="77" t="s">
        <v>1404</v>
      </c>
      <c r="E116" s="78" t="s">
        <v>1405</v>
      </c>
      <c r="F116" s="35">
        <v>40</v>
      </c>
      <c r="G116" s="35">
        <v>70</v>
      </c>
      <c r="H116" s="40"/>
      <c r="I116" s="41">
        <v>11.875</v>
      </c>
      <c r="J116" s="39">
        <v>2</v>
      </c>
      <c r="K116" s="39">
        <v>5</v>
      </c>
      <c r="L116" s="39">
        <v>6.5</v>
      </c>
      <c r="M116" s="41">
        <f t="shared" si="54"/>
        <v>10.337009374999999</v>
      </c>
      <c r="N116" s="39">
        <v>16</v>
      </c>
      <c r="O116" s="56">
        <f t="shared" si="55"/>
        <v>11.990930874999998</v>
      </c>
      <c r="P116" s="39">
        <v>15</v>
      </c>
      <c r="Q116" s="41">
        <f t="shared" si="63"/>
        <v>14.106977499999999</v>
      </c>
      <c r="R116" s="41"/>
      <c r="S116" s="30"/>
      <c r="T116" s="30"/>
      <c r="U116" s="30"/>
      <c r="V116" s="47">
        <v>15</v>
      </c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30"/>
      <c r="AK116" s="30"/>
      <c r="AL116" s="87"/>
      <c r="AM116" s="61"/>
      <c r="AN116" s="61"/>
      <c r="AO116" s="61"/>
      <c r="AP116" s="61"/>
      <c r="AQ116" s="43"/>
    </row>
    <row r="117" spans="1:43" x14ac:dyDescent="0.25">
      <c r="B117" s="79"/>
      <c r="C117" s="80"/>
      <c r="F117" s="82"/>
      <c r="G117" s="82"/>
      <c r="H117" s="83"/>
      <c r="I117" s="84"/>
      <c r="J117" s="80"/>
      <c r="K117" s="80"/>
      <c r="L117" s="80"/>
      <c r="M117" s="84"/>
      <c r="N117" s="80"/>
      <c r="O117" s="85"/>
      <c r="P117" s="80"/>
      <c r="Q117" s="84"/>
      <c r="R117" s="84"/>
      <c r="S117" s="81"/>
      <c r="T117" s="81"/>
      <c r="U117" s="81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1"/>
      <c r="AK117" s="81"/>
      <c r="AL117" s="87"/>
      <c r="AM117" s="61"/>
      <c r="AN117" s="61"/>
      <c r="AO117" s="61"/>
      <c r="AP117" s="61"/>
      <c r="AQ117" s="43"/>
    </row>
    <row r="118" spans="1:43" x14ac:dyDescent="0.25"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M118" s="27"/>
      <c r="AN118" s="27"/>
      <c r="AO118" s="27"/>
      <c r="AP118" s="27"/>
    </row>
    <row r="122" spans="1:43" x14ac:dyDescent="0.25">
      <c r="D122"/>
      <c r="E122"/>
      <c r="F122"/>
      <c r="G122"/>
    </row>
    <row r="123" spans="1:43" x14ac:dyDescent="0.25">
      <c r="D123"/>
      <c r="E123"/>
      <c r="F123"/>
      <c r="G123"/>
    </row>
  </sheetData>
  <protectedRanges>
    <protectedRange sqref="D115:E116 I115:I116" name="Rango1"/>
  </protectedRanges>
  <autoFilter ref="A9:AW9">
    <sortState ref="A10:AW114">
      <sortCondition ref="A9"/>
    </sortState>
  </autoFilter>
  <sortState ref="A103:BB126">
    <sortCondition ref="A103"/>
  </sortState>
  <mergeCells count="2">
    <mergeCell ref="B4:B6"/>
    <mergeCell ref="S7:AI7"/>
  </mergeCells>
  <conditionalFormatting sqref="N96:N101 N94 N50:N86 N10:N48 N103:N108 O96:Q96 O106:Q106">
    <cfRule type="cellIs" dxfId="0" priority="15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02"/>
  <sheetViews>
    <sheetView workbookViewId="0">
      <selection activeCell="A3" sqref="A3:X102"/>
    </sheetView>
  </sheetViews>
  <sheetFormatPr baseColWidth="10" defaultRowHeight="15" x14ac:dyDescent="0.25"/>
  <sheetData>
    <row r="3" spans="1:24" x14ac:dyDescent="0.25">
      <c r="A3" s="32" t="str">
        <f>"7501027551528"</f>
        <v>7501027551528</v>
      </c>
      <c r="B3" s="32" t="s">
        <v>211</v>
      </c>
      <c r="C3" s="32"/>
      <c r="D3" s="32"/>
      <c r="E3" s="32"/>
      <c r="F3" s="32"/>
      <c r="G3" s="32"/>
      <c r="H3" s="32"/>
      <c r="I3" s="32"/>
      <c r="J3" s="32"/>
      <c r="K3" s="32"/>
      <c r="L3" s="33">
        <v>6</v>
      </c>
      <c r="M3" s="33">
        <v>13</v>
      </c>
      <c r="N3" s="33">
        <f t="shared" ref="N3:N34" si="0">M3-L3</f>
        <v>7</v>
      </c>
      <c r="O3" s="33"/>
      <c r="P3" s="33"/>
      <c r="Q3" s="33"/>
      <c r="R3" s="33">
        <f t="shared" ref="R3:R34" si="1">Q3-P3</f>
        <v>0</v>
      </c>
      <c r="S3" s="33"/>
      <c r="T3" s="33"/>
      <c r="U3" s="33">
        <f>T3-S3</f>
        <v>0</v>
      </c>
      <c r="V3" s="33">
        <v>5</v>
      </c>
      <c r="W3" s="33">
        <v>7</v>
      </c>
      <c r="X3" s="33">
        <f t="shared" ref="X3:X34" si="2">W3-V3</f>
        <v>2</v>
      </c>
    </row>
    <row r="4" spans="1:24" x14ac:dyDescent="0.25">
      <c r="A4" s="32" t="str">
        <f>"7501027552679"</f>
        <v>7501027552679</v>
      </c>
      <c r="B4" s="32" t="s">
        <v>276</v>
      </c>
      <c r="C4" s="32"/>
      <c r="D4" s="32"/>
      <c r="E4" s="32"/>
      <c r="F4" s="32"/>
      <c r="G4" s="32"/>
      <c r="H4" s="32"/>
      <c r="I4" s="32"/>
      <c r="J4" s="32"/>
      <c r="K4" s="32"/>
      <c r="L4" s="33">
        <v>7</v>
      </c>
      <c r="M4" s="33">
        <v>5</v>
      </c>
      <c r="N4" s="33">
        <f t="shared" si="0"/>
        <v>-2</v>
      </c>
      <c r="O4" s="33">
        <v>1</v>
      </c>
      <c r="P4" s="33">
        <v>9</v>
      </c>
      <c r="Q4" s="33">
        <v>3</v>
      </c>
      <c r="R4" s="33">
        <f t="shared" si="1"/>
        <v>-6</v>
      </c>
      <c r="S4" s="33">
        <v>7</v>
      </c>
      <c r="T4" s="33">
        <v>8</v>
      </c>
      <c r="U4" s="33">
        <f t="shared" ref="U4:U67" si="3">T4-S4</f>
        <v>1</v>
      </c>
      <c r="V4" s="33">
        <v>8</v>
      </c>
      <c r="W4" s="33">
        <v>4</v>
      </c>
      <c r="X4" s="33">
        <f t="shared" si="2"/>
        <v>-4</v>
      </c>
    </row>
    <row r="5" spans="1:24" x14ac:dyDescent="0.25">
      <c r="A5" s="34" t="str">
        <f>"7501027551313"</f>
        <v>7501027551313</v>
      </c>
      <c r="B5" s="34" t="s">
        <v>263</v>
      </c>
      <c r="C5" s="32"/>
      <c r="D5" s="32"/>
      <c r="E5" s="32"/>
      <c r="F5" s="32"/>
      <c r="G5" s="32"/>
      <c r="H5" s="32"/>
      <c r="I5" s="32"/>
      <c r="J5" s="32"/>
      <c r="K5" s="32"/>
      <c r="L5" s="33">
        <v>10</v>
      </c>
      <c r="M5" s="33">
        <v>2</v>
      </c>
      <c r="N5" s="33">
        <f t="shared" si="0"/>
        <v>-8</v>
      </c>
      <c r="O5" s="33">
        <v>1</v>
      </c>
      <c r="P5" s="33"/>
      <c r="Q5" s="33"/>
      <c r="R5" s="33">
        <f t="shared" si="1"/>
        <v>0</v>
      </c>
      <c r="S5" s="33"/>
      <c r="T5" s="33"/>
      <c r="U5" s="33">
        <f t="shared" si="3"/>
        <v>0</v>
      </c>
      <c r="V5" s="33">
        <v>12</v>
      </c>
      <c r="W5" s="33">
        <v>0</v>
      </c>
      <c r="X5" s="33">
        <f t="shared" si="2"/>
        <v>-12</v>
      </c>
    </row>
    <row r="6" spans="1:24" x14ac:dyDescent="0.25">
      <c r="A6" s="32" t="str">
        <f>"7501027551320"</f>
        <v>7501027551320</v>
      </c>
      <c r="B6" s="32" t="s">
        <v>381</v>
      </c>
      <c r="C6" s="32"/>
      <c r="D6" s="32"/>
      <c r="E6" s="32"/>
      <c r="F6" s="32"/>
      <c r="G6" s="32"/>
      <c r="H6" s="32"/>
      <c r="I6" s="32"/>
      <c r="J6" s="32"/>
      <c r="K6" s="32"/>
      <c r="L6" s="33">
        <v>7</v>
      </c>
      <c r="M6" s="33">
        <v>9</v>
      </c>
      <c r="N6" s="33">
        <f t="shared" si="0"/>
        <v>2</v>
      </c>
      <c r="O6" s="33">
        <v>1</v>
      </c>
      <c r="P6" s="33"/>
      <c r="Q6" s="33"/>
      <c r="R6" s="33">
        <f t="shared" si="1"/>
        <v>0</v>
      </c>
      <c r="S6" s="33">
        <v>5</v>
      </c>
      <c r="T6" s="33">
        <v>0</v>
      </c>
      <c r="U6" s="33">
        <f t="shared" si="3"/>
        <v>-5</v>
      </c>
      <c r="V6" s="33">
        <v>4</v>
      </c>
      <c r="W6" s="33">
        <v>9</v>
      </c>
      <c r="X6" s="33">
        <f t="shared" si="2"/>
        <v>5</v>
      </c>
    </row>
    <row r="7" spans="1:24" x14ac:dyDescent="0.25">
      <c r="A7" s="32" t="str">
        <f>"7501027519115"</f>
        <v>7501027519115</v>
      </c>
      <c r="B7" s="32" t="s">
        <v>483</v>
      </c>
      <c r="C7" s="32"/>
      <c r="D7" s="32"/>
      <c r="E7" s="32"/>
      <c r="F7" s="32"/>
      <c r="G7" s="32"/>
      <c r="H7" s="32"/>
      <c r="I7" s="32"/>
      <c r="J7" s="32"/>
      <c r="K7" s="32"/>
      <c r="L7" s="33">
        <v>11</v>
      </c>
      <c r="M7" s="33">
        <v>20</v>
      </c>
      <c r="N7" s="33">
        <f t="shared" si="0"/>
        <v>9</v>
      </c>
      <c r="O7" s="33"/>
      <c r="P7" s="33"/>
      <c r="Q7" s="33"/>
      <c r="R7" s="33">
        <f t="shared" si="1"/>
        <v>0</v>
      </c>
      <c r="S7" s="33"/>
      <c r="T7" s="33"/>
      <c r="U7" s="33">
        <f t="shared" si="3"/>
        <v>0</v>
      </c>
      <c r="V7" s="33">
        <v>6</v>
      </c>
      <c r="W7" s="33">
        <v>18</v>
      </c>
      <c r="X7" s="33">
        <f t="shared" si="2"/>
        <v>12</v>
      </c>
    </row>
    <row r="8" spans="1:24" x14ac:dyDescent="0.25">
      <c r="A8" s="32" t="str">
        <f>"7501027519108"</f>
        <v>7501027519108</v>
      </c>
      <c r="B8" s="32" t="s">
        <v>384</v>
      </c>
      <c r="C8" s="32"/>
      <c r="D8" s="32"/>
      <c r="E8" s="32"/>
      <c r="F8" s="32"/>
      <c r="G8" s="32"/>
      <c r="H8" s="32"/>
      <c r="I8" s="32"/>
      <c r="J8" s="32"/>
      <c r="K8" s="32"/>
      <c r="L8" s="33">
        <v>3</v>
      </c>
      <c r="M8" s="33">
        <v>24</v>
      </c>
      <c r="N8" s="33">
        <f t="shared" si="0"/>
        <v>21</v>
      </c>
      <c r="O8" s="33"/>
      <c r="P8" s="33"/>
      <c r="Q8" s="33"/>
      <c r="R8" s="33">
        <f t="shared" si="1"/>
        <v>0</v>
      </c>
      <c r="S8" s="33"/>
      <c r="T8" s="33"/>
      <c r="U8" s="33">
        <f t="shared" si="3"/>
        <v>0</v>
      </c>
      <c r="V8" s="33">
        <v>2</v>
      </c>
      <c r="W8" s="33">
        <v>22</v>
      </c>
      <c r="X8" s="33">
        <f t="shared" si="2"/>
        <v>20</v>
      </c>
    </row>
    <row r="9" spans="1:24" x14ac:dyDescent="0.25">
      <c r="A9" s="32" t="str">
        <f>"7501027514097"</f>
        <v>7501027514097</v>
      </c>
      <c r="B9" s="32" t="s">
        <v>435</v>
      </c>
      <c r="C9" s="32"/>
      <c r="D9" s="32"/>
      <c r="E9" s="32"/>
      <c r="F9" s="32"/>
      <c r="G9" s="32"/>
      <c r="H9" s="32"/>
      <c r="I9" s="32"/>
      <c r="J9" s="32"/>
      <c r="K9" s="32"/>
      <c r="L9" s="33">
        <v>15</v>
      </c>
      <c r="M9" s="33">
        <v>9</v>
      </c>
      <c r="N9" s="33">
        <f t="shared" si="0"/>
        <v>-6</v>
      </c>
      <c r="O9" s="33">
        <v>1</v>
      </c>
      <c r="P9" s="33"/>
      <c r="Q9" s="33"/>
      <c r="R9" s="33">
        <f t="shared" si="1"/>
        <v>0</v>
      </c>
      <c r="S9" s="33"/>
      <c r="T9" s="33"/>
      <c r="U9" s="33">
        <f t="shared" si="3"/>
        <v>0</v>
      </c>
      <c r="V9" s="33">
        <v>9</v>
      </c>
      <c r="W9" s="33">
        <v>16</v>
      </c>
      <c r="X9" s="33">
        <f t="shared" si="2"/>
        <v>7</v>
      </c>
    </row>
    <row r="10" spans="1:24" x14ac:dyDescent="0.25">
      <c r="A10" s="32" t="str">
        <f>"7501027514103"</f>
        <v>7501027514103</v>
      </c>
      <c r="B10" s="32" t="s">
        <v>214</v>
      </c>
      <c r="C10" s="32"/>
      <c r="D10" s="32"/>
      <c r="E10" s="32"/>
      <c r="F10" s="32"/>
      <c r="G10" s="32"/>
      <c r="H10" s="32"/>
      <c r="I10" s="32"/>
      <c r="J10" s="32"/>
      <c r="K10" s="32"/>
      <c r="L10" s="33">
        <v>8</v>
      </c>
      <c r="M10" s="33">
        <v>16</v>
      </c>
      <c r="N10" s="33">
        <f t="shared" si="0"/>
        <v>8</v>
      </c>
      <c r="O10" s="33"/>
      <c r="P10" s="33"/>
      <c r="Q10" s="33"/>
      <c r="R10" s="33">
        <f t="shared" si="1"/>
        <v>0</v>
      </c>
      <c r="S10" s="33"/>
      <c r="T10" s="33"/>
      <c r="U10" s="33">
        <f t="shared" si="3"/>
        <v>0</v>
      </c>
      <c r="V10" s="33">
        <v>16</v>
      </c>
      <c r="W10" s="33">
        <v>8</v>
      </c>
      <c r="X10" s="33">
        <f t="shared" si="2"/>
        <v>-8</v>
      </c>
    </row>
    <row r="11" spans="1:24" x14ac:dyDescent="0.25">
      <c r="A11" s="32" t="str">
        <f>"7501027513960"</f>
        <v>7501027513960</v>
      </c>
      <c r="B11" s="32" t="s">
        <v>82</v>
      </c>
      <c r="C11" s="32"/>
      <c r="D11" s="32"/>
      <c r="E11" s="32"/>
      <c r="F11" s="32"/>
      <c r="G11" s="32"/>
      <c r="H11" s="32"/>
      <c r="I11" s="32"/>
      <c r="J11" s="32"/>
      <c r="K11" s="32"/>
      <c r="L11" s="33">
        <v>13</v>
      </c>
      <c r="M11" s="33">
        <v>12</v>
      </c>
      <c r="N11" s="33">
        <f t="shared" si="0"/>
        <v>-1</v>
      </c>
      <c r="O11" s="33">
        <v>1</v>
      </c>
      <c r="P11" s="33"/>
      <c r="Q11" s="33"/>
      <c r="R11" s="33">
        <f t="shared" si="1"/>
        <v>0</v>
      </c>
      <c r="S11" s="33"/>
      <c r="T11" s="33"/>
      <c r="U11" s="33">
        <f t="shared" si="3"/>
        <v>0</v>
      </c>
      <c r="V11" s="33">
        <v>12</v>
      </c>
      <c r="W11" s="33">
        <v>13</v>
      </c>
      <c r="X11" s="33">
        <f t="shared" si="2"/>
        <v>1</v>
      </c>
    </row>
    <row r="12" spans="1:24" x14ac:dyDescent="0.25">
      <c r="A12" s="32" t="str">
        <f>"7501027513618"</f>
        <v>7501027513618</v>
      </c>
      <c r="B12" s="32" t="s">
        <v>333</v>
      </c>
      <c r="C12" s="32"/>
      <c r="D12" s="32"/>
      <c r="E12" s="32"/>
      <c r="F12" s="32"/>
      <c r="G12" s="32"/>
      <c r="H12" s="32"/>
      <c r="I12" s="32"/>
      <c r="J12" s="32"/>
      <c r="K12" s="32"/>
      <c r="L12" s="33">
        <v>10</v>
      </c>
      <c r="M12" s="33">
        <v>38</v>
      </c>
      <c r="N12" s="33">
        <f t="shared" si="0"/>
        <v>28</v>
      </c>
      <c r="O12" s="33"/>
      <c r="P12" s="33">
        <v>20</v>
      </c>
      <c r="Q12" s="33">
        <v>4</v>
      </c>
      <c r="R12" s="33">
        <f t="shared" si="1"/>
        <v>-16</v>
      </c>
      <c r="S12" s="33">
        <v>16</v>
      </c>
      <c r="T12" s="33">
        <v>8</v>
      </c>
      <c r="U12" s="33">
        <f t="shared" si="3"/>
        <v>-8</v>
      </c>
      <c r="V12" s="33">
        <v>25</v>
      </c>
      <c r="W12" s="33">
        <v>36</v>
      </c>
      <c r="X12" s="33">
        <f t="shared" si="2"/>
        <v>11</v>
      </c>
    </row>
    <row r="13" spans="1:24" x14ac:dyDescent="0.25">
      <c r="A13" s="32" t="str">
        <f>"7501027513601"</f>
        <v>7501027513601</v>
      </c>
      <c r="B13" s="32" t="s">
        <v>386</v>
      </c>
      <c r="C13" s="32"/>
      <c r="D13" s="32"/>
      <c r="E13" s="32"/>
      <c r="F13" s="32"/>
      <c r="G13" s="32"/>
      <c r="H13" s="32"/>
      <c r="I13" s="32"/>
      <c r="J13" s="32"/>
      <c r="K13" s="32"/>
      <c r="L13" s="33">
        <v>18</v>
      </c>
      <c r="M13" s="33">
        <v>30</v>
      </c>
      <c r="N13" s="33">
        <f t="shared" si="0"/>
        <v>12</v>
      </c>
      <c r="O13" s="33"/>
      <c r="P13" s="33">
        <v>22</v>
      </c>
      <c r="Q13" s="33">
        <v>1</v>
      </c>
      <c r="R13" s="33">
        <f t="shared" si="1"/>
        <v>-21</v>
      </c>
      <c r="S13" s="33">
        <v>8</v>
      </c>
      <c r="T13" s="33">
        <v>16</v>
      </c>
      <c r="U13" s="33">
        <f t="shared" si="3"/>
        <v>8</v>
      </c>
      <c r="V13" s="33">
        <v>41</v>
      </c>
      <c r="W13" s="33">
        <v>6</v>
      </c>
      <c r="X13" s="33">
        <f t="shared" si="2"/>
        <v>-35</v>
      </c>
    </row>
    <row r="14" spans="1:24" x14ac:dyDescent="0.25">
      <c r="A14" s="32" t="str">
        <f>"7501027553713"</f>
        <v>7501027553713</v>
      </c>
      <c r="B14" s="32" t="s">
        <v>492</v>
      </c>
      <c r="C14" s="32"/>
      <c r="D14" s="32"/>
      <c r="E14" s="32"/>
      <c r="F14" s="32"/>
      <c r="G14" s="32"/>
      <c r="H14" s="32"/>
      <c r="I14" s="32"/>
      <c r="J14" s="32"/>
      <c r="K14" s="32"/>
      <c r="L14" s="33">
        <v>4</v>
      </c>
      <c r="M14" s="33">
        <v>3</v>
      </c>
      <c r="N14" s="33">
        <f t="shared" si="0"/>
        <v>-1</v>
      </c>
      <c r="O14" s="33">
        <v>1</v>
      </c>
      <c r="P14" s="33">
        <v>6</v>
      </c>
      <c r="Q14" s="33">
        <v>0</v>
      </c>
      <c r="R14" s="33">
        <f t="shared" si="1"/>
        <v>-6</v>
      </c>
      <c r="S14" s="33">
        <v>4</v>
      </c>
      <c r="T14" s="33">
        <v>2</v>
      </c>
      <c r="U14" s="33">
        <f t="shared" si="3"/>
        <v>-2</v>
      </c>
      <c r="V14" s="33">
        <v>6</v>
      </c>
      <c r="W14" s="33">
        <v>0</v>
      </c>
      <c r="X14" s="33">
        <f t="shared" si="2"/>
        <v>-6</v>
      </c>
    </row>
    <row r="15" spans="1:24" x14ac:dyDescent="0.25">
      <c r="A15" s="32" t="str">
        <f>"7501027553768"</f>
        <v>7501027553768</v>
      </c>
      <c r="B15" s="32" t="s">
        <v>95</v>
      </c>
      <c r="C15" s="32"/>
      <c r="D15" s="32"/>
      <c r="E15" s="32"/>
      <c r="F15" s="32"/>
      <c r="G15" s="32"/>
      <c r="H15" s="32"/>
      <c r="I15" s="32"/>
      <c r="J15" s="32"/>
      <c r="K15" s="32"/>
      <c r="L15" s="33">
        <v>2</v>
      </c>
      <c r="M15" s="33">
        <v>12</v>
      </c>
      <c r="N15" s="33">
        <f t="shared" si="0"/>
        <v>10</v>
      </c>
      <c r="O15" s="33"/>
      <c r="P15" s="33">
        <v>3</v>
      </c>
      <c r="Q15" s="33">
        <v>12</v>
      </c>
      <c r="R15" s="33">
        <f t="shared" si="1"/>
        <v>9</v>
      </c>
      <c r="S15" s="33">
        <v>5</v>
      </c>
      <c r="T15" s="33">
        <v>8</v>
      </c>
      <c r="U15" s="33">
        <f t="shared" si="3"/>
        <v>3</v>
      </c>
      <c r="V15" s="33">
        <v>5</v>
      </c>
      <c r="W15" s="33">
        <v>7</v>
      </c>
      <c r="X15" s="33">
        <f t="shared" si="2"/>
        <v>2</v>
      </c>
    </row>
    <row r="16" spans="1:24" x14ac:dyDescent="0.25">
      <c r="A16" s="32" t="str">
        <f>"7501027584595"</f>
        <v>7501027584595</v>
      </c>
      <c r="B16" s="32" t="s">
        <v>331</v>
      </c>
      <c r="C16" s="32"/>
      <c r="D16" s="32"/>
      <c r="E16" s="32"/>
      <c r="F16" s="32"/>
      <c r="G16" s="32"/>
      <c r="H16" s="32"/>
      <c r="I16" s="32"/>
      <c r="J16" s="32"/>
      <c r="K16" s="32"/>
      <c r="L16" s="33">
        <v>15</v>
      </c>
      <c r="M16" s="33">
        <v>4</v>
      </c>
      <c r="N16" s="33">
        <f t="shared" si="0"/>
        <v>-11</v>
      </c>
      <c r="O16" s="33">
        <v>1</v>
      </c>
      <c r="P16" s="33">
        <v>3</v>
      </c>
      <c r="Q16" s="33">
        <v>4</v>
      </c>
      <c r="R16" s="33">
        <f t="shared" si="1"/>
        <v>1</v>
      </c>
      <c r="S16" s="33"/>
      <c r="T16" s="33"/>
      <c r="U16" s="33">
        <f t="shared" si="3"/>
        <v>0</v>
      </c>
      <c r="V16" s="33">
        <v>1</v>
      </c>
      <c r="W16" s="33">
        <v>5</v>
      </c>
      <c r="X16" s="33">
        <f t="shared" si="2"/>
        <v>4</v>
      </c>
    </row>
    <row r="17" spans="1:24" x14ac:dyDescent="0.25">
      <c r="A17" s="32" t="str">
        <f>"7501027553560"</f>
        <v>7501027553560</v>
      </c>
      <c r="B17" s="32" t="s">
        <v>490</v>
      </c>
      <c r="C17" s="32"/>
      <c r="D17" s="32"/>
      <c r="E17" s="32"/>
      <c r="F17" s="32"/>
      <c r="G17" s="32"/>
      <c r="H17" s="32"/>
      <c r="I17" s="32"/>
      <c r="J17" s="32"/>
      <c r="K17" s="32"/>
      <c r="L17" s="33">
        <v>3</v>
      </c>
      <c r="M17" s="33">
        <v>9</v>
      </c>
      <c r="N17" s="33">
        <f t="shared" si="0"/>
        <v>6</v>
      </c>
      <c r="O17" s="33"/>
      <c r="P17" s="33">
        <v>5</v>
      </c>
      <c r="Q17" s="33">
        <v>8</v>
      </c>
      <c r="R17" s="33">
        <f t="shared" si="1"/>
        <v>3</v>
      </c>
      <c r="S17" s="33">
        <v>4</v>
      </c>
      <c r="T17" s="33">
        <v>8</v>
      </c>
      <c r="U17" s="33">
        <f t="shared" si="3"/>
        <v>4</v>
      </c>
      <c r="V17" s="33">
        <v>7</v>
      </c>
      <c r="W17" s="33">
        <v>5</v>
      </c>
      <c r="X17" s="33">
        <f t="shared" si="2"/>
        <v>-2</v>
      </c>
    </row>
    <row r="18" spans="1:24" x14ac:dyDescent="0.25">
      <c r="A18" s="32" t="str">
        <f>"7501943472679"</f>
        <v>7501943472679</v>
      </c>
      <c r="B18" s="32" t="s">
        <v>1312</v>
      </c>
      <c r="C18" s="32"/>
      <c r="D18" s="32"/>
      <c r="E18" s="32"/>
      <c r="F18" s="32"/>
      <c r="G18" s="32"/>
      <c r="H18" s="32"/>
      <c r="I18" s="32"/>
      <c r="J18" s="32"/>
      <c r="K18" s="32"/>
      <c r="L18" s="33">
        <v>8</v>
      </c>
      <c r="M18" s="33">
        <v>5</v>
      </c>
      <c r="N18" s="33">
        <f t="shared" si="0"/>
        <v>-3</v>
      </c>
      <c r="O18" s="33">
        <v>1</v>
      </c>
      <c r="P18" s="33">
        <v>2</v>
      </c>
      <c r="Q18" s="33">
        <v>9</v>
      </c>
      <c r="R18" s="33">
        <f t="shared" si="1"/>
        <v>7</v>
      </c>
      <c r="S18" s="33"/>
      <c r="T18" s="33"/>
      <c r="U18" s="33">
        <f t="shared" si="3"/>
        <v>0</v>
      </c>
      <c r="V18" s="33">
        <v>7</v>
      </c>
      <c r="W18" s="33">
        <v>5</v>
      </c>
      <c r="X18" s="33">
        <f t="shared" si="2"/>
        <v>-2</v>
      </c>
    </row>
    <row r="19" spans="1:24" x14ac:dyDescent="0.25">
      <c r="A19" s="32" t="str">
        <f>"7501943452886"</f>
        <v>7501943452886</v>
      </c>
      <c r="B19" s="32" t="s">
        <v>1305</v>
      </c>
      <c r="C19" s="32"/>
      <c r="D19" s="32"/>
      <c r="E19" s="32"/>
      <c r="F19" s="32"/>
      <c r="G19" s="32"/>
      <c r="H19" s="32"/>
      <c r="I19" s="32"/>
      <c r="J19" s="32"/>
      <c r="K19" s="32"/>
      <c r="L19" s="33">
        <v>10</v>
      </c>
      <c r="M19" s="33">
        <v>3</v>
      </c>
      <c r="N19" s="33">
        <f t="shared" si="0"/>
        <v>-7</v>
      </c>
      <c r="O19" s="33">
        <v>1</v>
      </c>
      <c r="P19" s="33"/>
      <c r="Q19" s="33"/>
      <c r="R19" s="33">
        <f t="shared" si="1"/>
        <v>0</v>
      </c>
      <c r="S19" s="33"/>
      <c r="T19" s="33"/>
      <c r="U19" s="33">
        <f t="shared" si="3"/>
        <v>0</v>
      </c>
      <c r="V19" s="33"/>
      <c r="W19" s="33"/>
      <c r="X19" s="33">
        <f t="shared" si="2"/>
        <v>0</v>
      </c>
    </row>
    <row r="20" spans="1:24" x14ac:dyDescent="0.25">
      <c r="A20" s="32" t="str">
        <f>"7501027553751"</f>
        <v>7501027553751</v>
      </c>
      <c r="B20" s="32" t="s">
        <v>375</v>
      </c>
      <c r="C20" s="32"/>
      <c r="D20" s="32"/>
      <c r="E20" s="32"/>
      <c r="F20" s="32"/>
      <c r="G20" s="32"/>
      <c r="H20" s="32"/>
      <c r="I20" s="32"/>
      <c r="J20" s="32"/>
      <c r="K20" s="32"/>
      <c r="L20" s="33">
        <v>4</v>
      </c>
      <c r="M20" s="33">
        <v>8</v>
      </c>
      <c r="N20" s="33">
        <f t="shared" si="0"/>
        <v>4</v>
      </c>
      <c r="O20" s="33"/>
      <c r="P20" s="33">
        <v>2</v>
      </c>
      <c r="Q20" s="33">
        <v>10</v>
      </c>
      <c r="R20" s="33">
        <f t="shared" si="1"/>
        <v>8</v>
      </c>
      <c r="S20" s="33">
        <v>2</v>
      </c>
      <c r="T20" s="33">
        <v>10</v>
      </c>
      <c r="U20" s="33">
        <f t="shared" si="3"/>
        <v>8</v>
      </c>
      <c r="V20" s="33">
        <v>10</v>
      </c>
      <c r="W20" s="33">
        <v>2</v>
      </c>
      <c r="X20" s="33">
        <f t="shared" si="2"/>
        <v>-8</v>
      </c>
    </row>
    <row r="21" spans="1:24" x14ac:dyDescent="0.25">
      <c r="A21" s="32" t="str">
        <f>"7501943474833"</f>
        <v>7501943474833</v>
      </c>
      <c r="B21" s="32" t="s">
        <v>1315</v>
      </c>
      <c r="C21" s="32"/>
      <c r="D21" s="32"/>
      <c r="E21" s="32"/>
      <c r="F21" s="32"/>
      <c r="G21" s="32"/>
      <c r="H21" s="32"/>
      <c r="I21" s="32"/>
      <c r="J21" s="32"/>
      <c r="K21" s="32"/>
      <c r="L21" s="33">
        <v>7</v>
      </c>
      <c r="M21" s="33">
        <v>11</v>
      </c>
      <c r="N21" s="33">
        <f t="shared" si="0"/>
        <v>4</v>
      </c>
      <c r="O21" s="33"/>
      <c r="P21" s="33">
        <v>6</v>
      </c>
      <c r="Q21" s="33">
        <v>5</v>
      </c>
      <c r="R21" s="33">
        <f t="shared" si="1"/>
        <v>-1</v>
      </c>
      <c r="S21" s="33"/>
      <c r="T21" s="33"/>
      <c r="U21" s="33">
        <f t="shared" si="3"/>
        <v>0</v>
      </c>
      <c r="V21" s="33">
        <v>10</v>
      </c>
      <c r="W21" s="33">
        <v>2</v>
      </c>
      <c r="X21" s="33">
        <f t="shared" si="2"/>
        <v>-8</v>
      </c>
    </row>
    <row r="22" spans="1:24" x14ac:dyDescent="0.25">
      <c r="A22" s="32" t="str">
        <f>"7501943474871"</f>
        <v>7501943474871</v>
      </c>
      <c r="B22" s="32" t="s">
        <v>1314</v>
      </c>
      <c r="C22" s="32"/>
      <c r="D22" s="32"/>
      <c r="E22" s="32"/>
      <c r="F22" s="32"/>
      <c r="G22" s="32"/>
      <c r="H22" s="32"/>
      <c r="I22" s="32"/>
      <c r="J22" s="32"/>
      <c r="K22" s="32"/>
      <c r="L22" s="33">
        <v>12</v>
      </c>
      <c r="M22" s="33">
        <v>0</v>
      </c>
      <c r="N22" s="33">
        <f t="shared" si="0"/>
        <v>-12</v>
      </c>
      <c r="O22" s="33">
        <v>1</v>
      </c>
      <c r="P22" s="33">
        <v>5</v>
      </c>
      <c r="Q22" s="33">
        <v>5</v>
      </c>
      <c r="R22" s="33">
        <f t="shared" si="1"/>
        <v>0</v>
      </c>
      <c r="S22" s="33">
        <v>4</v>
      </c>
      <c r="T22" s="33">
        <v>8</v>
      </c>
      <c r="U22" s="33">
        <f t="shared" si="3"/>
        <v>4</v>
      </c>
      <c r="V22" s="33">
        <v>6</v>
      </c>
      <c r="W22" s="33">
        <v>0</v>
      </c>
      <c r="X22" s="33">
        <f t="shared" si="2"/>
        <v>-6</v>
      </c>
    </row>
    <row r="23" spans="1:24" x14ac:dyDescent="0.25">
      <c r="A23" s="32" t="str">
        <f>"7501943475014"</f>
        <v>7501943475014</v>
      </c>
      <c r="B23" s="32" t="s">
        <v>1317</v>
      </c>
      <c r="C23" s="32"/>
      <c r="D23" s="32"/>
      <c r="E23" s="32"/>
      <c r="F23" s="32"/>
      <c r="G23" s="32"/>
      <c r="H23" s="32"/>
      <c r="I23" s="32"/>
      <c r="J23" s="32"/>
      <c r="K23" s="32"/>
      <c r="L23" s="33">
        <v>10</v>
      </c>
      <c r="M23" s="33">
        <v>12</v>
      </c>
      <c r="N23" s="33">
        <f t="shared" si="0"/>
        <v>2</v>
      </c>
      <c r="O23" s="33"/>
      <c r="P23" s="33">
        <v>8</v>
      </c>
      <c r="Q23" s="33">
        <v>0</v>
      </c>
      <c r="R23" s="33">
        <f t="shared" si="1"/>
        <v>-8</v>
      </c>
      <c r="S23" s="33">
        <v>5</v>
      </c>
      <c r="T23" s="33">
        <v>8</v>
      </c>
      <c r="U23" s="33">
        <f t="shared" si="3"/>
        <v>3</v>
      </c>
      <c r="V23" s="33">
        <v>12</v>
      </c>
      <c r="W23" s="33">
        <v>4</v>
      </c>
      <c r="X23" s="33">
        <f t="shared" si="2"/>
        <v>-8</v>
      </c>
    </row>
    <row r="24" spans="1:24" x14ac:dyDescent="0.25">
      <c r="A24" s="32" t="str">
        <f>"7501943474994"</f>
        <v>7501943474994</v>
      </c>
      <c r="B24" s="32" t="s">
        <v>1316</v>
      </c>
      <c r="C24" s="32"/>
      <c r="D24" s="32"/>
      <c r="E24" s="32"/>
      <c r="F24" s="32"/>
      <c r="G24" s="32"/>
      <c r="H24" s="32"/>
      <c r="I24" s="32"/>
      <c r="J24" s="32"/>
      <c r="K24" s="32"/>
      <c r="L24" s="33">
        <v>21</v>
      </c>
      <c r="M24" s="33">
        <v>12</v>
      </c>
      <c r="N24" s="33">
        <f t="shared" si="0"/>
        <v>-9</v>
      </c>
      <c r="O24" s="33">
        <v>1</v>
      </c>
      <c r="P24" s="33">
        <v>4</v>
      </c>
      <c r="Q24" s="33">
        <v>4</v>
      </c>
      <c r="R24" s="33">
        <f t="shared" si="1"/>
        <v>0</v>
      </c>
      <c r="S24" s="33">
        <v>4</v>
      </c>
      <c r="T24" s="33">
        <v>4</v>
      </c>
      <c r="U24" s="33">
        <f t="shared" si="3"/>
        <v>0</v>
      </c>
      <c r="V24" s="33">
        <v>14</v>
      </c>
      <c r="W24" s="33">
        <v>8</v>
      </c>
      <c r="X24" s="33">
        <f t="shared" si="2"/>
        <v>-6</v>
      </c>
    </row>
    <row r="25" spans="1:24" x14ac:dyDescent="0.25">
      <c r="A25" s="32" t="str">
        <f>"7501943475076"</f>
        <v>7501943475076</v>
      </c>
      <c r="B25" s="32" t="s">
        <v>1318</v>
      </c>
      <c r="C25" s="32"/>
      <c r="D25" s="32"/>
      <c r="E25" s="32"/>
      <c r="F25" s="32"/>
      <c r="G25" s="32"/>
      <c r="H25" s="32"/>
      <c r="I25" s="32"/>
      <c r="J25" s="32"/>
      <c r="K25" s="32"/>
      <c r="L25" s="33">
        <v>9</v>
      </c>
      <c r="M25" s="33">
        <v>6</v>
      </c>
      <c r="N25" s="33">
        <f t="shared" si="0"/>
        <v>-3</v>
      </c>
      <c r="O25" s="33">
        <v>1</v>
      </c>
      <c r="P25" s="33">
        <v>1</v>
      </c>
      <c r="Q25" s="33">
        <v>7</v>
      </c>
      <c r="R25" s="33">
        <f t="shared" si="1"/>
        <v>6</v>
      </c>
      <c r="S25" s="33">
        <v>2</v>
      </c>
      <c r="T25" s="33">
        <v>2</v>
      </c>
      <c r="U25" s="33">
        <f t="shared" si="3"/>
        <v>0</v>
      </c>
      <c r="V25" s="33">
        <v>12</v>
      </c>
      <c r="W25" s="33">
        <v>8</v>
      </c>
      <c r="X25" s="33">
        <f t="shared" si="2"/>
        <v>-4</v>
      </c>
    </row>
    <row r="26" spans="1:24" x14ac:dyDescent="0.25">
      <c r="A26" s="34" t="str">
        <f>"7501027551306"</f>
        <v>7501027551306</v>
      </c>
      <c r="B26" s="34" t="s">
        <v>93</v>
      </c>
      <c r="C26" s="32"/>
      <c r="D26" s="32"/>
      <c r="E26" s="32"/>
      <c r="F26" s="32"/>
      <c r="G26" s="32"/>
      <c r="H26" s="32"/>
      <c r="I26" s="32"/>
      <c r="J26" s="32"/>
      <c r="K26" s="32"/>
      <c r="L26" s="33">
        <v>7</v>
      </c>
      <c r="M26" s="33">
        <v>11</v>
      </c>
      <c r="N26" s="33">
        <f t="shared" si="0"/>
        <v>4</v>
      </c>
      <c r="O26" s="33">
        <v>1</v>
      </c>
      <c r="P26" s="33">
        <v>5</v>
      </c>
      <c r="Q26" s="33">
        <v>13</v>
      </c>
      <c r="R26" s="33">
        <f t="shared" si="1"/>
        <v>8</v>
      </c>
      <c r="S26" s="33">
        <v>8</v>
      </c>
      <c r="T26" s="33">
        <v>10</v>
      </c>
      <c r="U26" s="33">
        <f t="shared" si="3"/>
        <v>2</v>
      </c>
      <c r="V26" s="33">
        <v>10</v>
      </c>
      <c r="W26" s="33">
        <v>8</v>
      </c>
      <c r="X26" s="33">
        <f t="shared" si="2"/>
        <v>-2</v>
      </c>
    </row>
    <row r="27" spans="1:24" x14ac:dyDescent="0.25">
      <c r="A27" s="32" t="str">
        <f>"7501027551375"</f>
        <v>7501027551375</v>
      </c>
      <c r="B27" s="32" t="s">
        <v>488</v>
      </c>
      <c r="C27" s="32"/>
      <c r="D27" s="32"/>
      <c r="E27" s="32"/>
      <c r="F27" s="32"/>
      <c r="G27" s="32"/>
      <c r="H27" s="32"/>
      <c r="I27" s="32"/>
      <c r="J27" s="32"/>
      <c r="K27" s="32"/>
      <c r="L27" s="33">
        <v>3</v>
      </c>
      <c r="M27" s="33">
        <v>5</v>
      </c>
      <c r="N27" s="33">
        <f t="shared" si="0"/>
        <v>2</v>
      </c>
      <c r="O27" s="33">
        <v>1</v>
      </c>
      <c r="P27" s="33">
        <v>3</v>
      </c>
      <c r="Q27" s="33">
        <v>5</v>
      </c>
      <c r="R27" s="33">
        <f t="shared" si="1"/>
        <v>2</v>
      </c>
      <c r="S27" s="33">
        <v>1</v>
      </c>
      <c r="T27" s="33">
        <v>7</v>
      </c>
      <c r="U27" s="33">
        <f t="shared" si="3"/>
        <v>6</v>
      </c>
      <c r="V27" s="33">
        <v>4</v>
      </c>
      <c r="W27" s="33">
        <v>4</v>
      </c>
      <c r="X27" s="33">
        <f t="shared" si="2"/>
        <v>0</v>
      </c>
    </row>
    <row r="28" spans="1:24" x14ac:dyDescent="0.25">
      <c r="A28" s="32" t="str">
        <f>"7501027555502"</f>
        <v>7501027555502</v>
      </c>
      <c r="B28" s="32" t="s">
        <v>270</v>
      </c>
      <c r="C28" s="32"/>
      <c r="D28" s="32"/>
      <c r="E28" s="32"/>
      <c r="F28" s="32"/>
      <c r="G28" s="32"/>
      <c r="H28" s="32"/>
      <c r="I28" s="32"/>
      <c r="J28" s="32"/>
      <c r="K28" s="32"/>
      <c r="L28" s="33">
        <v>12</v>
      </c>
      <c r="M28" s="33">
        <v>0</v>
      </c>
      <c r="N28" s="33">
        <f t="shared" si="0"/>
        <v>-12</v>
      </c>
      <c r="O28" s="33">
        <v>1</v>
      </c>
      <c r="P28" s="33">
        <v>12</v>
      </c>
      <c r="Q28" s="33">
        <v>0</v>
      </c>
      <c r="R28" s="33">
        <f t="shared" si="1"/>
        <v>-12</v>
      </c>
      <c r="S28" s="33">
        <v>12</v>
      </c>
      <c r="T28" s="33">
        <v>0</v>
      </c>
      <c r="U28" s="33">
        <f t="shared" si="3"/>
        <v>-12</v>
      </c>
      <c r="V28" s="33">
        <v>12</v>
      </c>
      <c r="W28" s="33">
        <v>0</v>
      </c>
      <c r="X28" s="33">
        <f t="shared" si="2"/>
        <v>-12</v>
      </c>
    </row>
    <row r="29" spans="1:24" x14ac:dyDescent="0.25">
      <c r="A29" s="32" t="str">
        <f>"7501027555519"</f>
        <v>7501027555519</v>
      </c>
      <c r="B29" s="32" t="s">
        <v>329</v>
      </c>
      <c r="C29" s="32"/>
      <c r="D29" s="32"/>
      <c r="E29" s="32"/>
      <c r="F29" s="32"/>
      <c r="G29" s="32"/>
      <c r="H29" s="32"/>
      <c r="I29" s="32"/>
      <c r="J29" s="32"/>
      <c r="K29" s="32"/>
      <c r="L29" s="33">
        <v>9</v>
      </c>
      <c r="M29" s="33">
        <v>3</v>
      </c>
      <c r="N29" s="33">
        <f t="shared" si="0"/>
        <v>-6</v>
      </c>
      <c r="O29" s="33">
        <v>1</v>
      </c>
      <c r="P29" s="33">
        <v>12</v>
      </c>
      <c r="Q29" s="33">
        <v>0</v>
      </c>
      <c r="R29" s="33">
        <f t="shared" si="1"/>
        <v>-12</v>
      </c>
      <c r="S29" s="33">
        <v>6</v>
      </c>
      <c r="T29" s="33">
        <v>6</v>
      </c>
      <c r="U29" s="33">
        <f t="shared" si="3"/>
        <v>0</v>
      </c>
      <c r="V29" s="33">
        <v>11</v>
      </c>
      <c r="W29" s="33">
        <v>1</v>
      </c>
      <c r="X29" s="33">
        <f t="shared" si="2"/>
        <v>-10</v>
      </c>
    </row>
    <row r="30" spans="1:24" x14ac:dyDescent="0.25">
      <c r="A30" s="32" t="str">
        <f>"7501027551504"</f>
        <v>7501027551504</v>
      </c>
      <c r="B30" s="32" t="s">
        <v>426</v>
      </c>
      <c r="C30" s="32"/>
      <c r="D30" s="32"/>
      <c r="E30" s="32"/>
      <c r="F30" s="32"/>
      <c r="G30" s="32"/>
      <c r="H30" s="32"/>
      <c r="I30" s="32"/>
      <c r="J30" s="32"/>
      <c r="K30" s="32"/>
      <c r="L30" s="33">
        <v>2</v>
      </c>
      <c r="M30" s="33">
        <v>10</v>
      </c>
      <c r="N30" s="33">
        <f t="shared" si="0"/>
        <v>8</v>
      </c>
      <c r="O30" s="33"/>
      <c r="P30" s="33"/>
      <c r="Q30" s="33"/>
      <c r="R30" s="33">
        <f t="shared" si="1"/>
        <v>0</v>
      </c>
      <c r="S30" s="33"/>
      <c r="T30" s="33"/>
      <c r="U30" s="33">
        <f t="shared" si="3"/>
        <v>0</v>
      </c>
      <c r="V30" s="33">
        <v>4</v>
      </c>
      <c r="W30" s="33">
        <v>8</v>
      </c>
      <c r="X30" s="33">
        <f t="shared" si="2"/>
        <v>4</v>
      </c>
    </row>
    <row r="31" spans="1:24" x14ac:dyDescent="0.25">
      <c r="A31" s="32" t="str">
        <f>"7501027513076"</f>
        <v>7501027513076</v>
      </c>
      <c r="B31" s="32" t="s">
        <v>428</v>
      </c>
      <c r="C31" s="32"/>
      <c r="D31" s="32"/>
      <c r="E31" s="32"/>
      <c r="F31" s="32"/>
      <c r="G31" s="32"/>
      <c r="H31" s="32"/>
      <c r="I31" s="32"/>
      <c r="J31" s="32"/>
      <c r="K31" s="32"/>
      <c r="L31" s="33">
        <v>2</v>
      </c>
      <c r="M31" s="33">
        <v>4</v>
      </c>
      <c r="N31" s="33">
        <f t="shared" si="0"/>
        <v>2</v>
      </c>
      <c r="O31" s="33">
        <v>1</v>
      </c>
      <c r="P31" s="33"/>
      <c r="Q31" s="33"/>
      <c r="R31" s="33">
        <f t="shared" si="1"/>
        <v>0</v>
      </c>
      <c r="S31" s="33"/>
      <c r="T31" s="33"/>
      <c r="U31" s="33">
        <f t="shared" si="3"/>
        <v>0</v>
      </c>
      <c r="V31" s="33">
        <v>5</v>
      </c>
      <c r="W31" s="33">
        <v>1</v>
      </c>
      <c r="X31" s="33">
        <f t="shared" si="2"/>
        <v>-4</v>
      </c>
    </row>
    <row r="32" spans="1:24" x14ac:dyDescent="0.25">
      <c r="A32" s="32" t="str">
        <f>"7501027512987"</f>
        <v>7501027512987</v>
      </c>
      <c r="B32" s="32" t="s">
        <v>147</v>
      </c>
      <c r="C32" s="32"/>
      <c r="D32" s="32"/>
      <c r="E32" s="32"/>
      <c r="F32" s="32"/>
      <c r="G32" s="32"/>
      <c r="H32" s="32"/>
      <c r="I32" s="32"/>
      <c r="J32" s="32"/>
      <c r="K32" s="32"/>
      <c r="L32" s="33">
        <v>1</v>
      </c>
      <c r="M32" s="33">
        <v>5</v>
      </c>
      <c r="N32" s="33">
        <f t="shared" si="0"/>
        <v>4</v>
      </c>
      <c r="O32" s="33">
        <v>1</v>
      </c>
      <c r="P32" s="33"/>
      <c r="Q32" s="33"/>
      <c r="R32" s="33">
        <f t="shared" si="1"/>
        <v>0</v>
      </c>
      <c r="S32" s="33"/>
      <c r="T32" s="33"/>
      <c r="U32" s="33">
        <f t="shared" si="3"/>
        <v>0</v>
      </c>
      <c r="V32" s="33">
        <v>4</v>
      </c>
      <c r="W32" s="33">
        <v>1</v>
      </c>
      <c r="X32" s="33">
        <f t="shared" si="2"/>
        <v>-3</v>
      </c>
    </row>
    <row r="33" spans="1:24" x14ac:dyDescent="0.25">
      <c r="A33" s="32" t="str">
        <f>"7501027512819"</f>
        <v>7501027512819</v>
      </c>
      <c r="B33" s="32" t="s">
        <v>149</v>
      </c>
      <c r="C33" s="32"/>
      <c r="D33" s="32"/>
      <c r="E33" s="32"/>
      <c r="F33" s="32"/>
      <c r="G33" s="32"/>
      <c r="H33" s="32"/>
      <c r="I33" s="32"/>
      <c r="J33" s="32"/>
      <c r="K33" s="32"/>
      <c r="L33" s="33">
        <v>22</v>
      </c>
      <c r="M33" s="33">
        <v>2</v>
      </c>
      <c r="N33" s="33">
        <f t="shared" si="0"/>
        <v>-20</v>
      </c>
      <c r="O33" s="33">
        <v>1</v>
      </c>
      <c r="P33" s="33">
        <v>18</v>
      </c>
      <c r="Q33" s="33">
        <v>6</v>
      </c>
      <c r="R33" s="33">
        <f t="shared" si="1"/>
        <v>-12</v>
      </c>
      <c r="S33" s="33">
        <v>15</v>
      </c>
      <c r="T33" s="33">
        <v>9</v>
      </c>
      <c r="U33" s="33">
        <f t="shared" si="3"/>
        <v>-6</v>
      </c>
      <c r="V33" s="33">
        <v>16</v>
      </c>
      <c r="W33" s="33">
        <v>8</v>
      </c>
      <c r="X33" s="33">
        <f t="shared" si="2"/>
        <v>-8</v>
      </c>
    </row>
    <row r="34" spans="1:24" x14ac:dyDescent="0.25">
      <c r="A34" s="34" t="str">
        <f>"7501027531254"</f>
        <v>7501027531254</v>
      </c>
      <c r="B34" s="34" t="s">
        <v>481</v>
      </c>
      <c r="C34" s="32"/>
      <c r="D34" s="32"/>
      <c r="E34" s="32"/>
      <c r="F34" s="32"/>
      <c r="G34" s="32"/>
      <c r="H34" s="32"/>
      <c r="I34" s="32"/>
      <c r="J34" s="32"/>
      <c r="K34" s="32"/>
      <c r="L34" s="33"/>
      <c r="M34" s="33"/>
      <c r="N34" s="33">
        <f t="shared" si="0"/>
        <v>0</v>
      </c>
      <c r="O34" s="33"/>
      <c r="P34" s="33"/>
      <c r="Q34" s="33"/>
      <c r="R34" s="33">
        <f t="shared" si="1"/>
        <v>0</v>
      </c>
      <c r="S34" s="33"/>
      <c r="T34" s="33"/>
      <c r="U34" s="33">
        <f t="shared" si="3"/>
        <v>0</v>
      </c>
      <c r="V34" s="33">
        <v>3</v>
      </c>
      <c r="W34" s="33">
        <v>0</v>
      </c>
      <c r="X34" s="33">
        <f t="shared" si="2"/>
        <v>-3</v>
      </c>
    </row>
    <row r="35" spans="1:24" x14ac:dyDescent="0.25">
      <c r="A35" s="32" t="str">
        <f>"7501027557162"</f>
        <v>7501027557162</v>
      </c>
      <c r="B35" s="32" t="s">
        <v>143</v>
      </c>
      <c r="C35" s="32"/>
      <c r="D35" s="32"/>
      <c r="E35" s="32"/>
      <c r="F35" s="32"/>
      <c r="G35" s="32"/>
      <c r="H35" s="32"/>
      <c r="I35" s="32"/>
      <c r="J35" s="32"/>
      <c r="K35" s="32"/>
      <c r="L35" s="33">
        <v>4</v>
      </c>
      <c r="M35" s="33">
        <v>2</v>
      </c>
      <c r="N35" s="33">
        <f t="shared" ref="N35:N66" si="4">M35-L35</f>
        <v>-2</v>
      </c>
      <c r="O35" s="33">
        <v>1</v>
      </c>
      <c r="P35" s="33"/>
      <c r="Q35" s="33"/>
      <c r="R35" s="33">
        <f t="shared" ref="R35:R66" si="5">Q35-P35</f>
        <v>0</v>
      </c>
      <c r="S35" s="33"/>
      <c r="T35" s="33"/>
      <c r="U35" s="33">
        <f t="shared" si="3"/>
        <v>0</v>
      </c>
      <c r="V35" s="33">
        <v>3</v>
      </c>
      <c r="W35" s="33">
        <v>3</v>
      </c>
      <c r="X35" s="33">
        <f t="shared" ref="X35:X66" si="6">W35-V35</f>
        <v>0</v>
      </c>
    </row>
    <row r="36" spans="1:24" x14ac:dyDescent="0.25">
      <c r="A36" s="32" t="str">
        <f>"7501027524317"</f>
        <v>7501027524317</v>
      </c>
      <c r="B36" s="32" t="s">
        <v>330</v>
      </c>
      <c r="C36" s="32"/>
      <c r="D36" s="32"/>
      <c r="E36" s="32"/>
      <c r="F36" s="32"/>
      <c r="G36" s="32"/>
      <c r="H36" s="32"/>
      <c r="I36" s="32"/>
      <c r="J36" s="32"/>
      <c r="K36" s="32"/>
      <c r="L36" s="33">
        <v>1</v>
      </c>
      <c r="M36" s="33">
        <v>23</v>
      </c>
      <c r="N36" s="33">
        <f t="shared" si="4"/>
        <v>22</v>
      </c>
      <c r="O36" s="33"/>
      <c r="P36" s="33"/>
      <c r="Q36" s="33"/>
      <c r="R36" s="33">
        <f t="shared" si="5"/>
        <v>0</v>
      </c>
      <c r="S36" s="33"/>
      <c r="T36" s="33"/>
      <c r="U36" s="33">
        <f t="shared" si="3"/>
        <v>0</v>
      </c>
      <c r="V36" s="33">
        <v>2</v>
      </c>
      <c r="W36" s="33">
        <v>22</v>
      </c>
      <c r="X36" s="33">
        <f t="shared" si="6"/>
        <v>20</v>
      </c>
    </row>
    <row r="37" spans="1:24" x14ac:dyDescent="0.25">
      <c r="A37" s="34" t="str">
        <f>"7501027524324"</f>
        <v>7501027524324</v>
      </c>
      <c r="B37" s="34" t="s">
        <v>145</v>
      </c>
      <c r="C37" s="32"/>
      <c r="D37" s="32"/>
      <c r="E37" s="32"/>
      <c r="F37" s="32"/>
      <c r="G37" s="32"/>
      <c r="H37" s="32"/>
      <c r="I37" s="32"/>
      <c r="J37" s="32"/>
      <c r="K37" s="32"/>
      <c r="L37" s="33">
        <v>3</v>
      </c>
      <c r="M37" s="33">
        <v>21</v>
      </c>
      <c r="N37" s="33">
        <f t="shared" si="4"/>
        <v>18</v>
      </c>
      <c r="O37" s="33"/>
      <c r="P37" s="33">
        <v>8</v>
      </c>
      <c r="Q37" s="33">
        <v>16</v>
      </c>
      <c r="R37" s="33">
        <f t="shared" si="5"/>
        <v>8</v>
      </c>
      <c r="S37" s="33">
        <v>2</v>
      </c>
      <c r="T37" s="33">
        <v>22</v>
      </c>
      <c r="U37" s="33">
        <f t="shared" si="3"/>
        <v>20</v>
      </c>
      <c r="V37" s="33">
        <v>8</v>
      </c>
      <c r="W37" s="33">
        <v>16</v>
      </c>
      <c r="X37" s="33">
        <f t="shared" si="6"/>
        <v>8</v>
      </c>
    </row>
    <row r="38" spans="1:24" x14ac:dyDescent="0.25">
      <c r="A38" s="32" t="str">
        <f>"7501027554543"</f>
        <v>7501027554543</v>
      </c>
      <c r="B38" s="32" t="s">
        <v>479</v>
      </c>
      <c r="C38" s="32"/>
      <c r="D38" s="32"/>
      <c r="E38" s="32"/>
      <c r="F38" s="32"/>
      <c r="G38" s="32"/>
      <c r="H38" s="32"/>
      <c r="I38" s="32"/>
      <c r="J38" s="32"/>
      <c r="K38" s="32"/>
      <c r="L38" s="33">
        <v>3</v>
      </c>
      <c r="M38" s="33">
        <v>3</v>
      </c>
      <c r="N38" s="33">
        <f t="shared" si="4"/>
        <v>0</v>
      </c>
      <c r="O38" s="33">
        <v>1</v>
      </c>
      <c r="P38" s="33"/>
      <c r="Q38" s="33"/>
      <c r="R38" s="33">
        <f t="shared" si="5"/>
        <v>0</v>
      </c>
      <c r="S38" s="33"/>
      <c r="T38" s="33"/>
      <c r="U38" s="33">
        <f t="shared" si="3"/>
        <v>0</v>
      </c>
      <c r="V38" s="33">
        <v>6</v>
      </c>
      <c r="W38" s="33">
        <v>0</v>
      </c>
      <c r="X38" s="33">
        <f t="shared" si="6"/>
        <v>-6</v>
      </c>
    </row>
    <row r="39" spans="1:24" x14ac:dyDescent="0.25">
      <c r="A39" s="32" t="str">
        <f>"7501027554932"</f>
        <v>7501027554932</v>
      </c>
      <c r="B39" s="32" t="s">
        <v>271</v>
      </c>
      <c r="C39" s="32"/>
      <c r="D39" s="32"/>
      <c r="E39" s="32"/>
      <c r="F39" s="32"/>
      <c r="G39" s="32"/>
      <c r="H39" s="32"/>
      <c r="I39" s="32"/>
      <c r="J39" s="32"/>
      <c r="K39" s="32"/>
      <c r="L39" s="33">
        <v>5</v>
      </c>
      <c r="M39" s="33">
        <v>1</v>
      </c>
      <c r="N39" s="33">
        <f t="shared" si="4"/>
        <v>-4</v>
      </c>
      <c r="O39" s="33">
        <v>1</v>
      </c>
      <c r="P39" s="33"/>
      <c r="Q39" s="33"/>
      <c r="R39" s="33">
        <f t="shared" si="5"/>
        <v>0</v>
      </c>
      <c r="S39" s="33"/>
      <c r="T39" s="33"/>
      <c r="U39" s="33">
        <f t="shared" si="3"/>
        <v>0</v>
      </c>
      <c r="V39" s="33">
        <v>6</v>
      </c>
      <c r="W39" s="33">
        <v>0</v>
      </c>
      <c r="X39" s="33">
        <f t="shared" si="6"/>
        <v>-6</v>
      </c>
    </row>
    <row r="40" spans="1:24" x14ac:dyDescent="0.25">
      <c r="A40" s="32" t="str">
        <f>"7501027554956"</f>
        <v>7501027554956</v>
      </c>
      <c r="B40" s="32" t="s">
        <v>78</v>
      </c>
      <c r="C40" s="32"/>
      <c r="D40" s="32"/>
      <c r="E40" s="32"/>
      <c r="F40" s="32"/>
      <c r="G40" s="32"/>
      <c r="H40" s="32"/>
      <c r="I40" s="32"/>
      <c r="J40" s="32"/>
      <c r="K40" s="32"/>
      <c r="L40" s="33">
        <v>5</v>
      </c>
      <c r="M40" s="33">
        <v>7</v>
      </c>
      <c r="N40" s="33">
        <f t="shared" si="4"/>
        <v>2</v>
      </c>
      <c r="O40" s="33">
        <v>1</v>
      </c>
      <c r="P40" s="33">
        <v>5</v>
      </c>
      <c r="Q40" s="33">
        <v>7</v>
      </c>
      <c r="R40" s="33">
        <f t="shared" si="5"/>
        <v>2</v>
      </c>
      <c r="S40" s="33">
        <v>5</v>
      </c>
      <c r="T40" s="33">
        <v>7</v>
      </c>
      <c r="U40" s="33">
        <f t="shared" si="3"/>
        <v>2</v>
      </c>
      <c r="V40" s="33">
        <v>9</v>
      </c>
      <c r="W40" s="33">
        <v>3</v>
      </c>
      <c r="X40" s="33">
        <f t="shared" si="6"/>
        <v>-6</v>
      </c>
    </row>
    <row r="41" spans="1:24" x14ac:dyDescent="0.25">
      <c r="A41" s="32" t="str">
        <f>"7501943494817"</f>
        <v>7501943494817</v>
      </c>
      <c r="B41" s="32" t="s">
        <v>1335</v>
      </c>
      <c r="C41" s="32"/>
      <c r="D41" s="32"/>
      <c r="E41" s="32"/>
      <c r="F41" s="32"/>
      <c r="G41" s="32"/>
      <c r="H41" s="32"/>
      <c r="I41" s="32"/>
      <c r="J41" s="32"/>
      <c r="K41" s="32"/>
      <c r="L41" s="33">
        <v>8</v>
      </c>
      <c r="M41" s="33">
        <v>11</v>
      </c>
      <c r="N41" s="33">
        <f t="shared" si="4"/>
        <v>3</v>
      </c>
      <c r="O41" s="33"/>
      <c r="P41" s="33">
        <v>4</v>
      </c>
      <c r="Q41" s="33">
        <v>12</v>
      </c>
      <c r="R41" s="33">
        <f t="shared" si="5"/>
        <v>8</v>
      </c>
      <c r="S41" s="33">
        <v>1</v>
      </c>
      <c r="T41" s="33">
        <v>13</v>
      </c>
      <c r="U41" s="33">
        <f t="shared" si="3"/>
        <v>12</v>
      </c>
      <c r="V41" s="33">
        <v>18</v>
      </c>
      <c r="W41" s="33">
        <v>18</v>
      </c>
      <c r="X41" s="33">
        <f t="shared" si="6"/>
        <v>0</v>
      </c>
    </row>
    <row r="42" spans="1:24" x14ac:dyDescent="0.25">
      <c r="A42" s="32" t="str">
        <f>"7501943450103"</f>
        <v>7501943450103</v>
      </c>
      <c r="B42" s="32" t="s">
        <v>1303</v>
      </c>
      <c r="C42" s="32"/>
      <c r="D42" s="32"/>
      <c r="E42" s="32"/>
      <c r="F42" s="32"/>
      <c r="G42" s="32"/>
      <c r="H42" s="32"/>
      <c r="I42" s="32"/>
      <c r="J42" s="32"/>
      <c r="K42" s="32"/>
      <c r="L42" s="33">
        <v>13</v>
      </c>
      <c r="M42" s="33">
        <v>27</v>
      </c>
      <c r="N42" s="33">
        <f t="shared" si="4"/>
        <v>14</v>
      </c>
      <c r="O42" s="33"/>
      <c r="P42" s="33">
        <v>11</v>
      </c>
      <c r="Q42" s="33">
        <v>34</v>
      </c>
      <c r="R42" s="33">
        <f t="shared" si="5"/>
        <v>23</v>
      </c>
      <c r="S42" s="33"/>
      <c r="T42" s="33"/>
      <c r="U42" s="33">
        <f t="shared" si="3"/>
        <v>0</v>
      </c>
      <c r="V42" s="33">
        <v>9</v>
      </c>
      <c r="W42" s="33">
        <v>26</v>
      </c>
      <c r="X42" s="33">
        <f t="shared" si="6"/>
        <v>17</v>
      </c>
    </row>
    <row r="43" spans="1:24" x14ac:dyDescent="0.25">
      <c r="A43" s="32" t="str">
        <f>"7500435108591"</f>
        <v>7500435108591</v>
      </c>
      <c r="B43" s="32" t="s">
        <v>49</v>
      </c>
      <c r="C43" s="32"/>
      <c r="D43" s="32"/>
      <c r="E43" s="32"/>
      <c r="F43" s="32"/>
      <c r="G43" s="32"/>
      <c r="H43" s="32"/>
      <c r="I43" s="32"/>
      <c r="J43" s="32"/>
      <c r="K43" s="32"/>
      <c r="L43" s="33"/>
      <c r="M43" s="33"/>
      <c r="N43" s="33">
        <f t="shared" si="4"/>
        <v>0</v>
      </c>
      <c r="O43" s="33">
        <v>2</v>
      </c>
      <c r="P43" s="33"/>
      <c r="Q43" s="33"/>
      <c r="R43" s="33">
        <f t="shared" si="5"/>
        <v>0</v>
      </c>
      <c r="S43" s="33"/>
      <c r="T43" s="33"/>
      <c r="U43" s="33">
        <f t="shared" si="3"/>
        <v>0</v>
      </c>
      <c r="V43" s="33">
        <v>47</v>
      </c>
      <c r="W43" s="33">
        <v>0</v>
      </c>
      <c r="X43" s="33">
        <f t="shared" si="6"/>
        <v>-47</v>
      </c>
    </row>
    <row r="44" spans="1:24" x14ac:dyDescent="0.25">
      <c r="A44" s="32" t="str">
        <f>"7501943472693"</f>
        <v>7501943472693</v>
      </c>
      <c r="B44" s="32" t="s">
        <v>1313</v>
      </c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>
        <f t="shared" si="4"/>
        <v>0</v>
      </c>
      <c r="O44" s="33">
        <v>1</v>
      </c>
      <c r="P44" s="33">
        <v>5</v>
      </c>
      <c r="Q44" s="33">
        <v>9</v>
      </c>
      <c r="R44" s="33">
        <f t="shared" si="5"/>
        <v>4</v>
      </c>
      <c r="S44" s="33">
        <v>4</v>
      </c>
      <c r="T44" s="33">
        <v>1</v>
      </c>
      <c r="U44" s="33">
        <f t="shared" si="3"/>
        <v>-3</v>
      </c>
      <c r="V44" s="33">
        <v>8</v>
      </c>
      <c r="W44" s="33">
        <v>43</v>
      </c>
      <c r="X44" s="33">
        <f t="shared" si="6"/>
        <v>35</v>
      </c>
    </row>
    <row r="45" spans="1:24" x14ac:dyDescent="0.25">
      <c r="A45" s="32" t="str">
        <f>"7501943452701"</f>
        <v>7501943452701</v>
      </c>
      <c r="B45" s="32" t="s">
        <v>1306</v>
      </c>
      <c r="C45" s="32"/>
      <c r="D45" s="32"/>
      <c r="E45" s="32"/>
      <c r="F45" s="32"/>
      <c r="G45" s="32"/>
      <c r="H45" s="32"/>
      <c r="I45" s="32"/>
      <c r="J45" s="32"/>
      <c r="K45" s="32"/>
      <c r="L45" s="33">
        <v>6</v>
      </c>
      <c r="M45" s="33">
        <v>12</v>
      </c>
      <c r="N45" s="33">
        <f t="shared" si="4"/>
        <v>6</v>
      </c>
      <c r="O45" s="33">
        <v>1</v>
      </c>
      <c r="P45" s="33">
        <v>2</v>
      </c>
      <c r="Q45" s="33">
        <v>9</v>
      </c>
      <c r="R45" s="33">
        <f t="shared" si="5"/>
        <v>7</v>
      </c>
      <c r="S45" s="33"/>
      <c r="T45" s="33"/>
      <c r="U45" s="33">
        <f t="shared" si="3"/>
        <v>0</v>
      </c>
      <c r="V45" s="33">
        <v>7</v>
      </c>
      <c r="W45" s="33">
        <v>5</v>
      </c>
      <c r="X45" s="33">
        <f t="shared" si="6"/>
        <v>-2</v>
      </c>
    </row>
    <row r="46" spans="1:24" x14ac:dyDescent="0.25">
      <c r="A46" s="32" t="str">
        <f>"7501943489028"</f>
        <v>7501943489028</v>
      </c>
      <c r="B46" s="32" t="s">
        <v>1336</v>
      </c>
      <c r="C46" s="32"/>
      <c r="D46" s="32"/>
      <c r="E46" s="32"/>
      <c r="F46" s="32"/>
      <c r="G46" s="32"/>
      <c r="H46" s="32"/>
      <c r="I46" s="32"/>
      <c r="J46" s="32"/>
      <c r="K46" s="32"/>
      <c r="L46" s="33">
        <v>196</v>
      </c>
      <c r="M46" s="33">
        <v>111</v>
      </c>
      <c r="N46" s="33">
        <f t="shared" si="4"/>
        <v>-85</v>
      </c>
      <c r="O46" s="33"/>
      <c r="P46" s="33">
        <v>108</v>
      </c>
      <c r="Q46" s="33">
        <v>2</v>
      </c>
      <c r="R46" s="33">
        <f t="shared" si="5"/>
        <v>-106</v>
      </c>
      <c r="S46" s="33">
        <v>68</v>
      </c>
      <c r="T46" s="33">
        <v>0</v>
      </c>
      <c r="U46" s="33">
        <f t="shared" si="3"/>
        <v>-68</v>
      </c>
      <c r="V46" s="33">
        <v>131</v>
      </c>
      <c r="W46" s="33">
        <v>10</v>
      </c>
      <c r="X46" s="33">
        <f t="shared" si="6"/>
        <v>-121</v>
      </c>
    </row>
    <row r="47" spans="1:24" x14ac:dyDescent="0.25">
      <c r="A47" s="32" t="str">
        <f>"7501943489073"</f>
        <v>7501943489073</v>
      </c>
      <c r="B47" s="32" t="s">
        <v>44</v>
      </c>
      <c r="C47" s="32"/>
      <c r="D47" s="32"/>
      <c r="E47" s="32"/>
      <c r="F47" s="32"/>
      <c r="G47" s="32"/>
      <c r="H47" s="32"/>
      <c r="I47" s="32"/>
      <c r="J47" s="32"/>
      <c r="K47" s="32"/>
      <c r="L47" s="33">
        <v>8</v>
      </c>
      <c r="M47" s="33">
        <v>24</v>
      </c>
      <c r="N47" s="33">
        <f t="shared" si="4"/>
        <v>16</v>
      </c>
      <c r="O47" s="33"/>
      <c r="P47" s="33"/>
      <c r="Q47" s="33"/>
      <c r="R47" s="33">
        <f t="shared" si="5"/>
        <v>0</v>
      </c>
      <c r="S47" s="33"/>
      <c r="T47" s="33"/>
      <c r="U47" s="33">
        <f t="shared" si="3"/>
        <v>0</v>
      </c>
      <c r="V47" s="33">
        <v>4</v>
      </c>
      <c r="W47" s="33">
        <v>45</v>
      </c>
      <c r="X47" s="33">
        <f t="shared" si="6"/>
        <v>41</v>
      </c>
    </row>
    <row r="48" spans="1:24" x14ac:dyDescent="0.25">
      <c r="A48" s="32" t="str">
        <f>"7501943489011"</f>
        <v>7501943489011</v>
      </c>
      <c r="B48" s="32" t="s">
        <v>1337</v>
      </c>
      <c r="C48" s="32"/>
      <c r="D48" s="32"/>
      <c r="E48" s="32"/>
      <c r="F48" s="32"/>
      <c r="G48" s="32"/>
      <c r="H48" s="32"/>
      <c r="I48" s="32"/>
      <c r="J48" s="32"/>
      <c r="K48" s="32"/>
      <c r="L48" s="33">
        <v>433</v>
      </c>
      <c r="M48" s="33">
        <v>42</v>
      </c>
      <c r="N48" s="33">
        <f t="shared" si="4"/>
        <v>-391</v>
      </c>
      <c r="O48" s="33"/>
      <c r="P48" s="33">
        <v>307</v>
      </c>
      <c r="Q48" s="33">
        <v>184</v>
      </c>
      <c r="R48" s="33">
        <f t="shared" si="5"/>
        <v>-123</v>
      </c>
      <c r="S48" s="33">
        <v>136</v>
      </c>
      <c r="T48" s="33">
        <v>90</v>
      </c>
      <c r="U48" s="33">
        <f t="shared" si="3"/>
        <v>-46</v>
      </c>
      <c r="V48" s="33">
        <v>212</v>
      </c>
      <c r="W48" s="33">
        <v>137</v>
      </c>
      <c r="X48" s="33">
        <f t="shared" si="6"/>
        <v>-75</v>
      </c>
    </row>
    <row r="49" spans="1:24" x14ac:dyDescent="0.25">
      <c r="A49" s="32" t="str">
        <f>"7501943489066"</f>
        <v>7501943489066</v>
      </c>
      <c r="B49" s="32" t="s">
        <v>1338</v>
      </c>
      <c r="C49" s="32"/>
      <c r="D49" s="32"/>
      <c r="E49" s="32"/>
      <c r="F49" s="32"/>
      <c r="G49" s="32"/>
      <c r="H49" s="32"/>
      <c r="I49" s="32"/>
      <c r="J49" s="32"/>
      <c r="K49" s="32"/>
      <c r="L49" s="33">
        <v>39</v>
      </c>
      <c r="M49" s="33">
        <v>48</v>
      </c>
      <c r="N49" s="33">
        <f t="shared" si="4"/>
        <v>9</v>
      </c>
      <c r="O49" s="33"/>
      <c r="P49" s="33">
        <v>18</v>
      </c>
      <c r="Q49" s="33">
        <v>4</v>
      </c>
      <c r="R49" s="33">
        <f t="shared" si="5"/>
        <v>-14</v>
      </c>
      <c r="S49" s="33">
        <v>8</v>
      </c>
      <c r="T49" s="33">
        <v>0</v>
      </c>
      <c r="U49" s="33">
        <f t="shared" si="3"/>
        <v>-8</v>
      </c>
      <c r="V49" s="33">
        <v>38</v>
      </c>
      <c r="W49" s="33">
        <v>0</v>
      </c>
      <c r="X49" s="33">
        <f t="shared" si="6"/>
        <v>-38</v>
      </c>
    </row>
    <row r="50" spans="1:24" x14ac:dyDescent="0.25">
      <c r="A50" s="32" t="str">
        <f>"7501943489059"</f>
        <v>7501943489059</v>
      </c>
      <c r="B50" s="32" t="s">
        <v>1339</v>
      </c>
      <c r="C50" s="32"/>
      <c r="D50" s="32"/>
      <c r="E50" s="32"/>
      <c r="F50" s="32"/>
      <c r="G50" s="32"/>
      <c r="H50" s="32"/>
      <c r="I50" s="32"/>
      <c r="J50" s="32"/>
      <c r="K50" s="32"/>
      <c r="L50" s="33">
        <v>58</v>
      </c>
      <c r="M50" s="33">
        <v>25</v>
      </c>
      <c r="N50" s="33">
        <f t="shared" si="4"/>
        <v>-33</v>
      </c>
      <c r="O50" s="33"/>
      <c r="P50" s="33">
        <v>64</v>
      </c>
      <c r="Q50" s="33">
        <v>1</v>
      </c>
      <c r="R50" s="33">
        <f t="shared" si="5"/>
        <v>-63</v>
      </c>
      <c r="S50" s="33">
        <v>69</v>
      </c>
      <c r="T50" s="33">
        <v>72</v>
      </c>
      <c r="U50" s="33">
        <f t="shared" si="3"/>
        <v>3</v>
      </c>
      <c r="V50" s="33">
        <v>169</v>
      </c>
      <c r="W50" s="33">
        <v>22</v>
      </c>
      <c r="X50" s="33">
        <f t="shared" si="6"/>
        <v>-147</v>
      </c>
    </row>
    <row r="51" spans="1:24" x14ac:dyDescent="0.25">
      <c r="A51" s="32" t="str">
        <f>"7501943489004"</f>
        <v>7501943489004</v>
      </c>
      <c r="B51" s="32" t="s">
        <v>1319</v>
      </c>
      <c r="C51" s="32"/>
      <c r="D51" s="32"/>
      <c r="E51" s="32"/>
      <c r="F51" s="32"/>
      <c r="G51" s="32"/>
      <c r="H51" s="32"/>
      <c r="I51" s="32"/>
      <c r="J51" s="32"/>
      <c r="K51" s="32"/>
      <c r="L51" s="33">
        <v>61</v>
      </c>
      <c r="M51" s="33">
        <v>64</v>
      </c>
      <c r="N51" s="33">
        <f t="shared" si="4"/>
        <v>3</v>
      </c>
      <c r="O51" s="33"/>
      <c r="P51" s="33">
        <v>101</v>
      </c>
      <c r="Q51" s="33">
        <v>44</v>
      </c>
      <c r="R51" s="33">
        <f t="shared" si="5"/>
        <v>-57</v>
      </c>
      <c r="S51" s="33">
        <v>45</v>
      </c>
      <c r="T51" s="33">
        <v>4</v>
      </c>
      <c r="U51" s="33">
        <f t="shared" si="3"/>
        <v>-41</v>
      </c>
      <c r="V51" s="33">
        <v>106</v>
      </c>
      <c r="W51" s="33">
        <v>63</v>
      </c>
      <c r="X51" s="33">
        <f t="shared" si="6"/>
        <v>-43</v>
      </c>
    </row>
    <row r="52" spans="1:24" x14ac:dyDescent="0.25">
      <c r="A52" s="32" t="str">
        <f>"7501943489035"</f>
        <v>7501943489035</v>
      </c>
      <c r="B52" s="32" t="s">
        <v>1340</v>
      </c>
      <c r="C52" s="32"/>
      <c r="D52" s="32"/>
      <c r="E52" s="32"/>
      <c r="F52" s="32"/>
      <c r="G52" s="32"/>
      <c r="H52" s="32"/>
      <c r="I52" s="32"/>
      <c r="J52" s="32"/>
      <c r="K52" s="32"/>
      <c r="L52" s="33">
        <v>294</v>
      </c>
      <c r="M52" s="33">
        <v>52</v>
      </c>
      <c r="N52" s="33">
        <f t="shared" si="4"/>
        <v>-242</v>
      </c>
      <c r="O52" s="33"/>
      <c r="P52" s="33">
        <v>233</v>
      </c>
      <c r="Q52" s="33">
        <v>154</v>
      </c>
      <c r="R52" s="33">
        <f t="shared" si="5"/>
        <v>-79</v>
      </c>
      <c r="S52" s="33">
        <v>153</v>
      </c>
      <c r="T52" s="33">
        <v>81</v>
      </c>
      <c r="U52" s="33">
        <f t="shared" si="3"/>
        <v>-72</v>
      </c>
      <c r="V52" s="33">
        <v>154</v>
      </c>
      <c r="W52" s="33">
        <v>84</v>
      </c>
      <c r="X52" s="33">
        <f t="shared" si="6"/>
        <v>-70</v>
      </c>
    </row>
    <row r="53" spans="1:24" x14ac:dyDescent="0.25">
      <c r="A53" s="32" t="str">
        <f>"7501943489042"</f>
        <v>7501943489042</v>
      </c>
      <c r="B53" s="32" t="s">
        <v>1341</v>
      </c>
      <c r="C53" s="32"/>
      <c r="D53" s="32"/>
      <c r="E53" s="32"/>
      <c r="F53" s="32"/>
      <c r="G53" s="32"/>
      <c r="H53" s="32"/>
      <c r="I53" s="32"/>
      <c r="J53" s="32"/>
      <c r="K53" s="32"/>
      <c r="L53" s="33">
        <v>188</v>
      </c>
      <c r="M53" s="33">
        <v>62</v>
      </c>
      <c r="N53" s="33">
        <f t="shared" si="4"/>
        <v>-126</v>
      </c>
      <c r="O53" s="33"/>
      <c r="P53" s="33">
        <v>170</v>
      </c>
      <c r="Q53" s="33">
        <v>384</v>
      </c>
      <c r="R53" s="33">
        <f t="shared" si="5"/>
        <v>214</v>
      </c>
      <c r="S53" s="33">
        <v>68</v>
      </c>
      <c r="T53" s="33">
        <v>188</v>
      </c>
      <c r="U53" s="33">
        <f t="shared" si="3"/>
        <v>120</v>
      </c>
      <c r="V53" s="33">
        <v>121</v>
      </c>
      <c r="W53" s="33">
        <v>153</v>
      </c>
      <c r="X53" s="33">
        <f t="shared" si="6"/>
        <v>32</v>
      </c>
    </row>
    <row r="54" spans="1:24" x14ac:dyDescent="0.25">
      <c r="A54" s="32" t="str">
        <f>"7501943472655"</f>
        <v>7501943472655</v>
      </c>
      <c r="B54" s="32" t="s">
        <v>1311</v>
      </c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3"/>
      <c r="N54" s="33">
        <f t="shared" si="4"/>
        <v>0</v>
      </c>
      <c r="O54" s="33"/>
      <c r="P54" s="33">
        <v>7</v>
      </c>
      <c r="Q54" s="33">
        <v>5</v>
      </c>
      <c r="R54" s="33">
        <f t="shared" si="5"/>
        <v>-2</v>
      </c>
      <c r="S54" s="33"/>
      <c r="T54" s="33"/>
      <c r="U54" s="33">
        <f t="shared" si="3"/>
        <v>0</v>
      </c>
      <c r="V54" s="33">
        <v>6</v>
      </c>
      <c r="W54" s="33">
        <v>0</v>
      </c>
      <c r="X54" s="33">
        <f t="shared" si="6"/>
        <v>-6</v>
      </c>
    </row>
    <row r="55" spans="1:24" x14ac:dyDescent="0.25">
      <c r="A55" s="32" t="str">
        <f>"7501943448865"</f>
        <v>7501943448865</v>
      </c>
      <c r="B55" s="32" t="s">
        <v>405</v>
      </c>
      <c r="C55" s="32"/>
      <c r="D55" s="32"/>
      <c r="E55" s="32"/>
      <c r="F55" s="32"/>
      <c r="G55" s="32"/>
      <c r="H55" s="32"/>
      <c r="I55" s="32"/>
      <c r="J55" s="32"/>
      <c r="K55" s="32"/>
      <c r="L55" s="33">
        <v>9</v>
      </c>
      <c r="M55" s="33">
        <v>12</v>
      </c>
      <c r="N55" s="33">
        <f t="shared" si="4"/>
        <v>3</v>
      </c>
      <c r="O55" s="33"/>
      <c r="P55" s="33">
        <v>2</v>
      </c>
      <c r="Q55" s="33">
        <v>0</v>
      </c>
      <c r="R55" s="33">
        <f t="shared" si="5"/>
        <v>-2</v>
      </c>
      <c r="S55" s="33">
        <v>4</v>
      </c>
      <c r="T55" s="33">
        <v>0</v>
      </c>
      <c r="U55" s="33">
        <f t="shared" si="3"/>
        <v>-4</v>
      </c>
      <c r="V55" s="33"/>
      <c r="W55" s="33"/>
      <c r="X55" s="33">
        <f t="shared" si="6"/>
        <v>0</v>
      </c>
    </row>
    <row r="56" spans="1:24" x14ac:dyDescent="0.25">
      <c r="A56" s="32" t="str">
        <f>"7501943432451"</f>
        <v>7501943432451</v>
      </c>
      <c r="B56" s="32" t="s">
        <v>1301</v>
      </c>
      <c r="C56" s="32"/>
      <c r="D56" s="32"/>
      <c r="E56" s="32"/>
      <c r="F56" s="32"/>
      <c r="G56" s="32"/>
      <c r="H56" s="32"/>
      <c r="I56" s="32"/>
      <c r="J56" s="32"/>
      <c r="K56" s="32"/>
      <c r="L56" s="33">
        <v>199</v>
      </c>
      <c r="M56" s="33">
        <v>122</v>
      </c>
      <c r="N56" s="33">
        <f t="shared" si="4"/>
        <v>-77</v>
      </c>
      <c r="O56" s="33"/>
      <c r="P56" s="33">
        <v>100</v>
      </c>
      <c r="Q56" s="33">
        <v>0</v>
      </c>
      <c r="R56" s="33">
        <f t="shared" si="5"/>
        <v>-100</v>
      </c>
      <c r="S56" s="33">
        <v>100</v>
      </c>
      <c r="T56" s="33">
        <v>0</v>
      </c>
      <c r="U56" s="33">
        <f t="shared" si="3"/>
        <v>-100</v>
      </c>
      <c r="V56" s="33">
        <v>61</v>
      </c>
      <c r="W56" s="33">
        <v>60</v>
      </c>
      <c r="X56" s="33">
        <f t="shared" si="6"/>
        <v>-1</v>
      </c>
    </row>
    <row r="57" spans="1:24" x14ac:dyDescent="0.25">
      <c r="A57" s="32" t="str">
        <f>"7501943431089"</f>
        <v>7501943431089</v>
      </c>
      <c r="B57" s="32" t="s">
        <v>1295</v>
      </c>
      <c r="C57" s="32"/>
      <c r="D57" s="32"/>
      <c r="E57" s="32"/>
      <c r="F57" s="32"/>
      <c r="G57" s="32"/>
      <c r="H57" s="32"/>
      <c r="I57" s="32"/>
      <c r="J57" s="32"/>
      <c r="K57" s="32"/>
      <c r="L57" s="33">
        <v>26</v>
      </c>
      <c r="M57" s="33">
        <v>0</v>
      </c>
      <c r="N57" s="33">
        <f t="shared" si="4"/>
        <v>-26</v>
      </c>
      <c r="O57" s="33"/>
      <c r="P57" s="33">
        <v>16</v>
      </c>
      <c r="Q57" s="33">
        <v>0</v>
      </c>
      <c r="R57" s="33">
        <f t="shared" si="5"/>
        <v>-16</v>
      </c>
      <c r="S57" s="33">
        <v>30</v>
      </c>
      <c r="T57" s="33">
        <v>23</v>
      </c>
      <c r="U57" s="33">
        <f t="shared" si="3"/>
        <v>-7</v>
      </c>
      <c r="V57" s="33">
        <v>51</v>
      </c>
      <c r="W57" s="33">
        <v>45</v>
      </c>
      <c r="X57" s="33">
        <f t="shared" si="6"/>
        <v>-6</v>
      </c>
    </row>
    <row r="58" spans="1:24" x14ac:dyDescent="0.25">
      <c r="A58" s="32" t="str">
        <f>"7501943431805"</f>
        <v>7501943431805</v>
      </c>
      <c r="B58" s="32" t="s">
        <v>1300</v>
      </c>
      <c r="C58" s="32"/>
      <c r="D58" s="32"/>
      <c r="E58" s="32"/>
      <c r="F58" s="32"/>
      <c r="G58" s="32"/>
      <c r="H58" s="32"/>
      <c r="I58" s="32"/>
      <c r="J58" s="32"/>
      <c r="K58" s="32"/>
      <c r="L58" s="33">
        <v>43</v>
      </c>
      <c r="M58" s="33">
        <v>22</v>
      </c>
      <c r="N58" s="33">
        <f t="shared" si="4"/>
        <v>-21</v>
      </c>
      <c r="O58" s="33"/>
      <c r="P58" s="33">
        <v>46</v>
      </c>
      <c r="Q58" s="33">
        <v>0</v>
      </c>
      <c r="R58" s="33">
        <f t="shared" si="5"/>
        <v>-46</v>
      </c>
      <c r="S58" s="33">
        <v>17</v>
      </c>
      <c r="T58" s="33">
        <v>7</v>
      </c>
      <c r="U58" s="33">
        <f t="shared" si="3"/>
        <v>-10</v>
      </c>
      <c r="V58" s="33">
        <v>98</v>
      </c>
      <c r="W58" s="33">
        <v>44</v>
      </c>
      <c r="X58" s="33">
        <f t="shared" si="6"/>
        <v>-54</v>
      </c>
    </row>
    <row r="59" spans="1:24" x14ac:dyDescent="0.25">
      <c r="A59" s="32" t="str">
        <f>"7501943431317"</f>
        <v>7501943431317</v>
      </c>
      <c r="B59" s="32" t="s">
        <v>1299</v>
      </c>
      <c r="C59" s="32"/>
      <c r="D59" s="32"/>
      <c r="E59" s="32"/>
      <c r="F59" s="32"/>
      <c r="G59" s="32"/>
      <c r="H59" s="32"/>
      <c r="I59" s="32"/>
      <c r="J59" s="32"/>
      <c r="K59" s="32"/>
      <c r="L59" s="33">
        <v>113</v>
      </c>
      <c r="M59" s="33">
        <v>62</v>
      </c>
      <c r="N59" s="33">
        <f t="shared" si="4"/>
        <v>-51</v>
      </c>
      <c r="O59" s="33"/>
      <c r="P59" s="33">
        <v>62</v>
      </c>
      <c r="Q59" s="33">
        <v>0</v>
      </c>
      <c r="R59" s="33">
        <f t="shared" si="5"/>
        <v>-62</v>
      </c>
      <c r="S59" s="33">
        <v>65</v>
      </c>
      <c r="T59" s="33">
        <v>0</v>
      </c>
      <c r="U59" s="33">
        <f t="shared" si="3"/>
        <v>-65</v>
      </c>
      <c r="V59" s="33">
        <v>97</v>
      </c>
      <c r="W59" s="33">
        <v>57</v>
      </c>
      <c r="X59" s="33">
        <f t="shared" si="6"/>
        <v>-40</v>
      </c>
    </row>
    <row r="60" spans="1:24" x14ac:dyDescent="0.25">
      <c r="A60" s="32" t="str">
        <f>"7501943432475"</f>
        <v>7501943432475</v>
      </c>
      <c r="B60" s="32" t="s">
        <v>1302</v>
      </c>
      <c r="C60" s="32"/>
      <c r="D60" s="32"/>
      <c r="E60" s="32"/>
      <c r="F60" s="32"/>
      <c r="G60" s="32"/>
      <c r="H60" s="32"/>
      <c r="I60" s="32"/>
      <c r="J60" s="32"/>
      <c r="K60" s="32"/>
      <c r="L60" s="33">
        <v>211</v>
      </c>
      <c r="M60" s="33">
        <v>49</v>
      </c>
      <c r="N60" s="33">
        <f t="shared" si="4"/>
        <v>-162</v>
      </c>
      <c r="O60" s="33"/>
      <c r="P60" s="33">
        <v>159</v>
      </c>
      <c r="Q60" s="33">
        <v>56</v>
      </c>
      <c r="R60" s="33">
        <f t="shared" si="5"/>
        <v>-103</v>
      </c>
      <c r="S60" s="33">
        <v>122</v>
      </c>
      <c r="T60" s="33">
        <v>2</v>
      </c>
      <c r="U60" s="33">
        <f t="shared" si="3"/>
        <v>-120</v>
      </c>
      <c r="V60" s="33">
        <v>314</v>
      </c>
      <c r="W60" s="33">
        <v>130</v>
      </c>
      <c r="X60" s="33">
        <f t="shared" si="6"/>
        <v>-184</v>
      </c>
    </row>
    <row r="61" spans="1:24" x14ac:dyDescent="0.25">
      <c r="A61" s="32" t="str">
        <f>"7501943431249"</f>
        <v>7501943431249</v>
      </c>
      <c r="B61" s="32" t="s">
        <v>1298</v>
      </c>
      <c r="C61" s="32"/>
      <c r="D61" s="32"/>
      <c r="E61" s="32"/>
      <c r="F61" s="32"/>
      <c r="G61" s="32"/>
      <c r="H61" s="32"/>
      <c r="I61" s="32"/>
      <c r="J61" s="32"/>
      <c r="K61" s="32"/>
      <c r="L61" s="33"/>
      <c r="M61" s="33"/>
      <c r="N61" s="33">
        <f t="shared" si="4"/>
        <v>0</v>
      </c>
      <c r="O61" s="33"/>
      <c r="P61" s="33">
        <v>62</v>
      </c>
      <c r="Q61" s="33">
        <v>1</v>
      </c>
      <c r="R61" s="33">
        <f t="shared" si="5"/>
        <v>-61</v>
      </c>
      <c r="S61" s="33">
        <v>49</v>
      </c>
      <c r="T61" s="33">
        <v>0</v>
      </c>
      <c r="U61" s="33">
        <f t="shared" si="3"/>
        <v>-49</v>
      </c>
      <c r="V61" s="33">
        <v>70</v>
      </c>
      <c r="W61" s="33">
        <v>70</v>
      </c>
      <c r="X61" s="33">
        <f t="shared" si="6"/>
        <v>0</v>
      </c>
    </row>
    <row r="62" spans="1:24" x14ac:dyDescent="0.25">
      <c r="A62" s="32" t="str">
        <f>"7501943431102"</f>
        <v>7501943431102</v>
      </c>
      <c r="B62" s="32" t="s">
        <v>1296</v>
      </c>
      <c r="C62" s="32"/>
      <c r="D62" s="32"/>
      <c r="E62" s="32"/>
      <c r="F62" s="32"/>
      <c r="G62" s="32"/>
      <c r="H62" s="32"/>
      <c r="I62" s="32"/>
      <c r="J62" s="32"/>
      <c r="K62" s="32"/>
      <c r="L62" s="33">
        <v>9</v>
      </c>
      <c r="M62" s="33">
        <v>12</v>
      </c>
      <c r="N62" s="33">
        <f t="shared" si="4"/>
        <v>3</v>
      </c>
      <c r="O62" s="33"/>
      <c r="P62" s="33">
        <v>19</v>
      </c>
      <c r="Q62" s="33">
        <v>5</v>
      </c>
      <c r="R62" s="33">
        <f t="shared" si="5"/>
        <v>-14</v>
      </c>
      <c r="S62" s="33">
        <v>20</v>
      </c>
      <c r="T62" s="33">
        <v>16</v>
      </c>
      <c r="U62" s="33">
        <f t="shared" si="3"/>
        <v>-4</v>
      </c>
      <c r="V62" s="33">
        <v>67</v>
      </c>
      <c r="W62" s="33">
        <v>24</v>
      </c>
      <c r="X62" s="33">
        <f t="shared" si="6"/>
        <v>-43</v>
      </c>
    </row>
    <row r="63" spans="1:24" x14ac:dyDescent="0.25">
      <c r="A63" s="32" t="str">
        <f>"7501943431140"</f>
        <v>7501943431140</v>
      </c>
      <c r="B63" s="32" t="s">
        <v>1297</v>
      </c>
      <c r="C63" s="32"/>
      <c r="D63" s="32"/>
      <c r="E63" s="32"/>
      <c r="F63" s="32"/>
      <c r="G63" s="32"/>
      <c r="H63" s="32"/>
      <c r="I63" s="32"/>
      <c r="J63" s="32"/>
      <c r="K63" s="32"/>
      <c r="L63" s="33">
        <v>24</v>
      </c>
      <c r="M63" s="33">
        <v>23</v>
      </c>
      <c r="N63" s="33">
        <f t="shared" si="4"/>
        <v>-1</v>
      </c>
      <c r="O63" s="33"/>
      <c r="P63" s="33">
        <v>21</v>
      </c>
      <c r="Q63" s="33">
        <v>0</v>
      </c>
      <c r="R63" s="33">
        <f t="shared" si="5"/>
        <v>-21</v>
      </c>
      <c r="S63" s="33">
        <v>24</v>
      </c>
      <c r="T63" s="33">
        <v>0</v>
      </c>
      <c r="U63" s="33">
        <f t="shared" si="3"/>
        <v>-24</v>
      </c>
      <c r="V63" s="33">
        <v>11</v>
      </c>
      <c r="W63" s="33">
        <v>25</v>
      </c>
      <c r="X63" s="33">
        <f t="shared" si="6"/>
        <v>14</v>
      </c>
    </row>
    <row r="64" spans="1:24" x14ac:dyDescent="0.25">
      <c r="A64" s="32" t="str">
        <f>"7501027592101"</f>
        <v>7501027592101</v>
      </c>
      <c r="B64" s="32" t="s">
        <v>377</v>
      </c>
      <c r="C64" s="32"/>
      <c r="D64" s="32"/>
      <c r="E64" s="32"/>
      <c r="F64" s="32"/>
      <c r="G64" s="32"/>
      <c r="H64" s="32"/>
      <c r="I64" s="32"/>
      <c r="J64" s="32"/>
      <c r="K64" s="32"/>
      <c r="L64" s="33">
        <v>8</v>
      </c>
      <c r="M64" s="33">
        <v>4</v>
      </c>
      <c r="N64" s="33">
        <f t="shared" si="4"/>
        <v>-4</v>
      </c>
      <c r="O64" s="33"/>
      <c r="P64" s="33"/>
      <c r="Q64" s="33"/>
      <c r="R64" s="33">
        <f t="shared" si="5"/>
        <v>0</v>
      </c>
      <c r="S64" s="33"/>
      <c r="T64" s="33"/>
      <c r="U64" s="33">
        <f t="shared" si="3"/>
        <v>0</v>
      </c>
      <c r="V64" s="33">
        <v>10</v>
      </c>
      <c r="W64" s="33">
        <v>2</v>
      </c>
      <c r="X64" s="33">
        <f t="shared" si="6"/>
        <v>-8</v>
      </c>
    </row>
    <row r="65" spans="1:24" x14ac:dyDescent="0.25">
      <c r="A65" s="32" t="str">
        <f>"7501027592095"</f>
        <v>7501027592095</v>
      </c>
      <c r="B65" s="32" t="s">
        <v>379</v>
      </c>
      <c r="C65" s="32"/>
      <c r="D65" s="32"/>
      <c r="E65" s="32"/>
      <c r="F65" s="32"/>
      <c r="G65" s="32"/>
      <c r="H65" s="32"/>
      <c r="I65" s="32"/>
      <c r="J65" s="32"/>
      <c r="K65" s="32"/>
      <c r="L65" s="33">
        <v>15</v>
      </c>
      <c r="M65" s="33">
        <v>0</v>
      </c>
      <c r="N65" s="33">
        <f t="shared" si="4"/>
        <v>-15</v>
      </c>
      <c r="O65" s="33"/>
      <c r="P65" s="33">
        <v>10</v>
      </c>
      <c r="Q65" s="33">
        <v>2</v>
      </c>
      <c r="R65" s="33">
        <f t="shared" si="5"/>
        <v>-8</v>
      </c>
      <c r="S65" s="33">
        <v>10</v>
      </c>
      <c r="T65" s="33">
        <v>2</v>
      </c>
      <c r="U65" s="33">
        <f t="shared" si="3"/>
        <v>-8</v>
      </c>
      <c r="V65" s="33">
        <v>12</v>
      </c>
      <c r="W65" s="33">
        <v>1</v>
      </c>
      <c r="X65" s="33">
        <f t="shared" si="6"/>
        <v>-11</v>
      </c>
    </row>
    <row r="66" spans="1:24" x14ac:dyDescent="0.25">
      <c r="A66" s="32" t="str">
        <f>"7501943466548"</f>
        <v>7501943466548</v>
      </c>
      <c r="B66" s="32" t="s">
        <v>1307</v>
      </c>
      <c r="C66" s="32"/>
      <c r="D66" s="32"/>
      <c r="E66" s="32"/>
      <c r="F66" s="32"/>
      <c r="G66" s="32"/>
      <c r="H66" s="32"/>
      <c r="I66" s="32"/>
      <c r="J66" s="32"/>
      <c r="K66" s="32"/>
      <c r="L66" s="33">
        <v>15</v>
      </c>
      <c r="M66" s="33">
        <v>12</v>
      </c>
      <c r="N66" s="33">
        <f t="shared" si="4"/>
        <v>-3</v>
      </c>
      <c r="O66" s="33"/>
      <c r="P66" s="33">
        <v>3</v>
      </c>
      <c r="Q66" s="33">
        <v>7</v>
      </c>
      <c r="R66" s="33">
        <f t="shared" si="5"/>
        <v>4</v>
      </c>
      <c r="S66" s="33">
        <v>8</v>
      </c>
      <c r="T66" s="33">
        <v>8</v>
      </c>
      <c r="U66" s="33">
        <f t="shared" si="3"/>
        <v>0</v>
      </c>
      <c r="V66" s="33">
        <v>16</v>
      </c>
      <c r="W66" s="33">
        <v>8</v>
      </c>
      <c r="X66" s="33">
        <f t="shared" si="6"/>
        <v>-8</v>
      </c>
    </row>
    <row r="67" spans="1:24" x14ac:dyDescent="0.25">
      <c r="A67" s="32" t="str">
        <f>"7501027553683"</f>
        <v>7501027553683</v>
      </c>
      <c r="B67" s="32" t="s">
        <v>84</v>
      </c>
      <c r="C67" s="32"/>
      <c r="D67" s="32"/>
      <c r="E67" s="32"/>
      <c r="F67" s="32"/>
      <c r="G67" s="32"/>
      <c r="H67" s="32"/>
      <c r="I67" s="32"/>
      <c r="J67" s="32"/>
      <c r="K67" s="32"/>
      <c r="L67" s="33">
        <v>6</v>
      </c>
      <c r="M67" s="33">
        <v>0</v>
      </c>
      <c r="N67" s="33">
        <f t="shared" ref="N67:N98" si="7">M67-L67</f>
        <v>-6</v>
      </c>
      <c r="O67" s="33"/>
      <c r="P67" s="33">
        <v>1</v>
      </c>
      <c r="Q67" s="33">
        <v>5</v>
      </c>
      <c r="R67" s="33">
        <f t="shared" ref="R67:R98" si="8">Q67-P67</f>
        <v>4</v>
      </c>
      <c r="S67" s="33">
        <v>6</v>
      </c>
      <c r="T67" s="33">
        <v>0</v>
      </c>
      <c r="U67" s="33">
        <f t="shared" si="3"/>
        <v>-6</v>
      </c>
      <c r="V67" s="33">
        <v>5</v>
      </c>
      <c r="W67" s="33">
        <v>1</v>
      </c>
      <c r="X67" s="33">
        <f t="shared" ref="X67:X98" si="9">W67-V67</f>
        <v>-4</v>
      </c>
    </row>
    <row r="68" spans="1:24" x14ac:dyDescent="0.25">
      <c r="A68" s="32" t="str">
        <f>"7501027557216"</f>
        <v>7501027557216</v>
      </c>
      <c r="B68" s="32" t="s">
        <v>486</v>
      </c>
      <c r="C68" s="32"/>
      <c r="D68" s="32"/>
      <c r="E68" s="32"/>
      <c r="F68" s="32"/>
      <c r="G68" s="32"/>
      <c r="H68" s="32"/>
      <c r="I68" s="32"/>
      <c r="J68" s="32"/>
      <c r="K68" s="32"/>
      <c r="L68" s="33">
        <v>9</v>
      </c>
      <c r="M68" s="33">
        <v>1</v>
      </c>
      <c r="N68" s="33">
        <f t="shared" si="7"/>
        <v>-8</v>
      </c>
      <c r="O68" s="33"/>
      <c r="P68" s="33">
        <v>10</v>
      </c>
      <c r="Q68" s="33">
        <v>0</v>
      </c>
      <c r="R68" s="33">
        <f t="shared" si="8"/>
        <v>-10</v>
      </c>
      <c r="S68" s="33">
        <v>5</v>
      </c>
      <c r="T68" s="33">
        <v>5</v>
      </c>
      <c r="U68" s="33">
        <f t="shared" ref="U68:U101" si="10">T68-S68</f>
        <v>0</v>
      </c>
      <c r="V68" s="33">
        <v>10</v>
      </c>
      <c r="W68" s="33">
        <v>0</v>
      </c>
      <c r="X68" s="33">
        <f t="shared" si="9"/>
        <v>-10</v>
      </c>
    </row>
    <row r="69" spans="1:24" x14ac:dyDescent="0.25">
      <c r="A69" s="32" t="str">
        <f>"7501027560124"</f>
        <v>7501027560124</v>
      </c>
      <c r="B69" s="32" t="s">
        <v>275</v>
      </c>
      <c r="C69" s="32"/>
      <c r="D69" s="32"/>
      <c r="E69" s="32"/>
      <c r="F69" s="32"/>
      <c r="G69" s="32"/>
      <c r="H69" s="32"/>
      <c r="I69" s="32"/>
      <c r="J69" s="32"/>
      <c r="K69" s="32"/>
      <c r="L69" s="33">
        <v>4</v>
      </c>
      <c r="M69" s="33">
        <v>28</v>
      </c>
      <c r="N69" s="33">
        <f t="shared" si="7"/>
        <v>24</v>
      </c>
      <c r="O69" s="33"/>
      <c r="P69" s="33">
        <v>3</v>
      </c>
      <c r="Q69" s="33">
        <v>5</v>
      </c>
      <c r="R69" s="33">
        <f t="shared" si="8"/>
        <v>2</v>
      </c>
      <c r="S69" s="33">
        <v>2</v>
      </c>
      <c r="T69" s="33">
        <v>10</v>
      </c>
      <c r="U69" s="33">
        <f t="shared" si="10"/>
        <v>8</v>
      </c>
      <c r="V69" s="33"/>
      <c r="W69" s="33"/>
      <c r="X69" s="33">
        <f t="shared" si="9"/>
        <v>0</v>
      </c>
    </row>
    <row r="70" spans="1:24" x14ac:dyDescent="0.25">
      <c r="A70" s="32" t="str">
        <f>"7501027560131"</f>
        <v>7501027560131</v>
      </c>
      <c r="B70" s="32" t="s">
        <v>335</v>
      </c>
      <c r="C70" s="32"/>
      <c r="D70" s="32"/>
      <c r="E70" s="32"/>
      <c r="F70" s="32"/>
      <c r="G70" s="32"/>
      <c r="H70" s="32"/>
      <c r="I70" s="32"/>
      <c r="J70" s="32"/>
      <c r="K70" s="32"/>
      <c r="L70" s="33">
        <v>6</v>
      </c>
      <c r="M70" s="33">
        <v>30</v>
      </c>
      <c r="N70" s="33">
        <f t="shared" si="7"/>
        <v>24</v>
      </c>
      <c r="O70" s="33"/>
      <c r="P70" s="33">
        <v>6</v>
      </c>
      <c r="Q70" s="33">
        <v>12</v>
      </c>
      <c r="R70" s="33">
        <f t="shared" si="8"/>
        <v>6</v>
      </c>
      <c r="S70" s="33">
        <v>2</v>
      </c>
      <c r="T70" s="33">
        <v>0</v>
      </c>
      <c r="U70" s="33">
        <f t="shared" si="10"/>
        <v>-2</v>
      </c>
      <c r="V70" s="33">
        <v>4</v>
      </c>
      <c r="W70" s="33">
        <v>5</v>
      </c>
      <c r="X70" s="33">
        <f t="shared" si="9"/>
        <v>1</v>
      </c>
    </row>
    <row r="71" spans="1:24" x14ac:dyDescent="0.25">
      <c r="A71" s="32" t="str">
        <f>"7501943472631"</f>
        <v>7501943472631</v>
      </c>
      <c r="B71" s="32" t="s">
        <v>1310</v>
      </c>
      <c r="C71" s="32"/>
      <c r="D71" s="32"/>
      <c r="E71" s="32"/>
      <c r="F71" s="32"/>
      <c r="G71" s="32"/>
      <c r="H71" s="32"/>
      <c r="I71" s="32"/>
      <c r="J71" s="32"/>
      <c r="K71" s="32"/>
      <c r="L71" s="33">
        <v>6</v>
      </c>
      <c r="M71" s="33">
        <v>2</v>
      </c>
      <c r="N71" s="33">
        <f t="shared" si="7"/>
        <v>-4</v>
      </c>
      <c r="O71" s="33"/>
      <c r="P71" s="33">
        <v>4</v>
      </c>
      <c r="Q71" s="33">
        <v>9</v>
      </c>
      <c r="R71" s="33">
        <f t="shared" si="8"/>
        <v>5</v>
      </c>
      <c r="S71" s="33"/>
      <c r="T71" s="33"/>
      <c r="U71" s="33">
        <f t="shared" si="10"/>
        <v>0</v>
      </c>
      <c r="V71" s="33">
        <v>4</v>
      </c>
      <c r="W71" s="33">
        <v>0</v>
      </c>
      <c r="X71" s="33">
        <f t="shared" si="9"/>
        <v>-4</v>
      </c>
    </row>
    <row r="72" spans="1:24" x14ac:dyDescent="0.25">
      <c r="A72" s="32" t="str">
        <f>"7501943452688"</f>
        <v>7501943452688</v>
      </c>
      <c r="B72" s="32" t="s">
        <v>1304</v>
      </c>
      <c r="C72" s="32"/>
      <c r="D72" s="32"/>
      <c r="E72" s="32"/>
      <c r="F72" s="32"/>
      <c r="G72" s="32"/>
      <c r="H72" s="32"/>
      <c r="I72" s="32"/>
      <c r="J72" s="32"/>
      <c r="K72" s="32"/>
      <c r="L72" s="33">
        <v>9</v>
      </c>
      <c r="M72" s="33">
        <v>3</v>
      </c>
      <c r="N72" s="33">
        <f t="shared" si="7"/>
        <v>-6</v>
      </c>
      <c r="O72" s="33"/>
      <c r="P72" s="33">
        <v>4</v>
      </c>
      <c r="Q72" s="33">
        <v>8</v>
      </c>
      <c r="R72" s="33">
        <f t="shared" si="8"/>
        <v>4</v>
      </c>
      <c r="S72" s="33"/>
      <c r="T72" s="33"/>
      <c r="U72" s="33">
        <f t="shared" si="10"/>
        <v>0</v>
      </c>
      <c r="V72" s="33">
        <v>6</v>
      </c>
      <c r="W72" s="33">
        <v>6</v>
      </c>
      <c r="X72" s="33">
        <f t="shared" si="9"/>
        <v>0</v>
      </c>
    </row>
    <row r="73" spans="1:24" x14ac:dyDescent="0.25">
      <c r="A73" s="32" t="str">
        <f>"7501017363735"</f>
        <v>7501017363735</v>
      </c>
      <c r="B73" s="32" t="s">
        <v>1281</v>
      </c>
      <c r="C73" s="32"/>
      <c r="D73" s="32"/>
      <c r="E73" s="32"/>
      <c r="F73" s="32"/>
      <c r="G73" s="32"/>
      <c r="H73" s="32"/>
      <c r="I73" s="32"/>
      <c r="J73" s="32"/>
      <c r="K73" s="32"/>
      <c r="L73" s="33">
        <v>23</v>
      </c>
      <c r="M73" s="33">
        <v>11</v>
      </c>
      <c r="N73" s="33">
        <f t="shared" si="7"/>
        <v>-12</v>
      </c>
      <c r="O73" s="33"/>
      <c r="P73" s="33">
        <v>9</v>
      </c>
      <c r="Q73" s="33">
        <v>3</v>
      </c>
      <c r="R73" s="33">
        <f t="shared" si="8"/>
        <v>-6</v>
      </c>
      <c r="S73" s="33"/>
      <c r="T73" s="33"/>
      <c r="U73" s="33">
        <f t="shared" si="10"/>
        <v>0</v>
      </c>
      <c r="V73" s="33">
        <v>34</v>
      </c>
      <c r="W73" s="33">
        <v>25</v>
      </c>
      <c r="X73" s="33">
        <f t="shared" si="9"/>
        <v>-9</v>
      </c>
    </row>
    <row r="74" spans="1:24" x14ac:dyDescent="0.25">
      <c r="A74" s="32" t="str">
        <f>"7501017360918"</f>
        <v>7501017360918</v>
      </c>
      <c r="B74" s="32" t="s">
        <v>1280</v>
      </c>
      <c r="C74" s="32"/>
      <c r="D74" s="32"/>
      <c r="E74" s="32"/>
      <c r="F74" s="32"/>
      <c r="G74" s="32"/>
      <c r="H74" s="32"/>
      <c r="I74" s="32"/>
      <c r="J74" s="32"/>
      <c r="K74" s="32"/>
      <c r="L74" s="33">
        <v>9</v>
      </c>
      <c r="M74" s="33">
        <v>24</v>
      </c>
      <c r="N74" s="33">
        <f t="shared" si="7"/>
        <v>15</v>
      </c>
      <c r="O74" s="33"/>
      <c r="P74" s="33">
        <v>1</v>
      </c>
      <c r="Q74" s="33">
        <v>50</v>
      </c>
      <c r="R74" s="33">
        <f t="shared" si="8"/>
        <v>49</v>
      </c>
      <c r="S74" s="33">
        <v>6</v>
      </c>
      <c r="T74" s="33">
        <v>27</v>
      </c>
      <c r="U74" s="33">
        <f t="shared" si="10"/>
        <v>21</v>
      </c>
      <c r="V74" s="33">
        <v>15</v>
      </c>
      <c r="W74" s="33">
        <v>6</v>
      </c>
      <c r="X74" s="33">
        <f t="shared" si="9"/>
        <v>-9</v>
      </c>
    </row>
    <row r="75" spans="1:24" x14ac:dyDescent="0.25">
      <c r="A75" s="32" t="str">
        <f>"7501017378685"</f>
        <v>7501017378685</v>
      </c>
      <c r="B75" s="32" t="s">
        <v>1284</v>
      </c>
      <c r="C75" s="32"/>
      <c r="D75" s="32"/>
      <c r="E75" s="32"/>
      <c r="F75" s="32"/>
      <c r="G75" s="32"/>
      <c r="H75" s="32"/>
      <c r="I75" s="32"/>
      <c r="J75" s="32"/>
      <c r="K75" s="32"/>
      <c r="L75" s="33">
        <v>107</v>
      </c>
      <c r="M75" s="33">
        <v>37</v>
      </c>
      <c r="N75" s="33">
        <f t="shared" si="7"/>
        <v>-70</v>
      </c>
      <c r="O75" s="33"/>
      <c r="P75" s="33">
        <v>93</v>
      </c>
      <c r="Q75" s="33">
        <v>1</v>
      </c>
      <c r="R75" s="33">
        <f t="shared" si="8"/>
        <v>-92</v>
      </c>
      <c r="S75" s="33">
        <v>50</v>
      </c>
      <c r="T75" s="33">
        <v>10</v>
      </c>
      <c r="U75" s="33">
        <f t="shared" si="10"/>
        <v>-40</v>
      </c>
      <c r="V75" s="33">
        <v>136</v>
      </c>
      <c r="W75" s="33">
        <v>57</v>
      </c>
      <c r="X75" s="33">
        <f t="shared" si="9"/>
        <v>-79</v>
      </c>
    </row>
    <row r="76" spans="1:24" x14ac:dyDescent="0.25">
      <c r="A76" s="32" t="str">
        <f>"7501943420250"</f>
        <v>7501943420250</v>
      </c>
      <c r="B76" s="32" t="s">
        <v>1288</v>
      </c>
      <c r="C76" s="32"/>
      <c r="D76" s="32"/>
      <c r="E76" s="32"/>
      <c r="F76" s="32"/>
      <c r="G76" s="32"/>
      <c r="H76" s="32"/>
      <c r="I76" s="32"/>
      <c r="J76" s="32"/>
      <c r="K76" s="32"/>
      <c r="L76" s="33">
        <v>65</v>
      </c>
      <c r="M76" s="33">
        <v>34</v>
      </c>
      <c r="N76" s="33">
        <f t="shared" si="7"/>
        <v>-31</v>
      </c>
      <c r="O76" s="33"/>
      <c r="P76" s="33">
        <v>33</v>
      </c>
      <c r="Q76" s="33">
        <v>10</v>
      </c>
      <c r="R76" s="33">
        <f t="shared" si="8"/>
        <v>-23</v>
      </c>
      <c r="S76" s="33">
        <v>49</v>
      </c>
      <c r="T76" s="33">
        <v>4</v>
      </c>
      <c r="U76" s="33">
        <f t="shared" si="10"/>
        <v>-45</v>
      </c>
      <c r="V76" s="33">
        <v>78</v>
      </c>
      <c r="W76" s="33">
        <v>59</v>
      </c>
      <c r="X76" s="33">
        <f t="shared" si="9"/>
        <v>-19</v>
      </c>
    </row>
    <row r="77" spans="1:24" x14ac:dyDescent="0.25">
      <c r="A77" s="32" t="str">
        <f>"7501943420182"</f>
        <v>7501943420182</v>
      </c>
      <c r="B77" s="32" t="s">
        <v>1287</v>
      </c>
      <c r="C77" s="32"/>
      <c r="D77" s="32"/>
      <c r="E77" s="32"/>
      <c r="F77" s="32"/>
      <c r="G77" s="32"/>
      <c r="H77" s="32"/>
      <c r="I77" s="32"/>
      <c r="J77" s="32"/>
      <c r="K77" s="32"/>
      <c r="L77" s="33"/>
      <c r="M77" s="33"/>
      <c r="N77" s="33">
        <f t="shared" si="7"/>
        <v>0</v>
      </c>
      <c r="O77" s="33"/>
      <c r="P77" s="33">
        <v>4</v>
      </c>
      <c r="Q77" s="33">
        <v>0</v>
      </c>
      <c r="R77" s="33">
        <f t="shared" si="8"/>
        <v>-4</v>
      </c>
      <c r="S77" s="33">
        <v>8</v>
      </c>
      <c r="T77" s="33">
        <v>0</v>
      </c>
      <c r="U77" s="33">
        <f t="shared" si="10"/>
        <v>-8</v>
      </c>
      <c r="V77" s="33"/>
      <c r="W77" s="33"/>
      <c r="X77" s="33">
        <f t="shared" si="9"/>
        <v>0</v>
      </c>
    </row>
    <row r="78" spans="1:24" x14ac:dyDescent="0.25">
      <c r="A78" s="32" t="str">
        <f>"7501017360796"</f>
        <v>7501017360796</v>
      </c>
      <c r="B78" s="32" t="s">
        <v>1279</v>
      </c>
      <c r="C78" s="32"/>
      <c r="D78" s="32"/>
      <c r="E78" s="32"/>
      <c r="F78" s="32"/>
      <c r="G78" s="32"/>
      <c r="H78" s="32"/>
      <c r="I78" s="32"/>
      <c r="J78" s="32"/>
      <c r="K78" s="32"/>
      <c r="L78" s="33">
        <v>34</v>
      </c>
      <c r="M78" s="33">
        <v>17</v>
      </c>
      <c r="N78" s="33">
        <f t="shared" si="7"/>
        <v>-17</v>
      </c>
      <c r="O78" s="33"/>
      <c r="P78" s="33">
        <v>31</v>
      </c>
      <c r="Q78" s="33">
        <v>0</v>
      </c>
      <c r="R78" s="33">
        <f t="shared" si="8"/>
        <v>-31</v>
      </c>
      <c r="S78" s="33">
        <v>21</v>
      </c>
      <c r="T78" s="33">
        <v>15</v>
      </c>
      <c r="U78" s="33">
        <f t="shared" si="10"/>
        <v>-6</v>
      </c>
      <c r="V78" s="33">
        <v>16</v>
      </c>
      <c r="W78" s="33">
        <v>30</v>
      </c>
      <c r="X78" s="33">
        <f t="shared" si="9"/>
        <v>14</v>
      </c>
    </row>
    <row r="79" spans="1:24" x14ac:dyDescent="0.25">
      <c r="A79" s="32" t="str">
        <f>"7501943421141"</f>
        <v>7501943421141</v>
      </c>
      <c r="B79" s="32" t="s">
        <v>1290</v>
      </c>
      <c r="C79" s="32"/>
      <c r="D79" s="32"/>
      <c r="E79" s="32"/>
      <c r="F79" s="32"/>
      <c r="G79" s="32"/>
      <c r="H79" s="32"/>
      <c r="I79" s="32"/>
      <c r="J79" s="32"/>
      <c r="K79" s="32"/>
      <c r="L79" s="33">
        <v>1</v>
      </c>
      <c r="M79" s="33">
        <v>7</v>
      </c>
      <c r="N79" s="33">
        <f t="shared" si="7"/>
        <v>6</v>
      </c>
      <c r="O79" s="33"/>
      <c r="P79" s="33">
        <v>20</v>
      </c>
      <c r="Q79" s="33">
        <v>0</v>
      </c>
      <c r="R79" s="33">
        <f t="shared" si="8"/>
        <v>-20</v>
      </c>
      <c r="S79" s="33"/>
      <c r="T79" s="33"/>
      <c r="U79" s="33">
        <f t="shared" si="10"/>
        <v>0</v>
      </c>
      <c r="V79" s="33">
        <v>31</v>
      </c>
      <c r="W79" s="33">
        <v>20</v>
      </c>
      <c r="X79" s="33">
        <f t="shared" si="9"/>
        <v>-11</v>
      </c>
    </row>
    <row r="80" spans="1:24" x14ac:dyDescent="0.25">
      <c r="A80" s="32" t="str">
        <f>"7501943420533"</f>
        <v>7501943420533</v>
      </c>
      <c r="B80" s="32" t="s">
        <v>1289</v>
      </c>
      <c r="C80" s="32"/>
      <c r="D80" s="32"/>
      <c r="E80" s="32"/>
      <c r="F80" s="32"/>
      <c r="G80" s="32"/>
      <c r="H80" s="32"/>
      <c r="I80" s="32"/>
      <c r="J80" s="32"/>
      <c r="K80" s="32"/>
      <c r="L80" s="33">
        <v>24</v>
      </c>
      <c r="M80" s="33">
        <v>32</v>
      </c>
      <c r="N80" s="33">
        <f t="shared" si="7"/>
        <v>8</v>
      </c>
      <c r="O80" s="33"/>
      <c r="P80" s="33">
        <v>24</v>
      </c>
      <c r="Q80" s="33">
        <v>24</v>
      </c>
      <c r="R80" s="33">
        <f t="shared" si="8"/>
        <v>0</v>
      </c>
      <c r="S80" s="33">
        <v>39</v>
      </c>
      <c r="T80" s="33">
        <v>10</v>
      </c>
      <c r="U80" s="33">
        <f t="shared" si="10"/>
        <v>-29</v>
      </c>
      <c r="V80" s="33">
        <v>43</v>
      </c>
      <c r="W80" s="33">
        <v>20</v>
      </c>
      <c r="X80" s="33">
        <f t="shared" si="9"/>
        <v>-23</v>
      </c>
    </row>
    <row r="81" spans="1:24" x14ac:dyDescent="0.25">
      <c r="A81" s="32" t="str">
        <f>"7501943468054"</f>
        <v>7501943468054</v>
      </c>
      <c r="B81" s="32" t="s">
        <v>1308</v>
      </c>
      <c r="C81" s="32"/>
      <c r="D81" s="32"/>
      <c r="E81" s="32"/>
      <c r="F81" s="32"/>
      <c r="G81" s="32"/>
      <c r="H81" s="32"/>
      <c r="I81" s="32"/>
      <c r="J81" s="32"/>
      <c r="K81" s="32"/>
      <c r="L81" s="33">
        <v>21</v>
      </c>
      <c r="M81" s="33">
        <v>4</v>
      </c>
      <c r="N81" s="33">
        <f t="shared" si="7"/>
        <v>-17</v>
      </c>
      <c r="O81" s="33"/>
      <c r="P81" s="33">
        <v>2</v>
      </c>
      <c r="Q81" s="33">
        <v>1</v>
      </c>
      <c r="R81" s="33">
        <f t="shared" si="8"/>
        <v>-1</v>
      </c>
      <c r="S81" s="33">
        <v>9</v>
      </c>
      <c r="T81" s="33">
        <v>19</v>
      </c>
      <c r="U81" s="33">
        <f t="shared" si="10"/>
        <v>10</v>
      </c>
      <c r="V81" s="33">
        <v>21</v>
      </c>
      <c r="W81" s="33">
        <v>8</v>
      </c>
      <c r="X81" s="33">
        <f t="shared" si="9"/>
        <v>-13</v>
      </c>
    </row>
    <row r="82" spans="1:24" x14ac:dyDescent="0.25">
      <c r="A82" s="32" t="str">
        <f>"7501943494244"</f>
        <v>7501943494244</v>
      </c>
      <c r="B82" s="32" t="s">
        <v>1322</v>
      </c>
      <c r="C82" s="32"/>
      <c r="D82" s="32"/>
      <c r="E82" s="32"/>
      <c r="F82" s="32"/>
      <c r="G82" s="32"/>
      <c r="H82" s="32"/>
      <c r="I82" s="32"/>
      <c r="J82" s="32"/>
      <c r="K82" s="32"/>
      <c r="L82" s="33">
        <v>58</v>
      </c>
      <c r="M82" s="33">
        <v>39</v>
      </c>
      <c r="N82" s="33">
        <f t="shared" si="7"/>
        <v>-19</v>
      </c>
      <c r="O82" s="33"/>
      <c r="P82" s="33">
        <v>52</v>
      </c>
      <c r="Q82" s="33">
        <v>16</v>
      </c>
      <c r="R82" s="33">
        <f t="shared" si="8"/>
        <v>-36</v>
      </c>
      <c r="S82" s="33">
        <v>26</v>
      </c>
      <c r="T82" s="33">
        <v>0</v>
      </c>
      <c r="U82" s="33">
        <f t="shared" si="10"/>
        <v>-26</v>
      </c>
      <c r="V82" s="33">
        <v>33</v>
      </c>
      <c r="W82" s="33">
        <v>25</v>
      </c>
      <c r="X82" s="33">
        <f t="shared" si="9"/>
        <v>-8</v>
      </c>
    </row>
    <row r="83" spans="1:24" x14ac:dyDescent="0.25">
      <c r="A83" s="32" t="str">
        <f>"7501943494220"</f>
        <v>7501943494220</v>
      </c>
      <c r="B83" s="32" t="s">
        <v>1321</v>
      </c>
      <c r="C83" s="32"/>
      <c r="D83" s="32"/>
      <c r="E83" s="32"/>
      <c r="F83" s="32"/>
      <c r="G83" s="32"/>
      <c r="H83" s="32"/>
      <c r="I83" s="32"/>
      <c r="J83" s="32"/>
      <c r="K83" s="32"/>
      <c r="L83" s="33">
        <v>40</v>
      </c>
      <c r="M83" s="33">
        <v>32</v>
      </c>
      <c r="N83" s="33">
        <f t="shared" si="7"/>
        <v>-8</v>
      </c>
      <c r="O83" s="33"/>
      <c r="P83" s="33">
        <v>68</v>
      </c>
      <c r="Q83" s="33">
        <v>0</v>
      </c>
      <c r="R83" s="33">
        <f t="shared" si="8"/>
        <v>-68</v>
      </c>
      <c r="S83" s="33">
        <v>32</v>
      </c>
      <c r="T83" s="33">
        <v>0</v>
      </c>
      <c r="U83" s="33">
        <f t="shared" si="10"/>
        <v>-32</v>
      </c>
      <c r="V83" s="33">
        <v>27</v>
      </c>
      <c r="W83" s="33">
        <v>29</v>
      </c>
      <c r="X83" s="33">
        <f t="shared" si="9"/>
        <v>2</v>
      </c>
    </row>
    <row r="84" spans="1:24" x14ac:dyDescent="0.25">
      <c r="A84" s="32" t="str">
        <f>"7501943494268"</f>
        <v>7501943494268</v>
      </c>
      <c r="B84" s="32" t="s">
        <v>1323</v>
      </c>
      <c r="C84" s="32"/>
      <c r="D84" s="32"/>
      <c r="E84" s="32"/>
      <c r="F84" s="32"/>
      <c r="G84" s="32"/>
      <c r="H84" s="32"/>
      <c r="I84" s="32"/>
      <c r="J84" s="32"/>
      <c r="K84" s="32"/>
      <c r="L84" s="33">
        <v>25</v>
      </c>
      <c r="M84" s="33">
        <v>18</v>
      </c>
      <c r="N84" s="33">
        <f t="shared" si="7"/>
        <v>-7</v>
      </c>
      <c r="O84" s="33"/>
      <c r="P84" s="33">
        <v>16</v>
      </c>
      <c r="Q84" s="33">
        <v>10</v>
      </c>
      <c r="R84" s="33">
        <f t="shared" si="8"/>
        <v>-6</v>
      </c>
      <c r="S84" s="33">
        <v>43</v>
      </c>
      <c r="T84" s="33">
        <v>6</v>
      </c>
      <c r="U84" s="33">
        <f t="shared" si="10"/>
        <v>-37</v>
      </c>
      <c r="V84" s="33">
        <v>35</v>
      </c>
      <c r="W84" s="33">
        <v>10</v>
      </c>
      <c r="X84" s="33">
        <f t="shared" si="9"/>
        <v>-25</v>
      </c>
    </row>
    <row r="85" spans="1:24" x14ac:dyDescent="0.25">
      <c r="A85" s="32" t="str">
        <f>"7501943420144"</f>
        <v>7501943420144</v>
      </c>
      <c r="B85" s="32" t="s">
        <v>259</v>
      </c>
      <c r="C85" s="32"/>
      <c r="D85" s="32"/>
      <c r="E85" s="32"/>
      <c r="F85" s="32"/>
      <c r="G85" s="32"/>
      <c r="H85" s="32"/>
      <c r="I85" s="32"/>
      <c r="J85" s="32"/>
      <c r="K85" s="32"/>
      <c r="L85" s="33">
        <v>13</v>
      </c>
      <c r="M85" s="33">
        <v>0</v>
      </c>
      <c r="N85" s="33">
        <f t="shared" si="7"/>
        <v>-13</v>
      </c>
      <c r="O85" s="33"/>
      <c r="P85" s="33">
        <v>21</v>
      </c>
      <c r="Q85" s="33">
        <v>0</v>
      </c>
      <c r="R85" s="33">
        <f t="shared" si="8"/>
        <v>-21</v>
      </c>
      <c r="S85" s="33">
        <v>19</v>
      </c>
      <c r="T85" s="33">
        <v>11</v>
      </c>
      <c r="U85" s="33">
        <f t="shared" si="10"/>
        <v>-8</v>
      </c>
      <c r="V85" s="33">
        <v>26</v>
      </c>
      <c r="W85" s="33">
        <v>15</v>
      </c>
      <c r="X85" s="33">
        <f t="shared" si="9"/>
        <v>-11</v>
      </c>
    </row>
    <row r="86" spans="1:24" x14ac:dyDescent="0.25">
      <c r="A86" s="32" t="str">
        <f>"7501943420120"</f>
        <v>7501943420120</v>
      </c>
      <c r="B86" s="32" t="s">
        <v>251</v>
      </c>
      <c r="C86" s="32"/>
      <c r="D86" s="32"/>
      <c r="E86" s="32"/>
      <c r="F86" s="32"/>
      <c r="G86" s="32"/>
      <c r="H86" s="32"/>
      <c r="I86" s="32"/>
      <c r="J86" s="32"/>
      <c r="K86" s="32"/>
      <c r="L86" s="33">
        <v>17</v>
      </c>
      <c r="M86" s="33">
        <v>6</v>
      </c>
      <c r="N86" s="33">
        <f t="shared" si="7"/>
        <v>-11</v>
      </c>
      <c r="O86" s="33"/>
      <c r="P86" s="33">
        <v>10</v>
      </c>
      <c r="Q86" s="33">
        <v>0</v>
      </c>
      <c r="R86" s="33">
        <f t="shared" si="8"/>
        <v>-10</v>
      </c>
      <c r="S86" s="33">
        <v>4</v>
      </c>
      <c r="T86" s="33">
        <v>7</v>
      </c>
      <c r="U86" s="33">
        <f t="shared" si="10"/>
        <v>3</v>
      </c>
      <c r="V86" s="33">
        <v>27</v>
      </c>
      <c r="W86" s="33">
        <v>5</v>
      </c>
      <c r="X86" s="33">
        <f t="shared" si="9"/>
        <v>-22</v>
      </c>
    </row>
    <row r="87" spans="1:24" x14ac:dyDescent="0.25">
      <c r="A87" s="32" t="str">
        <f>"7501943424562"</f>
        <v>7501943424562</v>
      </c>
      <c r="B87" s="32" t="s">
        <v>1291</v>
      </c>
      <c r="C87" s="32"/>
      <c r="D87" s="32"/>
      <c r="E87" s="32"/>
      <c r="F87" s="32"/>
      <c r="G87" s="32"/>
      <c r="H87" s="32"/>
      <c r="I87" s="32"/>
      <c r="J87" s="32"/>
      <c r="K87" s="32"/>
      <c r="L87" s="33">
        <v>34</v>
      </c>
      <c r="M87" s="33">
        <v>0</v>
      </c>
      <c r="N87" s="33">
        <f t="shared" si="7"/>
        <v>-34</v>
      </c>
      <c r="O87" s="33"/>
      <c r="P87" s="33">
        <v>15</v>
      </c>
      <c r="Q87" s="33">
        <v>7</v>
      </c>
      <c r="R87" s="33">
        <f t="shared" si="8"/>
        <v>-8</v>
      </c>
      <c r="S87" s="33">
        <v>20</v>
      </c>
      <c r="T87" s="33">
        <v>10</v>
      </c>
      <c r="U87" s="33">
        <f t="shared" si="10"/>
        <v>-10</v>
      </c>
      <c r="V87" s="33">
        <v>34</v>
      </c>
      <c r="W87" s="33">
        <v>20</v>
      </c>
      <c r="X87" s="33">
        <f t="shared" si="9"/>
        <v>-14</v>
      </c>
    </row>
    <row r="88" spans="1:24" x14ac:dyDescent="0.25">
      <c r="A88" s="32" t="str">
        <f>"7501017360604"</f>
        <v>7501017360604</v>
      </c>
      <c r="B88" s="32" t="s">
        <v>1276</v>
      </c>
      <c r="C88" s="32"/>
      <c r="D88" s="32"/>
      <c r="E88" s="32"/>
      <c r="F88" s="32"/>
      <c r="G88" s="32"/>
      <c r="H88" s="32"/>
      <c r="I88" s="32"/>
      <c r="J88" s="32"/>
      <c r="K88" s="32"/>
      <c r="L88" s="33">
        <v>49</v>
      </c>
      <c r="M88" s="33">
        <v>23</v>
      </c>
      <c r="N88" s="33">
        <f t="shared" si="7"/>
        <v>-26</v>
      </c>
      <c r="O88" s="33"/>
      <c r="P88" s="33"/>
      <c r="Q88" s="33"/>
      <c r="R88" s="33">
        <f t="shared" si="8"/>
        <v>0</v>
      </c>
      <c r="S88" s="33">
        <v>66</v>
      </c>
      <c r="T88" s="33">
        <v>14</v>
      </c>
      <c r="U88" s="33">
        <f t="shared" si="10"/>
        <v>-52</v>
      </c>
      <c r="V88" s="33">
        <v>89</v>
      </c>
      <c r="W88" s="33">
        <v>18</v>
      </c>
      <c r="X88" s="33">
        <f t="shared" si="9"/>
        <v>-71</v>
      </c>
    </row>
    <row r="89" spans="1:24" x14ac:dyDescent="0.25">
      <c r="A89" s="32" t="str">
        <f>"7501017371198"</f>
        <v>7501017371198</v>
      </c>
      <c r="B89" s="32" t="s">
        <v>1283</v>
      </c>
      <c r="C89" s="32"/>
      <c r="D89" s="32"/>
      <c r="E89" s="32"/>
      <c r="F89" s="32"/>
      <c r="G89" s="32"/>
      <c r="H89" s="32"/>
      <c r="I89" s="32"/>
      <c r="J89" s="32"/>
      <c r="K89" s="32"/>
      <c r="L89" s="33"/>
      <c r="M89" s="33"/>
      <c r="N89" s="33">
        <f t="shared" si="7"/>
        <v>0</v>
      </c>
      <c r="O89" s="33"/>
      <c r="P89" s="33"/>
      <c r="Q89" s="33"/>
      <c r="R89" s="33">
        <f t="shared" si="8"/>
        <v>0</v>
      </c>
      <c r="S89" s="33">
        <v>2</v>
      </c>
      <c r="T89" s="33">
        <v>0</v>
      </c>
      <c r="U89" s="33">
        <f t="shared" si="10"/>
        <v>-2</v>
      </c>
      <c r="V89" s="33">
        <v>63</v>
      </c>
      <c r="W89" s="33">
        <v>36</v>
      </c>
      <c r="X89" s="33">
        <f t="shared" si="9"/>
        <v>-27</v>
      </c>
    </row>
    <row r="90" spans="1:24" x14ac:dyDescent="0.25">
      <c r="A90" s="32" t="str">
        <f>"7501017364558"</f>
        <v>7501017364558</v>
      </c>
      <c r="B90" s="32" t="s">
        <v>1282</v>
      </c>
      <c r="C90" s="32"/>
      <c r="D90" s="32"/>
      <c r="E90" s="32"/>
      <c r="F90" s="32"/>
      <c r="G90" s="32"/>
      <c r="H90" s="32"/>
      <c r="I90" s="32"/>
      <c r="J90" s="32"/>
      <c r="K90" s="32"/>
      <c r="L90" s="33">
        <v>17</v>
      </c>
      <c r="M90" s="33">
        <v>16</v>
      </c>
      <c r="N90" s="33">
        <f t="shared" si="7"/>
        <v>-1</v>
      </c>
      <c r="O90" s="33"/>
      <c r="P90" s="33">
        <v>42</v>
      </c>
      <c r="Q90" s="33">
        <v>0</v>
      </c>
      <c r="R90" s="33">
        <f t="shared" si="8"/>
        <v>-42</v>
      </c>
      <c r="S90" s="33">
        <v>25</v>
      </c>
      <c r="T90" s="33">
        <v>19</v>
      </c>
      <c r="U90" s="33">
        <f t="shared" si="10"/>
        <v>-6</v>
      </c>
      <c r="V90" s="33">
        <v>67</v>
      </c>
      <c r="W90" s="33">
        <v>10</v>
      </c>
      <c r="X90" s="33">
        <f t="shared" si="9"/>
        <v>-57</v>
      </c>
    </row>
    <row r="91" spans="1:24" x14ac:dyDescent="0.25">
      <c r="A91" s="32" t="str">
        <f>"7501943411449"</f>
        <v>7501943411449</v>
      </c>
      <c r="B91" s="32" t="s">
        <v>1285</v>
      </c>
      <c r="C91" s="32"/>
      <c r="D91" s="32"/>
      <c r="E91" s="32"/>
      <c r="F91" s="32"/>
      <c r="G91" s="32"/>
      <c r="H91" s="32"/>
      <c r="I91" s="32"/>
      <c r="J91" s="32"/>
      <c r="K91" s="32"/>
      <c r="L91" s="33">
        <v>63</v>
      </c>
      <c r="M91" s="33">
        <v>34</v>
      </c>
      <c r="N91" s="33">
        <f t="shared" si="7"/>
        <v>-29</v>
      </c>
      <c r="O91" s="33"/>
      <c r="P91" s="33">
        <v>51</v>
      </c>
      <c r="Q91" s="33">
        <v>0</v>
      </c>
      <c r="R91" s="33">
        <f t="shared" si="8"/>
        <v>-51</v>
      </c>
      <c r="S91" s="33">
        <v>64</v>
      </c>
      <c r="T91" s="33">
        <v>23</v>
      </c>
      <c r="U91" s="33">
        <f t="shared" si="10"/>
        <v>-41</v>
      </c>
      <c r="V91" s="33">
        <v>60</v>
      </c>
      <c r="W91" s="33">
        <v>12</v>
      </c>
      <c r="X91" s="33">
        <f t="shared" si="9"/>
        <v>-48</v>
      </c>
    </row>
    <row r="92" spans="1:24" x14ac:dyDescent="0.25">
      <c r="A92" s="32" t="str">
        <f>"7501017360697"</f>
        <v>7501017360697</v>
      </c>
      <c r="B92" s="32" t="s">
        <v>1277</v>
      </c>
      <c r="C92" s="32"/>
      <c r="D92" s="32"/>
      <c r="E92" s="32"/>
      <c r="F92" s="32"/>
      <c r="G92" s="32"/>
      <c r="H92" s="32"/>
      <c r="I92" s="32"/>
      <c r="J92" s="32"/>
      <c r="K92" s="32"/>
      <c r="L92" s="33">
        <v>48</v>
      </c>
      <c r="M92" s="33">
        <v>16</v>
      </c>
      <c r="N92" s="33">
        <f t="shared" si="7"/>
        <v>-32</v>
      </c>
      <c r="O92" s="33"/>
      <c r="P92" s="33">
        <v>59</v>
      </c>
      <c r="Q92" s="33">
        <v>12</v>
      </c>
      <c r="R92" s="33">
        <f t="shared" si="8"/>
        <v>-47</v>
      </c>
      <c r="S92" s="33">
        <v>30</v>
      </c>
      <c r="T92" s="33">
        <v>18</v>
      </c>
      <c r="U92" s="33">
        <f t="shared" si="10"/>
        <v>-12</v>
      </c>
      <c r="V92" s="33">
        <v>66</v>
      </c>
      <c r="W92" s="33">
        <v>48</v>
      </c>
      <c r="X92" s="33">
        <f t="shared" si="9"/>
        <v>-18</v>
      </c>
    </row>
    <row r="93" spans="1:24" x14ac:dyDescent="0.25">
      <c r="A93" s="32" t="str">
        <f>"7501943490994"</f>
        <v>7501943490994</v>
      </c>
      <c r="B93" s="32" t="s">
        <v>1320</v>
      </c>
      <c r="C93" s="32"/>
      <c r="D93" s="32"/>
      <c r="E93" s="32"/>
      <c r="F93" s="32"/>
      <c r="G93" s="32"/>
      <c r="H93" s="32"/>
      <c r="I93" s="32"/>
      <c r="J93" s="32"/>
      <c r="K93" s="32"/>
      <c r="L93" s="33">
        <v>11</v>
      </c>
      <c r="M93" s="33">
        <v>9</v>
      </c>
      <c r="N93" s="33">
        <f t="shared" si="7"/>
        <v>-2</v>
      </c>
      <c r="O93" s="33"/>
      <c r="P93" s="33">
        <v>20</v>
      </c>
      <c r="Q93" s="33">
        <v>4</v>
      </c>
      <c r="R93" s="33">
        <f t="shared" si="8"/>
        <v>-16</v>
      </c>
      <c r="S93" s="33">
        <v>4</v>
      </c>
      <c r="T93" s="33">
        <v>0</v>
      </c>
      <c r="U93" s="33">
        <f t="shared" si="10"/>
        <v>-4</v>
      </c>
      <c r="V93" s="33">
        <v>23</v>
      </c>
      <c r="W93" s="33">
        <v>11</v>
      </c>
      <c r="X93" s="33">
        <f t="shared" si="9"/>
        <v>-12</v>
      </c>
    </row>
    <row r="94" spans="1:24" x14ac:dyDescent="0.25">
      <c r="A94" s="32" t="str">
        <f>"7501943428614"</f>
        <v>7501943428614</v>
      </c>
      <c r="B94" s="32" t="s">
        <v>1294</v>
      </c>
      <c r="C94" s="32"/>
      <c r="D94" s="32"/>
      <c r="E94" s="32"/>
      <c r="F94" s="32"/>
      <c r="G94" s="32"/>
      <c r="H94" s="32"/>
      <c r="I94" s="32"/>
      <c r="J94" s="32"/>
      <c r="K94" s="32"/>
      <c r="L94" s="33">
        <v>45</v>
      </c>
      <c r="M94" s="33">
        <v>0</v>
      </c>
      <c r="N94" s="33">
        <f t="shared" si="7"/>
        <v>-45</v>
      </c>
      <c r="O94" s="33"/>
      <c r="P94" s="33">
        <v>23</v>
      </c>
      <c r="Q94" s="33">
        <v>5</v>
      </c>
      <c r="R94" s="33">
        <f t="shared" si="8"/>
        <v>-18</v>
      </c>
      <c r="S94" s="33">
        <v>10</v>
      </c>
      <c r="T94" s="33">
        <v>6</v>
      </c>
      <c r="U94" s="33">
        <f t="shared" si="10"/>
        <v>-4</v>
      </c>
      <c r="V94" s="33">
        <v>31</v>
      </c>
      <c r="W94" s="33">
        <v>0</v>
      </c>
      <c r="X94" s="33">
        <f t="shared" si="9"/>
        <v>-31</v>
      </c>
    </row>
    <row r="95" spans="1:24" x14ac:dyDescent="0.25">
      <c r="A95" s="32" t="str">
        <f>"7501017360789"</f>
        <v>7501017360789</v>
      </c>
      <c r="B95" s="32" t="s">
        <v>1278</v>
      </c>
      <c r="C95" s="32"/>
      <c r="D95" s="32"/>
      <c r="E95" s="32"/>
      <c r="F95" s="32"/>
      <c r="G95" s="32"/>
      <c r="H95" s="32"/>
      <c r="I95" s="32"/>
      <c r="J95" s="32"/>
      <c r="K95" s="32"/>
      <c r="L95" s="33">
        <v>32</v>
      </c>
      <c r="M95" s="33">
        <v>5</v>
      </c>
      <c r="N95" s="33">
        <f t="shared" si="7"/>
        <v>-27</v>
      </c>
      <c r="O95" s="33"/>
      <c r="P95" s="33">
        <v>48</v>
      </c>
      <c r="Q95" s="33">
        <v>0</v>
      </c>
      <c r="R95" s="33">
        <f t="shared" si="8"/>
        <v>-48</v>
      </c>
      <c r="S95" s="33">
        <v>38</v>
      </c>
      <c r="T95" s="33">
        <v>5</v>
      </c>
      <c r="U95" s="33">
        <f t="shared" si="10"/>
        <v>-33</v>
      </c>
      <c r="V95" s="33">
        <v>34</v>
      </c>
      <c r="W95" s="33">
        <v>0</v>
      </c>
      <c r="X95" s="33">
        <f t="shared" si="9"/>
        <v>-34</v>
      </c>
    </row>
    <row r="96" spans="1:24" x14ac:dyDescent="0.25">
      <c r="A96" s="32" t="str">
        <f>"7501943424623"</f>
        <v>7501943424623</v>
      </c>
      <c r="B96" s="32" t="s">
        <v>1293</v>
      </c>
      <c r="C96" s="32"/>
      <c r="D96" s="32"/>
      <c r="E96" s="32"/>
      <c r="F96" s="32"/>
      <c r="G96" s="32"/>
      <c r="H96" s="32"/>
      <c r="I96" s="32"/>
      <c r="J96" s="32"/>
      <c r="K96" s="32"/>
      <c r="L96" s="33">
        <v>16</v>
      </c>
      <c r="M96" s="33">
        <v>30</v>
      </c>
      <c r="N96" s="33">
        <f t="shared" si="7"/>
        <v>14</v>
      </c>
      <c r="O96" s="33"/>
      <c r="P96" s="33">
        <v>57</v>
      </c>
      <c r="Q96" s="33">
        <v>0</v>
      </c>
      <c r="R96" s="33">
        <f t="shared" si="8"/>
        <v>-57</v>
      </c>
      <c r="S96" s="33">
        <v>35</v>
      </c>
      <c r="T96" s="33">
        <v>0</v>
      </c>
      <c r="U96" s="33">
        <f t="shared" si="10"/>
        <v>-35</v>
      </c>
      <c r="V96" s="33">
        <v>103</v>
      </c>
      <c r="W96" s="33">
        <v>15</v>
      </c>
      <c r="X96" s="33">
        <f t="shared" si="9"/>
        <v>-88</v>
      </c>
    </row>
    <row r="97" spans="1:24" x14ac:dyDescent="0.25">
      <c r="A97" s="32" t="str">
        <f>"7501943424609"</f>
        <v>7501943424609</v>
      </c>
      <c r="B97" s="32" t="s">
        <v>1292</v>
      </c>
      <c r="C97" s="32"/>
      <c r="D97" s="32"/>
      <c r="E97" s="32"/>
      <c r="F97" s="32"/>
      <c r="G97" s="32"/>
      <c r="H97" s="32"/>
      <c r="I97" s="32"/>
      <c r="J97" s="32"/>
      <c r="K97" s="32"/>
      <c r="L97" s="33">
        <v>48</v>
      </c>
      <c r="M97" s="33">
        <v>43</v>
      </c>
      <c r="N97" s="33">
        <f t="shared" si="7"/>
        <v>-5</v>
      </c>
      <c r="O97" s="33"/>
      <c r="P97" s="33">
        <v>64</v>
      </c>
      <c r="Q97" s="33">
        <v>0</v>
      </c>
      <c r="R97" s="33">
        <f t="shared" si="8"/>
        <v>-64</v>
      </c>
      <c r="S97" s="33">
        <v>40</v>
      </c>
      <c r="T97" s="33">
        <v>0</v>
      </c>
      <c r="U97" s="33">
        <f t="shared" si="10"/>
        <v>-40</v>
      </c>
      <c r="V97" s="33">
        <v>82</v>
      </c>
      <c r="W97" s="33">
        <v>39</v>
      </c>
      <c r="X97" s="33">
        <f t="shared" si="9"/>
        <v>-43</v>
      </c>
    </row>
    <row r="98" spans="1:24" x14ac:dyDescent="0.25">
      <c r="A98" s="32" t="str">
        <f>"7501943418509"</f>
        <v>7501943418509</v>
      </c>
      <c r="B98" s="32" t="s">
        <v>1286</v>
      </c>
      <c r="C98" s="32"/>
      <c r="D98" s="32"/>
      <c r="E98" s="32"/>
      <c r="F98" s="32"/>
      <c r="G98" s="32"/>
      <c r="H98" s="32"/>
      <c r="I98" s="32"/>
      <c r="J98" s="32"/>
      <c r="K98" s="32"/>
      <c r="L98" s="33">
        <v>74</v>
      </c>
      <c r="M98" s="33">
        <v>18</v>
      </c>
      <c r="N98" s="33">
        <f t="shared" si="7"/>
        <v>-56</v>
      </c>
      <c r="O98" s="33"/>
      <c r="P98" s="33">
        <v>93</v>
      </c>
      <c r="Q98" s="33">
        <v>0</v>
      </c>
      <c r="R98" s="33">
        <f t="shared" si="8"/>
        <v>-93</v>
      </c>
      <c r="S98" s="33">
        <v>51</v>
      </c>
      <c r="T98" s="33">
        <v>1</v>
      </c>
      <c r="U98" s="33">
        <f t="shared" si="10"/>
        <v>-50</v>
      </c>
      <c r="V98" s="33">
        <v>84</v>
      </c>
      <c r="W98" s="33">
        <v>39</v>
      </c>
      <c r="X98" s="33">
        <f t="shared" si="9"/>
        <v>-45</v>
      </c>
    </row>
    <row r="99" spans="1:24" x14ac:dyDescent="0.25">
      <c r="A99" s="32" t="str">
        <f>"7501943471603"</f>
        <v>7501943471603</v>
      </c>
      <c r="B99" s="32" t="s">
        <v>1309</v>
      </c>
      <c r="C99" s="32"/>
      <c r="D99" s="32"/>
      <c r="E99" s="32"/>
      <c r="F99" s="32"/>
      <c r="G99" s="32"/>
      <c r="H99" s="32"/>
      <c r="I99" s="32"/>
      <c r="J99" s="32"/>
      <c r="K99" s="32"/>
      <c r="L99" s="33">
        <v>15</v>
      </c>
      <c r="M99" s="33">
        <v>14</v>
      </c>
      <c r="N99" s="33">
        <f t="shared" ref="N99:N102" si="11">M99-L99</f>
        <v>-1</v>
      </c>
      <c r="O99" s="33"/>
      <c r="P99" s="33">
        <v>8</v>
      </c>
      <c r="Q99" s="33">
        <v>10</v>
      </c>
      <c r="R99" s="33">
        <f t="shared" ref="R99:R102" si="12">Q99-P99</f>
        <v>2</v>
      </c>
      <c r="S99" s="33"/>
      <c r="T99" s="33"/>
      <c r="U99" s="33">
        <f t="shared" si="10"/>
        <v>0</v>
      </c>
      <c r="V99" s="33">
        <v>2</v>
      </c>
      <c r="W99" s="33">
        <v>34</v>
      </c>
      <c r="X99" s="33">
        <f t="shared" ref="X99:X102" si="13">W99-V99</f>
        <v>32</v>
      </c>
    </row>
    <row r="100" spans="1:24" x14ac:dyDescent="0.25">
      <c r="A100" s="32" t="str">
        <f>"7501027554468"</f>
        <v>7501027554468</v>
      </c>
      <c r="B100" s="32" t="s">
        <v>432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3"/>
      <c r="M100" s="33"/>
      <c r="N100" s="33">
        <f t="shared" si="11"/>
        <v>0</v>
      </c>
      <c r="O100" s="33"/>
      <c r="P100" s="33"/>
      <c r="Q100" s="33"/>
      <c r="R100" s="33">
        <f t="shared" si="12"/>
        <v>0</v>
      </c>
      <c r="S100" s="33"/>
      <c r="T100" s="33"/>
      <c r="U100" s="33">
        <f t="shared" si="10"/>
        <v>0</v>
      </c>
      <c r="V100" s="33">
        <v>3</v>
      </c>
      <c r="W100" s="33">
        <v>3</v>
      </c>
      <c r="X100" s="33">
        <f t="shared" si="13"/>
        <v>0</v>
      </c>
    </row>
    <row r="101" spans="1:24" x14ac:dyDescent="0.25">
      <c r="A101" s="32" t="str">
        <f>"7501027554307"</f>
        <v>7501027554307</v>
      </c>
      <c r="B101" s="32" t="s">
        <v>430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3">
        <v>6</v>
      </c>
      <c r="M101" s="33">
        <v>6</v>
      </c>
      <c r="N101" s="33">
        <f t="shared" si="11"/>
        <v>0</v>
      </c>
      <c r="O101" s="33"/>
      <c r="P101" s="33">
        <v>5</v>
      </c>
      <c r="Q101" s="33">
        <v>8</v>
      </c>
      <c r="R101" s="33">
        <f t="shared" si="12"/>
        <v>3</v>
      </c>
      <c r="S101" s="33">
        <v>5</v>
      </c>
      <c r="T101" s="33">
        <v>7</v>
      </c>
      <c r="U101" s="33">
        <f t="shared" si="10"/>
        <v>2</v>
      </c>
      <c r="V101" s="33">
        <v>6</v>
      </c>
      <c r="W101" s="33">
        <v>6</v>
      </c>
      <c r="X101" s="33">
        <f t="shared" si="13"/>
        <v>0</v>
      </c>
    </row>
    <row r="102" spans="1:24" x14ac:dyDescent="0.25">
      <c r="A102" s="32" t="str">
        <f>"7501027554352"</f>
        <v>7501027554352</v>
      </c>
      <c r="B102" s="32" t="s">
        <v>86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3">
        <v>1</v>
      </c>
      <c r="M102" s="33">
        <v>12</v>
      </c>
      <c r="N102" s="33">
        <f t="shared" si="11"/>
        <v>11</v>
      </c>
      <c r="O102" s="33"/>
      <c r="P102" s="33">
        <v>3</v>
      </c>
      <c r="Q102" s="33">
        <v>9</v>
      </c>
      <c r="R102" s="33">
        <f t="shared" si="12"/>
        <v>6</v>
      </c>
      <c r="S102" s="33">
        <v>7</v>
      </c>
      <c r="T102" s="33">
        <v>5</v>
      </c>
      <c r="U102" s="33">
        <f>T102-S102</f>
        <v>-2</v>
      </c>
      <c r="V102" s="33">
        <v>7</v>
      </c>
      <c r="W102" s="33">
        <v>5</v>
      </c>
      <c r="X102" s="33">
        <f t="shared" si="13"/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"/>
  <sheetViews>
    <sheetView workbookViewId="0">
      <selection activeCell="A4" sqref="A4:B10"/>
    </sheetView>
  </sheetViews>
  <sheetFormatPr baseColWidth="10" defaultRowHeight="15" x14ac:dyDescent="0.25"/>
  <cols>
    <col min="1" max="1" width="14" bestFit="1" customWidth="1"/>
    <col min="2" max="2" width="71.28515625" customWidth="1"/>
  </cols>
  <sheetData>
    <row r="4" spans="1:2" x14ac:dyDescent="0.25">
      <c r="A4" s="30">
        <v>7501943421141</v>
      </c>
      <c r="B4" s="50" t="s">
        <v>1374</v>
      </c>
    </row>
    <row r="5" spans="1:2" x14ac:dyDescent="0.25">
      <c r="A5" s="30">
        <v>7501943490994</v>
      </c>
      <c r="B5" s="50" t="s">
        <v>1374</v>
      </c>
    </row>
    <row r="6" spans="1:2" x14ac:dyDescent="0.25">
      <c r="A6" s="30">
        <v>7501943494220</v>
      </c>
      <c r="B6" s="50" t="s">
        <v>1375</v>
      </c>
    </row>
    <row r="7" spans="1:2" x14ac:dyDescent="0.25">
      <c r="A7" s="30">
        <v>7501017360697</v>
      </c>
      <c r="B7" s="51" t="s">
        <v>1379</v>
      </c>
    </row>
    <row r="8" spans="1:2" x14ac:dyDescent="0.25">
      <c r="A8" s="30">
        <v>7501943424623</v>
      </c>
      <c r="B8" s="50" t="s">
        <v>1376</v>
      </c>
    </row>
    <row r="9" spans="1:2" x14ac:dyDescent="0.25">
      <c r="A9" s="30">
        <v>7501943494268</v>
      </c>
      <c r="B9" s="50" t="s">
        <v>1378</v>
      </c>
    </row>
    <row r="10" spans="1:2" x14ac:dyDescent="0.25">
      <c r="A10" s="30">
        <v>7501943494244</v>
      </c>
      <c r="B10" s="50" t="s">
        <v>1377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lista_precios</vt:lpstr>
      <vt:lpstr>lista kc</vt:lpstr>
      <vt:lpstr>costeo </vt:lpstr>
      <vt:lpstr>Hoja1</vt:lpstr>
      <vt:lpstr>Hoja2</vt:lpstr>
      <vt:lpstr>'costeo '!Área_de_impresión</vt:lpstr>
      <vt:lpstr>'costeo '!Títulos_a_imprimir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Gloria Charur</cp:lastModifiedBy>
  <cp:lastPrinted>2020-03-21T22:44:07Z</cp:lastPrinted>
  <dcterms:created xsi:type="dcterms:W3CDTF">2019-03-04T15:05:20Z</dcterms:created>
  <dcterms:modified xsi:type="dcterms:W3CDTF">2020-04-17T00:59:42Z</dcterms:modified>
  <cp:category>Reportes</cp:category>
</cp:coreProperties>
</file>