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3 - STG-CRSNG_E2022\flowaddeddamping\"/>
    </mc:Choice>
  </mc:AlternateContent>
  <xr:revisionPtr revIDLastSave="0" documentId="13_ncr:1_{67A0D7E0-B72A-438C-AD80-2C36405C4008}" xr6:coauthVersionLast="47" xr6:coauthVersionMax="47" xr10:uidLastSave="{00000000-0000-0000-0000-000000000000}"/>
  <bookViews>
    <workbookView xWindow="-108" yWindow="-108" windowWidth="23256" windowHeight="12456" activeTab="1" xr2:uid="{E87AFCB8-F999-44E3-A632-6013F51DB6AC}"/>
  </bookViews>
  <sheets>
    <sheet name="Sheet1" sheetId="1" r:id="rId1"/>
    <sheet name="Bergan_Short" sheetId="2" r:id="rId2"/>
    <sheet name="Bergan_Long" sheetId="3" r:id="rId3"/>
    <sheet name="Cupr_Short" sheetId="4" r:id="rId4"/>
    <sheet name="Cupr_Long" sheetId="5" r:id="rId5"/>
    <sheet name="Francis99" sheetId="8" r:id="rId6"/>
    <sheet name="Francis99_Theory" sheetId="9" r:id="rId7"/>
    <sheet name="Bergan_Compare" sheetId="6" r:id="rId8"/>
    <sheet name="Cupr_Compare" sheetId="7" r:id="rId9"/>
  </sheets>
  <definedNames>
    <definedName name="solver_adj" localSheetId="6" hidden="1">Francis99_Theory!$BT$61</definedName>
    <definedName name="solver_cvg" localSheetId="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Francis99_Theory!$BV$61</definedName>
    <definedName name="solver_pre" localSheetId="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" l="1"/>
  <c r="G6" i="8"/>
  <c r="G7" i="8"/>
  <c r="G8" i="8"/>
  <c r="G9" i="8"/>
  <c r="G4" i="8"/>
  <c r="R7" i="1"/>
  <c r="R8" i="1"/>
  <c r="R9" i="1"/>
  <c r="R10" i="1"/>
  <c r="R11" i="1"/>
  <c r="R12" i="1"/>
  <c r="R13" i="1"/>
  <c r="R14" i="1"/>
  <c r="R15" i="1"/>
  <c r="R16" i="1"/>
  <c r="R17" i="1"/>
  <c r="R6" i="1"/>
  <c r="K4" i="8"/>
  <c r="K5" i="8"/>
  <c r="K6" i="8"/>
  <c r="K7" i="8"/>
  <c r="K8" i="8"/>
  <c r="K9" i="8"/>
  <c r="K3" i="8"/>
  <c r="I4" i="8"/>
  <c r="I5" i="8"/>
  <c r="I6" i="8"/>
  <c r="I7" i="8"/>
  <c r="I8" i="8"/>
  <c r="I9" i="8"/>
  <c r="I3" i="8"/>
  <c r="L9" i="8"/>
  <c r="L8" i="8"/>
  <c r="L7" i="8"/>
  <c r="L6" i="8"/>
  <c r="L5" i="8"/>
  <c r="L4" i="8"/>
  <c r="L3" i="8"/>
  <c r="J9" i="8"/>
  <c r="J8" i="8"/>
  <c r="J7" i="8"/>
  <c r="J6" i="8"/>
  <c r="J5" i="8"/>
  <c r="J4" i="8"/>
  <c r="J3" i="8"/>
  <c r="G3" i="8"/>
  <c r="E4" i="8"/>
  <c r="E5" i="8"/>
  <c r="E6" i="8"/>
  <c r="E7" i="8"/>
  <c r="E8" i="8"/>
  <c r="E9" i="8"/>
  <c r="F3" i="8"/>
  <c r="BP2" i="9" s="1" a="1"/>
  <c r="BP2" i="9" s="1"/>
  <c r="E3" i="8"/>
  <c r="B3" i="8"/>
  <c r="V7" i="1"/>
  <c r="V8" i="1"/>
  <c r="V9" i="1"/>
  <c r="V10" i="1"/>
  <c r="V11" i="1"/>
  <c r="V12" i="1"/>
  <c r="V6" i="1"/>
  <c r="I7" i="1"/>
  <c r="I8" i="1"/>
  <c r="I9" i="1"/>
  <c r="I10" i="1"/>
  <c r="I11" i="1"/>
  <c r="I12" i="1"/>
  <c r="I13" i="1"/>
  <c r="I14" i="1"/>
  <c r="I15" i="1"/>
  <c r="I16" i="1"/>
  <c r="I17" i="1"/>
  <c r="I6" i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F3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B3" i="3"/>
  <c r="B4" i="3"/>
  <c r="F3" i="3" s="1"/>
  <c r="B3" i="2"/>
  <c r="D13" i="1"/>
  <c r="T7" i="1"/>
  <c r="T8" i="1"/>
  <c r="T9" i="1"/>
  <c r="T10" i="1"/>
  <c r="T11" i="1"/>
  <c r="T12" i="1"/>
  <c r="T13" i="1"/>
  <c r="T14" i="1"/>
  <c r="T15" i="1"/>
  <c r="T16" i="1"/>
  <c r="T17" i="1"/>
  <c r="T6" i="1"/>
  <c r="AC7" i="1"/>
  <c r="AC8" i="1"/>
  <c r="AC9" i="1"/>
  <c r="AC10" i="1"/>
  <c r="AC11" i="1"/>
  <c r="AC12" i="1"/>
  <c r="AC6" i="1"/>
  <c r="D9" i="1"/>
  <c r="D12" i="1"/>
  <c r="D7" i="1"/>
  <c r="D11" i="1"/>
  <c r="D10" i="1"/>
  <c r="F8" i="1"/>
  <c r="F9" i="1" s="1"/>
  <c r="F13" i="1"/>
  <c r="F17" i="1" s="1"/>
  <c r="D5" i="1"/>
  <c r="C12" i="1"/>
  <c r="C11" i="1"/>
  <c r="C14" i="1" s="1"/>
  <c r="C10" i="1"/>
  <c r="C9" i="1"/>
  <c r="C7" i="1"/>
  <c r="C5" i="1"/>
  <c r="B2" i="9" l="1" a="1"/>
  <c r="B2" i="9" s="1"/>
  <c r="M2" i="9" a="1"/>
  <c r="M2" i="9" s="1"/>
  <c r="X2" i="9" a="1"/>
  <c r="X2" i="9" s="1"/>
  <c r="Z31" i="9" s="1"/>
  <c r="AB31" i="9" s="1"/>
  <c r="AI2" i="9" a="1"/>
  <c r="AI2" i="9" s="1"/>
  <c r="AK37" i="9" s="1"/>
  <c r="AM37" i="9" s="1"/>
  <c r="AT2" i="9" a="1"/>
  <c r="AT2" i="9" s="1"/>
  <c r="AV19" i="9" s="1"/>
  <c r="AX19" i="9" s="1"/>
  <c r="BE2" i="9" a="1"/>
  <c r="BE2" i="9" s="1"/>
  <c r="BG24" i="9" s="1"/>
  <c r="BI24" i="9" s="1"/>
  <c r="BR55" i="9"/>
  <c r="BT55" i="9" s="1"/>
  <c r="BR43" i="9"/>
  <c r="BT43" i="9" s="1"/>
  <c r="BR48" i="9"/>
  <c r="BT48" i="9" s="1"/>
  <c r="BR36" i="9"/>
  <c r="BT36" i="9" s="1"/>
  <c r="BR24" i="9"/>
  <c r="BT24" i="9" s="1"/>
  <c r="BR12" i="9"/>
  <c r="BT12" i="9" s="1"/>
  <c r="BR53" i="9"/>
  <c r="BT53" i="9" s="1"/>
  <c r="BR41" i="9"/>
  <c r="BT41" i="9" s="1"/>
  <c r="BR29" i="9"/>
  <c r="BT29" i="9" s="1"/>
  <c r="BR17" i="9"/>
  <c r="BT17" i="9" s="1"/>
  <c r="BR5" i="9"/>
  <c r="BT5" i="9" s="1"/>
  <c r="BR10" i="9"/>
  <c r="BT10" i="9" s="1"/>
  <c r="BR51" i="9"/>
  <c r="BT51" i="9" s="1"/>
  <c r="BR39" i="9"/>
  <c r="BT39" i="9" s="1"/>
  <c r="BR27" i="9"/>
  <c r="BT27" i="9" s="1"/>
  <c r="BR15" i="9"/>
  <c r="BT15" i="9" s="1"/>
  <c r="BR56" i="9"/>
  <c r="BT56" i="9" s="1"/>
  <c r="BR44" i="9"/>
  <c r="BT44" i="9" s="1"/>
  <c r="BR32" i="9"/>
  <c r="BT32" i="9" s="1"/>
  <c r="BR58" i="9"/>
  <c r="BT58" i="9" s="1"/>
  <c r="BR46" i="9"/>
  <c r="BT46" i="9" s="1"/>
  <c r="BR34" i="9"/>
  <c r="BT34" i="9" s="1"/>
  <c r="BR22" i="9"/>
  <c r="BT22" i="9" s="1"/>
  <c r="BR59" i="9"/>
  <c r="BT59" i="9" s="1"/>
  <c r="BR47" i="9"/>
  <c r="BT47" i="9" s="1"/>
  <c r="BR35" i="9"/>
  <c r="BT35" i="9" s="1"/>
  <c r="BR23" i="9"/>
  <c r="BT23" i="9" s="1"/>
  <c r="BR11" i="9"/>
  <c r="BT11" i="9" s="1"/>
  <c r="BR52" i="9"/>
  <c r="BT52" i="9" s="1"/>
  <c r="BR40" i="9"/>
  <c r="BT40" i="9" s="1"/>
  <c r="BR28" i="9"/>
  <c r="BT28" i="9" s="1"/>
  <c r="BR16" i="9"/>
  <c r="BT16" i="9" s="1"/>
  <c r="BR4" i="9"/>
  <c r="BT4" i="9" s="1"/>
  <c r="BR57" i="9"/>
  <c r="BT57" i="9" s="1"/>
  <c r="BR45" i="9"/>
  <c r="BT45" i="9" s="1"/>
  <c r="BR33" i="9"/>
  <c r="BT33" i="9" s="1"/>
  <c r="BR7" i="9"/>
  <c r="BT7" i="9" s="1"/>
  <c r="BR20" i="9"/>
  <c r="BT20" i="9" s="1"/>
  <c r="BR13" i="9"/>
  <c r="BT13" i="9" s="1"/>
  <c r="BR6" i="9"/>
  <c r="BT6" i="9" s="1"/>
  <c r="BR38" i="9"/>
  <c r="BT38" i="9" s="1"/>
  <c r="BR9" i="9"/>
  <c r="BT9" i="9" s="1"/>
  <c r="BR50" i="9"/>
  <c r="BT50" i="9" s="1"/>
  <c r="BR49" i="9"/>
  <c r="BT49" i="9" s="1"/>
  <c r="BR37" i="9"/>
  <c r="BT37" i="9" s="1"/>
  <c r="BR42" i="9"/>
  <c r="BT42" i="9" s="1"/>
  <c r="BR19" i="9"/>
  <c r="BT19" i="9" s="1"/>
  <c r="BR8" i="9"/>
  <c r="BT8" i="9" s="1"/>
  <c r="BR31" i="9"/>
  <c r="BT31" i="9" s="1"/>
  <c r="BR54" i="9"/>
  <c r="BT54" i="9" s="1"/>
  <c r="BR18" i="9"/>
  <c r="BT18" i="9" s="1"/>
  <c r="BR30" i="9"/>
  <c r="BT30" i="9" s="1"/>
  <c r="BR25" i="9"/>
  <c r="BT25" i="9" s="1"/>
  <c r="BR21" i="9"/>
  <c r="BT21" i="9" s="1"/>
  <c r="BR14" i="9"/>
  <c r="BT14" i="9" s="1"/>
  <c r="BR26" i="9"/>
  <c r="BT26" i="9" s="1"/>
  <c r="BG29" i="9"/>
  <c r="BI29" i="9" s="1"/>
  <c r="BG17" i="9"/>
  <c r="BI17" i="9" s="1"/>
  <c r="BG5" i="9"/>
  <c r="BI5" i="9" s="1"/>
  <c r="BG18" i="9"/>
  <c r="BI18" i="9" s="1"/>
  <c r="BG6" i="9"/>
  <c r="BI6" i="9" s="1"/>
  <c r="BG20" i="9"/>
  <c r="BI20" i="9" s="1"/>
  <c r="BG11" i="9"/>
  <c r="BI11" i="9" s="1"/>
  <c r="AK55" i="9"/>
  <c r="AM55" i="9" s="1"/>
  <c r="AK43" i="9"/>
  <c r="AM43" i="9" s="1"/>
  <c r="AK31" i="9"/>
  <c r="AM31" i="9" s="1"/>
  <c r="AK19" i="9"/>
  <c r="AM19" i="9" s="1"/>
  <c r="AK20" i="9"/>
  <c r="AM20" i="9" s="1"/>
  <c r="AK48" i="9"/>
  <c r="AM48" i="9" s="1"/>
  <c r="AK36" i="9"/>
  <c r="AM36" i="9" s="1"/>
  <c r="AK24" i="9"/>
  <c r="AM24" i="9" s="1"/>
  <c r="AK12" i="9"/>
  <c r="AM12" i="9" s="1"/>
  <c r="AK56" i="9"/>
  <c r="AM56" i="9" s="1"/>
  <c r="AK53" i="9"/>
  <c r="AM53" i="9" s="1"/>
  <c r="AK41" i="9"/>
  <c r="AM41" i="9" s="1"/>
  <c r="AK58" i="9"/>
  <c r="AM58" i="9" s="1"/>
  <c r="AK46" i="9"/>
  <c r="AM46" i="9" s="1"/>
  <c r="AK34" i="9"/>
  <c r="AM34" i="9" s="1"/>
  <c r="AK22" i="9"/>
  <c r="AM22" i="9" s="1"/>
  <c r="AK10" i="9"/>
  <c r="AM10" i="9" s="1"/>
  <c r="AK51" i="9"/>
  <c r="AM51" i="9" s="1"/>
  <c r="AK32" i="9"/>
  <c r="AM32" i="9" s="1"/>
  <c r="AK8" i="9"/>
  <c r="AM8" i="9" s="1"/>
  <c r="AK52" i="9"/>
  <c r="AM52" i="9" s="1"/>
  <c r="AK23" i="9"/>
  <c r="AM23" i="9" s="1"/>
  <c r="AK38" i="9"/>
  <c r="AM38" i="9" s="1"/>
  <c r="AK26" i="9"/>
  <c r="AM26" i="9" s="1"/>
  <c r="AK40" i="9"/>
  <c r="AM40" i="9" s="1"/>
  <c r="AK9" i="9"/>
  <c r="AM9" i="9" s="1"/>
  <c r="AK45" i="9"/>
  <c r="AM45" i="9" s="1"/>
  <c r="AK50" i="9"/>
  <c r="AM50" i="9" s="1"/>
  <c r="AK4" i="9"/>
  <c r="AM4" i="9" s="1"/>
  <c r="AK21" i="9"/>
  <c r="AM21" i="9" s="1"/>
  <c r="AK35" i="9"/>
  <c r="AM35" i="9" s="1"/>
  <c r="Z55" i="9"/>
  <c r="AB55" i="9" s="1"/>
  <c r="Z43" i="9"/>
  <c r="AB43" i="9" s="1"/>
  <c r="Z19" i="9"/>
  <c r="AB19" i="9" s="1"/>
  <c r="Z7" i="9"/>
  <c r="AB7" i="9" s="1"/>
  <c r="Z44" i="9"/>
  <c r="AB44" i="9" s="1"/>
  <c r="Z36" i="9"/>
  <c r="AB36" i="9" s="1"/>
  <c r="Z24" i="9"/>
  <c r="AB24" i="9" s="1"/>
  <c r="Z12" i="9"/>
  <c r="AB12" i="9" s="1"/>
  <c r="Z58" i="9"/>
  <c r="AB58" i="9" s="1"/>
  <c r="Z51" i="9"/>
  <c r="AB51" i="9" s="1"/>
  <c r="Z56" i="9"/>
  <c r="AB56" i="9" s="1"/>
  <c r="Z53" i="9"/>
  <c r="AB53" i="9" s="1"/>
  <c r="Z41" i="9"/>
  <c r="AB41" i="9" s="1"/>
  <c r="Z29" i="9"/>
  <c r="AB29" i="9" s="1"/>
  <c r="Z5" i="9"/>
  <c r="AB5" i="9" s="1"/>
  <c r="Z22" i="9"/>
  <c r="AB22" i="9" s="1"/>
  <c r="Z10" i="9"/>
  <c r="AB10" i="9" s="1"/>
  <c r="Z27" i="9"/>
  <c r="AB27" i="9" s="1"/>
  <c r="Z32" i="9"/>
  <c r="AB32" i="9" s="1"/>
  <c r="Z59" i="9"/>
  <c r="AB59" i="9" s="1"/>
  <c r="Z47" i="9"/>
  <c r="AB47" i="9" s="1"/>
  <c r="Z35" i="9"/>
  <c r="AB35" i="9" s="1"/>
  <c r="Z23" i="9"/>
  <c r="AB23" i="9" s="1"/>
  <c r="Z52" i="9"/>
  <c r="AB52" i="9" s="1"/>
  <c r="Z40" i="9"/>
  <c r="AB40" i="9" s="1"/>
  <c r="Z4" i="9"/>
  <c r="AB4" i="9" s="1"/>
  <c r="Z45" i="9"/>
  <c r="AB45" i="9" s="1"/>
  <c r="Z33" i="9"/>
  <c r="AB33" i="9" s="1"/>
  <c r="Z26" i="9"/>
  <c r="AB26" i="9" s="1"/>
  <c r="Z13" i="9"/>
  <c r="AB13" i="9" s="1"/>
  <c r="Z49" i="9"/>
  <c r="AB49" i="9" s="1"/>
  <c r="Z21" i="9"/>
  <c r="AB21" i="9" s="1"/>
  <c r="Z14" i="9"/>
  <c r="AB14" i="9" s="1"/>
  <c r="Z42" i="9"/>
  <c r="AB42" i="9" s="1"/>
  <c r="Z38" i="9"/>
  <c r="AB38" i="9" s="1"/>
  <c r="Z50" i="9"/>
  <c r="AB50" i="9" s="1"/>
  <c r="Z18" i="9"/>
  <c r="AB18" i="9" s="1"/>
  <c r="Z54" i="9"/>
  <c r="AB54" i="9" s="1"/>
  <c r="Z6" i="9"/>
  <c r="AB6" i="9" s="1"/>
  <c r="Z37" i="9"/>
  <c r="AB37" i="9" s="1"/>
  <c r="O55" i="9"/>
  <c r="Q55" i="9" s="1"/>
  <c r="O43" i="9"/>
  <c r="Q43" i="9" s="1"/>
  <c r="O31" i="9"/>
  <c r="Q31" i="9" s="1"/>
  <c r="O19" i="9"/>
  <c r="Q19" i="9" s="1"/>
  <c r="O7" i="9"/>
  <c r="Q7" i="9" s="1"/>
  <c r="O29" i="9"/>
  <c r="Q29" i="9" s="1"/>
  <c r="O17" i="9"/>
  <c r="Q17" i="9" s="1"/>
  <c r="O5" i="9"/>
  <c r="Q5" i="9" s="1"/>
  <c r="O46" i="9"/>
  <c r="Q46" i="9" s="1"/>
  <c r="O34" i="9"/>
  <c r="Q34" i="9" s="1"/>
  <c r="O48" i="9"/>
  <c r="Q48" i="9" s="1"/>
  <c r="O36" i="9"/>
  <c r="Q36" i="9" s="1"/>
  <c r="O24" i="9"/>
  <c r="Q24" i="9" s="1"/>
  <c r="O12" i="9"/>
  <c r="Q12" i="9" s="1"/>
  <c r="O58" i="9"/>
  <c r="Q58" i="9" s="1"/>
  <c r="O53" i="9"/>
  <c r="Q53" i="9" s="1"/>
  <c r="O41" i="9"/>
  <c r="Q41" i="9" s="1"/>
  <c r="O22" i="9"/>
  <c r="Q22" i="9" s="1"/>
  <c r="O10" i="9"/>
  <c r="Q10" i="9" s="1"/>
  <c r="O49" i="9"/>
  <c r="Q49" i="9" s="1"/>
  <c r="O37" i="9"/>
  <c r="Q37" i="9" s="1"/>
  <c r="O25" i="9"/>
  <c r="Q25" i="9" s="1"/>
  <c r="O13" i="9"/>
  <c r="Q13" i="9" s="1"/>
  <c r="O54" i="9"/>
  <c r="Q54" i="9" s="1"/>
  <c r="O42" i="9"/>
  <c r="Q42" i="9" s="1"/>
  <c r="O30" i="9"/>
  <c r="Q30" i="9" s="1"/>
  <c r="O18" i="9"/>
  <c r="Q18" i="9" s="1"/>
  <c r="O6" i="9"/>
  <c r="Q6" i="9" s="1"/>
  <c r="O59" i="9"/>
  <c r="Q59" i="9" s="1"/>
  <c r="O47" i="9"/>
  <c r="Q47" i="9" s="1"/>
  <c r="O35" i="9"/>
  <c r="Q35" i="9" s="1"/>
  <c r="O39" i="9"/>
  <c r="Q39" i="9" s="1"/>
  <c r="O20" i="9"/>
  <c r="Q20" i="9" s="1"/>
  <c r="O15" i="9"/>
  <c r="Q15" i="9" s="1"/>
  <c r="O11" i="9"/>
  <c r="Q11" i="9" s="1"/>
  <c r="O57" i="9"/>
  <c r="Q57" i="9" s="1"/>
  <c r="O28" i="9"/>
  <c r="Q28" i="9" s="1"/>
  <c r="O32" i="9"/>
  <c r="Q32" i="9" s="1"/>
  <c r="O14" i="9"/>
  <c r="Q14" i="9" s="1"/>
  <c r="O51" i="9"/>
  <c r="Q51" i="9" s="1"/>
  <c r="O23" i="9"/>
  <c r="Q23" i="9" s="1"/>
  <c r="O38" i="9"/>
  <c r="Q38" i="9" s="1"/>
  <c r="O40" i="9"/>
  <c r="Q40" i="9" s="1"/>
  <c r="O16" i="9"/>
  <c r="Q16" i="9" s="1"/>
  <c r="O9" i="9"/>
  <c r="Q9" i="9" s="1"/>
  <c r="O26" i="9"/>
  <c r="Q26" i="9" s="1"/>
  <c r="O52" i="9"/>
  <c r="Q52" i="9" s="1"/>
  <c r="O50" i="9"/>
  <c r="Q50" i="9" s="1"/>
  <c r="O45" i="9"/>
  <c r="Q45" i="9" s="1"/>
  <c r="O27" i="9"/>
  <c r="Q27" i="9" s="1"/>
  <c r="O33" i="9"/>
  <c r="Q33" i="9" s="1"/>
  <c r="O8" i="9"/>
  <c r="Q8" i="9" s="1"/>
  <c r="O4" i="9"/>
  <c r="Q4" i="9" s="1"/>
  <c r="O21" i="9"/>
  <c r="Q21" i="9" s="1"/>
  <c r="O44" i="9"/>
  <c r="Q44" i="9" s="1"/>
  <c r="O56" i="9"/>
  <c r="Q56" i="9" s="1"/>
  <c r="D27" i="9"/>
  <c r="F27" i="9" s="1"/>
  <c r="D10" i="9"/>
  <c r="D58" i="9"/>
  <c r="D33" i="9"/>
  <c r="D34" i="9"/>
  <c r="F34" i="9" s="1"/>
  <c r="D37" i="9"/>
  <c r="F37" i="9" s="1"/>
  <c r="D57" i="9"/>
  <c r="D46" i="9"/>
  <c r="D49" i="9"/>
  <c r="D21" i="9"/>
  <c r="D22" i="9"/>
  <c r="F22" i="9" s="1"/>
  <c r="D25" i="9"/>
  <c r="F25" i="9" s="1"/>
  <c r="D26" i="9"/>
  <c r="F26" i="9" s="1"/>
  <c r="D9" i="9"/>
  <c r="D50" i="9"/>
  <c r="D15" i="9"/>
  <c r="F15" i="9" s="1"/>
  <c r="D51" i="9"/>
  <c r="F51" i="9" s="1"/>
  <c r="D45" i="9"/>
  <c r="F45" i="9" s="1"/>
  <c r="D14" i="9"/>
  <c r="F14" i="9" s="1"/>
  <c r="D39" i="9"/>
  <c r="F39" i="9" s="1"/>
  <c r="D13" i="9"/>
  <c r="F13" i="9" s="1"/>
  <c r="D38" i="9"/>
  <c r="F38" i="9" s="1"/>
  <c r="D16" i="9"/>
  <c r="D28" i="9"/>
  <c r="D40" i="9"/>
  <c r="F40" i="9" s="1"/>
  <c r="D52" i="9"/>
  <c r="F52" i="9" s="1"/>
  <c r="D20" i="9"/>
  <c r="F20" i="9" s="1"/>
  <c r="D5" i="9"/>
  <c r="F5" i="9" s="1"/>
  <c r="D17" i="9"/>
  <c r="F17" i="9" s="1"/>
  <c r="D29" i="9"/>
  <c r="F29" i="9" s="1"/>
  <c r="D41" i="9"/>
  <c r="F41" i="9" s="1"/>
  <c r="D53" i="9"/>
  <c r="F53" i="9" s="1"/>
  <c r="D32" i="9"/>
  <c r="F32" i="9" s="1"/>
  <c r="D6" i="9"/>
  <c r="F6" i="9" s="1"/>
  <c r="D18" i="9"/>
  <c r="F18" i="9" s="1"/>
  <c r="D30" i="9"/>
  <c r="F30" i="9" s="1"/>
  <c r="D42" i="9"/>
  <c r="F42" i="9" s="1"/>
  <c r="D54" i="9"/>
  <c r="F54" i="9" s="1"/>
  <c r="D44" i="9"/>
  <c r="F44" i="9" s="1"/>
  <c r="D56" i="9"/>
  <c r="F56" i="9" s="1"/>
  <c r="D7" i="9"/>
  <c r="F7" i="9" s="1"/>
  <c r="D19" i="9"/>
  <c r="F19" i="9" s="1"/>
  <c r="D31" i="9"/>
  <c r="F31" i="9" s="1"/>
  <c r="D43" i="9"/>
  <c r="F43" i="9" s="1"/>
  <c r="D55" i="9"/>
  <c r="F55" i="9" s="1"/>
  <c r="D8" i="9"/>
  <c r="F8" i="9" s="1"/>
  <c r="D11" i="9"/>
  <c r="F11" i="9" s="1"/>
  <c r="D23" i="9"/>
  <c r="F23" i="9" s="1"/>
  <c r="D35" i="9"/>
  <c r="F35" i="9" s="1"/>
  <c r="D47" i="9"/>
  <c r="F47" i="9" s="1"/>
  <c r="D59" i="9"/>
  <c r="F59" i="9" s="1"/>
  <c r="D12" i="9"/>
  <c r="F12" i="9" s="1"/>
  <c r="D24" i="9"/>
  <c r="F24" i="9" s="1"/>
  <c r="D36" i="9"/>
  <c r="F36" i="9" s="1"/>
  <c r="D48" i="9"/>
  <c r="F48" i="9" s="1"/>
  <c r="D4" i="9"/>
  <c r="F4" i="9" s="1"/>
  <c r="E51" i="9"/>
  <c r="B4" i="4"/>
  <c r="B4" i="5"/>
  <c r="B3" i="4"/>
  <c r="B3" i="5"/>
  <c r="AA10" i="1"/>
  <c r="AA11" i="1"/>
  <c r="AA8" i="1"/>
  <c r="AA9" i="1"/>
  <c r="AA7" i="1"/>
  <c r="AA6" i="1"/>
  <c r="AA12" i="1"/>
  <c r="D14" i="1"/>
  <c r="E14" i="1"/>
  <c r="E17" i="1"/>
  <c r="F14" i="1"/>
  <c r="AV44" i="9" l="1"/>
  <c r="AX44" i="9" s="1"/>
  <c r="AV22" i="9"/>
  <c r="AX22" i="9" s="1"/>
  <c r="AV6" i="9"/>
  <c r="AX6" i="9" s="1"/>
  <c r="AV43" i="9"/>
  <c r="AX43" i="9" s="1"/>
  <c r="BG22" i="9"/>
  <c r="BI22" i="9" s="1"/>
  <c r="AV18" i="9"/>
  <c r="AX18" i="9" s="1"/>
  <c r="AV55" i="9"/>
  <c r="AX55" i="9" s="1"/>
  <c r="BG12" i="9"/>
  <c r="BI12" i="9" s="1"/>
  <c r="AV48" i="9"/>
  <c r="AX48" i="9" s="1"/>
  <c r="AV39" i="9"/>
  <c r="AX39" i="9" s="1"/>
  <c r="AV10" i="9"/>
  <c r="AX10" i="9" s="1"/>
  <c r="AV9" i="9"/>
  <c r="AX9" i="9" s="1"/>
  <c r="AV31" i="9"/>
  <c r="AX31" i="9" s="1"/>
  <c r="BG41" i="9"/>
  <c r="BI41" i="9" s="1"/>
  <c r="AV30" i="9"/>
  <c r="AX30" i="9" s="1"/>
  <c r="BG50" i="9"/>
  <c r="BI50" i="9" s="1"/>
  <c r="AV27" i="9"/>
  <c r="AX27" i="9" s="1"/>
  <c r="AV56" i="9"/>
  <c r="AX56" i="9" s="1"/>
  <c r="AV50" i="9"/>
  <c r="AX50" i="9" s="1"/>
  <c r="AV38" i="9"/>
  <c r="AX38" i="9" s="1"/>
  <c r="AV42" i="9"/>
  <c r="AX42" i="9" s="1"/>
  <c r="BG38" i="9"/>
  <c r="BI38" i="9" s="1"/>
  <c r="E33" i="9"/>
  <c r="F33" i="9"/>
  <c r="BG30" i="9"/>
  <c r="BI30" i="9" s="1"/>
  <c r="E10" i="9"/>
  <c r="F10" i="9"/>
  <c r="AV57" i="9"/>
  <c r="AX57" i="9" s="1"/>
  <c r="AV46" i="9"/>
  <c r="AX46" i="9" s="1"/>
  <c r="BG16" i="9"/>
  <c r="BI16" i="9" s="1"/>
  <c r="BG42" i="9"/>
  <c r="BI42" i="9" s="1"/>
  <c r="AK11" i="9"/>
  <c r="AM11" i="9" s="1"/>
  <c r="AK18" i="9"/>
  <c r="AM18" i="9" s="1"/>
  <c r="AK15" i="9"/>
  <c r="AM15" i="9" s="1"/>
  <c r="AV28" i="9"/>
  <c r="AX28" i="9" s="1"/>
  <c r="BG21" i="9"/>
  <c r="BI21" i="9" s="1"/>
  <c r="BG54" i="9"/>
  <c r="BI54" i="9" s="1"/>
  <c r="BG27" i="9"/>
  <c r="BI27" i="9" s="1"/>
  <c r="E57" i="9"/>
  <c r="F57" i="9"/>
  <c r="E50" i="9"/>
  <c r="F50" i="9"/>
  <c r="E58" i="9"/>
  <c r="F58" i="9"/>
  <c r="BG36" i="9"/>
  <c r="BI36" i="9" s="1"/>
  <c r="E9" i="9"/>
  <c r="F9" i="9"/>
  <c r="BG48" i="9"/>
  <c r="BI48" i="9" s="1"/>
  <c r="AK59" i="9"/>
  <c r="AM59" i="9" s="1"/>
  <c r="AK27" i="9"/>
  <c r="AM27" i="9" s="1"/>
  <c r="AV53" i="9"/>
  <c r="AX53" i="9" s="1"/>
  <c r="BG13" i="9"/>
  <c r="BI13" i="9" s="1"/>
  <c r="Z30" i="9"/>
  <c r="AB30" i="9" s="1"/>
  <c r="Z16" i="9"/>
  <c r="AB16" i="9" s="1"/>
  <c r="Z34" i="9"/>
  <c r="AB34" i="9" s="1"/>
  <c r="Z48" i="9"/>
  <c r="AB48" i="9" s="1"/>
  <c r="AK33" i="9"/>
  <c r="AM33" i="9" s="1"/>
  <c r="AK13" i="9"/>
  <c r="AM13" i="9" s="1"/>
  <c r="AK17" i="9"/>
  <c r="AM17" i="9" s="1"/>
  <c r="AK39" i="9"/>
  <c r="AM39" i="9" s="1"/>
  <c r="AV4" i="9"/>
  <c r="AX4" i="9" s="1"/>
  <c r="AV24" i="9"/>
  <c r="AX24" i="9" s="1"/>
  <c r="BG28" i="9"/>
  <c r="BI28" i="9" s="1"/>
  <c r="BG46" i="9"/>
  <c r="BI46" i="9" s="1"/>
  <c r="E49" i="9"/>
  <c r="F49" i="9"/>
  <c r="E46" i="9"/>
  <c r="F46" i="9"/>
  <c r="AK47" i="9"/>
  <c r="AM47" i="9" s="1"/>
  <c r="AV41" i="9"/>
  <c r="AX41" i="9" s="1"/>
  <c r="E28" i="9"/>
  <c r="F28" i="9"/>
  <c r="AK57" i="9"/>
  <c r="AM57" i="9" s="1"/>
  <c r="AK5" i="9"/>
  <c r="AM5" i="9" s="1"/>
  <c r="AV40" i="9"/>
  <c r="AX40" i="9" s="1"/>
  <c r="BG4" i="9"/>
  <c r="BI4" i="9" s="1"/>
  <c r="BG7" i="9"/>
  <c r="BI7" i="9" s="1"/>
  <c r="E16" i="9"/>
  <c r="F16" i="9"/>
  <c r="E27" i="9"/>
  <c r="E21" i="9"/>
  <c r="F21" i="9"/>
  <c r="Z9" i="9"/>
  <c r="AB9" i="9" s="1"/>
  <c r="Z28" i="9"/>
  <c r="AB28" i="9" s="1"/>
  <c r="Z46" i="9"/>
  <c r="AB46" i="9" s="1"/>
  <c r="Z8" i="9"/>
  <c r="AB8" i="9" s="1"/>
  <c r="AK16" i="9"/>
  <c r="AM16" i="9" s="1"/>
  <c r="AK49" i="9"/>
  <c r="AM49" i="9" s="1"/>
  <c r="AK29" i="9"/>
  <c r="AM29" i="9" s="1"/>
  <c r="AK7" i="9"/>
  <c r="AM7" i="9" s="1"/>
  <c r="AV16" i="9"/>
  <c r="AX16" i="9" s="1"/>
  <c r="AV36" i="9"/>
  <c r="AX36" i="9" s="1"/>
  <c r="BG23" i="9"/>
  <c r="BI23" i="9" s="1"/>
  <c r="BG58" i="9"/>
  <c r="BI58" i="9" s="1"/>
  <c r="AV13" i="9"/>
  <c r="AX13" i="9" s="1"/>
  <c r="AV5" i="9"/>
  <c r="AX5" i="9" s="1"/>
  <c r="BG26" i="9"/>
  <c r="BI26" i="9" s="1"/>
  <c r="BG44" i="9"/>
  <c r="BI44" i="9" s="1"/>
  <c r="AV21" i="9"/>
  <c r="AX21" i="9" s="1"/>
  <c r="AV23" i="9"/>
  <c r="AX23" i="9" s="1"/>
  <c r="AV25" i="9"/>
  <c r="AV15" i="9"/>
  <c r="AX15" i="9" s="1"/>
  <c r="AV17" i="9"/>
  <c r="AX17" i="9" s="1"/>
  <c r="BG57" i="9"/>
  <c r="BI57" i="9" s="1"/>
  <c r="BG52" i="9"/>
  <c r="BG49" i="9"/>
  <c r="BG56" i="9"/>
  <c r="BI56" i="9" s="1"/>
  <c r="BG43" i="9"/>
  <c r="BI43" i="9" s="1"/>
  <c r="AV52" i="9"/>
  <c r="AX52" i="9" s="1"/>
  <c r="AV54" i="9"/>
  <c r="AX54" i="9" s="1"/>
  <c r="AV34" i="9"/>
  <c r="AX34" i="9" s="1"/>
  <c r="BG45" i="9"/>
  <c r="BG25" i="9"/>
  <c r="BH25" i="9" s="1"/>
  <c r="BG19" i="9"/>
  <c r="BI19" i="9" s="1"/>
  <c r="AV11" i="9"/>
  <c r="AX11" i="9" s="1"/>
  <c r="AV32" i="9"/>
  <c r="BG14" i="9"/>
  <c r="BG37" i="9"/>
  <c r="BI37" i="9" s="1"/>
  <c r="BG31" i="9"/>
  <c r="BI31" i="9" s="1"/>
  <c r="AV45" i="9"/>
  <c r="AX45" i="9" s="1"/>
  <c r="AV35" i="9"/>
  <c r="AX35" i="9" s="1"/>
  <c r="AV37" i="9"/>
  <c r="AX37" i="9" s="1"/>
  <c r="AV51" i="9"/>
  <c r="AX51" i="9" s="1"/>
  <c r="AV29" i="9"/>
  <c r="AX29" i="9" s="1"/>
  <c r="BG8" i="9"/>
  <c r="BG35" i="9"/>
  <c r="BH35" i="9" s="1"/>
  <c r="BG32" i="9"/>
  <c r="BI32" i="9" s="1"/>
  <c r="BG55" i="9"/>
  <c r="BH55" i="9" s="1"/>
  <c r="BG39" i="9"/>
  <c r="Z25" i="9"/>
  <c r="Z11" i="9"/>
  <c r="AB11" i="9" s="1"/>
  <c r="Z17" i="9"/>
  <c r="AB17" i="9" s="1"/>
  <c r="Z20" i="9"/>
  <c r="AB20" i="9" s="1"/>
  <c r="AK14" i="9"/>
  <c r="AM14" i="9" s="1"/>
  <c r="AK6" i="9"/>
  <c r="AM6" i="9" s="1"/>
  <c r="AK42" i="9"/>
  <c r="AM42" i="9" s="1"/>
  <c r="AK44" i="9"/>
  <c r="AM44" i="9" s="1"/>
  <c r="AV14" i="9"/>
  <c r="AV47" i="9"/>
  <c r="AV49" i="9"/>
  <c r="AV58" i="9"/>
  <c r="AX58" i="9" s="1"/>
  <c r="AV7" i="9"/>
  <c r="BG33" i="9"/>
  <c r="BI33" i="9" s="1"/>
  <c r="BG47" i="9"/>
  <c r="BI47" i="9" s="1"/>
  <c r="BG15" i="9"/>
  <c r="BI15" i="9" s="1"/>
  <c r="BG51" i="9"/>
  <c r="BI51" i="9" s="1"/>
  <c r="AV8" i="9"/>
  <c r="AX8" i="9" s="1"/>
  <c r="BG40" i="9"/>
  <c r="BI40" i="9" s="1"/>
  <c r="BG53" i="9"/>
  <c r="BI53" i="9" s="1"/>
  <c r="AV33" i="9"/>
  <c r="AV26" i="9"/>
  <c r="AV59" i="9"/>
  <c r="AX59" i="9" s="1"/>
  <c r="AV20" i="9"/>
  <c r="AW20" i="9" s="1"/>
  <c r="AV12" i="9"/>
  <c r="AW12" i="9" s="1"/>
  <c r="BG9" i="9"/>
  <c r="BI9" i="9" s="1"/>
  <c r="BG59" i="9"/>
  <c r="BI59" i="9" s="1"/>
  <c r="BG34" i="9"/>
  <c r="BI34" i="9" s="1"/>
  <c r="BG10" i="9"/>
  <c r="BI10" i="9" s="1"/>
  <c r="AK30" i="9"/>
  <c r="AM30" i="9" s="1"/>
  <c r="Z57" i="9"/>
  <c r="AA57" i="9" s="1"/>
  <c r="Z15" i="9"/>
  <c r="AB15" i="9" s="1"/>
  <c r="Z39" i="9"/>
  <c r="AA39" i="9" s="1"/>
  <c r="AK28" i="9"/>
  <c r="AM28" i="9" s="1"/>
  <c r="AK25" i="9"/>
  <c r="AK54" i="9"/>
  <c r="AM54" i="9" s="1"/>
  <c r="BS10" i="9"/>
  <c r="BW10" i="9"/>
  <c r="BX10" i="9" s="1"/>
  <c r="BW19" i="9"/>
  <c r="BX19" i="9" s="1"/>
  <c r="BS19" i="9"/>
  <c r="BS17" i="9"/>
  <c r="BW17" i="9"/>
  <c r="BX17" i="9" s="1"/>
  <c r="BS46" i="9"/>
  <c r="BW46" i="9"/>
  <c r="BX46" i="9" s="1"/>
  <c r="BW26" i="9"/>
  <c r="BX26" i="9" s="1"/>
  <c r="BS26" i="9"/>
  <c r="BS58" i="9"/>
  <c r="BW58" i="9"/>
  <c r="BX58" i="9" s="1"/>
  <c r="BS50" i="9"/>
  <c r="BW50" i="9"/>
  <c r="BX50" i="9" s="1"/>
  <c r="BS53" i="9"/>
  <c r="BW53" i="9"/>
  <c r="BX53" i="9" s="1"/>
  <c r="BS9" i="9"/>
  <c r="BW9" i="9"/>
  <c r="BX9" i="9" s="1"/>
  <c r="BW40" i="9"/>
  <c r="BX40" i="9" s="1"/>
  <c r="BS40" i="9"/>
  <c r="BW44" i="9"/>
  <c r="BX44" i="9" s="1"/>
  <c r="BS44" i="9"/>
  <c r="BW12" i="9"/>
  <c r="BX12" i="9" s="1"/>
  <c r="BS12" i="9"/>
  <c r="BW25" i="9"/>
  <c r="BX25" i="9" s="1"/>
  <c r="BS25" i="9"/>
  <c r="BS38" i="9"/>
  <c r="BW38" i="9"/>
  <c r="BX38" i="9" s="1"/>
  <c r="BW52" i="9"/>
  <c r="BX52" i="9" s="1"/>
  <c r="BS52" i="9"/>
  <c r="BW56" i="9"/>
  <c r="BX56" i="9" s="1"/>
  <c r="BS56" i="9"/>
  <c r="BW24" i="9"/>
  <c r="BX24" i="9" s="1"/>
  <c r="BS24" i="9"/>
  <c r="BW57" i="9"/>
  <c r="BX57" i="9" s="1"/>
  <c r="BS57" i="9"/>
  <c r="BS41" i="9"/>
  <c r="BW41" i="9"/>
  <c r="BX41" i="9" s="1"/>
  <c r="BW21" i="9"/>
  <c r="BX21" i="9" s="1"/>
  <c r="BS21" i="9"/>
  <c r="BW30" i="9"/>
  <c r="BX30" i="9" s="1"/>
  <c r="BS30" i="9"/>
  <c r="BW6" i="9"/>
  <c r="BX6" i="9" s="1"/>
  <c r="BS6" i="9"/>
  <c r="BW11" i="9"/>
  <c r="BX11" i="9" s="1"/>
  <c r="BS11" i="9"/>
  <c r="BS15" i="9"/>
  <c r="BW15" i="9"/>
  <c r="BX15" i="9" s="1"/>
  <c r="BW36" i="9"/>
  <c r="BX36" i="9" s="1"/>
  <c r="BS36" i="9"/>
  <c r="BW33" i="9"/>
  <c r="BX33" i="9" s="1"/>
  <c r="BS33" i="9"/>
  <c r="BS22" i="9"/>
  <c r="BW22" i="9"/>
  <c r="BX22" i="9" s="1"/>
  <c r="BW42" i="9"/>
  <c r="BX42" i="9" s="1"/>
  <c r="BS42" i="9"/>
  <c r="BW37" i="9"/>
  <c r="BX37" i="9" s="1"/>
  <c r="BS37" i="9"/>
  <c r="BW18" i="9"/>
  <c r="BX18" i="9" s="1"/>
  <c r="BS18" i="9"/>
  <c r="BS48" i="9"/>
  <c r="BW48" i="9"/>
  <c r="BX48" i="9" s="1"/>
  <c r="BW59" i="9"/>
  <c r="BX59" i="9" s="1"/>
  <c r="BS59" i="9"/>
  <c r="BW45" i="9"/>
  <c r="BX45" i="9" s="1"/>
  <c r="BS45" i="9"/>
  <c r="BS34" i="9"/>
  <c r="BW34" i="9"/>
  <c r="BX34" i="9" s="1"/>
  <c r="BS29" i="9"/>
  <c r="BW29" i="9"/>
  <c r="BX29" i="9" s="1"/>
  <c r="BW49" i="9"/>
  <c r="BX49" i="9" s="1"/>
  <c r="BS49" i="9"/>
  <c r="BW16" i="9"/>
  <c r="BX16" i="9" s="1"/>
  <c r="BS16" i="9"/>
  <c r="BS14" i="9"/>
  <c r="BW14" i="9"/>
  <c r="BX14" i="9" s="1"/>
  <c r="BW28" i="9"/>
  <c r="BX28" i="9" s="1"/>
  <c r="BS28" i="9"/>
  <c r="BS32" i="9"/>
  <c r="BW32" i="9"/>
  <c r="BX32" i="9" s="1"/>
  <c r="BW13" i="9"/>
  <c r="BX13" i="9" s="1"/>
  <c r="BS13" i="9"/>
  <c r="BW23" i="9"/>
  <c r="BX23" i="9" s="1"/>
  <c r="BS23" i="9"/>
  <c r="BS27" i="9"/>
  <c r="BW27" i="9"/>
  <c r="BX27" i="9" s="1"/>
  <c r="BW54" i="9"/>
  <c r="BX54" i="9" s="1"/>
  <c r="BS54" i="9"/>
  <c r="BS20" i="9"/>
  <c r="BW20" i="9"/>
  <c r="BX20" i="9" s="1"/>
  <c r="BW35" i="9"/>
  <c r="BX35" i="9" s="1"/>
  <c r="BS35" i="9"/>
  <c r="BS39" i="9"/>
  <c r="BW39" i="9"/>
  <c r="BX39" i="9" s="1"/>
  <c r="BW43" i="9"/>
  <c r="BX43" i="9" s="1"/>
  <c r="BS43" i="9"/>
  <c r="BS8" i="9"/>
  <c r="BW8" i="9"/>
  <c r="BX8" i="9" s="1"/>
  <c r="BS5" i="9"/>
  <c r="BW5" i="9"/>
  <c r="BX5" i="9" s="1"/>
  <c r="BW4" i="9"/>
  <c r="BX4" i="9" s="1"/>
  <c r="BS4" i="9"/>
  <c r="BW31" i="9"/>
  <c r="BX31" i="9" s="1"/>
  <c r="BS31" i="9"/>
  <c r="BS7" i="9"/>
  <c r="BW7" i="9"/>
  <c r="BX7" i="9" s="1"/>
  <c r="BW47" i="9"/>
  <c r="BX47" i="9" s="1"/>
  <c r="BS47" i="9"/>
  <c r="BS51" i="9"/>
  <c r="BW51" i="9"/>
  <c r="BX51" i="9" s="1"/>
  <c r="BW55" i="9"/>
  <c r="BX55" i="9" s="1"/>
  <c r="BS55" i="9"/>
  <c r="BL28" i="9"/>
  <c r="BM28" i="9" s="1"/>
  <c r="BH28" i="9"/>
  <c r="BH24" i="9"/>
  <c r="BL24" i="9"/>
  <c r="BM24" i="9" s="1"/>
  <c r="BL16" i="9"/>
  <c r="BM16" i="9" s="1"/>
  <c r="BH38" i="9"/>
  <c r="BL42" i="9"/>
  <c r="BM42" i="9" s="1"/>
  <c r="BH42" i="9"/>
  <c r="BH17" i="9"/>
  <c r="BL17" i="9"/>
  <c r="BM17" i="9" s="1"/>
  <c r="BL11" i="9"/>
  <c r="BM11" i="9" s="1"/>
  <c r="BH11" i="9"/>
  <c r="BL54" i="9"/>
  <c r="BM54" i="9" s="1"/>
  <c r="BH54" i="9"/>
  <c r="BH29" i="9"/>
  <c r="BL29" i="9"/>
  <c r="BM29" i="9" s="1"/>
  <c r="BH48" i="9"/>
  <c r="BL6" i="9"/>
  <c r="BM6" i="9" s="1"/>
  <c r="BH6" i="9"/>
  <c r="BH5" i="9"/>
  <c r="BL5" i="9"/>
  <c r="BM5" i="9" s="1"/>
  <c r="BL20" i="9"/>
  <c r="BM20" i="9" s="1"/>
  <c r="BH20" i="9"/>
  <c r="BH41" i="9"/>
  <c r="BL50" i="9"/>
  <c r="BM50" i="9" s="1"/>
  <c r="BH50" i="9"/>
  <c r="BL4" i="9"/>
  <c r="BM4" i="9" s="1"/>
  <c r="BH27" i="9"/>
  <c r="BL27" i="9"/>
  <c r="BM27" i="9" s="1"/>
  <c r="BL26" i="9"/>
  <c r="BM26" i="9" s="1"/>
  <c r="BH26" i="9"/>
  <c r="BL44" i="9"/>
  <c r="BM44" i="9" s="1"/>
  <c r="BH44" i="9"/>
  <c r="BL10" i="9"/>
  <c r="BM10" i="9" s="1"/>
  <c r="BL22" i="9"/>
  <c r="BM22" i="9" s="1"/>
  <c r="BL18" i="9"/>
  <c r="BM18" i="9" s="1"/>
  <c r="BH18" i="9"/>
  <c r="BL30" i="9"/>
  <c r="BM30" i="9" s="1"/>
  <c r="BH30" i="9"/>
  <c r="BL31" i="9"/>
  <c r="BM31" i="9" s="1"/>
  <c r="BH31" i="9"/>
  <c r="BH34" i="9"/>
  <c r="BL34" i="9"/>
  <c r="BM34" i="9" s="1"/>
  <c r="BH15" i="9"/>
  <c r="BL15" i="9"/>
  <c r="BM15" i="9" s="1"/>
  <c r="BL51" i="9"/>
  <c r="BM51" i="9" s="1"/>
  <c r="BA30" i="9"/>
  <c r="BB30" i="9" s="1"/>
  <c r="AW30" i="9"/>
  <c r="BA54" i="9"/>
  <c r="BB54" i="9" s="1"/>
  <c r="AW54" i="9"/>
  <c r="AW8" i="9"/>
  <c r="AW34" i="9"/>
  <c r="BA34" i="9"/>
  <c r="BB34" i="9" s="1"/>
  <c r="BA21" i="9"/>
  <c r="BB21" i="9" s="1"/>
  <c r="AW21" i="9"/>
  <c r="AW17" i="9"/>
  <c r="BA17" i="9"/>
  <c r="BB17" i="9" s="1"/>
  <c r="BA18" i="9"/>
  <c r="BB18" i="9" s="1"/>
  <c r="AW18" i="9"/>
  <c r="AW53" i="9"/>
  <c r="BA53" i="9"/>
  <c r="BB53" i="9" s="1"/>
  <c r="BA37" i="9"/>
  <c r="BB37" i="9" s="1"/>
  <c r="AW37" i="9"/>
  <c r="BA19" i="9"/>
  <c r="BB19" i="9" s="1"/>
  <c r="AW19" i="9"/>
  <c r="BA56" i="9"/>
  <c r="BB56" i="9" s="1"/>
  <c r="AW56" i="9"/>
  <c r="BA4" i="9"/>
  <c r="BB4" i="9" s="1"/>
  <c r="AW4" i="9"/>
  <c r="BA44" i="9"/>
  <c r="BB44" i="9" s="1"/>
  <c r="AW44" i="9"/>
  <c r="AW24" i="9"/>
  <c r="BA24" i="9"/>
  <c r="BB24" i="9" s="1"/>
  <c r="BA31" i="9"/>
  <c r="BB31" i="9" s="1"/>
  <c r="AW31" i="9"/>
  <c r="BA57" i="9"/>
  <c r="BB57" i="9" s="1"/>
  <c r="AW57" i="9"/>
  <c r="BA40" i="9"/>
  <c r="BB40" i="9" s="1"/>
  <c r="AW40" i="9"/>
  <c r="BA38" i="9"/>
  <c r="BB38" i="9" s="1"/>
  <c r="AW38" i="9"/>
  <c r="BA16" i="9"/>
  <c r="BB16" i="9" s="1"/>
  <c r="AW16" i="9"/>
  <c r="BA43" i="9"/>
  <c r="BB43" i="9" s="1"/>
  <c r="AW43" i="9"/>
  <c r="BA52" i="9"/>
  <c r="BB52" i="9" s="1"/>
  <c r="AW52" i="9"/>
  <c r="BA35" i="9"/>
  <c r="BB35" i="9" s="1"/>
  <c r="AW35" i="9"/>
  <c r="AW51" i="9"/>
  <c r="BA9" i="9"/>
  <c r="BB9" i="9" s="1"/>
  <c r="AW6" i="9"/>
  <c r="AW22" i="9"/>
  <c r="BA22" i="9"/>
  <c r="BB22" i="9" s="1"/>
  <c r="BA55" i="9"/>
  <c r="BB55" i="9" s="1"/>
  <c r="AW55" i="9"/>
  <c r="AP16" i="9"/>
  <c r="AQ16" i="9" s="1"/>
  <c r="AP55" i="9"/>
  <c r="AQ55" i="9" s="1"/>
  <c r="AL55" i="9"/>
  <c r="AP45" i="9"/>
  <c r="AQ45" i="9" s="1"/>
  <c r="AL45" i="9"/>
  <c r="AL5" i="9"/>
  <c r="AP5" i="9"/>
  <c r="AQ5" i="9" s="1"/>
  <c r="AL35" i="9"/>
  <c r="AP35" i="9"/>
  <c r="AQ35" i="9" s="1"/>
  <c r="AP32" i="9"/>
  <c r="AQ32" i="9" s="1"/>
  <c r="AL32" i="9"/>
  <c r="AP26" i="9"/>
  <c r="AQ26" i="9" s="1"/>
  <c r="AL26" i="9"/>
  <c r="AL27" i="9"/>
  <c r="AP38" i="9"/>
  <c r="AQ38" i="9" s="1"/>
  <c r="AL38" i="9"/>
  <c r="AL53" i="9"/>
  <c r="AP53" i="9"/>
  <c r="AQ53" i="9" s="1"/>
  <c r="AP57" i="9"/>
  <c r="AQ57" i="9" s="1"/>
  <c r="AL57" i="9"/>
  <c r="AP52" i="9"/>
  <c r="AQ52" i="9" s="1"/>
  <c r="AL52" i="9"/>
  <c r="AL34" i="9"/>
  <c r="AP34" i="9"/>
  <c r="AQ34" i="9" s="1"/>
  <c r="AL12" i="9"/>
  <c r="AP12" i="9"/>
  <c r="AQ12" i="9" s="1"/>
  <c r="AP19" i="9"/>
  <c r="AQ19" i="9" s="1"/>
  <c r="AL19" i="9"/>
  <c r="AP49" i="9"/>
  <c r="AQ49" i="9" s="1"/>
  <c r="AL49" i="9"/>
  <c r="AP8" i="9"/>
  <c r="AQ8" i="9" s="1"/>
  <c r="AL8" i="9"/>
  <c r="AP21" i="9"/>
  <c r="AQ21" i="9" s="1"/>
  <c r="AL21" i="9"/>
  <c r="AL10" i="9"/>
  <c r="AP10" i="9"/>
  <c r="AQ10" i="9" s="1"/>
  <c r="AL22" i="9"/>
  <c r="AP22" i="9"/>
  <c r="AQ22" i="9" s="1"/>
  <c r="AL46" i="9"/>
  <c r="AP46" i="9"/>
  <c r="AQ46" i="9" s="1"/>
  <c r="AL24" i="9"/>
  <c r="AP24" i="9"/>
  <c r="AQ24" i="9" s="1"/>
  <c r="AP31" i="9"/>
  <c r="AQ31" i="9" s="1"/>
  <c r="AL31" i="9"/>
  <c r="AL48" i="9"/>
  <c r="AP48" i="9"/>
  <c r="AQ48" i="9" s="1"/>
  <c r="AP50" i="9"/>
  <c r="AQ50" i="9" s="1"/>
  <c r="AL50" i="9"/>
  <c r="AL30" i="9"/>
  <c r="AP37" i="9"/>
  <c r="AQ37" i="9" s="1"/>
  <c r="AL37" i="9"/>
  <c r="AP20" i="9"/>
  <c r="AQ20" i="9" s="1"/>
  <c r="AL20" i="9"/>
  <c r="AP9" i="9"/>
  <c r="AQ9" i="9" s="1"/>
  <c r="AL9" i="9"/>
  <c r="AP17" i="9"/>
  <c r="AQ17" i="9" s="1"/>
  <c r="AP40" i="9"/>
  <c r="AQ40" i="9" s="1"/>
  <c r="AL40" i="9"/>
  <c r="AL51" i="9"/>
  <c r="AP51" i="9"/>
  <c r="AQ51" i="9" s="1"/>
  <c r="AL41" i="9"/>
  <c r="AP41" i="9"/>
  <c r="AQ41" i="9" s="1"/>
  <c r="AP4" i="9"/>
  <c r="AQ4" i="9" s="1"/>
  <c r="AL4" i="9"/>
  <c r="AP23" i="9"/>
  <c r="AQ23" i="9" s="1"/>
  <c r="AL23" i="9"/>
  <c r="AP56" i="9"/>
  <c r="AQ56" i="9" s="1"/>
  <c r="AL56" i="9"/>
  <c r="AP14" i="9"/>
  <c r="AQ14" i="9" s="1"/>
  <c r="AL14" i="9"/>
  <c r="AP59" i="9"/>
  <c r="AQ59" i="9" s="1"/>
  <c r="AL59" i="9"/>
  <c r="AL58" i="9"/>
  <c r="AP58" i="9"/>
  <c r="AQ58" i="9" s="1"/>
  <c r="AL36" i="9"/>
  <c r="AP36" i="9"/>
  <c r="AQ36" i="9" s="1"/>
  <c r="AP43" i="9"/>
  <c r="AQ43" i="9" s="1"/>
  <c r="AL43" i="9"/>
  <c r="AA24" i="9"/>
  <c r="AE24" i="9"/>
  <c r="AF24" i="9" s="1"/>
  <c r="AE52" i="9"/>
  <c r="AF52" i="9" s="1"/>
  <c r="AA52" i="9"/>
  <c r="AA46" i="9"/>
  <c r="AE46" i="9"/>
  <c r="AF46" i="9" s="1"/>
  <c r="AA36" i="9"/>
  <c r="AE36" i="9"/>
  <c r="AF36" i="9" s="1"/>
  <c r="AE21" i="9"/>
  <c r="AF21" i="9" s="1"/>
  <c r="AA21" i="9"/>
  <c r="AA11" i="9"/>
  <c r="AA5" i="9"/>
  <c r="AE5" i="9"/>
  <c r="AF5" i="9" s="1"/>
  <c r="AE42" i="9"/>
  <c r="AF42" i="9" s="1"/>
  <c r="AA42" i="9"/>
  <c r="AA12" i="9"/>
  <c r="AE12" i="9"/>
  <c r="AF12" i="9" s="1"/>
  <c r="AE14" i="9"/>
  <c r="AF14" i="9" s="1"/>
  <c r="AA14" i="9"/>
  <c r="AA37" i="9"/>
  <c r="AE37" i="9"/>
  <c r="AF37" i="9" s="1"/>
  <c r="AA17" i="9"/>
  <c r="AE6" i="9"/>
  <c r="AF6" i="9" s="1"/>
  <c r="AA6" i="9"/>
  <c r="AA29" i="9"/>
  <c r="AE29" i="9"/>
  <c r="AF29" i="9" s="1"/>
  <c r="AE54" i="9"/>
  <c r="AF54" i="9" s="1"/>
  <c r="AA54" i="9"/>
  <c r="AE44" i="9"/>
  <c r="AF44" i="9" s="1"/>
  <c r="AA44" i="9"/>
  <c r="AE33" i="9"/>
  <c r="AF33" i="9" s="1"/>
  <c r="AA33" i="9"/>
  <c r="AA7" i="9"/>
  <c r="AE7" i="9"/>
  <c r="AF7" i="9" s="1"/>
  <c r="AA50" i="9"/>
  <c r="AE50" i="9"/>
  <c r="AF50" i="9" s="1"/>
  <c r="AE45" i="9"/>
  <c r="AF45" i="9" s="1"/>
  <c r="AA45" i="9"/>
  <c r="AE32" i="9"/>
  <c r="AF32" i="9" s="1"/>
  <c r="AA32" i="9"/>
  <c r="AE56" i="9"/>
  <c r="AF56" i="9" s="1"/>
  <c r="AA56" i="9"/>
  <c r="AA19" i="9"/>
  <c r="AE19" i="9"/>
  <c r="AF19" i="9" s="1"/>
  <c r="AE23" i="9"/>
  <c r="AF23" i="9" s="1"/>
  <c r="AA23" i="9"/>
  <c r="AE13" i="9"/>
  <c r="AF13" i="9" s="1"/>
  <c r="AA13" i="9"/>
  <c r="AE47" i="9"/>
  <c r="AF47" i="9" s="1"/>
  <c r="AA47" i="9"/>
  <c r="AE18" i="9"/>
  <c r="AF18" i="9" s="1"/>
  <c r="AA18" i="9"/>
  <c r="AA53" i="9"/>
  <c r="AE53" i="9"/>
  <c r="AF53" i="9" s="1"/>
  <c r="AE30" i="9"/>
  <c r="AF30" i="9" s="1"/>
  <c r="AA30" i="9"/>
  <c r="AE15" i="9"/>
  <c r="AF15" i="9" s="1"/>
  <c r="AE31" i="9"/>
  <c r="AF31" i="9" s="1"/>
  <c r="AA31" i="9"/>
  <c r="AE34" i="9"/>
  <c r="AF34" i="9" s="1"/>
  <c r="AE35" i="9"/>
  <c r="AF35" i="9" s="1"/>
  <c r="AA35" i="9"/>
  <c r="AA9" i="9"/>
  <c r="AE4" i="9"/>
  <c r="AF4" i="9" s="1"/>
  <c r="AA4" i="9"/>
  <c r="AA27" i="9"/>
  <c r="AE27" i="9"/>
  <c r="AF27" i="9" s="1"/>
  <c r="AA51" i="9"/>
  <c r="AE51" i="9"/>
  <c r="AF51" i="9" s="1"/>
  <c r="AE43" i="9"/>
  <c r="AF43" i="9" s="1"/>
  <c r="AA43" i="9"/>
  <c r="AA22" i="9"/>
  <c r="AE22" i="9"/>
  <c r="AF22" i="9" s="1"/>
  <c r="AE40" i="9"/>
  <c r="AF40" i="9" s="1"/>
  <c r="AA40" i="9"/>
  <c r="AE49" i="9"/>
  <c r="AF49" i="9" s="1"/>
  <c r="AA49" i="9"/>
  <c r="AE8" i="9"/>
  <c r="AF8" i="9" s="1"/>
  <c r="AA8" i="9"/>
  <c r="AE20" i="9"/>
  <c r="AF20" i="9" s="1"/>
  <c r="AA20" i="9"/>
  <c r="AA26" i="9"/>
  <c r="AE26" i="9"/>
  <c r="AF26" i="9" s="1"/>
  <c r="AA41" i="9"/>
  <c r="AE41" i="9"/>
  <c r="AF41" i="9" s="1"/>
  <c r="AE59" i="9"/>
  <c r="AF59" i="9" s="1"/>
  <c r="AA59" i="9"/>
  <c r="AA38" i="9"/>
  <c r="AE38" i="9"/>
  <c r="AF38" i="9" s="1"/>
  <c r="AA10" i="9"/>
  <c r="AE10" i="9"/>
  <c r="AF10" i="9" s="1"/>
  <c r="AA58" i="9"/>
  <c r="AE58" i="9"/>
  <c r="AF58" i="9" s="1"/>
  <c r="AE55" i="9"/>
  <c r="AF55" i="9" s="1"/>
  <c r="AA55" i="9"/>
  <c r="T50" i="9"/>
  <c r="U50" i="9" s="1"/>
  <c r="P50" i="9"/>
  <c r="P57" i="9"/>
  <c r="T57" i="9"/>
  <c r="U57" i="9" s="1"/>
  <c r="T54" i="9"/>
  <c r="U54" i="9" s="1"/>
  <c r="P54" i="9"/>
  <c r="P36" i="9"/>
  <c r="T36" i="9"/>
  <c r="U36" i="9" s="1"/>
  <c r="P52" i="9"/>
  <c r="T52" i="9"/>
  <c r="U52" i="9" s="1"/>
  <c r="T11" i="9"/>
  <c r="U11" i="9" s="1"/>
  <c r="P11" i="9"/>
  <c r="T13" i="9"/>
  <c r="U13" i="9" s="1"/>
  <c r="P13" i="9"/>
  <c r="P48" i="9"/>
  <c r="T48" i="9"/>
  <c r="U48" i="9" s="1"/>
  <c r="T26" i="9"/>
  <c r="U26" i="9" s="1"/>
  <c r="P26" i="9"/>
  <c r="P15" i="9"/>
  <c r="T15" i="9"/>
  <c r="U15" i="9" s="1"/>
  <c r="T25" i="9"/>
  <c r="U25" i="9" s="1"/>
  <c r="P25" i="9"/>
  <c r="P34" i="9"/>
  <c r="T34" i="9"/>
  <c r="U34" i="9" s="1"/>
  <c r="T9" i="9"/>
  <c r="U9" i="9" s="1"/>
  <c r="P9" i="9"/>
  <c r="T20" i="9"/>
  <c r="U20" i="9" s="1"/>
  <c r="P20" i="9"/>
  <c r="T37" i="9"/>
  <c r="U37" i="9" s="1"/>
  <c r="P37" i="9"/>
  <c r="P46" i="9"/>
  <c r="T46" i="9"/>
  <c r="U46" i="9" s="1"/>
  <c r="T56" i="9"/>
  <c r="U56" i="9" s="1"/>
  <c r="P56" i="9"/>
  <c r="T35" i="9"/>
  <c r="U35" i="9" s="1"/>
  <c r="P35" i="9"/>
  <c r="P29" i="9"/>
  <c r="T29" i="9"/>
  <c r="U29" i="9" s="1"/>
  <c r="T4" i="9"/>
  <c r="U4" i="9" s="1"/>
  <c r="P4" i="9"/>
  <c r="T23" i="9"/>
  <c r="U23" i="9" s="1"/>
  <c r="P23" i="9"/>
  <c r="T59" i="9"/>
  <c r="U59" i="9" s="1"/>
  <c r="P59" i="9"/>
  <c r="P41" i="9"/>
  <c r="T41" i="9"/>
  <c r="U41" i="9" s="1"/>
  <c r="T7" i="9"/>
  <c r="U7" i="9" s="1"/>
  <c r="P7" i="9"/>
  <c r="P39" i="9"/>
  <c r="T39" i="9"/>
  <c r="U39" i="9" s="1"/>
  <c r="P40" i="9"/>
  <c r="T40" i="9"/>
  <c r="U40" i="9" s="1"/>
  <c r="T38" i="9"/>
  <c r="U38" i="9" s="1"/>
  <c r="P38" i="9"/>
  <c r="T8" i="9"/>
  <c r="U8" i="9" s="1"/>
  <c r="P8" i="9"/>
  <c r="P51" i="9"/>
  <c r="T51" i="9"/>
  <c r="U51" i="9" s="1"/>
  <c r="T6" i="9"/>
  <c r="U6" i="9" s="1"/>
  <c r="P6" i="9"/>
  <c r="P53" i="9"/>
  <c r="T53" i="9"/>
  <c r="U53" i="9" s="1"/>
  <c r="T19" i="9"/>
  <c r="U19" i="9" s="1"/>
  <c r="P19" i="9"/>
  <c r="P16" i="9"/>
  <c r="T16" i="9"/>
  <c r="U16" i="9" s="1"/>
  <c r="P10" i="9"/>
  <c r="T10" i="9"/>
  <c r="U10" i="9" s="1"/>
  <c r="P21" i="9"/>
  <c r="T21" i="9"/>
  <c r="U21" i="9" s="1"/>
  <c r="P22" i="9"/>
  <c r="T22" i="9"/>
  <c r="U22" i="9" s="1"/>
  <c r="T33" i="9"/>
  <c r="U33" i="9" s="1"/>
  <c r="P33" i="9"/>
  <c r="T14" i="9"/>
  <c r="U14" i="9" s="1"/>
  <c r="P14" i="9"/>
  <c r="T18" i="9"/>
  <c r="U18" i="9" s="1"/>
  <c r="P18" i="9"/>
  <c r="P58" i="9"/>
  <c r="T58" i="9"/>
  <c r="U58" i="9" s="1"/>
  <c r="T31" i="9"/>
  <c r="U31" i="9" s="1"/>
  <c r="P31" i="9"/>
  <c r="P5" i="9"/>
  <c r="T5" i="9"/>
  <c r="U5" i="9" s="1"/>
  <c r="T44" i="9"/>
  <c r="U44" i="9" s="1"/>
  <c r="P44" i="9"/>
  <c r="P17" i="9"/>
  <c r="T17" i="9"/>
  <c r="U17" i="9" s="1"/>
  <c r="T47" i="9"/>
  <c r="U47" i="9" s="1"/>
  <c r="P47" i="9"/>
  <c r="P27" i="9"/>
  <c r="T27" i="9"/>
  <c r="U27" i="9" s="1"/>
  <c r="T32" i="9"/>
  <c r="U32" i="9" s="1"/>
  <c r="P32" i="9"/>
  <c r="T30" i="9"/>
  <c r="U30" i="9" s="1"/>
  <c r="P30" i="9"/>
  <c r="P12" i="9"/>
  <c r="T12" i="9"/>
  <c r="U12" i="9" s="1"/>
  <c r="T43" i="9"/>
  <c r="U43" i="9" s="1"/>
  <c r="P43" i="9"/>
  <c r="T49" i="9"/>
  <c r="U49" i="9" s="1"/>
  <c r="P49" i="9"/>
  <c r="T45" i="9"/>
  <c r="U45" i="9" s="1"/>
  <c r="P45" i="9"/>
  <c r="P28" i="9"/>
  <c r="T28" i="9"/>
  <c r="U28" i="9" s="1"/>
  <c r="T42" i="9"/>
  <c r="U42" i="9" s="1"/>
  <c r="P42" i="9"/>
  <c r="P24" i="9"/>
  <c r="T24" i="9"/>
  <c r="U24" i="9" s="1"/>
  <c r="T55" i="9"/>
  <c r="U55" i="9" s="1"/>
  <c r="P55" i="9"/>
  <c r="I54" i="9"/>
  <c r="J54" i="9" s="1"/>
  <c r="I42" i="9"/>
  <c r="J42" i="9" s="1"/>
  <c r="I4" i="9"/>
  <c r="J4" i="9" s="1"/>
  <c r="I18" i="9"/>
  <c r="J18" i="9" s="1"/>
  <c r="I39" i="9"/>
  <c r="J39" i="9" s="1"/>
  <c r="I48" i="9"/>
  <c r="J48" i="9" s="1"/>
  <c r="I22" i="9"/>
  <c r="J22" i="9" s="1"/>
  <c r="I10" i="9"/>
  <c r="J10" i="9" s="1"/>
  <c r="I36" i="9"/>
  <c r="J36" i="9" s="1"/>
  <c r="I11" i="9"/>
  <c r="J11" i="9" s="1"/>
  <c r="I57" i="9"/>
  <c r="J57" i="9" s="1"/>
  <c r="I58" i="9"/>
  <c r="J58" i="9" s="1"/>
  <c r="I31" i="9"/>
  <c r="J31" i="9" s="1"/>
  <c r="I38" i="9"/>
  <c r="J38" i="9" s="1"/>
  <c r="I15" i="9"/>
  <c r="J15" i="9" s="1"/>
  <c r="I25" i="9"/>
  <c r="J25" i="9" s="1"/>
  <c r="I7" i="9"/>
  <c r="J7" i="9" s="1"/>
  <c r="I6" i="9"/>
  <c r="J6" i="9" s="1"/>
  <c r="I21" i="9"/>
  <c r="J21" i="9" s="1"/>
  <c r="I34" i="9"/>
  <c r="J34" i="9" s="1"/>
  <c r="I12" i="9"/>
  <c r="J12" i="9" s="1"/>
  <c r="I41" i="9"/>
  <c r="J41" i="9" s="1"/>
  <c r="I52" i="9"/>
  <c r="J52" i="9" s="1"/>
  <c r="I43" i="9"/>
  <c r="J43" i="9" s="1"/>
  <c r="I37" i="9"/>
  <c r="J37" i="9" s="1"/>
  <c r="I30" i="9"/>
  <c r="J30" i="9" s="1"/>
  <c r="I51" i="9"/>
  <c r="J51" i="9" s="1"/>
  <c r="I35" i="9"/>
  <c r="J35" i="9" s="1"/>
  <c r="I23" i="9"/>
  <c r="J23" i="9" s="1"/>
  <c r="I24" i="9"/>
  <c r="J24" i="9" s="1"/>
  <c r="I53" i="9"/>
  <c r="J53" i="9" s="1"/>
  <c r="I29" i="9"/>
  <c r="J29" i="9" s="1"/>
  <c r="I40" i="9"/>
  <c r="J40" i="9" s="1"/>
  <c r="I49" i="9"/>
  <c r="J49" i="9" s="1"/>
  <c r="I55" i="9"/>
  <c r="J55" i="9" s="1"/>
  <c r="I59" i="9"/>
  <c r="J59" i="9" s="1"/>
  <c r="I26" i="9"/>
  <c r="J26" i="9" s="1"/>
  <c r="I47" i="9"/>
  <c r="J47" i="9" s="1"/>
  <c r="I13" i="9"/>
  <c r="J13" i="9" s="1"/>
  <c r="I19" i="9"/>
  <c r="J19" i="9" s="1"/>
  <c r="I8" i="9"/>
  <c r="J8" i="9" s="1"/>
  <c r="I17" i="9"/>
  <c r="J17" i="9" s="1"/>
  <c r="I28" i="9"/>
  <c r="J28" i="9" s="1"/>
  <c r="I14" i="9"/>
  <c r="J14" i="9" s="1"/>
  <c r="E26" i="9"/>
  <c r="I56" i="9"/>
  <c r="J56" i="9" s="1"/>
  <c r="I5" i="9"/>
  <c r="J5" i="9" s="1"/>
  <c r="I16" i="9"/>
  <c r="J16" i="9" s="1"/>
  <c r="E22" i="9"/>
  <c r="I45" i="9"/>
  <c r="J45" i="9" s="1"/>
  <c r="I50" i="9"/>
  <c r="J50" i="9" s="1"/>
  <c r="I33" i="9"/>
  <c r="J33" i="9" s="1"/>
  <c r="I20" i="9"/>
  <c r="J20" i="9" s="1"/>
  <c r="I32" i="9"/>
  <c r="J32" i="9" s="1"/>
  <c r="E37" i="9"/>
  <c r="E15" i="9"/>
  <c r="I44" i="9"/>
  <c r="J44" i="9" s="1"/>
  <c r="E34" i="9"/>
  <c r="E25" i="9"/>
  <c r="I9" i="9"/>
  <c r="J9" i="9" s="1"/>
  <c r="I46" i="9"/>
  <c r="J46" i="9" s="1"/>
  <c r="I27" i="9"/>
  <c r="J27" i="9" s="1"/>
  <c r="E30" i="9"/>
  <c r="E20" i="9"/>
  <c r="E36" i="9"/>
  <c r="E31" i="9"/>
  <c r="E18" i="9"/>
  <c r="E24" i="9"/>
  <c r="E19" i="9"/>
  <c r="E39" i="9"/>
  <c r="E48" i="9"/>
  <c r="E43" i="9"/>
  <c r="E6" i="9"/>
  <c r="E59" i="9"/>
  <c r="E47" i="9"/>
  <c r="E12" i="9"/>
  <c r="E7" i="9"/>
  <c r="E53" i="9"/>
  <c r="E32" i="9"/>
  <c r="E5" i="9"/>
  <c r="E17" i="9"/>
  <c r="E35" i="9"/>
  <c r="E52" i="9"/>
  <c r="E23" i="9"/>
  <c r="E41" i="9"/>
  <c r="E11" i="9"/>
  <c r="E29" i="9"/>
  <c r="E14" i="9"/>
  <c r="E8" i="9"/>
  <c r="E56" i="9"/>
  <c r="E45" i="9"/>
  <c r="E40" i="9"/>
  <c r="E44" i="9"/>
  <c r="E54" i="9"/>
  <c r="E4" i="9"/>
  <c r="E55" i="9"/>
  <c r="E42" i="9"/>
  <c r="E38" i="9"/>
  <c r="E13" i="9"/>
  <c r="AW50" i="9" l="1"/>
  <c r="BA5" i="9"/>
  <c r="BB5" i="9" s="1"/>
  <c r="AP47" i="9"/>
  <c r="AQ47" i="9" s="1"/>
  <c r="AL47" i="9"/>
  <c r="AW36" i="9"/>
  <c r="BA45" i="9"/>
  <c r="BB45" i="9" s="1"/>
  <c r="BA13" i="9"/>
  <c r="BB13" i="9" s="1"/>
  <c r="BL43" i="9"/>
  <c r="BM43" i="9" s="1"/>
  <c r="BH22" i="9"/>
  <c r="BL7" i="9"/>
  <c r="BM7" i="9" s="1"/>
  <c r="BH9" i="9"/>
  <c r="BH36" i="9"/>
  <c r="BH59" i="9"/>
  <c r="AE9" i="9"/>
  <c r="AF9" i="9" s="1"/>
  <c r="AL17" i="9"/>
  <c r="BH47" i="9"/>
  <c r="BL56" i="9"/>
  <c r="BM56" i="9" s="1"/>
  <c r="BL38" i="9"/>
  <c r="BM38" i="9" s="1"/>
  <c r="AL39" i="9"/>
  <c r="AW42" i="9"/>
  <c r="AA28" i="9"/>
  <c r="BH21" i="9"/>
  <c r="AE28" i="9"/>
  <c r="AF28" i="9" s="1"/>
  <c r="AW13" i="9"/>
  <c r="BH43" i="9"/>
  <c r="BL40" i="9"/>
  <c r="BM40" i="9" s="1"/>
  <c r="BL9" i="9"/>
  <c r="BM9" i="9" s="1"/>
  <c r="BL59" i="9"/>
  <c r="BM59" i="9" s="1"/>
  <c r="AE11" i="9"/>
  <c r="AF11" i="9" s="1"/>
  <c r="BH56" i="9"/>
  <c r="AP39" i="9"/>
  <c r="AQ39" i="9" s="1"/>
  <c r="BL47" i="9"/>
  <c r="BM47" i="9" s="1"/>
  <c r="BH33" i="9"/>
  <c r="BA48" i="9"/>
  <c r="BB48" i="9" s="1"/>
  <c r="BL33" i="9"/>
  <c r="BM33" i="9" s="1"/>
  <c r="BL12" i="9"/>
  <c r="BM12" i="9" s="1"/>
  <c r="AA34" i="9"/>
  <c r="AW48" i="9"/>
  <c r="BA39" i="9"/>
  <c r="BB39" i="9" s="1"/>
  <c r="BA42" i="9"/>
  <c r="BB42" i="9" s="1"/>
  <c r="BH12" i="9"/>
  <c r="AW39" i="9"/>
  <c r="BA50" i="9"/>
  <c r="BB50" i="9" s="1"/>
  <c r="AW5" i="9"/>
  <c r="BA36" i="9"/>
  <c r="BB36" i="9" s="1"/>
  <c r="AW45" i="9"/>
  <c r="BL21" i="9"/>
  <c r="BM21" i="9" s="1"/>
  <c r="AE48" i="9"/>
  <c r="AF48" i="9" s="1"/>
  <c r="AA48" i="9"/>
  <c r="AL33" i="9"/>
  <c r="BA6" i="9"/>
  <c r="BB6" i="9" s="1"/>
  <c r="BA27" i="9"/>
  <c r="BB27" i="9" s="1"/>
  <c r="BA10" i="9"/>
  <c r="BB10" i="9" s="1"/>
  <c r="AW28" i="9"/>
  <c r="AW11" i="9"/>
  <c r="BH32" i="9"/>
  <c r="AE17" i="9"/>
  <c r="AF17" i="9" s="1"/>
  <c r="AP27" i="9"/>
  <c r="AQ27" i="9" s="1"/>
  <c r="AL42" i="9"/>
  <c r="AW9" i="9"/>
  <c r="AW27" i="9"/>
  <c r="AW10" i="9"/>
  <c r="BA28" i="9"/>
  <c r="BB28" i="9" s="1"/>
  <c r="BA11" i="9"/>
  <c r="BB11" i="9" s="1"/>
  <c r="BH51" i="9"/>
  <c r="BL32" i="9"/>
  <c r="BM32" i="9" s="1"/>
  <c r="BH10" i="9"/>
  <c r="BL41" i="9"/>
  <c r="BM41" i="9" s="1"/>
  <c r="BL48" i="9"/>
  <c r="BM48" i="9" s="1"/>
  <c r="BA12" i="9"/>
  <c r="BB12" i="9" s="1"/>
  <c r="AX12" i="9"/>
  <c r="AY41" i="9" s="1"/>
  <c r="AZ41" i="9" s="1"/>
  <c r="AW7" i="9"/>
  <c r="AX7" i="9"/>
  <c r="AA25" i="9"/>
  <c r="AB25" i="9"/>
  <c r="BH49" i="9"/>
  <c r="BI49" i="9"/>
  <c r="BA15" i="9"/>
  <c r="BB15" i="9" s="1"/>
  <c r="BH13" i="9"/>
  <c r="BL53" i="9"/>
  <c r="BM53" i="9" s="1"/>
  <c r="BA20" i="9"/>
  <c r="BB20" i="9" s="1"/>
  <c r="AX20" i="9"/>
  <c r="BH39" i="9"/>
  <c r="BI39" i="9"/>
  <c r="BL14" i="9"/>
  <c r="BM14" i="9" s="1"/>
  <c r="BI14" i="9"/>
  <c r="BL52" i="9"/>
  <c r="BM52" i="9" s="1"/>
  <c r="BI52" i="9"/>
  <c r="AA15" i="9"/>
  <c r="AP15" i="9"/>
  <c r="AQ15" i="9" s="1"/>
  <c r="AL44" i="9"/>
  <c r="BA7" i="9"/>
  <c r="BB7" i="9" s="1"/>
  <c r="AW23" i="9"/>
  <c r="BL13" i="9"/>
  <c r="BM13" i="9" s="1"/>
  <c r="BH53" i="9"/>
  <c r="AP25" i="9"/>
  <c r="AQ25" i="9" s="1"/>
  <c r="AM25" i="9"/>
  <c r="AN9" i="9" s="1"/>
  <c r="AO9" i="9" s="1"/>
  <c r="BA49" i="9"/>
  <c r="BB49" i="9" s="1"/>
  <c r="AX49" i="9"/>
  <c r="BL55" i="9"/>
  <c r="BM55" i="9" s="1"/>
  <c r="BI55" i="9"/>
  <c r="BA32" i="9"/>
  <c r="BB32" i="9" s="1"/>
  <c r="AX32" i="9"/>
  <c r="AL15" i="9"/>
  <c r="AP30" i="9"/>
  <c r="AQ30" i="9" s="1"/>
  <c r="AP44" i="9"/>
  <c r="AQ44" i="9" s="1"/>
  <c r="AL16" i="9"/>
  <c r="BA51" i="9"/>
  <c r="BB51" i="9" s="1"/>
  <c r="BA23" i="9"/>
  <c r="BB23" i="9" s="1"/>
  <c r="BA8" i="9"/>
  <c r="BB8" i="9" s="1"/>
  <c r="BH4" i="9"/>
  <c r="BL36" i="9"/>
  <c r="BM36" i="9" s="1"/>
  <c r="BL58" i="9"/>
  <c r="BM58" i="9" s="1"/>
  <c r="BA26" i="9"/>
  <c r="BB26" i="9" s="1"/>
  <c r="AX26" i="9"/>
  <c r="BA47" i="9"/>
  <c r="BB47" i="9" s="1"/>
  <c r="AX47" i="9"/>
  <c r="BL19" i="9"/>
  <c r="BM19" i="9" s="1"/>
  <c r="BA14" i="9"/>
  <c r="BB14" i="9" s="1"/>
  <c r="AX14" i="9"/>
  <c r="BL25" i="9"/>
  <c r="BM25" i="9" s="1"/>
  <c r="BI25" i="9"/>
  <c r="AL13" i="9"/>
  <c r="BH58" i="9"/>
  <c r="AE39" i="9"/>
  <c r="AF39" i="9" s="1"/>
  <c r="AB39" i="9"/>
  <c r="AC44" i="9" s="1"/>
  <c r="AD44" i="9" s="1"/>
  <c r="BA33" i="9"/>
  <c r="BB33" i="9" s="1"/>
  <c r="AX33" i="9"/>
  <c r="BL35" i="9"/>
  <c r="BM35" i="9" s="1"/>
  <c r="BI35" i="9"/>
  <c r="BJ25" i="9" s="1"/>
  <c r="BK25" i="9" s="1"/>
  <c r="BH19" i="9"/>
  <c r="BL8" i="9"/>
  <c r="BM8" i="9" s="1"/>
  <c r="BI8" i="9"/>
  <c r="BA25" i="9"/>
  <c r="BB25" i="9" s="1"/>
  <c r="AX25" i="9"/>
  <c r="AE57" i="9"/>
  <c r="AF57" i="9" s="1"/>
  <c r="AB57" i="9"/>
  <c r="BH23" i="9"/>
  <c r="AL6" i="9"/>
  <c r="AL18" i="9"/>
  <c r="AL7" i="9"/>
  <c r="AP54" i="9"/>
  <c r="AQ54" i="9" s="1"/>
  <c r="AP6" i="9"/>
  <c r="AQ6" i="9" s="1"/>
  <c r="AP18" i="9"/>
  <c r="AQ18" i="9" s="1"/>
  <c r="AP7" i="9"/>
  <c r="AQ7" i="9" s="1"/>
  <c r="AL29" i="9"/>
  <c r="AL54" i="9"/>
  <c r="BA41" i="9"/>
  <c r="BB41" i="9" s="1"/>
  <c r="BA58" i="9"/>
  <c r="BB58" i="9" s="1"/>
  <c r="BL46" i="9"/>
  <c r="BM46" i="9" s="1"/>
  <c r="BL45" i="9"/>
  <c r="BM45" i="9" s="1"/>
  <c r="BI45" i="9"/>
  <c r="AP29" i="9"/>
  <c r="AQ29" i="9" s="1"/>
  <c r="BL57" i="9"/>
  <c r="BM57" i="9" s="1"/>
  <c r="BL23" i="9"/>
  <c r="BM23" i="9" s="1"/>
  <c r="AA16" i="9"/>
  <c r="AP11" i="9"/>
  <c r="AQ11" i="9" s="1"/>
  <c r="AL25" i="9"/>
  <c r="AW41" i="9"/>
  <c r="BA29" i="9"/>
  <c r="BB29" i="9" s="1"/>
  <c r="BA46" i="9"/>
  <c r="BB46" i="9" s="1"/>
  <c r="BH46" i="9"/>
  <c r="AP33" i="9"/>
  <c r="AQ33" i="9" s="1"/>
  <c r="AP13" i="9"/>
  <c r="AQ13" i="9" s="1"/>
  <c r="AE16" i="9"/>
  <c r="AF16" i="9" s="1"/>
  <c r="AL11" i="9"/>
  <c r="AP42" i="9"/>
  <c r="AQ42" i="9" s="1"/>
  <c r="AW29" i="9"/>
  <c r="AW46" i="9"/>
  <c r="BH7" i="9"/>
  <c r="BH16" i="9"/>
  <c r="AW58" i="9"/>
  <c r="AW14" i="9"/>
  <c r="AW49" i="9"/>
  <c r="AW26" i="9"/>
  <c r="AW25" i="9"/>
  <c r="BH52" i="9"/>
  <c r="BH37" i="9"/>
  <c r="BH45" i="9"/>
  <c r="BH14" i="9"/>
  <c r="AW47" i="9"/>
  <c r="AW59" i="9"/>
  <c r="BA59" i="9"/>
  <c r="BB59" i="9" s="1"/>
  <c r="BL49" i="9"/>
  <c r="BM49" i="9" s="1"/>
  <c r="AW32" i="9"/>
  <c r="BH8" i="9"/>
  <c r="BL37" i="9"/>
  <c r="BM37" i="9" s="1"/>
  <c r="AE25" i="9"/>
  <c r="AF25" i="9" s="1"/>
  <c r="AW15" i="9"/>
  <c r="AW33" i="9"/>
  <c r="BH40" i="9"/>
  <c r="BL39" i="9"/>
  <c r="BM39" i="9" s="1"/>
  <c r="BH57" i="9"/>
  <c r="AL28" i="9"/>
  <c r="AP28" i="9"/>
  <c r="AQ28" i="9" s="1"/>
  <c r="BU56" i="9"/>
  <c r="BV56" i="9" s="1"/>
  <c r="AN48" i="9"/>
  <c r="AO48" i="9" s="1"/>
  <c r="R30" i="9"/>
  <c r="S30" i="9" s="1"/>
  <c r="G38" i="9"/>
  <c r="H38" i="9" s="1"/>
  <c r="BU49" i="9"/>
  <c r="BV49" i="9" s="1"/>
  <c r="BU21" i="9"/>
  <c r="BV21" i="9" s="1"/>
  <c r="BU43" i="9"/>
  <c r="BV43" i="9" s="1"/>
  <c r="BU4" i="9"/>
  <c r="BV4" i="9" s="1"/>
  <c r="BU29" i="9"/>
  <c r="BV29" i="9" s="1"/>
  <c r="BU17" i="9"/>
  <c r="BV17" i="9" s="1"/>
  <c r="BX61" i="9"/>
  <c r="BU50" i="9"/>
  <c r="BV50" i="9" s="1"/>
  <c r="BU47" i="9"/>
  <c r="BV47" i="9" s="1"/>
  <c r="BU35" i="9"/>
  <c r="BV35" i="9" s="1"/>
  <c r="BU23" i="9"/>
  <c r="BV23" i="9" s="1"/>
  <c r="BU33" i="9"/>
  <c r="BV33" i="9" s="1"/>
  <c r="BU6" i="9"/>
  <c r="BV6" i="9" s="1"/>
  <c r="BU57" i="9"/>
  <c r="BV57" i="9" s="1"/>
  <c r="BU19" i="9"/>
  <c r="BV19" i="9" s="1"/>
  <c r="BU32" i="9"/>
  <c r="BV32" i="9" s="1"/>
  <c r="BU12" i="9"/>
  <c r="BV12" i="9" s="1"/>
  <c r="BU55" i="9"/>
  <c r="BV55" i="9" s="1"/>
  <c r="BU53" i="9"/>
  <c r="BV53" i="9" s="1"/>
  <c r="BU28" i="9"/>
  <c r="BV28" i="9" s="1"/>
  <c r="BU52" i="9"/>
  <c r="BV52" i="9" s="1"/>
  <c r="BU27" i="9"/>
  <c r="BV27" i="9" s="1"/>
  <c r="BU5" i="9"/>
  <c r="BV5" i="9" s="1"/>
  <c r="BU18" i="9"/>
  <c r="BV18" i="9" s="1"/>
  <c r="BU14" i="9"/>
  <c r="BV14" i="9" s="1"/>
  <c r="BU34" i="9"/>
  <c r="BV34" i="9" s="1"/>
  <c r="BU38" i="9"/>
  <c r="BV38" i="9" s="1"/>
  <c r="BU58" i="9"/>
  <c r="BV58" i="9" s="1"/>
  <c r="BU48" i="9"/>
  <c r="BV48" i="9" s="1"/>
  <c r="BU7" i="9"/>
  <c r="BV7" i="9" s="1"/>
  <c r="BU16" i="9"/>
  <c r="BV16" i="9" s="1"/>
  <c r="BU36" i="9"/>
  <c r="BV36" i="9" s="1"/>
  <c r="BU59" i="9"/>
  <c r="BV59" i="9" s="1"/>
  <c r="BU46" i="9"/>
  <c r="BV46" i="9" s="1"/>
  <c r="BU41" i="9"/>
  <c r="BV41" i="9" s="1"/>
  <c r="BU44" i="9"/>
  <c r="BV44" i="9" s="1"/>
  <c r="BU11" i="9"/>
  <c r="BV11" i="9" s="1"/>
  <c r="BU51" i="9"/>
  <c r="BV51" i="9" s="1"/>
  <c r="BU22" i="9"/>
  <c r="BV22" i="9" s="1"/>
  <c r="BU40" i="9"/>
  <c r="BV40" i="9" s="1"/>
  <c r="BU8" i="9"/>
  <c r="BV8" i="9" s="1"/>
  <c r="BU20" i="9"/>
  <c r="BV20" i="9" s="1"/>
  <c r="BU13" i="9"/>
  <c r="BV13" i="9" s="1"/>
  <c r="BU45" i="9"/>
  <c r="BV45" i="9" s="1"/>
  <c r="BU37" i="9"/>
  <c r="BV37" i="9" s="1"/>
  <c r="BU30" i="9"/>
  <c r="BV30" i="9" s="1"/>
  <c r="BU24" i="9"/>
  <c r="BV24" i="9" s="1"/>
  <c r="BU25" i="9"/>
  <c r="BV25" i="9" s="1"/>
  <c r="BU54" i="9"/>
  <c r="BV54" i="9" s="1"/>
  <c r="BU42" i="9"/>
  <c r="BV42" i="9" s="1"/>
  <c r="BU31" i="9"/>
  <c r="BV31" i="9" s="1"/>
  <c r="BU15" i="9"/>
  <c r="BV15" i="9" s="1"/>
  <c r="BU39" i="9"/>
  <c r="BV39" i="9" s="1"/>
  <c r="BU9" i="9"/>
  <c r="BV9" i="9" s="1"/>
  <c r="BU26" i="9"/>
  <c r="BV26" i="9" s="1"/>
  <c r="BU10" i="9"/>
  <c r="BV10" i="9" s="1"/>
  <c r="AN14" i="9"/>
  <c r="AO14" i="9" s="1"/>
  <c r="AN25" i="9"/>
  <c r="AO25" i="9" s="1"/>
  <c r="AN21" i="9"/>
  <c r="AO21" i="9" s="1"/>
  <c r="AN17" i="9"/>
  <c r="AO17" i="9" s="1"/>
  <c r="AN47" i="9"/>
  <c r="AO47" i="9" s="1"/>
  <c r="AN18" i="9"/>
  <c r="AO18" i="9" s="1"/>
  <c r="AN32" i="9"/>
  <c r="AO32" i="9" s="1"/>
  <c r="AN31" i="9"/>
  <c r="AO31" i="9" s="1"/>
  <c r="AN33" i="9"/>
  <c r="AO33" i="9" s="1"/>
  <c r="AN19" i="9"/>
  <c r="AO19" i="9" s="1"/>
  <c r="AN57" i="9"/>
  <c r="AO57" i="9" s="1"/>
  <c r="AN38" i="9"/>
  <c r="AO38" i="9" s="1"/>
  <c r="AN55" i="9"/>
  <c r="AO55" i="9" s="1"/>
  <c r="AN46" i="9"/>
  <c r="AO46" i="9" s="1"/>
  <c r="AN56" i="9"/>
  <c r="AO56" i="9" s="1"/>
  <c r="AN53" i="9"/>
  <c r="AO53" i="9" s="1"/>
  <c r="AN8" i="9"/>
  <c r="AO8" i="9" s="1"/>
  <c r="AN58" i="9"/>
  <c r="AO58" i="9" s="1"/>
  <c r="AN51" i="9"/>
  <c r="AO51" i="9" s="1"/>
  <c r="AN30" i="9"/>
  <c r="AO30" i="9" s="1"/>
  <c r="AN45" i="9"/>
  <c r="AO45" i="9" s="1"/>
  <c r="AN26" i="9"/>
  <c r="AO26" i="9" s="1"/>
  <c r="AN36" i="9"/>
  <c r="AO36" i="9" s="1"/>
  <c r="AN12" i="9"/>
  <c r="AO12" i="9" s="1"/>
  <c r="AN35" i="9"/>
  <c r="AO35" i="9" s="1"/>
  <c r="AN54" i="9"/>
  <c r="AO54" i="9" s="1"/>
  <c r="AN43" i="9"/>
  <c r="AO43" i="9" s="1"/>
  <c r="AN4" i="9"/>
  <c r="AO4" i="9" s="1"/>
  <c r="AN37" i="9"/>
  <c r="AO37" i="9" s="1"/>
  <c r="AN44" i="9"/>
  <c r="AO44" i="9" s="1"/>
  <c r="AN40" i="9"/>
  <c r="AO40" i="9" s="1"/>
  <c r="AN42" i="9"/>
  <c r="AO42" i="9" s="1"/>
  <c r="AN41" i="9"/>
  <c r="AO41" i="9" s="1"/>
  <c r="AN28" i="9"/>
  <c r="AO28" i="9" s="1"/>
  <c r="AN5" i="9"/>
  <c r="AO5" i="9" s="1"/>
  <c r="AN20" i="9"/>
  <c r="AO20" i="9" s="1"/>
  <c r="AN24" i="9"/>
  <c r="AO24" i="9" s="1"/>
  <c r="AN13" i="9"/>
  <c r="AO13" i="9" s="1"/>
  <c r="AN10" i="9"/>
  <c r="AO10" i="9" s="1"/>
  <c r="AN34" i="9"/>
  <c r="AO34" i="9" s="1"/>
  <c r="AN6" i="9"/>
  <c r="AO6" i="9" s="1"/>
  <c r="AN29" i="9"/>
  <c r="AO29" i="9" s="1"/>
  <c r="AN50" i="9"/>
  <c r="AO50" i="9" s="1"/>
  <c r="AN7" i="9"/>
  <c r="AO7" i="9" s="1"/>
  <c r="AN59" i="9"/>
  <c r="AO59" i="9" s="1"/>
  <c r="AN39" i="9"/>
  <c r="AO39" i="9" s="1"/>
  <c r="AN15" i="9"/>
  <c r="AO15" i="9" s="1"/>
  <c r="AN22" i="9"/>
  <c r="AO22" i="9" s="1"/>
  <c r="AN49" i="9"/>
  <c r="AO49" i="9" s="1"/>
  <c r="AN27" i="9"/>
  <c r="AO27" i="9" s="1"/>
  <c r="AN16" i="9"/>
  <c r="AO16" i="9" s="1"/>
  <c r="AC38" i="9"/>
  <c r="AD38" i="9" s="1"/>
  <c r="AC7" i="9"/>
  <c r="AD7" i="9" s="1"/>
  <c r="AC29" i="9"/>
  <c r="AD29" i="9" s="1"/>
  <c r="AC8" i="9"/>
  <c r="AD8" i="9" s="1"/>
  <c r="AC35" i="9"/>
  <c r="AD35" i="9" s="1"/>
  <c r="AC42" i="9"/>
  <c r="AD42" i="9" s="1"/>
  <c r="AC23" i="9"/>
  <c r="AD23" i="9" s="1"/>
  <c r="AC10" i="9"/>
  <c r="AD10" i="9" s="1"/>
  <c r="AC6" i="9"/>
  <c r="AD6" i="9" s="1"/>
  <c r="AC21" i="9"/>
  <c r="AD21" i="9" s="1"/>
  <c r="AC53" i="9"/>
  <c r="AD53" i="9" s="1"/>
  <c r="AC18" i="9"/>
  <c r="AD18" i="9" s="1"/>
  <c r="AC50" i="9"/>
  <c r="AD50" i="9" s="1"/>
  <c r="R19" i="9"/>
  <c r="S19" i="9" s="1"/>
  <c r="R55" i="9"/>
  <c r="S55" i="9" s="1"/>
  <c r="R22" i="9"/>
  <c r="S22" i="9" s="1"/>
  <c r="R8" i="9"/>
  <c r="S8" i="9" s="1"/>
  <c r="R7" i="9"/>
  <c r="S7" i="9" s="1"/>
  <c r="U61" i="9"/>
  <c r="R34" i="9"/>
  <c r="S34" i="9" s="1"/>
  <c r="R45" i="9"/>
  <c r="S45" i="9" s="1"/>
  <c r="R17" i="9"/>
  <c r="S17" i="9" s="1"/>
  <c r="R58" i="9"/>
  <c r="S58" i="9" s="1"/>
  <c r="R4" i="9"/>
  <c r="S4" i="9" s="1"/>
  <c r="R46" i="9"/>
  <c r="S46" i="9" s="1"/>
  <c r="R24" i="9"/>
  <c r="S24" i="9" s="1"/>
  <c r="R18" i="9"/>
  <c r="S18" i="9" s="1"/>
  <c r="R13" i="9"/>
  <c r="S13" i="9" s="1"/>
  <c r="R54" i="9"/>
  <c r="S54" i="9" s="1"/>
  <c r="R37" i="9"/>
  <c r="S37" i="9" s="1"/>
  <c r="R6" i="9"/>
  <c r="S6" i="9" s="1"/>
  <c r="R43" i="9"/>
  <c r="S43" i="9" s="1"/>
  <c r="R27" i="9"/>
  <c r="S27" i="9" s="1"/>
  <c r="R59" i="9"/>
  <c r="S59" i="9" s="1"/>
  <c r="R35" i="9"/>
  <c r="S35" i="9" s="1"/>
  <c r="R20" i="9"/>
  <c r="S20" i="9" s="1"/>
  <c r="R11" i="9"/>
  <c r="S11" i="9" s="1"/>
  <c r="R36" i="9"/>
  <c r="S36" i="9" s="1"/>
  <c r="R32" i="9"/>
  <c r="S32" i="9" s="1"/>
  <c r="R38" i="9"/>
  <c r="S38" i="9" s="1"/>
  <c r="R41" i="9"/>
  <c r="S41" i="9" s="1"/>
  <c r="R5" i="9"/>
  <c r="S5" i="9" s="1"/>
  <c r="R10" i="9"/>
  <c r="S10" i="9" s="1"/>
  <c r="R40" i="9"/>
  <c r="S40" i="9" s="1"/>
  <c r="R57" i="9"/>
  <c r="S57" i="9" s="1"/>
  <c r="R44" i="9"/>
  <c r="S44" i="9" s="1"/>
  <c r="R53" i="9"/>
  <c r="S53" i="9" s="1"/>
  <c r="R29" i="9"/>
  <c r="S29" i="9" s="1"/>
  <c r="R15" i="9"/>
  <c r="S15" i="9" s="1"/>
  <c r="R12" i="9"/>
  <c r="S12" i="9" s="1"/>
  <c r="R31" i="9"/>
  <c r="S31" i="9" s="1"/>
  <c r="R26" i="9"/>
  <c r="S26" i="9" s="1"/>
  <c r="R49" i="9"/>
  <c r="S49" i="9" s="1"/>
  <c r="R25" i="9"/>
  <c r="S25" i="9" s="1"/>
  <c r="R42" i="9"/>
  <c r="S42" i="9" s="1"/>
  <c r="R47" i="9"/>
  <c r="S47" i="9" s="1"/>
  <c r="R39" i="9"/>
  <c r="S39" i="9" s="1"/>
  <c r="R23" i="9"/>
  <c r="S23" i="9" s="1"/>
  <c r="R56" i="9"/>
  <c r="S56" i="9" s="1"/>
  <c r="R9" i="9"/>
  <c r="S9" i="9" s="1"/>
  <c r="R50" i="9"/>
  <c r="S50" i="9" s="1"/>
  <c r="R48" i="9"/>
  <c r="S48" i="9" s="1"/>
  <c r="R21" i="9"/>
  <c r="S21" i="9" s="1"/>
  <c r="R14" i="9"/>
  <c r="S14" i="9" s="1"/>
  <c r="R28" i="9"/>
  <c r="S28" i="9" s="1"/>
  <c r="R33" i="9"/>
  <c r="S33" i="9" s="1"/>
  <c r="R16" i="9"/>
  <c r="S16" i="9" s="1"/>
  <c r="R51" i="9"/>
  <c r="S51" i="9" s="1"/>
  <c r="R52" i="9"/>
  <c r="S52" i="9" s="1"/>
  <c r="G19" i="9"/>
  <c r="H19" i="9" s="1"/>
  <c r="G29" i="9"/>
  <c r="H29" i="9" s="1"/>
  <c r="G30" i="9"/>
  <c r="H30" i="9" s="1"/>
  <c r="G9" i="9"/>
  <c r="H9" i="9" s="1"/>
  <c r="G13" i="9"/>
  <c r="H13" i="9" s="1"/>
  <c r="G52" i="9"/>
  <c r="H52" i="9" s="1"/>
  <c r="G5" i="9"/>
  <c r="H5" i="9" s="1"/>
  <c r="G11" i="9"/>
  <c r="H11" i="9" s="1"/>
  <c r="G23" i="9"/>
  <c r="H23" i="9" s="1"/>
  <c r="G12" i="9"/>
  <c r="H12" i="9" s="1"/>
  <c r="G40" i="9"/>
  <c r="H40" i="9" s="1"/>
  <c r="G46" i="9"/>
  <c r="H46" i="9" s="1"/>
  <c r="G16" i="9"/>
  <c r="H16" i="9" s="1"/>
  <c r="G10" i="9"/>
  <c r="H10" i="9" s="1"/>
  <c r="G31" i="9"/>
  <c r="H31" i="9" s="1"/>
  <c r="G28" i="9"/>
  <c r="H28" i="9" s="1"/>
  <c r="G22" i="9"/>
  <c r="H22" i="9" s="1"/>
  <c r="G50" i="9"/>
  <c r="H50" i="9" s="1"/>
  <c r="G58" i="9"/>
  <c r="H58" i="9" s="1"/>
  <c r="G36" i="9"/>
  <c r="H36" i="9" s="1"/>
  <c r="G7" i="9"/>
  <c r="H7" i="9" s="1"/>
  <c r="G44" i="9"/>
  <c r="H44" i="9" s="1"/>
  <c r="G8" i="9"/>
  <c r="H8" i="9" s="1"/>
  <c r="G39" i="9"/>
  <c r="H39" i="9" s="1"/>
  <c r="G42" i="9"/>
  <c r="H42" i="9" s="1"/>
  <c r="G33" i="9"/>
  <c r="H33" i="9" s="1"/>
  <c r="G17" i="9"/>
  <c r="H17" i="9" s="1"/>
  <c r="G45" i="9"/>
  <c r="H45" i="9" s="1"/>
  <c r="G26" i="9"/>
  <c r="H26" i="9" s="1"/>
  <c r="G35" i="9"/>
  <c r="H35" i="9" s="1"/>
  <c r="G25" i="9"/>
  <c r="H25" i="9" s="1"/>
  <c r="G57" i="9"/>
  <c r="H57" i="9" s="1"/>
  <c r="G15" i="9"/>
  <c r="H15" i="9" s="1"/>
  <c r="G18" i="9"/>
  <c r="H18" i="9" s="1"/>
  <c r="G14" i="9"/>
  <c r="H14" i="9" s="1"/>
  <c r="G59" i="9"/>
  <c r="H59" i="9" s="1"/>
  <c r="G53" i="9"/>
  <c r="H53" i="9" s="1"/>
  <c r="G21" i="9"/>
  <c r="H21" i="9" s="1"/>
  <c r="G24" i="9"/>
  <c r="H24" i="9" s="1"/>
  <c r="G4" i="9"/>
  <c r="H4" i="9" s="1"/>
  <c r="G37" i="9"/>
  <c r="H37" i="9" s="1"/>
  <c r="G55" i="9"/>
  <c r="H55" i="9" s="1"/>
  <c r="G41" i="9"/>
  <c r="H41" i="9" s="1"/>
  <c r="G47" i="9"/>
  <c r="H47" i="9" s="1"/>
  <c r="G43" i="9"/>
  <c r="H43" i="9" s="1"/>
  <c r="G6" i="9"/>
  <c r="H6" i="9" s="1"/>
  <c r="G56" i="9"/>
  <c r="H56" i="9" s="1"/>
  <c r="G48" i="9"/>
  <c r="H48" i="9" s="1"/>
  <c r="G32" i="9"/>
  <c r="H32" i="9" s="1"/>
  <c r="G49" i="9"/>
  <c r="H49" i="9" s="1"/>
  <c r="G27" i="9"/>
  <c r="H27" i="9" s="1"/>
  <c r="G20" i="9"/>
  <c r="H20" i="9" s="1"/>
  <c r="G51" i="9"/>
  <c r="H51" i="9" s="1"/>
  <c r="G34" i="9"/>
  <c r="H34" i="9" s="1"/>
  <c r="G54" i="9"/>
  <c r="H54" i="9" s="1"/>
  <c r="J61" i="9"/>
  <c r="AY25" i="9" l="1"/>
  <c r="AZ25" i="9" s="1"/>
  <c r="BJ10" i="9"/>
  <c r="BK10" i="9" s="1"/>
  <c r="AC25" i="9"/>
  <c r="AD25" i="9" s="1"/>
  <c r="AC14" i="9"/>
  <c r="AD14" i="9" s="1"/>
  <c r="AF61" i="9"/>
  <c r="AQ61" i="9"/>
  <c r="BB61" i="9"/>
  <c r="AY34" i="9"/>
  <c r="AZ34" i="9" s="1"/>
  <c r="AY9" i="9"/>
  <c r="AZ9" i="9" s="1"/>
  <c r="AY49" i="9"/>
  <c r="AZ49" i="9" s="1"/>
  <c r="AC28" i="9"/>
  <c r="AD28" i="9" s="1"/>
  <c r="BJ23" i="9"/>
  <c r="BK23" i="9" s="1"/>
  <c r="BJ27" i="9"/>
  <c r="BK27" i="9" s="1"/>
  <c r="AY36" i="9"/>
  <c r="AZ36" i="9" s="1"/>
  <c r="AY16" i="9"/>
  <c r="AZ16" i="9" s="1"/>
  <c r="AC31" i="9"/>
  <c r="AD31" i="9" s="1"/>
  <c r="AY14" i="9"/>
  <c r="AZ14" i="9" s="1"/>
  <c r="BM61" i="9"/>
  <c r="AY26" i="9"/>
  <c r="AZ26" i="9" s="1"/>
  <c r="AC54" i="9"/>
  <c r="AD54" i="9" s="1"/>
  <c r="AC43" i="9"/>
  <c r="AD43" i="9" s="1"/>
  <c r="AC45" i="9"/>
  <c r="AD45" i="9" s="1"/>
  <c r="AC33" i="9"/>
  <c r="AD33" i="9" s="1"/>
  <c r="AC22" i="9"/>
  <c r="AD22" i="9" s="1"/>
  <c r="AY40" i="9"/>
  <c r="AZ40" i="9" s="1"/>
  <c r="AC52" i="9"/>
  <c r="AD52" i="9" s="1"/>
  <c r="AC34" i="9"/>
  <c r="AD34" i="9" s="1"/>
  <c r="AC11" i="9"/>
  <c r="AD11" i="9" s="1"/>
  <c r="BJ46" i="9"/>
  <c r="BK46" i="9" s="1"/>
  <c r="AY12" i="9"/>
  <c r="AZ12" i="9" s="1"/>
  <c r="AC58" i="9"/>
  <c r="AD58" i="9" s="1"/>
  <c r="BJ47" i="9"/>
  <c r="BK47" i="9" s="1"/>
  <c r="AC13" i="9"/>
  <c r="AD13" i="9" s="1"/>
  <c r="AC26" i="9"/>
  <c r="AD26" i="9" s="1"/>
  <c r="AC37" i="9"/>
  <c r="AD37" i="9" s="1"/>
  <c r="AC17" i="9"/>
  <c r="AD17" i="9" s="1"/>
  <c r="AC32" i="9"/>
  <c r="AD32" i="9" s="1"/>
  <c r="AC20" i="9"/>
  <c r="AD20" i="9" s="1"/>
  <c r="AY10" i="9"/>
  <c r="AZ10" i="9" s="1"/>
  <c r="AC15" i="9"/>
  <c r="AD15" i="9" s="1"/>
  <c r="AC55" i="9"/>
  <c r="AD55" i="9" s="1"/>
  <c r="AC36" i="9"/>
  <c r="AD36" i="9" s="1"/>
  <c r="AC12" i="9"/>
  <c r="AD12" i="9" s="1"/>
  <c r="BJ50" i="9"/>
  <c r="BK50" i="9" s="1"/>
  <c r="AC24" i="9"/>
  <c r="AD24" i="9" s="1"/>
  <c r="AC56" i="9"/>
  <c r="AD56" i="9" s="1"/>
  <c r="AC27" i="9"/>
  <c r="AD27" i="9" s="1"/>
  <c r="AC48" i="9"/>
  <c r="AD48" i="9" s="1"/>
  <c r="AC9" i="9"/>
  <c r="AD9" i="9" s="1"/>
  <c r="AC57" i="9"/>
  <c r="AD57" i="9" s="1"/>
  <c r="AY21" i="9"/>
  <c r="AZ21" i="9" s="1"/>
  <c r="AC4" i="9"/>
  <c r="AD4" i="9" s="1"/>
  <c r="AC49" i="9"/>
  <c r="AD49" i="9" s="1"/>
  <c r="AC19" i="9"/>
  <c r="AD19" i="9" s="1"/>
  <c r="AC39" i="9"/>
  <c r="AD39" i="9" s="1"/>
  <c r="AC46" i="9"/>
  <c r="AD46" i="9" s="1"/>
  <c r="AC47" i="9"/>
  <c r="AD47" i="9" s="1"/>
  <c r="AY20" i="9"/>
  <c r="AZ20" i="9" s="1"/>
  <c r="AC30" i="9"/>
  <c r="AD30" i="9" s="1"/>
  <c r="AC40" i="9"/>
  <c r="AD40" i="9" s="1"/>
  <c r="AC51" i="9"/>
  <c r="AD51" i="9" s="1"/>
  <c r="AC5" i="9"/>
  <c r="AD5" i="9" s="1"/>
  <c r="AN52" i="9"/>
  <c r="AO52" i="9" s="1"/>
  <c r="AN11" i="9"/>
  <c r="AO11" i="9" s="1"/>
  <c r="AN23" i="9"/>
  <c r="AO23" i="9" s="1"/>
  <c r="AC59" i="9"/>
  <c r="AD59" i="9" s="1"/>
  <c r="AC16" i="9"/>
  <c r="AD16" i="9" s="1"/>
  <c r="AC41" i="9"/>
  <c r="AD41" i="9" s="1"/>
  <c r="BJ37" i="9"/>
  <c r="BK37" i="9" s="1"/>
  <c r="AY46" i="9"/>
  <c r="AZ46" i="9" s="1"/>
  <c r="BJ38" i="9"/>
  <c r="BK38" i="9" s="1"/>
  <c r="AY7" i="9"/>
  <c r="AZ7" i="9" s="1"/>
  <c r="BJ9" i="9"/>
  <c r="BK9" i="9" s="1"/>
  <c r="BJ59" i="9"/>
  <c r="BK59" i="9" s="1"/>
  <c r="AY42" i="9"/>
  <c r="AZ42" i="9" s="1"/>
  <c r="AY52" i="9"/>
  <c r="AZ52" i="9" s="1"/>
  <c r="AY43" i="9"/>
  <c r="AZ43" i="9" s="1"/>
  <c r="AY17" i="9"/>
  <c r="AZ17" i="9" s="1"/>
  <c r="AY28" i="9"/>
  <c r="AZ28" i="9" s="1"/>
  <c r="BJ40" i="9"/>
  <c r="BK40" i="9" s="1"/>
  <c r="BJ26" i="9"/>
  <c r="BK26" i="9" s="1"/>
  <c r="BJ45" i="9"/>
  <c r="BK45" i="9" s="1"/>
  <c r="BJ34" i="9"/>
  <c r="BK34" i="9" s="1"/>
  <c r="BJ32" i="9"/>
  <c r="BK32" i="9" s="1"/>
  <c r="BJ8" i="9"/>
  <c r="BK8" i="9" s="1"/>
  <c r="BJ55" i="9"/>
  <c r="BK55" i="9" s="1"/>
  <c r="AY8" i="9"/>
  <c r="AZ8" i="9" s="1"/>
  <c r="AY32" i="9"/>
  <c r="AZ32" i="9" s="1"/>
  <c r="BJ35" i="9"/>
  <c r="BK35" i="9" s="1"/>
  <c r="BJ58" i="9"/>
  <c r="BK58" i="9" s="1"/>
  <c r="AY39" i="9"/>
  <c r="AZ39" i="9" s="1"/>
  <c r="AY53" i="9"/>
  <c r="AZ53" i="9" s="1"/>
  <c r="BJ53" i="9"/>
  <c r="BK53" i="9" s="1"/>
  <c r="BJ19" i="9"/>
  <c r="BK19" i="9" s="1"/>
  <c r="BJ24" i="9"/>
  <c r="BK24" i="9" s="1"/>
  <c r="BJ6" i="9"/>
  <c r="BK6" i="9" s="1"/>
  <c r="AY44" i="9"/>
  <c r="AZ44" i="9" s="1"/>
  <c r="AY50" i="9"/>
  <c r="AZ50" i="9" s="1"/>
  <c r="BJ28" i="9"/>
  <c r="BK28" i="9" s="1"/>
  <c r="AY38" i="9"/>
  <c r="AZ38" i="9" s="1"/>
  <c r="BJ16" i="9"/>
  <c r="BK16" i="9" s="1"/>
  <c r="BJ56" i="9"/>
  <c r="BK56" i="9" s="1"/>
  <c r="AY33" i="9"/>
  <c r="AZ33" i="9" s="1"/>
  <c r="AY51" i="9"/>
  <c r="AZ51" i="9" s="1"/>
  <c r="AY11" i="9"/>
  <c r="AZ11" i="9" s="1"/>
  <c r="AY54" i="9"/>
  <c r="AZ54" i="9" s="1"/>
  <c r="BJ7" i="9"/>
  <c r="BK7" i="9" s="1"/>
  <c r="BJ44" i="9"/>
  <c r="BK44" i="9" s="1"/>
  <c r="BJ13" i="9"/>
  <c r="BK13" i="9" s="1"/>
  <c r="BJ51" i="9"/>
  <c r="BK51" i="9" s="1"/>
  <c r="BJ39" i="9"/>
  <c r="BK39" i="9" s="1"/>
  <c r="BJ17" i="9"/>
  <c r="BK17" i="9" s="1"/>
  <c r="AY23" i="9"/>
  <c r="AZ23" i="9" s="1"/>
  <c r="AY22" i="9"/>
  <c r="AZ22" i="9" s="1"/>
  <c r="BJ22" i="9"/>
  <c r="BK22" i="9" s="1"/>
  <c r="BJ30" i="9"/>
  <c r="BK30" i="9" s="1"/>
  <c r="AY18" i="9"/>
  <c r="AZ18" i="9" s="1"/>
  <c r="AY24" i="9"/>
  <c r="AZ24" i="9" s="1"/>
  <c r="BJ54" i="9"/>
  <c r="BK54" i="9" s="1"/>
  <c r="BJ42" i="9"/>
  <c r="BK42" i="9" s="1"/>
  <c r="AY6" i="9"/>
  <c r="AZ6" i="9" s="1"/>
  <c r="AY37" i="9"/>
  <c r="AZ37" i="9" s="1"/>
  <c r="AY29" i="9"/>
  <c r="AZ29" i="9" s="1"/>
  <c r="BJ48" i="9"/>
  <c r="BK48" i="9" s="1"/>
  <c r="AY15" i="9"/>
  <c r="AZ15" i="9" s="1"/>
  <c r="AY30" i="9"/>
  <c r="AZ30" i="9" s="1"/>
  <c r="BJ36" i="9"/>
  <c r="BK36" i="9" s="1"/>
  <c r="AY27" i="9"/>
  <c r="AZ27" i="9" s="1"/>
  <c r="AY47" i="9"/>
  <c r="AZ47" i="9" s="1"/>
  <c r="BJ12" i="9"/>
  <c r="BK12" i="9" s="1"/>
  <c r="BJ21" i="9"/>
  <c r="BK21" i="9" s="1"/>
  <c r="BJ18" i="9"/>
  <c r="BK18" i="9" s="1"/>
  <c r="AY31" i="9"/>
  <c r="AZ31" i="9" s="1"/>
  <c r="AY5" i="9"/>
  <c r="AZ5" i="9" s="1"/>
  <c r="AY4" i="9"/>
  <c r="AZ4" i="9" s="1"/>
  <c r="AY19" i="9"/>
  <c r="AZ19" i="9" s="1"/>
  <c r="AY35" i="9"/>
  <c r="AZ35" i="9" s="1"/>
  <c r="BJ4" i="9"/>
  <c r="BK4" i="9" s="1"/>
  <c r="BJ41" i="9"/>
  <c r="BK41" i="9" s="1"/>
  <c r="BJ52" i="9"/>
  <c r="BK52" i="9" s="1"/>
  <c r="BJ11" i="9"/>
  <c r="BK11" i="9" s="1"/>
  <c r="AY48" i="9"/>
  <c r="AZ48" i="9" s="1"/>
  <c r="AY59" i="9"/>
  <c r="AZ59" i="9" s="1"/>
  <c r="AY55" i="9"/>
  <c r="AZ55" i="9" s="1"/>
  <c r="BJ29" i="9"/>
  <c r="BK29" i="9" s="1"/>
  <c r="BJ57" i="9"/>
  <c r="BK57" i="9" s="1"/>
  <c r="BJ14" i="9"/>
  <c r="BK14" i="9" s="1"/>
  <c r="BJ43" i="9"/>
  <c r="BK43" i="9" s="1"/>
  <c r="BJ20" i="9"/>
  <c r="BK20" i="9" s="1"/>
  <c r="AY13" i="9"/>
  <c r="AZ13" i="9" s="1"/>
  <c r="BJ15" i="9"/>
  <c r="BK15" i="9" s="1"/>
  <c r="AY45" i="9"/>
  <c r="AZ45" i="9" s="1"/>
  <c r="BJ33" i="9"/>
  <c r="BK33" i="9" s="1"/>
  <c r="AY58" i="9"/>
  <c r="AZ58" i="9" s="1"/>
  <c r="AY56" i="9"/>
  <c r="AZ56" i="9" s="1"/>
  <c r="AY57" i="9"/>
  <c r="AZ57" i="9" s="1"/>
  <c r="BJ31" i="9"/>
  <c r="BK31" i="9" s="1"/>
  <c r="BJ5" i="9"/>
  <c r="BK5" i="9" s="1"/>
  <c r="BJ49" i="9"/>
  <c r="BK49" i="9" s="1"/>
  <c r="BV61" i="9"/>
  <c r="S61" i="9"/>
  <c r="H61" i="9"/>
  <c r="AO61" i="9" l="1"/>
  <c r="AD61" i="9"/>
  <c r="BK61" i="9"/>
  <c r="AZ6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<sst xmlns="http://schemas.openxmlformats.org/spreadsheetml/2006/main" count="300" uniqueCount="64">
  <si>
    <t>Parameter</t>
  </si>
  <si>
    <t>NASTRAN</t>
  </si>
  <si>
    <t>Bergan (experimental)</t>
  </si>
  <si>
    <t>Cupr (CFX)</t>
  </si>
  <si>
    <t>NACA0003</t>
  </si>
  <si>
    <t>F1</t>
  </si>
  <si>
    <t>ζ</t>
  </si>
  <si>
    <r>
      <t>ζ</t>
    </r>
    <r>
      <rPr>
        <vertAlign val="subscript"/>
        <sz val="11"/>
        <color theme="1"/>
        <rFont val="Calibri"/>
        <family val="2"/>
      </rPr>
      <t>added</t>
    </r>
  </si>
  <si>
    <t>[Unit]</t>
  </si>
  <si>
    <t>V</t>
  </si>
  <si>
    <t>Erreur [%]</t>
  </si>
  <si>
    <r>
      <t>n</t>
    </r>
    <r>
      <rPr>
        <vertAlign val="subscript"/>
        <sz val="11"/>
        <color theme="1"/>
        <rFont val="Calibri"/>
        <family val="2"/>
        <scheme val="minor"/>
      </rPr>
      <t>elm, solid, i</t>
    </r>
    <r>
      <rPr>
        <sz val="11"/>
        <color theme="1"/>
        <rFont val="Calibri"/>
        <family val="2"/>
        <scheme val="minor"/>
      </rPr>
      <t xml:space="preserve"> [-]</t>
    </r>
  </si>
  <si>
    <r>
      <t>n</t>
    </r>
    <r>
      <rPr>
        <vertAlign val="subscript"/>
        <sz val="11"/>
        <color theme="1"/>
        <rFont val="Calibri"/>
        <family val="2"/>
        <scheme val="minor"/>
      </rPr>
      <t>elm, solid, i+1</t>
    </r>
    <r>
      <rPr>
        <sz val="11"/>
        <color theme="1"/>
        <rFont val="Calibri"/>
        <family val="2"/>
        <scheme val="minor"/>
      </rPr>
      <t xml:space="preserve"> [-]</t>
    </r>
  </si>
  <si>
    <r>
      <t>ω</t>
    </r>
    <r>
      <rPr>
        <vertAlign val="subscript"/>
        <sz val="11"/>
        <color theme="1"/>
        <rFont val="Calibri"/>
        <family val="2"/>
      </rPr>
      <t>v, i</t>
    </r>
    <r>
      <rPr>
        <sz val="11"/>
        <color theme="1"/>
        <rFont val="Calibri"/>
        <family val="2"/>
      </rPr>
      <t xml:space="preserve"> [rad/s]</t>
    </r>
  </si>
  <si>
    <r>
      <t>ω</t>
    </r>
    <r>
      <rPr>
        <vertAlign val="subscript"/>
        <sz val="11"/>
        <color theme="1"/>
        <rFont val="Calibri"/>
        <family val="2"/>
      </rPr>
      <t>v, i+1</t>
    </r>
    <r>
      <rPr>
        <sz val="11"/>
        <color theme="1"/>
        <rFont val="Calibri"/>
        <family val="2"/>
      </rPr>
      <t xml:space="preserve"> [rad/s]</t>
    </r>
  </si>
  <si>
    <r>
      <t>n</t>
    </r>
    <r>
      <rPr>
        <vertAlign val="subscript"/>
        <sz val="11"/>
        <color theme="1"/>
        <rFont val="Calibri"/>
        <family val="2"/>
        <scheme val="minor"/>
      </rPr>
      <t>elm, fluid, i</t>
    </r>
    <r>
      <rPr>
        <sz val="11"/>
        <color theme="1"/>
        <rFont val="Calibri"/>
        <family val="2"/>
        <scheme val="minor"/>
      </rPr>
      <t xml:space="preserve"> [-]</t>
    </r>
  </si>
  <si>
    <r>
      <t>n</t>
    </r>
    <r>
      <rPr>
        <vertAlign val="subscript"/>
        <sz val="11"/>
        <color theme="1"/>
        <rFont val="Calibri"/>
        <family val="2"/>
        <scheme val="minor"/>
      </rPr>
      <t>elm, fluid, i+1</t>
    </r>
    <r>
      <rPr>
        <sz val="11"/>
        <color theme="1"/>
        <rFont val="Calibri"/>
        <family val="2"/>
        <scheme val="minor"/>
      </rPr>
      <t xml:space="preserve"> [-]</t>
    </r>
  </si>
  <si>
    <r>
      <t>ω</t>
    </r>
    <r>
      <rPr>
        <vertAlign val="subscript"/>
        <sz val="11"/>
        <color theme="1"/>
        <rFont val="Calibri"/>
        <family val="2"/>
      </rPr>
      <t>fr, i</t>
    </r>
    <r>
      <rPr>
        <sz val="11"/>
        <color theme="1"/>
        <rFont val="Calibri"/>
        <family val="2"/>
      </rPr>
      <t xml:space="preserve"> [rad/s]</t>
    </r>
  </si>
  <si>
    <r>
      <t>ω</t>
    </r>
    <r>
      <rPr>
        <vertAlign val="subscript"/>
        <sz val="11"/>
        <color theme="1"/>
        <rFont val="Calibri"/>
        <family val="2"/>
      </rPr>
      <t>fr, i+1</t>
    </r>
    <r>
      <rPr>
        <sz val="11"/>
        <color theme="1"/>
        <rFont val="Calibri"/>
        <family val="2"/>
      </rPr>
      <t xml:space="preserve"> [rad/s]</t>
    </r>
  </si>
  <si>
    <t>-</t>
  </si>
  <si>
    <t>Coupled acoustic simulations' results comparative table for mode 1</t>
  </si>
  <si>
    <t>Application d'une pression constante aux rives (SPC)</t>
  </si>
  <si>
    <t>Erreur réelle [%]</t>
  </si>
  <si>
    <r>
      <t>U</t>
    </r>
    <r>
      <rPr>
        <vertAlign val="subscript"/>
        <sz val="11"/>
        <color theme="1"/>
        <rFont val="Calibri"/>
        <family val="2"/>
        <scheme val="minor"/>
      </rPr>
      <t>R</t>
    </r>
  </si>
  <si>
    <r>
      <t>ζ</t>
    </r>
    <r>
      <rPr>
        <vertAlign val="subscript"/>
        <sz val="11"/>
        <color theme="1"/>
        <rFont val="Calibri"/>
        <family val="2"/>
      </rPr>
      <t>SPC</t>
    </r>
  </si>
  <si>
    <t>Flow added damping for F1</t>
  </si>
  <si>
    <t>Flow added damping for NACA0003</t>
  </si>
  <si>
    <r>
      <t>U</t>
    </r>
    <r>
      <rPr>
        <vertAlign val="subscript"/>
        <sz val="11"/>
        <color theme="1"/>
        <rFont val="Calibri"/>
        <family val="2"/>
        <scheme val="minor"/>
      </rPr>
      <t>R,SPC</t>
    </r>
  </si>
  <si>
    <t>Δζ</t>
  </si>
  <si>
    <t>2Δζ</t>
  </si>
  <si>
    <t>F1 Mode 1</t>
  </si>
  <si>
    <t>F1 Mode 2</t>
  </si>
  <si>
    <t>F1 Mode 3</t>
  </si>
  <si>
    <t>mode 2??</t>
  </si>
  <si>
    <t>U</t>
  </si>
  <si>
    <t>UR</t>
  </si>
  <si>
    <t>W</t>
  </si>
  <si>
    <t>Zeta</t>
  </si>
  <si>
    <t>lambda_RE</t>
  </si>
  <si>
    <t>Lambda_IM</t>
  </si>
  <si>
    <t>Mode 1</t>
  </si>
  <si>
    <t>Mode 2</t>
  </si>
  <si>
    <t>Mode 3</t>
  </si>
  <si>
    <t>From article</t>
  </si>
  <si>
    <t>ωv</t>
  </si>
  <si>
    <t>ωfr</t>
  </si>
  <si>
    <t>Wfr</t>
  </si>
  <si>
    <t>Article</t>
  </si>
  <si>
    <t>U[mm/s]</t>
  </si>
  <si>
    <t>[mm/s]</t>
  </si>
  <si>
    <t>[m/s]</t>
  </si>
  <si>
    <t xml:space="preserve">V = </t>
  </si>
  <si>
    <t xml:space="preserve">wfr = </t>
  </si>
  <si>
    <t>fn</t>
  </si>
  <si>
    <t>r</t>
  </si>
  <si>
    <t>A</t>
  </si>
  <si>
    <t>phi</t>
  </si>
  <si>
    <t>X</t>
  </si>
  <si>
    <t>Xnorm</t>
  </si>
  <si>
    <t>approx_zeta</t>
  </si>
  <si>
    <t>e</t>
  </si>
  <si>
    <t>Phi</t>
  </si>
  <si>
    <t>Phase angle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</si>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</sst>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1" fontId="0" fillId="0" borderId="0" xfId="0" applyNumberForma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Flow added damping - F1 Hydrofoil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F1 Nastran Mode 1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Sheet1!$J$6:$J$80</c:f>
              <c:numCache>
                <c:formatCode>0.00E+00</c:formatCode>
                <c:ptCount val="75"/>
                <c:pt idx="0">
                  <c:v>3.2574747161243499E-2</c:v>
                </c:pt>
                <c:pt idx="1">
                  <c:v>7.1284379803175493E-2</c:v>
                </c:pt>
                <c:pt idx="2">
                  <c:v>0.108422275072623</c:v>
                </c:pt>
                <c:pt idx="3">
                  <c:v>0.14795215334637199</c:v>
                </c:pt>
                <c:pt idx="4">
                  <c:v>0.188418356673593</c:v>
                </c:pt>
                <c:pt idx="5">
                  <c:v>0.23004528881529801</c:v>
                </c:pt>
                <c:pt idx="6">
                  <c:v>0.27204751638206798</c:v>
                </c:pt>
                <c:pt idx="7">
                  <c:v>0.31759378309379499</c:v>
                </c:pt>
                <c:pt idx="8">
                  <c:v>0.33279607896490199</c:v>
                </c:pt>
                <c:pt idx="9">
                  <c:v>0.35645140847238799</c:v>
                </c:pt>
                <c:pt idx="10">
                  <c:v>0.38348139510052098</c:v>
                </c:pt>
                <c:pt idx="11">
                  <c:v>0.44928521982467001</c:v>
                </c:pt>
              </c:numCache>
            </c:numRef>
          </c:xVal>
          <c:yVal>
            <c:numRef>
              <c:f>Sheet1!$K$6:$K$80</c:f>
              <c:numCache>
                <c:formatCode>0.00E+00</c:formatCode>
                <c:ptCount val="75"/>
                <c:pt idx="0">
                  <c:v>5.91763149999999E-4</c:v>
                </c:pt>
                <c:pt idx="1">
                  <c:v>3.7714741500000002E-3</c:v>
                </c:pt>
                <c:pt idx="2">
                  <c:v>9.8210415000000006E-3</c:v>
                </c:pt>
                <c:pt idx="3">
                  <c:v>1.8708057499999899E-2</c:v>
                </c:pt>
                <c:pt idx="4">
                  <c:v>2.9555040000000001E-2</c:v>
                </c:pt>
                <c:pt idx="5">
                  <c:v>4.1876535999999902E-2</c:v>
                </c:pt>
                <c:pt idx="6">
                  <c:v>5.5011610000000002E-2</c:v>
                </c:pt>
                <c:pt idx="7">
                  <c:v>6.971658E-2</c:v>
                </c:pt>
                <c:pt idx="8">
                  <c:v>7.4684100000000003E-2</c:v>
                </c:pt>
                <c:pt idx="9">
                  <c:v>8.2449585000000006E-2</c:v>
                </c:pt>
                <c:pt idx="10">
                  <c:v>9.1362465000000004E-2</c:v>
                </c:pt>
                <c:pt idx="11">
                  <c:v>0.11313589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1-4E78-A1DC-52225C8776E8}"/>
            </c:ext>
          </c:extLst>
        </c:ser>
        <c:ser>
          <c:idx val="1"/>
          <c:order val="1"/>
          <c:tx>
            <c:v>F1 Nastran Mode 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Sheet1!$L$6:$L$17</c:f>
              <c:numCache>
                <c:formatCode>0.00E+00</c:formatCode>
                <c:ptCount val="12"/>
                <c:pt idx="0">
                  <c:v>1.6942246300086901E-2</c:v>
                </c:pt>
                <c:pt idx="1">
                  <c:v>3.6564157194628799E-2</c:v>
                </c:pt>
                <c:pt idx="2">
                  <c:v>5.4219265950102603E-2</c:v>
                </c:pt>
                <c:pt idx="3">
                  <c:v>7.2491393973917406E-2</c:v>
                </c:pt>
                <c:pt idx="4">
                  <c:v>9.1270761337999898E-2</c:v>
                </c:pt>
                <c:pt idx="5">
                  <c:v>0.110823709118556</c:v>
                </c:pt>
                <c:pt idx="6">
                  <c:v>0.130927894453155</c:v>
                </c:pt>
                <c:pt idx="7">
                  <c:v>0.153225003256031</c:v>
                </c:pt>
                <c:pt idx="8">
                  <c:v>0.160785164490688</c:v>
                </c:pt>
                <c:pt idx="9">
                  <c:v>0.17266518228567701</c:v>
                </c:pt>
                <c:pt idx="10">
                  <c:v>0.18641153865676199</c:v>
                </c:pt>
                <c:pt idx="11">
                  <c:v>0.22058839661943899</c:v>
                </c:pt>
              </c:numCache>
            </c:numRef>
          </c:xVal>
          <c:yVal>
            <c:numRef>
              <c:f>Sheet1!$M$6:$M$17</c:f>
              <c:numCache>
                <c:formatCode>0.00E+00</c:formatCode>
                <c:ptCount val="12"/>
                <c:pt idx="0">
                  <c:v>2.9921817500000003E-4</c:v>
                </c:pt>
                <c:pt idx="1">
                  <c:v>3.6718989500000003E-4</c:v>
                </c:pt>
                <c:pt idx="2">
                  <c:v>1.06884655E-3</c:v>
                </c:pt>
                <c:pt idx="3">
                  <c:v>1.9203339500000001E-3</c:v>
                </c:pt>
                <c:pt idx="4">
                  <c:v>2.8942182499999899E-3</c:v>
                </c:pt>
                <c:pt idx="5">
                  <c:v>3.9996387500000003E-3</c:v>
                </c:pt>
                <c:pt idx="6">
                  <c:v>5.2089275000000001E-3</c:v>
                </c:pt>
                <c:pt idx="7">
                  <c:v>6.6068230000000004E-3</c:v>
                </c:pt>
                <c:pt idx="8">
                  <c:v>7.0927675000000004E-3</c:v>
                </c:pt>
                <c:pt idx="9">
                  <c:v>7.8654404999999906E-3</c:v>
                </c:pt>
                <c:pt idx="10">
                  <c:v>8.7726169999999895E-3</c:v>
                </c:pt>
                <c:pt idx="11">
                  <c:v>1.11015265E-2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C1-4E78-A1DC-52225C8776E8}"/>
            </c:ext>
          </c:extLst>
        </c:ser>
        <c:ser>
          <c:idx val="2"/>
          <c:order val="2"/>
          <c:tx>
            <c:v>F1 Experimental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Sheet1!$P$6:$P$17</c:f>
              <c:numCache>
                <c:formatCode>General</c:formatCode>
                <c:ptCount val="12"/>
                <c:pt idx="0">
                  <c:v>2.0833333333333301E-2</c:v>
                </c:pt>
                <c:pt idx="1">
                  <c:v>4.21296296296296E-2</c:v>
                </c:pt>
                <c:pt idx="2">
                  <c:v>6.25E-2</c:v>
                </c:pt>
                <c:pt idx="3">
                  <c:v>8.3101851851851802E-2</c:v>
                </c:pt>
                <c:pt idx="4">
                  <c:v>0.10393518518518501</c:v>
                </c:pt>
                <c:pt idx="5">
                  <c:v>0.124537037037037</c:v>
                </c:pt>
                <c:pt idx="6">
                  <c:v>0.14490740740740701</c:v>
                </c:pt>
                <c:pt idx="7">
                  <c:v>0.165046296296296</c:v>
                </c:pt>
                <c:pt idx="8">
                  <c:v>0.172685185185185</c:v>
                </c:pt>
                <c:pt idx="9">
                  <c:v>0.18518518518518501</c:v>
                </c:pt>
                <c:pt idx="10">
                  <c:v>0.19768518518518499</c:v>
                </c:pt>
                <c:pt idx="11">
                  <c:v>0.23055555555555499</c:v>
                </c:pt>
              </c:numCache>
            </c:numRef>
          </c:xVal>
          <c:yVal>
            <c:numRef>
              <c:f>Sheet1!$Q$6:$Q$17</c:f>
              <c:numCache>
                <c:formatCode>General</c:formatCode>
                <c:ptCount val="12"/>
                <c:pt idx="0">
                  <c:v>6.8306010928961608E-3</c:v>
                </c:pt>
                <c:pt idx="1">
                  <c:v>7.3770491803278604E-3</c:v>
                </c:pt>
                <c:pt idx="2">
                  <c:v>7.6502732240437202E-3</c:v>
                </c:pt>
                <c:pt idx="3">
                  <c:v>1.243169398907102E-2</c:v>
                </c:pt>
                <c:pt idx="4">
                  <c:v>1.7076502732240439E-2</c:v>
                </c:pt>
                <c:pt idx="5">
                  <c:v>2.2540983606557204E-2</c:v>
                </c:pt>
                <c:pt idx="6">
                  <c:v>2.8005464480874199E-2</c:v>
                </c:pt>
                <c:pt idx="7">
                  <c:v>3.4082278481012598E-2</c:v>
                </c:pt>
                <c:pt idx="8">
                  <c:v>3.5519125683060003E-2</c:v>
                </c:pt>
                <c:pt idx="9">
                  <c:v>3.82513661202184E-2</c:v>
                </c:pt>
                <c:pt idx="10">
                  <c:v>4.2759562841529999E-2</c:v>
                </c:pt>
                <c:pt idx="11">
                  <c:v>5.4918032786885201E-2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C1-4E78-A1DC-52225C8776E8}"/>
            </c:ext>
          </c:extLst>
        </c:ser>
        <c:ser>
          <c:idx val="3"/>
          <c:order val="3"/>
          <c:tx>
            <c:v>F1 Experimental Shifted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plus>
            <c:min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Sheet1!$P$6:$P$17</c:f>
              <c:numCache>
                <c:formatCode>General</c:formatCode>
                <c:ptCount val="12"/>
                <c:pt idx="0">
                  <c:v>2.0833333333333301E-2</c:v>
                </c:pt>
                <c:pt idx="1">
                  <c:v>4.21296296296296E-2</c:v>
                </c:pt>
                <c:pt idx="2">
                  <c:v>6.25E-2</c:v>
                </c:pt>
                <c:pt idx="3">
                  <c:v>8.3101851851851802E-2</c:v>
                </c:pt>
                <c:pt idx="4">
                  <c:v>0.10393518518518501</c:v>
                </c:pt>
                <c:pt idx="5">
                  <c:v>0.124537037037037</c:v>
                </c:pt>
                <c:pt idx="6">
                  <c:v>0.14490740740740701</c:v>
                </c:pt>
                <c:pt idx="7">
                  <c:v>0.165046296296296</c:v>
                </c:pt>
                <c:pt idx="8">
                  <c:v>0.172685185185185</c:v>
                </c:pt>
                <c:pt idx="9">
                  <c:v>0.18518518518518501</c:v>
                </c:pt>
                <c:pt idx="10">
                  <c:v>0.19768518518518499</c:v>
                </c:pt>
                <c:pt idx="11">
                  <c:v>0.23055555555555499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6C1-4E78-A1DC-52225C8776E8}"/>
            </c:ext>
          </c:extLst>
        </c:ser>
        <c:ser>
          <c:idx val="4"/>
          <c:order val="4"/>
          <c:tx>
            <c:v>F1 Nastran Mode 3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Sheet1!$N$7:$N$17</c:f>
              <c:numCache>
                <c:formatCode>0.00E+00</c:formatCode>
                <c:ptCount val="11"/>
                <c:pt idx="0">
                  <c:v>2.3280897594542899E-2</c:v>
                </c:pt>
                <c:pt idx="1">
                  <c:v>3.4663621944394402E-2</c:v>
                </c:pt>
                <c:pt idx="2">
                  <c:v>4.6456972772892201E-2</c:v>
                </c:pt>
                <c:pt idx="3">
                  <c:v>5.8259185012730599E-2</c:v>
                </c:pt>
                <c:pt idx="4">
                  <c:v>7.06921823852137E-2</c:v>
                </c:pt>
                <c:pt idx="5">
                  <c:v>8.3613443374231003E-2</c:v>
                </c:pt>
                <c:pt idx="6">
                  <c:v>9.8045723135194399E-2</c:v>
                </c:pt>
                <c:pt idx="7">
                  <c:v>0.10296076803732</c:v>
                </c:pt>
                <c:pt idx="8">
                  <c:v>0.110703058320249</c:v>
                </c:pt>
                <c:pt idx="9">
                  <c:v>0.119688515127699</c:v>
                </c:pt>
                <c:pt idx="10">
                  <c:v>0.14213244206612799</c:v>
                </c:pt>
              </c:numCache>
            </c:numRef>
          </c:xVal>
          <c:yVal>
            <c:numRef>
              <c:f>Sheet1!$O$7:$O$17</c:f>
              <c:numCache>
                <c:formatCode>0.00E+00</c:formatCode>
                <c:ptCount val="11"/>
                <c:pt idx="0">
                  <c:v>1.6731565E-3</c:v>
                </c:pt>
                <c:pt idx="1">
                  <c:v>1.35413185E-3</c:v>
                </c:pt>
                <c:pt idx="2">
                  <c:v>2.7534674499999899E-3</c:v>
                </c:pt>
                <c:pt idx="3">
                  <c:v>4.4396128999999902E-3</c:v>
                </c:pt>
                <c:pt idx="4">
                  <c:v>6.3251404999999901E-3</c:v>
                </c:pt>
                <c:pt idx="5">
                  <c:v>8.4467404999999905E-3</c:v>
                </c:pt>
                <c:pt idx="6">
                  <c:v>1.0954908500000001E-2</c:v>
                </c:pt>
                <c:pt idx="7">
                  <c:v>1.1838849499999899E-2</c:v>
                </c:pt>
                <c:pt idx="8">
                  <c:v>1.3248933500000001E-2</c:v>
                </c:pt>
                <c:pt idx="9">
                  <c:v>1.49086445E-2</c:v>
                </c:pt>
                <c:pt idx="10">
                  <c:v>1.9115155000000002E-2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E-4060-80F7-8DC356C0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81951"/>
        <c:axId val="246981119"/>
      </c:scatterChart>
      <c:valAx>
        <c:axId val="2469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baseline="0">
                    <a:effectLst/>
                  </a:rPr>
                  <a:t>U</a:t>
                </a:r>
                <a:r>
                  <a:rPr lang="fr-CA" sz="1000" b="0" i="0" u="none" strike="noStrike" baseline="-25000">
                    <a:effectLst/>
                  </a:rPr>
                  <a:t>R</a:t>
                </a:r>
                <a:r>
                  <a:rPr lang="fr-CA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119"/>
        <c:crosses val="autoZero"/>
        <c:crossBetween val="midCat"/>
      </c:valAx>
      <c:valAx>
        <c:axId val="2469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ζ</a:t>
                </a:r>
                <a:r>
                  <a:rPr lang="el-GR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Flow added damping - NACA0003 Hydrofoil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NACA0003 Nastran Long section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Sheet1!$W$6:$W$12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0.32006432319900702</c:v>
                </c:pt>
                <c:pt idx="2">
                  <c:v>0.684555521762091</c:v>
                </c:pt>
                <c:pt idx="3">
                  <c:v>1.0463965206394801</c:v>
                </c:pt>
                <c:pt idx="4">
                  <c:v>1.40958389055359</c:v>
                </c:pt>
                <c:pt idx="5">
                  <c:v>1.78004435493163</c:v>
                </c:pt>
                <c:pt idx="6">
                  <c:v>2.00895897406942</c:v>
                </c:pt>
              </c:numCache>
            </c:numRef>
          </c:xVal>
          <c:yVal>
            <c:numRef>
              <c:f>Sheet1!$X$6:$X$12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2.4425651999999898E-2</c:v>
                </c:pt>
                <c:pt idx="2">
                  <c:v>8.0072110000000002E-2</c:v>
                </c:pt>
                <c:pt idx="3">
                  <c:v>0.135293109999999</c:v>
                </c:pt>
                <c:pt idx="4">
                  <c:v>0.188945324999999</c:v>
                </c:pt>
                <c:pt idx="5">
                  <c:v>0.242266015</c:v>
                </c:pt>
                <c:pt idx="6">
                  <c:v>0.27457321499999898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0-4A48-B2E0-6C6FB68955FB}"/>
            </c:ext>
          </c:extLst>
        </c:ser>
        <c:ser>
          <c:idx val="1"/>
          <c:order val="1"/>
          <c:tx>
            <c:v>NACA0003 Nastran Short section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Sheet1!$Y$6:$Y$12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0.346658726055666</c:v>
                </c:pt>
                <c:pt idx="2">
                  <c:v>0.73119167535352803</c:v>
                </c:pt>
                <c:pt idx="3">
                  <c:v>1.1118538047448101</c:v>
                </c:pt>
                <c:pt idx="4">
                  <c:v>1.49250886665936</c:v>
                </c:pt>
                <c:pt idx="5">
                  <c:v>1.8777723853996799</c:v>
                </c:pt>
                <c:pt idx="6">
                  <c:v>2.11382732931947</c:v>
                </c:pt>
              </c:numCache>
            </c:numRef>
          </c:xVal>
          <c:yVal>
            <c:numRef>
              <c:f>Sheet1!$Z$6:$Z$12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2.3267137E-2</c:v>
                </c:pt>
                <c:pt idx="2">
                  <c:v>7.2492879999999899E-2</c:v>
                </c:pt>
                <c:pt idx="3">
                  <c:v>0.121044639999999</c:v>
                </c:pt>
                <c:pt idx="4">
                  <c:v>0.16877946499999899</c:v>
                </c:pt>
                <c:pt idx="5">
                  <c:v>0.21699026499999899</c:v>
                </c:pt>
                <c:pt idx="6">
                  <c:v>0.246675859999999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70-4A48-B2E0-6C6FB68955FB}"/>
            </c:ext>
          </c:extLst>
        </c:ser>
        <c:ser>
          <c:idx val="3"/>
          <c:order val="3"/>
          <c:tx>
            <c:v>NACA0003 CFX Shifted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Sheet1!$AA$6:$AA$12</c:f>
              <c:numCache>
                <c:formatCode>General</c:formatCode>
                <c:ptCount val="7"/>
                <c:pt idx="0">
                  <c:v>0</c:v>
                </c:pt>
                <c:pt idx="1">
                  <c:v>0.37593984962406013</c:v>
                </c:pt>
                <c:pt idx="2">
                  <c:v>0.75187969924812026</c:v>
                </c:pt>
                <c:pt idx="3">
                  <c:v>1.1278195488721805</c:v>
                </c:pt>
                <c:pt idx="4">
                  <c:v>1.5037593984962405</c:v>
                </c:pt>
                <c:pt idx="5">
                  <c:v>1.8796992481203008</c:v>
                </c:pt>
                <c:pt idx="6">
                  <c:v>2.1052631578947367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70-4A48-B2E0-6C6FB6895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81951"/>
        <c:axId val="24698111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NACA0003 CFX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Sheet1!$AA$6:$AA$12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0.37593984962406013</c:v>
                      </c:pt>
                      <c:pt idx="2">
                        <c:v>0.75187969924812026</c:v>
                      </c:pt>
                      <c:pt idx="3">
                        <c:v>1.1278195488721805</c:v>
                      </c:pt>
                      <c:pt idx="4">
                        <c:v>1.5037593984962405</c:v>
                      </c:pt>
                      <c:pt idx="5">
                        <c:v>1.8796992481203008</c:v>
                      </c:pt>
                      <c:pt idx="6">
                        <c:v>2.1052631578947367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Sheet1!$AB$6:$AB$12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0.02</c:v>
                      </c:pt>
                      <c:pt idx="1">
                        <c:v>0.06</c:v>
                      </c:pt>
                      <c:pt idx="2">
                        <c:v>9.5000000000000001E-2</c:v>
                      </c:pt>
                      <c:pt idx="3">
                        <c:v>0.14000000000000001</c:v>
                      </c:pt>
                      <c:pt idx="4">
                        <c:v>0.18</c:v>
                      </c:pt>
                      <c:pt idx="5">
                        <c:v>0.22500000000000001</c:v>
                      </c:pt>
                      <c:pt idx="6">
                        <c:v>0.27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D70-4A48-B2E0-6C6FB68955FB}"/>
                  </c:ext>
                </c:extLst>
              </c15:ser>
            </c15:filteredScatterSeries>
          </c:ext>
        </c:extLst>
      </c:scatterChart>
      <c:valAx>
        <c:axId val="2469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baseline="0">
                    <a:effectLst/>
                  </a:rPr>
                  <a:t>U</a:t>
                </a:r>
                <a:r>
                  <a:rPr lang="fr-CA" sz="1000" b="0" i="0" u="none" strike="noStrike" baseline="-25000">
                    <a:effectLst/>
                  </a:rPr>
                  <a:t>R</a:t>
                </a:r>
                <a:r>
                  <a:rPr lang="fr-CA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119"/>
        <c:crosses val="autoZero"/>
        <c:crossBetween val="midCat"/>
      </c:valAx>
      <c:valAx>
        <c:axId val="2469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ζ</a:t>
                </a:r>
                <a:r>
                  <a:rPr lang="el-GR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Flow added damping - F1 Hydrofoil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F1 Nastran Mode 1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Sheet1!$K$6:$K$80</c:f>
              <c:numCache>
                <c:formatCode>0.00E+00</c:formatCode>
                <c:ptCount val="75"/>
                <c:pt idx="0">
                  <c:v>5.91763149999999E-4</c:v>
                </c:pt>
                <c:pt idx="1">
                  <c:v>3.7714741500000002E-3</c:v>
                </c:pt>
                <c:pt idx="2">
                  <c:v>9.8210415000000006E-3</c:v>
                </c:pt>
                <c:pt idx="3">
                  <c:v>1.8708057499999899E-2</c:v>
                </c:pt>
                <c:pt idx="4">
                  <c:v>2.9555040000000001E-2</c:v>
                </c:pt>
                <c:pt idx="5">
                  <c:v>4.1876535999999902E-2</c:v>
                </c:pt>
                <c:pt idx="6">
                  <c:v>5.5011610000000002E-2</c:v>
                </c:pt>
                <c:pt idx="7">
                  <c:v>6.971658E-2</c:v>
                </c:pt>
                <c:pt idx="8">
                  <c:v>7.4684100000000003E-2</c:v>
                </c:pt>
                <c:pt idx="9">
                  <c:v>8.2449585000000006E-2</c:v>
                </c:pt>
                <c:pt idx="10">
                  <c:v>9.1362465000000004E-2</c:v>
                </c:pt>
                <c:pt idx="11">
                  <c:v>0.11313589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0-483B-BB75-BE0455A71AD8}"/>
            </c:ext>
          </c:extLst>
        </c:ser>
        <c:ser>
          <c:idx val="1"/>
          <c:order val="1"/>
          <c:tx>
            <c:v>F1 Nastran Mode 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Sheet1!$M$6:$M$17</c:f>
              <c:numCache>
                <c:formatCode>0.00E+00</c:formatCode>
                <c:ptCount val="12"/>
                <c:pt idx="0">
                  <c:v>2.9921817500000003E-4</c:v>
                </c:pt>
                <c:pt idx="1">
                  <c:v>3.6718989500000003E-4</c:v>
                </c:pt>
                <c:pt idx="2">
                  <c:v>1.06884655E-3</c:v>
                </c:pt>
                <c:pt idx="3">
                  <c:v>1.9203339500000001E-3</c:v>
                </c:pt>
                <c:pt idx="4">
                  <c:v>2.8942182499999899E-3</c:v>
                </c:pt>
                <c:pt idx="5">
                  <c:v>3.9996387500000003E-3</c:v>
                </c:pt>
                <c:pt idx="6">
                  <c:v>5.2089275000000001E-3</c:v>
                </c:pt>
                <c:pt idx="7">
                  <c:v>6.6068230000000004E-3</c:v>
                </c:pt>
                <c:pt idx="8">
                  <c:v>7.0927675000000004E-3</c:v>
                </c:pt>
                <c:pt idx="9">
                  <c:v>7.8654404999999906E-3</c:v>
                </c:pt>
                <c:pt idx="10">
                  <c:v>8.7726169999999895E-3</c:v>
                </c:pt>
                <c:pt idx="11">
                  <c:v>1.11015265E-2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00-483B-BB75-BE0455A71AD8}"/>
            </c:ext>
          </c:extLst>
        </c:ser>
        <c:ser>
          <c:idx val="2"/>
          <c:order val="2"/>
          <c:tx>
            <c:v>F1 Experimental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Sheet1!$Q$6:$Q$17</c:f>
              <c:numCache>
                <c:formatCode>General</c:formatCode>
                <c:ptCount val="12"/>
                <c:pt idx="0">
                  <c:v>6.8306010928961608E-3</c:v>
                </c:pt>
                <c:pt idx="1">
                  <c:v>7.3770491803278604E-3</c:v>
                </c:pt>
                <c:pt idx="2">
                  <c:v>7.6502732240437202E-3</c:v>
                </c:pt>
                <c:pt idx="3">
                  <c:v>1.243169398907102E-2</c:v>
                </c:pt>
                <c:pt idx="4">
                  <c:v>1.7076502732240439E-2</c:v>
                </c:pt>
                <c:pt idx="5">
                  <c:v>2.2540983606557204E-2</c:v>
                </c:pt>
                <c:pt idx="6">
                  <c:v>2.8005464480874199E-2</c:v>
                </c:pt>
                <c:pt idx="7">
                  <c:v>3.4082278481012598E-2</c:v>
                </c:pt>
                <c:pt idx="8">
                  <c:v>3.5519125683060003E-2</c:v>
                </c:pt>
                <c:pt idx="9">
                  <c:v>3.82513661202184E-2</c:v>
                </c:pt>
                <c:pt idx="10">
                  <c:v>4.2759562841529999E-2</c:v>
                </c:pt>
                <c:pt idx="11">
                  <c:v>5.4918032786885201E-2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00-483B-BB75-BE0455A71AD8}"/>
            </c:ext>
          </c:extLst>
        </c:ser>
        <c:ser>
          <c:idx val="3"/>
          <c:order val="3"/>
          <c:tx>
            <c:v>F1 Experimental Shifted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plus>
            <c:min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00-483B-BB75-BE0455A71AD8}"/>
            </c:ext>
          </c:extLst>
        </c:ser>
        <c:ser>
          <c:idx val="4"/>
          <c:order val="4"/>
          <c:tx>
            <c:v>F1 Nastran Mode 3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Sheet1!$H$6:$H$17</c:f>
              <c:numCache>
                <c:formatCode>General</c:formatCode>
                <c:ptCount val="12"/>
                <c:pt idx="0">
                  <c:v>2.32678386763184</c:v>
                </c:pt>
                <c:pt idx="1">
                  <c:v>5.0155118924508697</c:v>
                </c:pt>
                <c:pt idx="2">
                  <c:v>7.4457083764219201</c:v>
                </c:pt>
                <c:pt idx="3">
                  <c:v>9.9276111685625601</c:v>
                </c:pt>
                <c:pt idx="4">
                  <c:v>12.409513960703199</c:v>
                </c:pt>
                <c:pt idx="5">
                  <c:v>14.9431230610134</c:v>
                </c:pt>
                <c:pt idx="6">
                  <c:v>17.425025853154001</c:v>
                </c:pt>
                <c:pt idx="7">
                  <c:v>20.064126911955043</c:v>
                </c:pt>
                <c:pt idx="8">
                  <c:v>20.992761116856201</c:v>
                </c:pt>
                <c:pt idx="9">
                  <c:v>22.4405377456049</c:v>
                </c:pt>
                <c:pt idx="10">
                  <c:v>24.0434332988624</c:v>
                </c:pt>
                <c:pt idx="11">
                  <c:v>27.9214064115822</c:v>
                </c:pt>
              </c:numCache>
            </c:numRef>
          </c:xVal>
          <c:yVal>
            <c:numRef>
              <c:f>Sheet1!$O$6:$O$17</c:f>
              <c:numCache>
                <c:formatCode>0.00E+00</c:formatCode>
                <c:ptCount val="12"/>
                <c:pt idx="0">
                  <c:v>-4.93594054999999E-4</c:v>
                </c:pt>
                <c:pt idx="1">
                  <c:v>1.6731565E-3</c:v>
                </c:pt>
                <c:pt idx="2">
                  <c:v>1.35413185E-3</c:v>
                </c:pt>
                <c:pt idx="3">
                  <c:v>2.7534674499999899E-3</c:v>
                </c:pt>
                <c:pt idx="4">
                  <c:v>4.4396128999999902E-3</c:v>
                </c:pt>
                <c:pt idx="5">
                  <c:v>6.3251404999999901E-3</c:v>
                </c:pt>
                <c:pt idx="6">
                  <c:v>8.4467404999999905E-3</c:v>
                </c:pt>
                <c:pt idx="7">
                  <c:v>1.0954908500000001E-2</c:v>
                </c:pt>
                <c:pt idx="8">
                  <c:v>1.1838849499999899E-2</c:v>
                </c:pt>
                <c:pt idx="9">
                  <c:v>1.3248933500000001E-2</c:v>
                </c:pt>
                <c:pt idx="10">
                  <c:v>1.49086445E-2</c:v>
                </c:pt>
                <c:pt idx="11">
                  <c:v>1.9115155000000002E-2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00-483B-BB75-BE0455A71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81951"/>
        <c:axId val="246981119"/>
      </c:scatterChart>
      <c:valAx>
        <c:axId val="2469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baseline="0"/>
                  <a:t>V [m/s]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119"/>
        <c:crosses val="autoZero"/>
        <c:crossBetween val="midCat"/>
      </c:valAx>
      <c:valAx>
        <c:axId val="2469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ζ</a:t>
                </a:r>
                <a:r>
                  <a:rPr lang="el-GR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Flow added damping - NACA0003 Hydrofoil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NACA0003 Nastran NO SPC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Sheet1!$U$6:$U$12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28</c:v>
                </c:pt>
              </c:numCache>
            </c:numRef>
          </c:xVal>
          <c:yVal>
            <c:numRef>
              <c:f>Sheet1!$X$6:$X$12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2.4425651999999898E-2</c:v>
                </c:pt>
                <c:pt idx="2">
                  <c:v>8.0072110000000002E-2</c:v>
                </c:pt>
                <c:pt idx="3">
                  <c:v>0.135293109999999</c:v>
                </c:pt>
                <c:pt idx="4">
                  <c:v>0.188945324999999</c:v>
                </c:pt>
                <c:pt idx="5">
                  <c:v>0.242266015</c:v>
                </c:pt>
                <c:pt idx="6">
                  <c:v>0.27457321499999898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C-4804-BCD1-3527F563C2DA}"/>
            </c:ext>
          </c:extLst>
        </c:ser>
        <c:ser>
          <c:idx val="1"/>
          <c:order val="1"/>
          <c:tx>
            <c:v>NACA0003 Nastran SPC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Sheet1!$U$6:$U$12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28</c:v>
                </c:pt>
              </c:numCache>
            </c:numRef>
          </c:xVal>
          <c:yVal>
            <c:numRef>
              <c:f>Sheet1!$Z$6:$Z$12</c:f>
              <c:numCache>
                <c:formatCode>0.00E+00</c:formatCode>
                <c:ptCount val="7"/>
                <c:pt idx="0" formatCode="General">
                  <c:v>0</c:v>
                </c:pt>
                <c:pt idx="1">
                  <c:v>2.3267137E-2</c:v>
                </c:pt>
                <c:pt idx="2">
                  <c:v>7.2492879999999899E-2</c:v>
                </c:pt>
                <c:pt idx="3">
                  <c:v>0.121044639999999</c:v>
                </c:pt>
                <c:pt idx="4">
                  <c:v>0.16877946499999899</c:v>
                </c:pt>
                <c:pt idx="5">
                  <c:v>0.21699026499999899</c:v>
                </c:pt>
                <c:pt idx="6">
                  <c:v>0.246675859999999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5C-4804-BCD1-3527F563C2DA}"/>
            </c:ext>
          </c:extLst>
        </c:ser>
        <c:ser>
          <c:idx val="3"/>
          <c:order val="3"/>
          <c:tx>
            <c:v>NACA0003 CFX Shifted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Sheet1!$U$6:$U$12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28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5C-4804-BCD1-3527F563C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81951"/>
        <c:axId val="24698111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NACA0003 CFX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Sheet1!$U$6:$U$12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Sheet1!$AB$6:$AB$12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0.02</c:v>
                      </c:pt>
                      <c:pt idx="1">
                        <c:v>0.06</c:v>
                      </c:pt>
                      <c:pt idx="2">
                        <c:v>9.5000000000000001E-2</c:v>
                      </c:pt>
                      <c:pt idx="3">
                        <c:v>0.14000000000000001</c:v>
                      </c:pt>
                      <c:pt idx="4">
                        <c:v>0.18</c:v>
                      </c:pt>
                      <c:pt idx="5">
                        <c:v>0.22500000000000001</c:v>
                      </c:pt>
                      <c:pt idx="6">
                        <c:v>0.27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05C-4804-BCD1-3527F563C2DA}"/>
                  </c:ext>
                </c:extLst>
              </c15:ser>
            </c15:filteredScatterSeries>
          </c:ext>
        </c:extLst>
      </c:scatterChart>
      <c:valAx>
        <c:axId val="24698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baseline="0"/>
                  <a:t>V [m/s]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119"/>
        <c:crosses val="autoZero"/>
        <c:crossBetween val="midCat"/>
      </c:valAx>
      <c:valAx>
        <c:axId val="2469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ζ</a:t>
                </a:r>
                <a:r>
                  <a:rPr lang="el-GR" sz="1000" b="0" i="0" u="none" strike="noStrike" baseline="0"/>
                  <a:t> 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981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Bergan_Short!$H$3:$H$14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Bergan_Short!$J$3:$J$14</c:f>
              <c:numCache>
                <c:formatCode>0.00E+00</c:formatCode>
                <c:ptCount val="12"/>
                <c:pt idx="0">
                  <c:v>526.91507999999897</c:v>
                </c:pt>
                <c:pt idx="1">
                  <c:v>526.13621999999896</c:v>
                </c:pt>
                <c:pt idx="2">
                  <c:v>522.97177999999894</c:v>
                </c:pt>
                <c:pt idx="3">
                  <c:v>516.70091999999897</c:v>
                </c:pt>
                <c:pt idx="4">
                  <c:v>509.63988999999998</c:v>
                </c:pt>
                <c:pt idx="5">
                  <c:v>502.59890999999902</c:v>
                </c:pt>
                <c:pt idx="6">
                  <c:v>496.02024999999901</c:v>
                </c:pt>
                <c:pt idx="7">
                  <c:v>489.60969999999901</c:v>
                </c:pt>
                <c:pt idx="8">
                  <c:v>487.63986999999901</c:v>
                </c:pt>
                <c:pt idx="9">
                  <c:v>484.739339999999</c:v>
                </c:pt>
                <c:pt idx="10">
                  <c:v>481.66484000000003</c:v>
                </c:pt>
                <c:pt idx="11">
                  <c:v>475.16914000000003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E6-4777-8A7D-D8F51D0E88CF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Bergan_Short!$E$3:$E$15</c:f>
              <c:numCache>
                <c:formatCode>General</c:formatCode>
                <c:ptCount val="13"/>
                <c:pt idx="0">
                  <c:v>0</c:v>
                </c:pt>
                <c:pt idx="1">
                  <c:v>2448.23386114494</c:v>
                </c:pt>
                <c:pt idx="2">
                  <c:v>5042.63093788063</c:v>
                </c:pt>
                <c:pt idx="3">
                  <c:v>7490.8647990255704</c:v>
                </c:pt>
                <c:pt idx="4">
                  <c:v>10012.180267965799</c:v>
                </c:pt>
                <c:pt idx="5">
                  <c:v>12496.954933008499</c:v>
                </c:pt>
                <c:pt idx="6">
                  <c:v>15018.270401948801</c:v>
                </c:pt>
                <c:pt idx="7">
                  <c:v>17576.126674786799</c:v>
                </c:pt>
                <c:pt idx="8">
                  <c:v>20060.901339829401</c:v>
                </c:pt>
                <c:pt idx="9">
                  <c:v>21047.5030450669</c:v>
                </c:pt>
                <c:pt idx="10">
                  <c:v>22472.5943970767</c:v>
                </c:pt>
                <c:pt idx="11">
                  <c:v>24007.308160779499</c:v>
                </c:pt>
                <c:pt idx="12">
                  <c:v>27990.2557856272</c:v>
                </c:pt>
              </c:numCache>
            </c:numRef>
          </c:xVal>
          <c:yVal>
            <c:numRef>
              <c:f>Bergan_Short!$F$3:$F$15</c:f>
              <c:numCache>
                <c:formatCode>General</c:formatCode>
                <c:ptCount val="13"/>
                <c:pt idx="0">
                  <c:v>504.37</c:v>
                </c:pt>
                <c:pt idx="1">
                  <c:v>474.74334435357503</c:v>
                </c:pt>
                <c:pt idx="2">
                  <c:v>475.464073253089</c:v>
                </c:pt>
                <c:pt idx="3">
                  <c:v>477.43309048451198</c:v>
                </c:pt>
                <c:pt idx="4">
                  <c:v>479.81316023735098</c:v>
                </c:pt>
                <c:pt idx="5">
                  <c:v>480.12434969221499</c:v>
                </c:pt>
                <c:pt idx="6">
                  <c:v>482.50441944505297</c:v>
                </c:pt>
                <c:pt idx="7">
                  <c:v>483.22666142133301</c:v>
                </c:pt>
                <c:pt idx="8">
                  <c:v>484.36600822609398</c:v>
                </c:pt>
                <c:pt idx="9">
                  <c:v>485.56739117825799</c:v>
                </c:pt>
                <c:pt idx="10">
                  <c:v>485.508381184386</c:v>
                </c:pt>
                <c:pt idx="11">
                  <c:v>485.44483196021599</c:v>
                </c:pt>
                <c:pt idx="12">
                  <c:v>484.86582791777897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E6-4777-8A7D-D8F51D0E8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Mode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Bergan_Short!$O$3:$O$14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2330</c:v>
                      </c:pt>
                      <c:pt idx="1">
                        <c:v>5020</c:v>
                      </c:pt>
                      <c:pt idx="2">
                        <c:v>7450</c:v>
                      </c:pt>
                      <c:pt idx="3">
                        <c:v>9930</c:v>
                      </c:pt>
                      <c:pt idx="4">
                        <c:v>12400</c:v>
                      </c:pt>
                      <c:pt idx="5">
                        <c:v>14900</c:v>
                      </c:pt>
                      <c:pt idx="6">
                        <c:v>17400</c:v>
                      </c:pt>
                      <c:pt idx="7">
                        <c:v>20100</c:v>
                      </c:pt>
                      <c:pt idx="8">
                        <c:v>21000</c:v>
                      </c:pt>
                      <c:pt idx="9">
                        <c:v>22400</c:v>
                      </c:pt>
                      <c:pt idx="10">
                        <c:v>24000</c:v>
                      </c:pt>
                      <c:pt idx="11">
                        <c:v>27900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Bergan_Short!$Q$3:$Q$14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524.87954999999897</c:v>
                      </c:pt>
                      <c:pt idx="1">
                        <c:v>523.88165000000004</c:v>
                      </c:pt>
                      <c:pt idx="2">
                        <c:v>524.59852999999896</c:v>
                      </c:pt>
                      <c:pt idx="3">
                        <c:v>522.41782000000001</c:v>
                      </c:pt>
                      <c:pt idx="4">
                        <c:v>518.06601999999896</c:v>
                      </c:pt>
                      <c:pt idx="5">
                        <c:v>512.76700000000005</c:v>
                      </c:pt>
                      <c:pt idx="6">
                        <c:v>507.06123999999897</c:v>
                      </c:pt>
                      <c:pt idx="7">
                        <c:v>500.81035000000003</c:v>
                      </c:pt>
                      <c:pt idx="8">
                        <c:v>498.74801000000002</c:v>
                      </c:pt>
                      <c:pt idx="9">
                        <c:v>495.58510000000001</c:v>
                      </c:pt>
                      <c:pt idx="10">
                        <c:v>492.05828000000002</c:v>
                      </c:pt>
                      <c:pt idx="11">
                        <c:v>483.98360999999898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4E6-4777-8A7D-D8F51D0E88C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Mode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Bergan_Short!$V$3:$V$14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2330</c:v>
                      </c:pt>
                      <c:pt idx="1">
                        <c:v>5020</c:v>
                      </c:pt>
                      <c:pt idx="2">
                        <c:v>7450</c:v>
                      </c:pt>
                      <c:pt idx="3">
                        <c:v>9930</c:v>
                      </c:pt>
                      <c:pt idx="4">
                        <c:v>12400</c:v>
                      </c:pt>
                      <c:pt idx="5">
                        <c:v>14900</c:v>
                      </c:pt>
                      <c:pt idx="6">
                        <c:v>17400</c:v>
                      </c:pt>
                      <c:pt idx="7">
                        <c:v>20100</c:v>
                      </c:pt>
                      <c:pt idx="8">
                        <c:v>21000</c:v>
                      </c:pt>
                      <c:pt idx="9">
                        <c:v>22400</c:v>
                      </c:pt>
                      <c:pt idx="10">
                        <c:v>24000</c:v>
                      </c:pt>
                      <c:pt idx="11">
                        <c:v>27900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Bergan_Short!$X$3:$X$14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841.25189999999998</c:v>
                      </c:pt>
                      <c:pt idx="1">
                        <c:v>840.90655000000004</c:v>
                      </c:pt>
                      <c:pt idx="2">
                        <c:v>837.72681</c:v>
                      </c:pt>
                      <c:pt idx="3">
                        <c:v>833.64062000000001</c:v>
                      </c:pt>
                      <c:pt idx="4">
                        <c:v>829.75599999999895</c:v>
                      </c:pt>
                      <c:pt idx="5">
                        <c:v>821.42723999999896</c:v>
                      </c:pt>
                      <c:pt idx="6">
                        <c:v>811.10518000000002</c:v>
                      </c:pt>
                      <c:pt idx="7">
                        <c:v>799.26968999999895</c:v>
                      </c:pt>
                      <c:pt idx="8">
                        <c:v>795.29988999999898</c:v>
                      </c:pt>
                      <c:pt idx="9">
                        <c:v>789.17111999999895</c:v>
                      </c:pt>
                      <c:pt idx="10">
                        <c:v>782.29931999999906</c:v>
                      </c:pt>
                      <c:pt idx="11">
                        <c:v>766.42583999999897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4E6-4777-8A7D-D8F51D0E88CF}"/>
                  </c:ext>
                </c:extLst>
              </c15:ser>
            </c15:filteredScatterSeries>
          </c:ext>
        </c:extLst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(F1</a:t>
            </a:r>
            <a:r>
              <a:rPr lang="fr-CA" baseline="0"/>
              <a:t> Bergan)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Bergan_Short!$H$3:$H$14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  <c:extLst xmlns:c15="http://schemas.microsoft.com/office/drawing/2012/chart"/>
            </c:numRef>
          </c:xVal>
          <c:yVal>
            <c:numRef>
              <c:f>Bergan_Short!$K$3:$K$14</c:f>
              <c:numCache>
                <c:formatCode>0.00E+00</c:formatCode>
                <c:ptCount val="12"/>
                <c:pt idx="0">
                  <c:v>6.410303E-4</c:v>
                </c:pt>
                <c:pt idx="1">
                  <c:v>7.7430260000000003E-4</c:v>
                </c:pt>
                <c:pt idx="2">
                  <c:v>2.0611636000000002E-3</c:v>
                </c:pt>
                <c:pt idx="3">
                  <c:v>4.2276911999999901E-3</c:v>
                </c:pt>
                <c:pt idx="4">
                  <c:v>7.2918814999999903E-3</c:v>
                </c:pt>
                <c:pt idx="5">
                  <c:v>1.1252146500000001E-2</c:v>
                </c:pt>
                <c:pt idx="6">
                  <c:v>1.5974899000000001E-2</c:v>
                </c:pt>
                <c:pt idx="7">
                  <c:v>2.1790093999999899E-2</c:v>
                </c:pt>
                <c:pt idx="8">
                  <c:v>2.3868284E-2</c:v>
                </c:pt>
                <c:pt idx="9">
                  <c:v>2.7222356499999899E-2</c:v>
                </c:pt>
                <c:pt idx="10">
                  <c:v>3.1215087499999902E-2</c:v>
                </c:pt>
                <c:pt idx="11">
                  <c:v>4.1508239000000002E-2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F4-4E59-8D8B-67D9D6CB7926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plus>
            <c:min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Sheet1!$I$6:$I$17</c:f>
              <c:numCache>
                <c:formatCode>General</c:formatCode>
                <c:ptCount val="12"/>
                <c:pt idx="0">
                  <c:v>2326.7838676318402</c:v>
                </c:pt>
                <c:pt idx="1">
                  <c:v>5015.5118924508697</c:v>
                </c:pt>
                <c:pt idx="2">
                  <c:v>7445.7083764219196</c:v>
                </c:pt>
                <c:pt idx="3">
                  <c:v>9927.6111685625601</c:v>
                </c:pt>
                <c:pt idx="4">
                  <c:v>12409.5139607032</c:v>
                </c:pt>
                <c:pt idx="5">
                  <c:v>14943.123061013401</c:v>
                </c:pt>
                <c:pt idx="6">
                  <c:v>17425.025853154002</c:v>
                </c:pt>
                <c:pt idx="7">
                  <c:v>20064.126911955042</c:v>
                </c:pt>
                <c:pt idx="8">
                  <c:v>20992.7611168562</c:v>
                </c:pt>
                <c:pt idx="9">
                  <c:v>22440.537745604899</c:v>
                </c:pt>
                <c:pt idx="10">
                  <c:v>24043.433298862401</c:v>
                </c:pt>
                <c:pt idx="11">
                  <c:v>27921.4064115822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F4-4E59-8D8B-67D9D6CB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Mode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Bergan_Short!$O$3:$O$14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2330</c:v>
                      </c:pt>
                      <c:pt idx="1">
                        <c:v>5020</c:v>
                      </c:pt>
                      <c:pt idx="2">
                        <c:v>7450</c:v>
                      </c:pt>
                      <c:pt idx="3">
                        <c:v>9930</c:v>
                      </c:pt>
                      <c:pt idx="4">
                        <c:v>12400</c:v>
                      </c:pt>
                      <c:pt idx="5">
                        <c:v>14900</c:v>
                      </c:pt>
                      <c:pt idx="6">
                        <c:v>17400</c:v>
                      </c:pt>
                      <c:pt idx="7">
                        <c:v>20100</c:v>
                      </c:pt>
                      <c:pt idx="8">
                        <c:v>21000</c:v>
                      </c:pt>
                      <c:pt idx="9">
                        <c:v>22400</c:v>
                      </c:pt>
                      <c:pt idx="10">
                        <c:v>24000</c:v>
                      </c:pt>
                      <c:pt idx="11">
                        <c:v>27900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Bergan_Short!$R$3:$R$14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3.1188846999999901E-4</c:v>
                      </c:pt>
                      <c:pt idx="1">
                        <c:v>3.7469080499999901E-4</c:v>
                      </c:pt>
                      <c:pt idx="2">
                        <c:v>1.0826270000000001E-3</c:v>
                      </c:pt>
                      <c:pt idx="3">
                        <c:v>1.9163425500000001E-3</c:v>
                      </c:pt>
                      <c:pt idx="4">
                        <c:v>2.8777637E-3</c:v>
                      </c:pt>
                      <c:pt idx="5">
                        <c:v>3.9646997999999902E-3</c:v>
                      </c:pt>
                      <c:pt idx="6">
                        <c:v>5.1416064999999901E-3</c:v>
                      </c:pt>
                      <c:pt idx="7">
                        <c:v>6.4963360000000001E-3</c:v>
                      </c:pt>
                      <c:pt idx="8">
                        <c:v>6.9637539999999904E-3</c:v>
                      </c:pt>
                      <c:pt idx="9">
                        <c:v>7.7044445000000001E-3</c:v>
                      </c:pt>
                      <c:pt idx="10">
                        <c:v>8.5714050000000007E-3</c:v>
                      </c:pt>
                      <c:pt idx="11">
                        <c:v>1.07819649999999E-2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F4-4E59-8D8B-67D9D6CB792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Mode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Bergan_Short!$V$3:$V$14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2330</c:v>
                      </c:pt>
                      <c:pt idx="1">
                        <c:v>5020</c:v>
                      </c:pt>
                      <c:pt idx="2">
                        <c:v>7450</c:v>
                      </c:pt>
                      <c:pt idx="3">
                        <c:v>9930</c:v>
                      </c:pt>
                      <c:pt idx="4">
                        <c:v>12400</c:v>
                      </c:pt>
                      <c:pt idx="5">
                        <c:v>14900</c:v>
                      </c:pt>
                      <c:pt idx="6">
                        <c:v>17400</c:v>
                      </c:pt>
                      <c:pt idx="7">
                        <c:v>20100</c:v>
                      </c:pt>
                      <c:pt idx="8">
                        <c:v>21000</c:v>
                      </c:pt>
                      <c:pt idx="9">
                        <c:v>22400</c:v>
                      </c:pt>
                      <c:pt idx="10">
                        <c:v>24000</c:v>
                      </c:pt>
                      <c:pt idx="11">
                        <c:v>27900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Bergan_Short!$Y$3:$Y$14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-3.8828258000000001E-4</c:v>
                      </c:pt>
                      <c:pt idx="1">
                        <c:v>1.5301112999999899E-3</c:v>
                      </c:pt>
                      <c:pt idx="2">
                        <c:v>1.36267375E-3</c:v>
                      </c:pt>
                      <c:pt idx="3">
                        <c:v>2.7748434000000001E-3</c:v>
                      </c:pt>
                      <c:pt idx="4">
                        <c:v>4.4375865499999903E-3</c:v>
                      </c:pt>
                      <c:pt idx="5">
                        <c:v>6.3076049999999896E-3</c:v>
                      </c:pt>
                      <c:pt idx="6">
                        <c:v>8.40283E-3</c:v>
                      </c:pt>
                      <c:pt idx="7">
                        <c:v>1.0884763999999899E-2</c:v>
                      </c:pt>
                      <c:pt idx="8">
                        <c:v>1.1755964000000001E-2</c:v>
                      </c:pt>
                      <c:pt idx="9">
                        <c:v>1.3141896999999901E-2</c:v>
                      </c:pt>
                      <c:pt idx="10">
                        <c:v>1.47718915E-2</c:v>
                      </c:pt>
                      <c:pt idx="11">
                        <c:v>1.8870659000000001E-2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FF4-4E59-8D8B-67D9D6CB7926}"/>
                  </c:ext>
                </c:extLst>
              </c15:ser>
            </c15:filteredScatterSeries>
          </c:ext>
        </c:extLst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réduite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Bergan_Short!$H$1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Bergan_Short!$I$3:$I$14</c:f>
              <c:numCache>
                <c:formatCode>0.00E+00</c:formatCode>
                <c:ptCount val="12"/>
                <c:pt idx="0">
                  <c:v>1.7687859683196E-2</c:v>
                </c:pt>
                <c:pt idx="1">
                  <c:v>3.8165021218269202E-2</c:v>
                </c:pt>
                <c:pt idx="2">
                  <c:v>5.6982042128544602E-2</c:v>
                </c:pt>
                <c:pt idx="3">
                  <c:v>7.6872322967801096E-2</c:v>
                </c:pt>
                <c:pt idx="4">
                  <c:v>9.7323621979433297E-2</c:v>
                </c:pt>
                <c:pt idx="5">
                  <c:v>0.118583623669219</c:v>
                </c:pt>
                <c:pt idx="6">
                  <c:v>0.140316851983361</c:v>
                </c:pt>
                <c:pt idx="7">
                  <c:v>0.16421243288276299</c:v>
                </c:pt>
                <c:pt idx="8">
                  <c:v>0.172258269201818</c:v>
                </c:pt>
                <c:pt idx="9">
                  <c:v>0.18484160992586199</c:v>
                </c:pt>
                <c:pt idx="10">
                  <c:v>0.199308714333394</c:v>
                </c:pt>
                <c:pt idx="11">
                  <c:v>0.23486373715262701</c:v>
                </c:pt>
              </c:numCache>
            </c:numRef>
          </c:xVal>
          <c:yVal>
            <c:numRef>
              <c:f>Bergan_Short!$K$3:$K$14</c:f>
              <c:numCache>
                <c:formatCode>0.00E+00</c:formatCode>
                <c:ptCount val="12"/>
                <c:pt idx="0">
                  <c:v>6.410303E-4</c:v>
                </c:pt>
                <c:pt idx="1">
                  <c:v>7.7430260000000003E-4</c:v>
                </c:pt>
                <c:pt idx="2">
                  <c:v>2.0611636000000002E-3</c:v>
                </c:pt>
                <c:pt idx="3">
                  <c:v>4.2276911999999901E-3</c:v>
                </c:pt>
                <c:pt idx="4">
                  <c:v>7.2918814999999903E-3</c:v>
                </c:pt>
                <c:pt idx="5">
                  <c:v>1.1252146500000001E-2</c:v>
                </c:pt>
                <c:pt idx="6">
                  <c:v>1.5974899000000001E-2</c:v>
                </c:pt>
                <c:pt idx="7">
                  <c:v>2.1790093999999899E-2</c:v>
                </c:pt>
                <c:pt idx="8">
                  <c:v>2.3868284E-2</c:v>
                </c:pt>
                <c:pt idx="9">
                  <c:v>2.7222356499999899E-2</c:v>
                </c:pt>
                <c:pt idx="10">
                  <c:v>3.1215087499999902E-2</c:v>
                </c:pt>
                <c:pt idx="11">
                  <c:v>4.1508239000000002E-2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F-47F2-9CE1-48A0E64E7606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plus>
            <c:minus>
              <c:numRef>
                <c:f>Sheet1!$T$6:$T$17</c:f>
                <c:numCache>
                  <c:formatCode>General</c:formatCode>
                  <c:ptCount val="12"/>
                  <c:pt idx="0">
                    <c:v>8.0000000000000004E-4</c:v>
                  </c:pt>
                  <c:pt idx="1">
                    <c:v>0</c:v>
                  </c:pt>
                  <c:pt idx="2">
                    <c:v>1E-3</c:v>
                  </c:pt>
                  <c:pt idx="3">
                    <c:v>2.5000000000000001E-3</c:v>
                  </c:pt>
                  <c:pt idx="4">
                    <c:v>4.8999999999999998E-3</c:v>
                  </c:pt>
                  <c:pt idx="5">
                    <c:v>6.0000000000000001E-3</c:v>
                  </c:pt>
                  <c:pt idx="6">
                    <c:v>2.3E-3</c:v>
                  </c:pt>
                  <c:pt idx="7">
                    <c:v>3.0000000000000001E-3</c:v>
                  </c:pt>
                  <c:pt idx="8">
                    <c:v>4.7000000000000002E-3</c:v>
                  </c:pt>
                  <c:pt idx="9">
                    <c:v>5.0000000000000001E-3</c:v>
                  </c:pt>
                  <c:pt idx="10">
                    <c:v>3.5500000000000002E-3</c:v>
                  </c:pt>
                  <c:pt idx="11">
                    <c:v>1.6E-2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Sheet1!$P$6:$P$17</c:f>
              <c:numCache>
                <c:formatCode>General</c:formatCode>
                <c:ptCount val="12"/>
                <c:pt idx="0">
                  <c:v>2.0833333333333301E-2</c:v>
                </c:pt>
                <c:pt idx="1">
                  <c:v>4.21296296296296E-2</c:v>
                </c:pt>
                <c:pt idx="2">
                  <c:v>6.25E-2</c:v>
                </c:pt>
                <c:pt idx="3">
                  <c:v>8.3101851851851802E-2</c:v>
                </c:pt>
                <c:pt idx="4">
                  <c:v>0.10393518518518501</c:v>
                </c:pt>
                <c:pt idx="5">
                  <c:v>0.124537037037037</c:v>
                </c:pt>
                <c:pt idx="6">
                  <c:v>0.14490740740740701</c:v>
                </c:pt>
                <c:pt idx="7">
                  <c:v>0.165046296296296</c:v>
                </c:pt>
                <c:pt idx="8">
                  <c:v>0.172685185185185</c:v>
                </c:pt>
                <c:pt idx="9">
                  <c:v>0.18518518518518501</c:v>
                </c:pt>
                <c:pt idx="10">
                  <c:v>0.19768518518518499</c:v>
                </c:pt>
                <c:pt idx="11">
                  <c:v>0.23055555555555499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AF-47F2-9CE1-48A0E64E7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Bergan_Short!$O$1</c15:sqref>
                        </c15:formulaRef>
                      </c:ext>
                    </c:extLst>
                    <c:strCache>
                      <c:ptCount val="1"/>
                      <c:pt idx="0">
                        <c:v>Mode 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Bergan_Short!$P$3:$P$14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1.7756454790437099E-2</c:v>
                      </c:pt>
                      <c:pt idx="1">
                        <c:v>3.8329267688608601E-2</c:v>
                      </c:pt>
                      <c:pt idx="2">
                        <c:v>5.6805344079023601E-2</c:v>
                      </c:pt>
                      <c:pt idx="3">
                        <c:v>7.6031097101549802E-2</c:v>
                      </c:pt>
                      <c:pt idx="4">
                        <c:v>9.5740693435172594E-2</c:v>
                      </c:pt>
                      <c:pt idx="5">
                        <c:v>0.116232128822642</c:v>
                      </c:pt>
                      <c:pt idx="6">
                        <c:v>0.13726152683253801</c:v>
                      </c:pt>
                      <c:pt idx="7">
                        <c:v>0.16053981312486801</c:v>
                      </c:pt>
                      <c:pt idx="8">
                        <c:v>0.16842172463003899</c:v>
                      </c:pt>
                      <c:pt idx="9">
                        <c:v>0.18079639601755501</c:v>
                      </c:pt>
                      <c:pt idx="10">
                        <c:v>0.19509884073081701</c:v>
                      </c:pt>
                      <c:pt idx="11">
                        <c:v>0.23058632088801501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Bergan_Short!$R$3:$R$14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3.1188846999999901E-4</c:v>
                      </c:pt>
                      <c:pt idx="1">
                        <c:v>3.7469080499999901E-4</c:v>
                      </c:pt>
                      <c:pt idx="2">
                        <c:v>1.0826270000000001E-3</c:v>
                      </c:pt>
                      <c:pt idx="3">
                        <c:v>1.9163425500000001E-3</c:v>
                      </c:pt>
                      <c:pt idx="4">
                        <c:v>2.8777637E-3</c:v>
                      </c:pt>
                      <c:pt idx="5">
                        <c:v>3.9646997999999902E-3</c:v>
                      </c:pt>
                      <c:pt idx="6">
                        <c:v>5.1416064999999901E-3</c:v>
                      </c:pt>
                      <c:pt idx="7">
                        <c:v>6.4963360000000001E-3</c:v>
                      </c:pt>
                      <c:pt idx="8">
                        <c:v>6.9637539999999904E-3</c:v>
                      </c:pt>
                      <c:pt idx="9">
                        <c:v>7.7044445000000001E-3</c:v>
                      </c:pt>
                      <c:pt idx="10">
                        <c:v>8.5714050000000007E-3</c:v>
                      </c:pt>
                      <c:pt idx="11">
                        <c:v>1.07819649999999E-2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EAF-47F2-9CE1-48A0E64E760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Mode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Bergan_Short!$W$3:$W$14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1.1078726835564901E-2</c:v>
                      </c:pt>
                      <c:pt idx="1">
                        <c:v>2.38789910721946E-2</c:v>
                      </c:pt>
                      <c:pt idx="2">
                        <c:v>3.5572455894063999E-2</c:v>
                      </c:pt>
                      <c:pt idx="3">
                        <c:v>4.7646430664570999E-2</c:v>
                      </c:pt>
                      <c:pt idx="4">
                        <c:v>5.9776609027232003E-2</c:v>
                      </c:pt>
                      <c:pt idx="5">
                        <c:v>7.2556639343978796E-2</c:v>
                      </c:pt>
                      <c:pt idx="6">
                        <c:v>8.5808846640579903E-2</c:v>
                      </c:pt>
                      <c:pt idx="7">
                        <c:v>0.10059182902331699</c:v>
                      </c:pt>
                      <c:pt idx="8">
                        <c:v>0.105620535166929</c:v>
                      </c:pt>
                      <c:pt idx="9">
                        <c:v>0.113536846102528</c:v>
                      </c:pt>
                      <c:pt idx="10">
                        <c:v>0.122715177612579</c:v>
                      </c:pt>
                      <c:pt idx="11">
                        <c:v>0.14561095695834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Bergan_Short!$Y$3:$Y$14</c15:sqref>
                        </c15:formulaRef>
                      </c:ext>
                    </c:extLst>
                    <c:numCache>
                      <c:formatCode>0.00E+00</c:formatCode>
                      <c:ptCount val="12"/>
                      <c:pt idx="0">
                        <c:v>-3.8828258000000001E-4</c:v>
                      </c:pt>
                      <c:pt idx="1">
                        <c:v>1.5301112999999899E-3</c:v>
                      </c:pt>
                      <c:pt idx="2">
                        <c:v>1.36267375E-3</c:v>
                      </c:pt>
                      <c:pt idx="3">
                        <c:v>2.7748434000000001E-3</c:v>
                      </c:pt>
                      <c:pt idx="4">
                        <c:v>4.4375865499999903E-3</c:v>
                      </c:pt>
                      <c:pt idx="5">
                        <c:v>6.3076049999999896E-3</c:v>
                      </c:pt>
                      <c:pt idx="6">
                        <c:v>8.40283E-3</c:v>
                      </c:pt>
                      <c:pt idx="7">
                        <c:v>1.0884763999999899E-2</c:v>
                      </c:pt>
                      <c:pt idx="8">
                        <c:v>1.1755964000000001E-2</c:v>
                      </c:pt>
                      <c:pt idx="9">
                        <c:v>1.3141896999999901E-2</c:v>
                      </c:pt>
                      <c:pt idx="10">
                        <c:v>1.47718915E-2</c:v>
                      </c:pt>
                      <c:pt idx="11">
                        <c:v>1.8870659000000001E-2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EAF-47F2-9CE1-48A0E64E7606}"/>
                  </c:ext>
                </c:extLst>
              </c15:ser>
            </c15:filteredScatterSeries>
          </c:ext>
        </c:extLst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Bergan_Long!$H$3:$H$14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Bergan_Long!$J$3:$J$14</c:f>
              <c:numCache>
                <c:formatCode>0.00E+00</c:formatCode>
                <c:ptCount val="12"/>
                <c:pt idx="0">
                  <c:v>279.73086999999902</c:v>
                </c:pt>
                <c:pt idx="1">
                  <c:v>275.32938999999902</c:v>
                </c:pt>
                <c:pt idx="2">
                  <c:v>268.79361999999901</c:v>
                </c:pt>
                <c:pt idx="3">
                  <c:v>262.75367999999901</c:v>
                </c:pt>
                <c:pt idx="4">
                  <c:v>257.84631999999903</c:v>
                </c:pt>
                <c:pt idx="5">
                  <c:v>253.951729999999</c:v>
                </c:pt>
                <c:pt idx="6">
                  <c:v>250.93259</c:v>
                </c:pt>
                <c:pt idx="7">
                  <c:v>248.44345000000001</c:v>
                </c:pt>
                <c:pt idx="8">
                  <c:v>247.75262000000001</c:v>
                </c:pt>
                <c:pt idx="9">
                  <c:v>246.79273000000001</c:v>
                </c:pt>
                <c:pt idx="10">
                  <c:v>245.847399999999</c:v>
                </c:pt>
                <c:pt idx="11">
                  <c:v>244.07058000000001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E-43B2-A759-12F893EC1541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Bergan_Long!$O$3:$O$14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Bergan_Long!$Q$3:$Q$14</c:f>
              <c:numCache>
                <c:formatCode>0.00E+00</c:formatCode>
                <c:ptCount val="12"/>
                <c:pt idx="0">
                  <c:v>530.94911000000002</c:v>
                </c:pt>
                <c:pt idx="1">
                  <c:v>529.95809999999904</c:v>
                </c:pt>
                <c:pt idx="2">
                  <c:v>530.63672999999903</c:v>
                </c:pt>
                <c:pt idx="3">
                  <c:v>528.56087000000002</c:v>
                </c:pt>
                <c:pt idx="4">
                  <c:v>524.17339000000004</c:v>
                </c:pt>
                <c:pt idx="5">
                  <c:v>518.79102999999895</c:v>
                </c:pt>
                <c:pt idx="6">
                  <c:v>512.96217999999897</c:v>
                </c:pt>
                <c:pt idx="7">
                  <c:v>506.55930999999902</c:v>
                </c:pt>
                <c:pt idx="8">
                  <c:v>504.44312000000002</c:v>
                </c:pt>
                <c:pt idx="9">
                  <c:v>501.19457999999901</c:v>
                </c:pt>
                <c:pt idx="10">
                  <c:v>497.56830999999897</c:v>
                </c:pt>
                <c:pt idx="11">
                  <c:v>489.25108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0E-43B2-A759-12F893EC1541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Bergan_Short!$V$3:$V$14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Bergan_Long!$X$3:$X$14</c:f>
              <c:numCache>
                <c:formatCode>0.00E+00</c:formatCode>
                <c:ptCount val="12"/>
                <c:pt idx="0">
                  <c:v>847.35810000000004</c:v>
                </c:pt>
                <c:pt idx="1">
                  <c:v>846.98553000000004</c:v>
                </c:pt>
                <c:pt idx="2">
                  <c:v>843.89517000000001</c:v>
                </c:pt>
                <c:pt idx="3">
                  <c:v>839.63503000000003</c:v>
                </c:pt>
                <c:pt idx="4">
                  <c:v>835.80376000000001</c:v>
                </c:pt>
                <c:pt idx="5">
                  <c:v>827.45871999999895</c:v>
                </c:pt>
                <c:pt idx="6">
                  <c:v>817.02125999999998</c:v>
                </c:pt>
                <c:pt idx="7">
                  <c:v>805.03246999999897</c:v>
                </c:pt>
                <c:pt idx="8">
                  <c:v>801.00604999999905</c:v>
                </c:pt>
                <c:pt idx="9">
                  <c:v>794.78664999999899</c:v>
                </c:pt>
                <c:pt idx="10">
                  <c:v>787.80795999999896</c:v>
                </c:pt>
                <c:pt idx="11">
                  <c:v>771.66837999999905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0E-43B2-A759-12F893EC1541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Bergan_Short!$E$3:$E$15</c:f>
              <c:numCache>
                <c:formatCode>General</c:formatCode>
                <c:ptCount val="13"/>
                <c:pt idx="0">
                  <c:v>0</c:v>
                </c:pt>
                <c:pt idx="1">
                  <c:v>2448.23386114494</c:v>
                </c:pt>
                <c:pt idx="2">
                  <c:v>5042.63093788063</c:v>
                </c:pt>
                <c:pt idx="3">
                  <c:v>7490.8647990255704</c:v>
                </c:pt>
                <c:pt idx="4">
                  <c:v>10012.180267965799</c:v>
                </c:pt>
                <c:pt idx="5">
                  <c:v>12496.954933008499</c:v>
                </c:pt>
                <c:pt idx="6">
                  <c:v>15018.270401948801</c:v>
                </c:pt>
                <c:pt idx="7">
                  <c:v>17576.126674786799</c:v>
                </c:pt>
                <c:pt idx="8">
                  <c:v>20060.901339829401</c:v>
                </c:pt>
                <c:pt idx="9">
                  <c:v>21047.5030450669</c:v>
                </c:pt>
                <c:pt idx="10">
                  <c:v>22472.5943970767</c:v>
                </c:pt>
                <c:pt idx="11">
                  <c:v>24007.308160779499</c:v>
                </c:pt>
                <c:pt idx="12">
                  <c:v>27990.2557856272</c:v>
                </c:pt>
              </c:numCache>
            </c:numRef>
          </c:xVal>
          <c:yVal>
            <c:numRef>
              <c:f>Bergan_Short!$F$3:$F$15</c:f>
              <c:numCache>
                <c:formatCode>General</c:formatCode>
                <c:ptCount val="13"/>
                <c:pt idx="0">
                  <c:v>504.37</c:v>
                </c:pt>
                <c:pt idx="1">
                  <c:v>474.74334435357503</c:v>
                </c:pt>
                <c:pt idx="2">
                  <c:v>475.464073253089</c:v>
                </c:pt>
                <c:pt idx="3">
                  <c:v>477.43309048451198</c:v>
                </c:pt>
                <c:pt idx="4">
                  <c:v>479.81316023735098</c:v>
                </c:pt>
                <c:pt idx="5">
                  <c:v>480.12434969221499</c:v>
                </c:pt>
                <c:pt idx="6">
                  <c:v>482.50441944505297</c:v>
                </c:pt>
                <c:pt idx="7">
                  <c:v>483.22666142133301</c:v>
                </c:pt>
                <c:pt idx="8">
                  <c:v>484.36600822609398</c:v>
                </c:pt>
                <c:pt idx="9">
                  <c:v>485.56739117825799</c:v>
                </c:pt>
                <c:pt idx="10">
                  <c:v>485.508381184386</c:v>
                </c:pt>
                <c:pt idx="11">
                  <c:v>485.44483196021599</c:v>
                </c:pt>
                <c:pt idx="12">
                  <c:v>484.86582791777897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0E-43B2-A759-12F893EC1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Bergan_Long!$H$3:$H$14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Bergan_Long!$K$3:$K$14</c:f>
              <c:numCache>
                <c:formatCode>0.00E+00</c:formatCode>
                <c:ptCount val="12"/>
                <c:pt idx="0">
                  <c:v>5.85926349999999E-4</c:v>
                </c:pt>
                <c:pt idx="1">
                  <c:v>3.8024190499999899E-3</c:v>
                </c:pt>
                <c:pt idx="2">
                  <c:v>9.8407965000000003E-3</c:v>
                </c:pt>
                <c:pt idx="3">
                  <c:v>1.8638564499999899E-2</c:v>
                </c:pt>
                <c:pt idx="4">
                  <c:v>2.9311201499999901E-2</c:v>
                </c:pt>
                <c:pt idx="5">
                  <c:v>4.13795709999999E-2</c:v>
                </c:pt>
                <c:pt idx="6">
                  <c:v>5.4205620000000003E-2</c:v>
                </c:pt>
                <c:pt idx="7">
                  <c:v>6.8531124999999901E-2</c:v>
                </c:pt>
                <c:pt idx="8">
                  <c:v>7.3364709999999903E-2</c:v>
                </c:pt>
                <c:pt idx="9">
                  <c:v>8.0917210000000003E-2</c:v>
                </c:pt>
                <c:pt idx="10">
                  <c:v>8.9581594999999903E-2</c:v>
                </c:pt>
                <c:pt idx="11">
                  <c:v>0.110729154999999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8-4BDE-ACDE-F687C454AE1E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Bergan_Long!$O$3:$O$14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Bergan_Long!$R$3:$R$14</c:f>
              <c:numCache>
                <c:formatCode>0.00E+00</c:formatCode>
                <c:ptCount val="12"/>
                <c:pt idx="0">
                  <c:v>3.0896880000000002E-4</c:v>
                </c:pt>
                <c:pt idx="1">
                  <c:v>3.7204213999999901E-4</c:v>
                </c:pt>
                <c:pt idx="2">
                  <c:v>1.07833004999999E-3</c:v>
                </c:pt>
                <c:pt idx="3">
                  <c:v>1.9123497000000001E-3</c:v>
                </c:pt>
                <c:pt idx="4">
                  <c:v>2.8718493999999898E-3</c:v>
                </c:pt>
                <c:pt idx="5">
                  <c:v>3.9567979500000003E-3</c:v>
                </c:pt>
                <c:pt idx="6">
                  <c:v>5.1369509999999903E-3</c:v>
                </c:pt>
                <c:pt idx="7">
                  <c:v>6.4980569999999903E-3</c:v>
                </c:pt>
                <c:pt idx="8">
                  <c:v>6.9691765000000003E-3</c:v>
                </c:pt>
                <c:pt idx="9">
                  <c:v>7.7169200000000004E-3</c:v>
                </c:pt>
                <c:pt idx="10">
                  <c:v>8.5937970000000002E-3</c:v>
                </c:pt>
                <c:pt idx="11">
                  <c:v>1.0838927499999901E-2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B8-4BDE-ACDE-F687C454AE1E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Bergan_Long!$V$3:$V$14</c:f>
              <c:numCache>
                <c:formatCode>0.00E+00</c:formatCode>
                <c:ptCount val="12"/>
                <c:pt idx="0">
                  <c:v>2330</c:v>
                </c:pt>
                <c:pt idx="1">
                  <c:v>5020</c:v>
                </c:pt>
                <c:pt idx="2">
                  <c:v>7450</c:v>
                </c:pt>
                <c:pt idx="3">
                  <c:v>9930</c:v>
                </c:pt>
                <c:pt idx="4">
                  <c:v>12400</c:v>
                </c:pt>
                <c:pt idx="5">
                  <c:v>14900</c:v>
                </c:pt>
                <c:pt idx="6">
                  <c:v>17400</c:v>
                </c:pt>
                <c:pt idx="7">
                  <c:v>20100</c:v>
                </c:pt>
                <c:pt idx="8">
                  <c:v>21000</c:v>
                </c:pt>
                <c:pt idx="9">
                  <c:v>22400</c:v>
                </c:pt>
                <c:pt idx="10">
                  <c:v>24000</c:v>
                </c:pt>
                <c:pt idx="11">
                  <c:v>27900</c:v>
                </c:pt>
              </c:numCache>
            </c:numRef>
          </c:xVal>
          <c:yVal>
            <c:numRef>
              <c:f>Bergan_Long!$Y$3:$Y$14</c:f>
              <c:numCache>
                <c:formatCode>0.00E+00</c:formatCode>
                <c:ptCount val="12"/>
                <c:pt idx="0">
                  <c:v>-4.2067674000000001E-4</c:v>
                </c:pt>
                <c:pt idx="1">
                  <c:v>1.57139889999999E-3</c:v>
                </c:pt>
                <c:pt idx="2">
                  <c:v>1.3625846E-3</c:v>
                </c:pt>
                <c:pt idx="3">
                  <c:v>2.77819104999999E-3</c:v>
                </c:pt>
                <c:pt idx="4">
                  <c:v>4.4625098999999903E-3</c:v>
                </c:pt>
                <c:pt idx="5">
                  <c:v>6.354213E-3</c:v>
                </c:pt>
                <c:pt idx="6">
                  <c:v>8.4723890000000003E-3</c:v>
                </c:pt>
                <c:pt idx="7">
                  <c:v>1.0974582E-2</c:v>
                </c:pt>
                <c:pt idx="8">
                  <c:v>1.18524854999999E-2</c:v>
                </c:pt>
                <c:pt idx="9">
                  <c:v>1.324873E-2</c:v>
                </c:pt>
                <c:pt idx="10">
                  <c:v>1.4890504000000001E-2</c:v>
                </c:pt>
                <c:pt idx="11">
                  <c:v>1.9016651999999901E-2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B8-4BDE-ACDE-F687C454AE1E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Sheet1!$I$6:$I$17</c:f>
              <c:numCache>
                <c:formatCode>General</c:formatCode>
                <c:ptCount val="12"/>
                <c:pt idx="0">
                  <c:v>2326.7838676318402</c:v>
                </c:pt>
                <c:pt idx="1">
                  <c:v>5015.5118924508697</c:v>
                </c:pt>
                <c:pt idx="2">
                  <c:v>7445.7083764219196</c:v>
                </c:pt>
                <c:pt idx="3">
                  <c:v>9927.6111685625601</c:v>
                </c:pt>
                <c:pt idx="4">
                  <c:v>12409.5139607032</c:v>
                </c:pt>
                <c:pt idx="5">
                  <c:v>14943.123061013401</c:v>
                </c:pt>
                <c:pt idx="6">
                  <c:v>17425.025853154002</c:v>
                </c:pt>
                <c:pt idx="7">
                  <c:v>20064.126911955042</c:v>
                </c:pt>
                <c:pt idx="8">
                  <c:v>20992.7611168562</c:v>
                </c:pt>
                <c:pt idx="9">
                  <c:v>22440.537745604899</c:v>
                </c:pt>
                <c:pt idx="10">
                  <c:v>24043.433298862401</c:v>
                </c:pt>
                <c:pt idx="11">
                  <c:v>27921.4064115822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B8-4BDE-ACDE-F687C454A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réduite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Bergan_Short!$H$1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Bergan_Long!$I$3:$I$14</c:f>
              <c:numCache>
                <c:formatCode>0.00E+00</c:formatCode>
                <c:ptCount val="12"/>
                <c:pt idx="0">
                  <c:v>3.3317738582087801E-2</c:v>
                </c:pt>
                <c:pt idx="1">
                  <c:v>7.29308266000952E-2</c:v>
                </c:pt>
                <c:pt idx="2">
                  <c:v>0.110865726649315</c:v>
                </c:pt>
                <c:pt idx="3">
                  <c:v>0.15116819676892801</c:v>
                </c:pt>
                <c:pt idx="4">
                  <c:v>0.19236264453958399</c:v>
                </c:pt>
                <c:pt idx="5">
                  <c:v>0.23469026968235199</c:v>
                </c:pt>
                <c:pt idx="6">
                  <c:v>0.277365327476992</c:v>
                </c:pt>
                <c:pt idx="7">
                  <c:v>0.32361489103455898</c:v>
                </c:pt>
                <c:pt idx="8">
                  <c:v>0.33904787767733802</c:v>
                </c:pt>
                <c:pt idx="9">
                  <c:v>0.36305769622954398</c:v>
                </c:pt>
                <c:pt idx="10">
                  <c:v>0.390486130827497</c:v>
                </c:pt>
                <c:pt idx="11">
                  <c:v>0.45724478550425801</c:v>
                </c:pt>
              </c:numCache>
            </c:numRef>
          </c:xVal>
          <c:yVal>
            <c:numRef>
              <c:f>Bergan_Long!$K$3:$K$14</c:f>
              <c:numCache>
                <c:formatCode>0.00E+00</c:formatCode>
                <c:ptCount val="12"/>
                <c:pt idx="0">
                  <c:v>5.85926349999999E-4</c:v>
                </c:pt>
                <c:pt idx="1">
                  <c:v>3.8024190499999899E-3</c:v>
                </c:pt>
                <c:pt idx="2">
                  <c:v>9.8407965000000003E-3</c:v>
                </c:pt>
                <c:pt idx="3">
                  <c:v>1.8638564499999899E-2</c:v>
                </c:pt>
                <c:pt idx="4">
                  <c:v>2.9311201499999901E-2</c:v>
                </c:pt>
                <c:pt idx="5">
                  <c:v>4.13795709999999E-2</c:v>
                </c:pt>
                <c:pt idx="6">
                  <c:v>5.4205620000000003E-2</c:v>
                </c:pt>
                <c:pt idx="7">
                  <c:v>6.8531124999999901E-2</c:v>
                </c:pt>
                <c:pt idx="8">
                  <c:v>7.3364709999999903E-2</c:v>
                </c:pt>
                <c:pt idx="9">
                  <c:v>8.0917210000000003E-2</c:v>
                </c:pt>
                <c:pt idx="10">
                  <c:v>8.9581594999999903E-2</c:v>
                </c:pt>
                <c:pt idx="11">
                  <c:v>0.110729154999999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B-49DE-B03C-F929C8E1F796}"/>
            </c:ext>
          </c:extLst>
        </c:ser>
        <c:ser>
          <c:idx val="1"/>
          <c:order val="1"/>
          <c:tx>
            <c:strRef>
              <c:f>Bergan_Short!$O$1</c:f>
              <c:strCache>
                <c:ptCount val="1"/>
                <c:pt idx="0">
                  <c:v>Mode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Bergan_Long!$P$3:$P$14</c:f>
              <c:numCache>
                <c:formatCode>0.00E+00</c:formatCode>
                <c:ptCount val="12"/>
                <c:pt idx="0">
                  <c:v>1.7553471367528901E-2</c:v>
                </c:pt>
                <c:pt idx="1">
                  <c:v>3.7889787890778501E-2</c:v>
                </c:pt>
                <c:pt idx="2">
                  <c:v>5.6158947006928799E-2</c:v>
                </c:pt>
                <c:pt idx="3">
                  <c:v>7.5147447066976403E-2</c:v>
                </c:pt>
                <c:pt idx="4">
                  <c:v>9.4625177367359301E-2</c:v>
                </c:pt>
                <c:pt idx="5">
                  <c:v>0.114882479752974</c:v>
                </c:pt>
                <c:pt idx="6">
                  <c:v>0.13568251756883901</c:v>
                </c:pt>
                <c:pt idx="7">
                  <c:v>0.15871784095726099</c:v>
                </c:pt>
                <c:pt idx="8">
                  <c:v>0.16652026099592701</c:v>
                </c:pt>
                <c:pt idx="9">
                  <c:v>0.17877288297890201</c:v>
                </c:pt>
                <c:pt idx="10">
                  <c:v>0.19293833242715899</c:v>
                </c:pt>
                <c:pt idx="11">
                  <c:v>0.22810373765552</c:v>
                </c:pt>
              </c:numCache>
            </c:numRef>
          </c:xVal>
          <c:yVal>
            <c:numRef>
              <c:f>Bergan_Long!$R$3:$R$14</c:f>
              <c:numCache>
                <c:formatCode>0.00E+00</c:formatCode>
                <c:ptCount val="12"/>
                <c:pt idx="0">
                  <c:v>3.0896880000000002E-4</c:v>
                </c:pt>
                <c:pt idx="1">
                  <c:v>3.7204213999999901E-4</c:v>
                </c:pt>
                <c:pt idx="2">
                  <c:v>1.07833004999999E-3</c:v>
                </c:pt>
                <c:pt idx="3">
                  <c:v>1.9123497000000001E-3</c:v>
                </c:pt>
                <c:pt idx="4">
                  <c:v>2.8718493999999898E-3</c:v>
                </c:pt>
                <c:pt idx="5">
                  <c:v>3.9567979500000003E-3</c:v>
                </c:pt>
                <c:pt idx="6">
                  <c:v>5.1369509999999903E-3</c:v>
                </c:pt>
                <c:pt idx="7">
                  <c:v>6.4980569999999903E-3</c:v>
                </c:pt>
                <c:pt idx="8">
                  <c:v>6.9691765000000003E-3</c:v>
                </c:pt>
                <c:pt idx="9">
                  <c:v>7.7169200000000004E-3</c:v>
                </c:pt>
                <c:pt idx="10">
                  <c:v>8.5937970000000002E-3</c:v>
                </c:pt>
                <c:pt idx="11">
                  <c:v>1.0838927499999901E-2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B-49DE-B03C-F929C8E1F796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Bergan_Long!$W$3:$W$14</c:f>
              <c:numCache>
                <c:formatCode>0.00E+00</c:formatCode>
                <c:ptCount val="12"/>
                <c:pt idx="0">
                  <c:v>1.09988917318427E-2</c:v>
                </c:pt>
                <c:pt idx="1">
                  <c:v>2.37076069056339E-2</c:v>
                </c:pt>
                <c:pt idx="2">
                  <c:v>3.5312442895010197E-2</c:v>
                </c:pt>
                <c:pt idx="3">
                  <c:v>4.7306268296119003E-2</c:v>
                </c:pt>
                <c:pt idx="4">
                  <c:v>5.9344073781146901E-2</c:v>
                </c:pt>
                <c:pt idx="5">
                  <c:v>7.2027762303356904E-2</c:v>
                </c:pt>
                <c:pt idx="6">
                  <c:v>8.5187501730371096E-2</c:v>
                </c:pt>
                <c:pt idx="7">
                  <c:v>9.9871748030237795E-2</c:v>
                </c:pt>
                <c:pt idx="8">
                  <c:v>0.10486812178259999</c:v>
                </c:pt>
                <c:pt idx="9">
                  <c:v>0.112734656527006</c:v>
                </c:pt>
                <c:pt idx="10">
                  <c:v>0.121857108425256</c:v>
                </c:pt>
                <c:pt idx="11">
                  <c:v>0.14462170913365599</c:v>
                </c:pt>
              </c:numCache>
            </c:numRef>
          </c:xVal>
          <c:yVal>
            <c:numRef>
              <c:f>Bergan_Long!$Y$3:$Y$14</c:f>
              <c:numCache>
                <c:formatCode>0.00E+00</c:formatCode>
                <c:ptCount val="12"/>
                <c:pt idx="0">
                  <c:v>-4.2067674000000001E-4</c:v>
                </c:pt>
                <c:pt idx="1">
                  <c:v>1.57139889999999E-3</c:v>
                </c:pt>
                <c:pt idx="2">
                  <c:v>1.3625846E-3</c:v>
                </c:pt>
                <c:pt idx="3">
                  <c:v>2.77819104999999E-3</c:v>
                </c:pt>
                <c:pt idx="4">
                  <c:v>4.4625098999999903E-3</c:v>
                </c:pt>
                <c:pt idx="5">
                  <c:v>6.354213E-3</c:v>
                </c:pt>
                <c:pt idx="6">
                  <c:v>8.4723890000000003E-3</c:v>
                </c:pt>
                <c:pt idx="7">
                  <c:v>1.0974582E-2</c:v>
                </c:pt>
                <c:pt idx="8">
                  <c:v>1.18524854999999E-2</c:v>
                </c:pt>
                <c:pt idx="9">
                  <c:v>1.324873E-2</c:v>
                </c:pt>
                <c:pt idx="10">
                  <c:v>1.4890504000000001E-2</c:v>
                </c:pt>
                <c:pt idx="11">
                  <c:v>1.9016651999999901E-2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BB-49DE-B03C-F929C8E1F796}"/>
            </c:ext>
          </c:extLst>
        </c:ser>
        <c:ser>
          <c:idx val="3"/>
          <c:order val="3"/>
          <c:tx>
            <c:v>Ref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Sheet1!$P$6:$P$17</c:f>
              <c:numCache>
                <c:formatCode>General</c:formatCode>
                <c:ptCount val="12"/>
                <c:pt idx="0">
                  <c:v>2.0833333333333301E-2</c:v>
                </c:pt>
                <c:pt idx="1">
                  <c:v>4.21296296296296E-2</c:v>
                </c:pt>
                <c:pt idx="2">
                  <c:v>6.25E-2</c:v>
                </c:pt>
                <c:pt idx="3">
                  <c:v>8.3101851851851802E-2</c:v>
                </c:pt>
                <c:pt idx="4">
                  <c:v>0.10393518518518501</c:v>
                </c:pt>
                <c:pt idx="5">
                  <c:v>0.124537037037037</c:v>
                </c:pt>
                <c:pt idx="6">
                  <c:v>0.14490740740740701</c:v>
                </c:pt>
                <c:pt idx="7">
                  <c:v>0.165046296296296</c:v>
                </c:pt>
                <c:pt idx="8">
                  <c:v>0.172685185185185</c:v>
                </c:pt>
                <c:pt idx="9">
                  <c:v>0.18518518518518501</c:v>
                </c:pt>
                <c:pt idx="10">
                  <c:v>0.19768518518518499</c:v>
                </c:pt>
                <c:pt idx="11">
                  <c:v>0.23055555555555499</c:v>
                </c:pt>
              </c:numCache>
            </c:numRef>
          </c:xVal>
          <c:yVal>
            <c:numRef>
              <c:f>Sheet1!$R$6:$R$17</c:f>
              <c:numCache>
                <c:formatCode>General</c:formatCode>
                <c:ptCount val="12"/>
                <c:pt idx="0">
                  <c:v>0</c:v>
                </c:pt>
                <c:pt idx="1">
                  <c:v>5.4644808743169963E-4</c:v>
                </c:pt>
                <c:pt idx="2">
                  <c:v>8.1967213114755941E-4</c:v>
                </c:pt>
                <c:pt idx="3">
                  <c:v>5.6010928961748594E-3</c:v>
                </c:pt>
                <c:pt idx="4">
                  <c:v>1.0245901639344277E-2</c:v>
                </c:pt>
                <c:pt idx="5">
                  <c:v>1.5710382513661043E-2</c:v>
                </c:pt>
                <c:pt idx="6">
                  <c:v>2.1174863387978037E-2</c:v>
                </c:pt>
                <c:pt idx="7">
                  <c:v>2.7251677388116437E-2</c:v>
                </c:pt>
                <c:pt idx="8">
                  <c:v>2.8688524590163841E-2</c:v>
                </c:pt>
                <c:pt idx="9">
                  <c:v>3.1420765027322238E-2</c:v>
                </c:pt>
                <c:pt idx="10">
                  <c:v>3.5928961748633838E-2</c:v>
                </c:pt>
                <c:pt idx="11">
                  <c:v>4.808743169398904E-2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BB-49DE-B03C-F929C8E1F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Cupr_Short!$D$3:$D$8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Cupr_Short!$F$3:$F$8</c:f>
              <c:numCache>
                <c:formatCode>0.00E+00</c:formatCode>
                <c:ptCount val="6"/>
                <c:pt idx="0">
                  <c:v>151.82534000000001</c:v>
                </c:pt>
                <c:pt idx="1">
                  <c:v>143.96109999999899</c:v>
                </c:pt>
                <c:pt idx="2">
                  <c:v>142.01034000000001</c:v>
                </c:pt>
                <c:pt idx="3">
                  <c:v>141.055319999999</c:v>
                </c:pt>
                <c:pt idx="4">
                  <c:v>140.14366000000001</c:v>
                </c:pt>
                <c:pt idx="5">
                  <c:v>139.43279000000001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0-4AA4-9418-A692785DA841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Cupr_Short!$K$3:$K$8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Cupr_Short!$M$3:$M$8</c:f>
              <c:numCache>
                <c:formatCode>0.00E+00</c:formatCode>
                <c:ptCount val="6"/>
                <c:pt idx="0">
                  <c:v>316.92912999999902</c:v>
                </c:pt>
                <c:pt idx="1">
                  <c:v>293.37889000000001</c:v>
                </c:pt>
                <c:pt idx="2">
                  <c:v>285.64017000000001</c:v>
                </c:pt>
                <c:pt idx="3">
                  <c:v>280.09876000000003</c:v>
                </c:pt>
                <c:pt idx="4">
                  <c:v>274.36286999999902</c:v>
                </c:pt>
                <c:pt idx="5">
                  <c:v>270.58591999999902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0-4AA4-9418-A692785DA841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Cupr_Short!$R$3:$R$8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Cupr_Short!$T$3:$T$8</c:f>
              <c:numCache>
                <c:formatCode>0.00E+00</c:formatCode>
                <c:ptCount val="6"/>
                <c:pt idx="0">
                  <c:v>552.97544000000005</c:v>
                </c:pt>
                <c:pt idx="1">
                  <c:v>508.1902</c:v>
                </c:pt>
                <c:pt idx="2">
                  <c:v>486.36418999999898</c:v>
                </c:pt>
                <c:pt idx="3">
                  <c:v>476.16284999999903</c:v>
                </c:pt>
                <c:pt idx="4">
                  <c:v>471.06590999999901</c:v>
                </c:pt>
                <c:pt idx="5">
                  <c:v>469.27469000000002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60-4AA4-9418-A692785DA841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060-4AA4-9418-A692785DA841}"/>
            </c:ext>
          </c:extLst>
        </c:ser>
        <c:ser>
          <c:idx val="4"/>
          <c:order val="4"/>
          <c:tx>
            <c:v>Ref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060-4AA4-9418-A692785DA841}"/>
            </c:ext>
          </c:extLst>
        </c:ser>
        <c:ser>
          <c:idx val="5"/>
          <c:order val="5"/>
          <c:tx>
            <c:v>Ref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330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1060-4AA4-9418-A692785DA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(Cupr)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Cupr_Short!$D$3:$D$8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Cupr_Short!$G$3:$G$8</c:f>
              <c:numCache>
                <c:formatCode>0.00E+00</c:formatCode>
                <c:ptCount val="6"/>
                <c:pt idx="0">
                  <c:v>2.3267137E-2</c:v>
                </c:pt>
                <c:pt idx="1">
                  <c:v>7.2492879999999899E-2</c:v>
                </c:pt>
                <c:pt idx="2">
                  <c:v>0.121044639999999</c:v>
                </c:pt>
                <c:pt idx="3">
                  <c:v>0.16877946499999899</c:v>
                </c:pt>
                <c:pt idx="4">
                  <c:v>0.21699026499999899</c:v>
                </c:pt>
                <c:pt idx="5">
                  <c:v>0.246675859999999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E-4434-93E5-B0BD0419DA32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Sheet1!$V$6:$V$12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28000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3E-4434-93E5-B0BD0419D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Mode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Cupr_Short!$K$3:$K$8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15000</c:v>
                      </c:pt>
                      <c:pt idx="3">
                        <c:v>20000</c:v>
                      </c:pt>
                      <c:pt idx="4">
                        <c:v>25000</c:v>
                      </c:pt>
                      <c:pt idx="5">
                        <c:v>28000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Cupr_Short!$N$3:$N$8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1.82397415E-2</c:v>
                      </c:pt>
                      <c:pt idx="1">
                        <c:v>5.4220110000000002E-2</c:v>
                      </c:pt>
                      <c:pt idx="2">
                        <c:v>8.9745510000000001E-2</c:v>
                      </c:pt>
                      <c:pt idx="3">
                        <c:v>0.124607684999999</c:v>
                      </c:pt>
                      <c:pt idx="4">
                        <c:v>0.159945749999999</c:v>
                      </c:pt>
                      <c:pt idx="5">
                        <c:v>0.18166187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93E-4434-93E5-B0BD0419DA3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Mode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Cupr_Short!$R$3:$R$8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15000</c:v>
                      </c:pt>
                      <c:pt idx="3">
                        <c:v>20000</c:v>
                      </c:pt>
                      <c:pt idx="4">
                        <c:v>25000</c:v>
                      </c:pt>
                      <c:pt idx="5">
                        <c:v>28000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Cupr_Short!$U$3:$U$8</c15:sqref>
                        </c15:formulaRef>
                      </c:ext>
                    </c:extLst>
                    <c:numCache>
                      <c:formatCode>0.00E+00</c:formatCode>
                      <c:ptCount val="6"/>
                      <c:pt idx="0">
                        <c:v>7.2190179999999902E-3</c:v>
                      </c:pt>
                      <c:pt idx="1">
                        <c:v>2.9754637999999899E-2</c:v>
                      </c:pt>
                      <c:pt idx="2">
                        <c:v>5.87559849999999E-2</c:v>
                      </c:pt>
                      <c:pt idx="3">
                        <c:v>8.8369744999999902E-2</c:v>
                      </c:pt>
                      <c:pt idx="4">
                        <c:v>0.117399749999999</c:v>
                      </c:pt>
                      <c:pt idx="5">
                        <c:v>0.134483304999999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93E-4434-93E5-B0BD0419DA32}"/>
                  </c:ext>
                </c:extLst>
              </c15:ser>
            </c15:filteredScatterSeries>
          </c:ext>
        </c:extLst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réduite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Bergan_Short!$H$1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Cupr_Short!$E$3:$E$8</c:f>
              <c:numCache>
                <c:formatCode>0.00E+00</c:formatCode>
                <c:ptCount val="6"/>
                <c:pt idx="0">
                  <c:v>0.346658726055666</c:v>
                </c:pt>
                <c:pt idx="1">
                  <c:v>0.73119167535352803</c:v>
                </c:pt>
                <c:pt idx="2">
                  <c:v>1.1118538047448101</c:v>
                </c:pt>
                <c:pt idx="3">
                  <c:v>1.49250886665936</c:v>
                </c:pt>
                <c:pt idx="4">
                  <c:v>1.8777723853996799</c:v>
                </c:pt>
                <c:pt idx="5">
                  <c:v>2.11382732931947</c:v>
                </c:pt>
              </c:numCache>
            </c:numRef>
          </c:xVal>
          <c:yVal>
            <c:numRef>
              <c:f>Cupr_Short!$G$3:$G$8</c:f>
              <c:numCache>
                <c:formatCode>0.00E+00</c:formatCode>
                <c:ptCount val="6"/>
                <c:pt idx="0">
                  <c:v>2.3267137E-2</c:v>
                </c:pt>
                <c:pt idx="1">
                  <c:v>7.2492879999999899E-2</c:v>
                </c:pt>
                <c:pt idx="2">
                  <c:v>0.121044639999999</c:v>
                </c:pt>
                <c:pt idx="3">
                  <c:v>0.16877946499999899</c:v>
                </c:pt>
                <c:pt idx="4">
                  <c:v>0.21699026499999899</c:v>
                </c:pt>
                <c:pt idx="5">
                  <c:v>0.246675859999999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5-49CE-A9FC-17B4CDAB4AC6}"/>
            </c:ext>
          </c:extLst>
        </c:ser>
        <c:ser>
          <c:idx val="1"/>
          <c:order val="1"/>
          <c:tx>
            <c:strRef>
              <c:f>Bergan_Short!$O$1</c:f>
              <c:strCache>
                <c:ptCount val="1"/>
                <c:pt idx="0">
                  <c:v>Mode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Cupr_Short!$L$3:$L$8</c:f>
              <c:numCache>
                <c:formatCode>0.00E+00</c:formatCode>
                <c:ptCount val="6"/>
                <c:pt idx="0">
                  <c:v>0.16606734429040401</c:v>
                </c:pt>
                <c:pt idx="1">
                  <c:v>0.35879595118359298</c:v>
                </c:pt>
                <c:pt idx="2">
                  <c:v>0.55277497153886002</c:v>
                </c:pt>
                <c:pt idx="3">
                  <c:v>0.75161459404344899</c:v>
                </c:pt>
                <c:pt idx="4">
                  <c:v>0.95916001584632105</c:v>
                </c:pt>
                <c:pt idx="5">
                  <c:v>1.0892541714855699</c:v>
                </c:pt>
              </c:numCache>
            </c:numRef>
          </c:xVal>
          <c:yVal>
            <c:numRef>
              <c:f>Cupr_Short!$N$3:$N$8</c:f>
              <c:numCache>
                <c:formatCode>0.00E+00</c:formatCode>
                <c:ptCount val="6"/>
                <c:pt idx="0">
                  <c:v>1.82397415E-2</c:v>
                </c:pt>
                <c:pt idx="1">
                  <c:v>5.4220110000000002E-2</c:v>
                </c:pt>
                <c:pt idx="2">
                  <c:v>8.9745510000000001E-2</c:v>
                </c:pt>
                <c:pt idx="3">
                  <c:v>0.124607684999999</c:v>
                </c:pt>
                <c:pt idx="4">
                  <c:v>0.159945749999999</c:v>
                </c:pt>
                <c:pt idx="5">
                  <c:v>0.18166187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5-49CE-A9FC-17B4CDAB4AC6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Cupr_Short!$S$3:$S$8</c:f>
              <c:numCache>
                <c:formatCode>0.00E+00</c:formatCode>
                <c:ptCount val="6"/>
                <c:pt idx="0">
                  <c:v>9.5178872586761498E-2</c:v>
                </c:pt>
                <c:pt idx="1">
                  <c:v>0.20713338804002199</c:v>
                </c:pt>
                <c:pt idx="2">
                  <c:v>0.32464301461442902</c:v>
                </c:pt>
                <c:pt idx="3">
                  <c:v>0.442130913382834</c:v>
                </c:pt>
                <c:pt idx="4">
                  <c:v>0.55864347037305595</c:v>
                </c:pt>
                <c:pt idx="5">
                  <c:v>0.62806890801049398</c:v>
                </c:pt>
              </c:numCache>
            </c:numRef>
          </c:xVal>
          <c:yVal>
            <c:numRef>
              <c:f>Cupr_Short!$U$3:$U$8</c:f>
              <c:numCache>
                <c:formatCode>0.00E+00</c:formatCode>
                <c:ptCount val="6"/>
                <c:pt idx="0">
                  <c:v>7.2190179999999902E-3</c:v>
                </c:pt>
                <c:pt idx="1">
                  <c:v>2.9754637999999899E-2</c:v>
                </c:pt>
                <c:pt idx="2">
                  <c:v>5.87559849999999E-2</c:v>
                </c:pt>
                <c:pt idx="3">
                  <c:v>8.8369744999999902E-2</c:v>
                </c:pt>
                <c:pt idx="4">
                  <c:v>0.117399749999999</c:v>
                </c:pt>
                <c:pt idx="5">
                  <c:v>0.134483304999999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75-49CE-A9FC-17B4CDAB4AC6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Sheet1!$AA$6:$AA$12</c:f>
              <c:numCache>
                <c:formatCode>General</c:formatCode>
                <c:ptCount val="7"/>
                <c:pt idx="0">
                  <c:v>0</c:v>
                </c:pt>
                <c:pt idx="1">
                  <c:v>0.37593984962406013</c:v>
                </c:pt>
                <c:pt idx="2">
                  <c:v>0.75187969924812026</c:v>
                </c:pt>
                <c:pt idx="3">
                  <c:v>1.1278195488721805</c:v>
                </c:pt>
                <c:pt idx="4">
                  <c:v>1.5037593984962405</c:v>
                </c:pt>
                <c:pt idx="5">
                  <c:v>1.8796992481203008</c:v>
                </c:pt>
                <c:pt idx="6">
                  <c:v>2.1052631578947367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75-49CE-A9FC-17B4CDAB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Cupr_Long!$D$3:$D$8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Cupr_Long!$F$3:$F$8</c:f>
              <c:numCache>
                <c:formatCode>0.00E+00</c:formatCode>
                <c:ptCount val="6"/>
                <c:pt idx="0">
                  <c:v>164.440629999999</c:v>
                </c:pt>
                <c:pt idx="1">
                  <c:v>153.768619999999</c:v>
                </c:pt>
                <c:pt idx="2">
                  <c:v>150.893789999999</c:v>
                </c:pt>
                <c:pt idx="3">
                  <c:v>149.35352</c:v>
                </c:pt>
                <c:pt idx="4">
                  <c:v>147.837829999999</c:v>
                </c:pt>
                <c:pt idx="5">
                  <c:v>146.71123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E-48DC-A1DF-75239E7D4714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Cupr_Long!$K$3:$K$8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Cupr_Long!$M$3:$M$8</c:f>
              <c:numCache>
                <c:formatCode>0.00E+00</c:formatCode>
                <c:ptCount val="6"/>
                <c:pt idx="0">
                  <c:v>321.52936999999901</c:v>
                </c:pt>
                <c:pt idx="1">
                  <c:v>296.70614</c:v>
                </c:pt>
                <c:pt idx="2">
                  <c:v>288.72895999999901</c:v>
                </c:pt>
                <c:pt idx="3">
                  <c:v>283.32080999999903</c:v>
                </c:pt>
                <c:pt idx="4">
                  <c:v>277.94243999999901</c:v>
                </c:pt>
                <c:pt idx="5">
                  <c:v>274.47532999999902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E-48DC-A1DF-75239E7D4714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Cupr_Long!$R$3:$R$8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Cupr_Long!$T$3:$T$8</c:f>
              <c:numCache>
                <c:formatCode>0.00E+00</c:formatCode>
                <c:ptCount val="6"/>
                <c:pt idx="0">
                  <c:v>565.25658999999905</c:v>
                </c:pt>
                <c:pt idx="1">
                  <c:v>517.87846999999897</c:v>
                </c:pt>
                <c:pt idx="2">
                  <c:v>494.58053999999902</c:v>
                </c:pt>
                <c:pt idx="3">
                  <c:v>483.62367</c:v>
                </c:pt>
                <c:pt idx="4">
                  <c:v>478.09973000000002</c:v>
                </c:pt>
                <c:pt idx="5">
                  <c:v>476.02494999999902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E-48DC-A1DF-75239E7D4714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14E-48DC-A1DF-75239E7D4714}"/>
            </c:ext>
          </c:extLst>
        </c:ser>
        <c:ser>
          <c:idx val="4"/>
          <c:order val="4"/>
          <c:tx>
            <c:v>Ref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514E-48DC-A1DF-75239E7D4714}"/>
            </c:ext>
          </c:extLst>
        </c:ser>
        <c:ser>
          <c:idx val="5"/>
          <c:order val="5"/>
          <c:tx>
            <c:v>Ref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330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514E-48DC-A1DF-75239E7D4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 1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Cupr_Long!$D$3:$D$8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Cupr_Long!$G$3:$G$8</c:f>
              <c:numCache>
                <c:formatCode>0.00E+00</c:formatCode>
                <c:ptCount val="6"/>
                <c:pt idx="0">
                  <c:v>2.4425651999999898E-2</c:v>
                </c:pt>
                <c:pt idx="1">
                  <c:v>8.0072110000000002E-2</c:v>
                </c:pt>
                <c:pt idx="2">
                  <c:v>0.135293109999999</c:v>
                </c:pt>
                <c:pt idx="3">
                  <c:v>0.188945324999999</c:v>
                </c:pt>
                <c:pt idx="4">
                  <c:v>0.242266015</c:v>
                </c:pt>
                <c:pt idx="5">
                  <c:v>0.27457321499999898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B5-4906-A671-AC77A9244B46}"/>
            </c:ext>
          </c:extLst>
        </c:ser>
        <c:ser>
          <c:idx val="1"/>
          <c:order val="1"/>
          <c:tx>
            <c:v>Mode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Cupr_Long!$K$3:$K$8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Cupr_Long!$N$3:$N$8</c:f>
              <c:numCache>
                <c:formatCode>0.00E+00</c:formatCode>
                <c:ptCount val="6"/>
                <c:pt idx="0">
                  <c:v>1.8285740500000001E-2</c:v>
                </c:pt>
                <c:pt idx="1">
                  <c:v>5.4891334999999902E-2</c:v>
                </c:pt>
                <c:pt idx="2">
                  <c:v>9.1538974999999898E-2</c:v>
                </c:pt>
                <c:pt idx="3">
                  <c:v>0.12779972000000001</c:v>
                </c:pt>
                <c:pt idx="4">
                  <c:v>0.16497219499999899</c:v>
                </c:pt>
                <c:pt idx="5">
                  <c:v>0.188114329999999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5-4906-A671-AC77A9244B46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Cupr_Long!$R$3:$R$8</c:f>
              <c:numCache>
                <c:formatCode>0.00E+00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28000</c:v>
                </c:pt>
              </c:numCache>
            </c:numRef>
          </c:xVal>
          <c:yVal>
            <c:numRef>
              <c:f>Cupr_Long!$U$3:$U$8</c:f>
              <c:numCache>
                <c:formatCode>0.00E+00</c:formatCode>
                <c:ptCount val="6"/>
                <c:pt idx="0">
                  <c:v>7.2776619999999903E-3</c:v>
                </c:pt>
                <c:pt idx="1">
                  <c:v>3.0187205000000002E-2</c:v>
                </c:pt>
                <c:pt idx="2">
                  <c:v>5.998788E-2</c:v>
                </c:pt>
                <c:pt idx="3">
                  <c:v>9.0496185000000007E-2</c:v>
                </c:pt>
                <c:pt idx="4">
                  <c:v>0.120419769999999</c:v>
                </c:pt>
                <c:pt idx="5">
                  <c:v>0.13804665999999899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5-4906-A671-AC77A9244B46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Sheet1!$V$6:$V$12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28000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5-4906-A671-AC77A924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réduite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Bergan_Short!$H$1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Cupr_Long!$E$3:$E$8</c:f>
              <c:numCache>
                <c:formatCode>0.00E+00</c:formatCode>
                <c:ptCount val="6"/>
                <c:pt idx="0">
                  <c:v>0.32006432319900702</c:v>
                </c:pt>
                <c:pt idx="1">
                  <c:v>0.684555521762091</c:v>
                </c:pt>
                <c:pt idx="2">
                  <c:v>1.0463965206394801</c:v>
                </c:pt>
                <c:pt idx="3">
                  <c:v>1.40958389055359</c:v>
                </c:pt>
                <c:pt idx="4">
                  <c:v>1.78004435493163</c:v>
                </c:pt>
                <c:pt idx="5">
                  <c:v>2.00895897406942</c:v>
                </c:pt>
              </c:numCache>
            </c:numRef>
          </c:xVal>
          <c:yVal>
            <c:numRef>
              <c:f>Cupr_Long!$G$3:$G$8</c:f>
              <c:numCache>
                <c:formatCode>0.00E+00</c:formatCode>
                <c:ptCount val="6"/>
                <c:pt idx="0">
                  <c:v>2.4425651999999898E-2</c:v>
                </c:pt>
                <c:pt idx="1">
                  <c:v>8.0072110000000002E-2</c:v>
                </c:pt>
                <c:pt idx="2">
                  <c:v>0.135293109999999</c:v>
                </c:pt>
                <c:pt idx="3">
                  <c:v>0.188945324999999</c:v>
                </c:pt>
                <c:pt idx="4">
                  <c:v>0.242266015</c:v>
                </c:pt>
                <c:pt idx="5">
                  <c:v>0.27457321499999898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E-4970-8FE8-7958FF22E0FB}"/>
            </c:ext>
          </c:extLst>
        </c:ser>
        <c:ser>
          <c:idx val="1"/>
          <c:order val="1"/>
          <c:tx>
            <c:strRef>
              <c:f>Bergan_Short!$O$1</c:f>
              <c:strCache>
                <c:ptCount val="1"/>
                <c:pt idx="0">
                  <c:v>Mode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Cupr_Long!$L$3:$L$8</c:f>
              <c:numCache>
                <c:formatCode>0.00E+00</c:formatCode>
                <c:ptCount val="6"/>
                <c:pt idx="0">
                  <c:v>0.163691357176386</c:v>
                </c:pt>
                <c:pt idx="1">
                  <c:v>0.354772428688994</c:v>
                </c:pt>
                <c:pt idx="2">
                  <c:v>0.54686144695047301</c:v>
                </c:pt>
                <c:pt idx="3">
                  <c:v>0.74306689928450198</c:v>
                </c:pt>
                <c:pt idx="4">
                  <c:v>0.94680716891181504</c:v>
                </c:pt>
                <c:pt idx="5">
                  <c:v>1.07381906455951</c:v>
                </c:pt>
              </c:numCache>
            </c:numRef>
          </c:xVal>
          <c:yVal>
            <c:numRef>
              <c:f>Cupr_Long!$N$3:$N$8</c:f>
              <c:numCache>
                <c:formatCode>0.00E+00</c:formatCode>
                <c:ptCount val="6"/>
                <c:pt idx="0">
                  <c:v>1.8285740500000001E-2</c:v>
                </c:pt>
                <c:pt idx="1">
                  <c:v>5.4891334999999902E-2</c:v>
                </c:pt>
                <c:pt idx="2">
                  <c:v>9.1538974999999898E-2</c:v>
                </c:pt>
                <c:pt idx="3">
                  <c:v>0.12779972000000001</c:v>
                </c:pt>
                <c:pt idx="4">
                  <c:v>0.16497219499999899</c:v>
                </c:pt>
                <c:pt idx="5">
                  <c:v>0.188114329999999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E-4970-8FE8-7958FF22E0FB}"/>
            </c:ext>
          </c:extLst>
        </c:ser>
        <c:ser>
          <c:idx val="2"/>
          <c:order val="2"/>
          <c:tx>
            <c:v>Mode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Cupr_Long!$S$3:$S$8</c:f>
              <c:numCache>
                <c:formatCode>0.00E+00</c:formatCode>
                <c:ptCount val="6"/>
                <c:pt idx="0">
                  <c:v>9.3110951519147098E-2</c:v>
                </c:pt>
                <c:pt idx="1">
                  <c:v>0.20325841677630799</c:v>
                </c:pt>
                <c:pt idx="2">
                  <c:v>0.31924979669055498</c:v>
                </c:pt>
                <c:pt idx="3">
                  <c:v>0.43531019850511699</c:v>
                </c:pt>
                <c:pt idx="4">
                  <c:v>0.55042468803912903</c:v>
                </c:pt>
                <c:pt idx="5">
                  <c:v>0.61916259243399496</c:v>
                </c:pt>
              </c:numCache>
            </c:numRef>
          </c:xVal>
          <c:yVal>
            <c:numRef>
              <c:f>Cupr_Long!$U$3:$U$8</c:f>
              <c:numCache>
                <c:formatCode>0.00E+00</c:formatCode>
                <c:ptCount val="6"/>
                <c:pt idx="0">
                  <c:v>7.2776619999999903E-3</c:v>
                </c:pt>
                <c:pt idx="1">
                  <c:v>3.0187205000000002E-2</c:v>
                </c:pt>
                <c:pt idx="2">
                  <c:v>5.998788E-2</c:v>
                </c:pt>
                <c:pt idx="3">
                  <c:v>9.0496185000000007E-2</c:v>
                </c:pt>
                <c:pt idx="4">
                  <c:v>0.120419769999999</c:v>
                </c:pt>
                <c:pt idx="5">
                  <c:v>0.13804665999999899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1E-4970-8FE8-7958FF22E0FB}"/>
            </c:ext>
          </c:extLst>
        </c:ser>
        <c:ser>
          <c:idx val="3"/>
          <c:order val="3"/>
          <c:tx>
            <c:v>Ref 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Sheet1!$AA$6:$AA$12</c:f>
              <c:numCache>
                <c:formatCode>General</c:formatCode>
                <c:ptCount val="7"/>
                <c:pt idx="0">
                  <c:v>0</c:v>
                </c:pt>
                <c:pt idx="1">
                  <c:v>0.37593984962406013</c:v>
                </c:pt>
                <c:pt idx="2">
                  <c:v>0.75187969924812026</c:v>
                </c:pt>
                <c:pt idx="3">
                  <c:v>1.1278195488721805</c:v>
                </c:pt>
                <c:pt idx="4">
                  <c:v>1.5037593984962405</c:v>
                </c:pt>
                <c:pt idx="5">
                  <c:v>1.8796992481203008</c:v>
                </c:pt>
                <c:pt idx="6">
                  <c:v>2.1052631578947367</c:v>
                </c:pt>
              </c:numCache>
            </c:numRef>
          </c:xVal>
          <c:yVal>
            <c:numRef>
              <c:f>Sheet1!$AC$6:$AC$12</c:f>
              <c:numCache>
                <c:formatCode>General</c:formatCode>
                <c:ptCount val="7"/>
                <c:pt idx="0">
                  <c:v>0</c:v>
                </c:pt>
                <c:pt idx="1">
                  <c:v>3.9999999999999994E-2</c:v>
                </c:pt>
                <c:pt idx="2">
                  <c:v>7.4999999999999997E-2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0.20500000000000002</c:v>
                </c:pt>
                <c:pt idx="6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1E-4970-8FE8-7958FF22E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6368"/>
        <c:axId val="2012488032"/>
      </c:scatterChart>
      <c:valAx>
        <c:axId val="20124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8032"/>
        <c:crosses val="autoZero"/>
        <c:crossBetween val="midCat"/>
      </c:valAx>
      <c:valAx>
        <c:axId val="20124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8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Fréquences selon la vitesse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Francis99!$N$1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Francis99!$N$3:$N$9</c:f>
              <c:numCache>
                <c:formatCode>0.00E+00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Francis99!$P$3:$P$9</c:f>
              <c:numCache>
                <c:formatCode>0.00E+00</c:formatCode>
                <c:ptCount val="7"/>
                <c:pt idx="0">
                  <c:v>718.88</c:v>
                </c:pt>
                <c:pt idx="1">
                  <c:v>718.67574000000002</c:v>
                </c:pt>
                <c:pt idx="2">
                  <c:v>716.48222999999905</c:v>
                </c:pt>
                <c:pt idx="3">
                  <c:v>712.73107000000005</c:v>
                </c:pt>
                <c:pt idx="4">
                  <c:v>698.96307000000002</c:v>
                </c:pt>
                <c:pt idx="5">
                  <c:v>684.72872999999902</c:v>
                </c:pt>
                <c:pt idx="6">
                  <c:v>672.13184999999896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A-4495-9905-85D3086795AE}"/>
            </c:ext>
          </c:extLst>
        </c:ser>
        <c:ser>
          <c:idx val="1"/>
          <c:order val="1"/>
          <c:tx>
            <c:strRef>
              <c:f>Francis99!$U$1</c:f>
              <c:strCache>
                <c:ptCount val="1"/>
                <c:pt idx="0">
                  <c:v>Mode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Francis99!$U$3:$U$9</c:f>
              <c:numCache>
                <c:formatCode>0.00E+00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Francis99!$W$3:$W$9</c:f>
              <c:numCache>
                <c:formatCode>0.00E+00</c:formatCode>
                <c:ptCount val="7"/>
                <c:pt idx="0">
                  <c:v>1202.1279999999999</c:v>
                </c:pt>
                <c:pt idx="1">
                  <c:v>1202.1175000000001</c:v>
                </c:pt>
                <c:pt idx="2">
                  <c:v>1202.1222</c:v>
                </c:pt>
                <c:pt idx="3">
                  <c:v>1201.4993999999899</c:v>
                </c:pt>
                <c:pt idx="4">
                  <c:v>1200.9717000000001</c:v>
                </c:pt>
                <c:pt idx="5">
                  <c:v>1198.12419999999</c:v>
                </c:pt>
                <c:pt idx="6">
                  <c:v>1190.46649999999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6A-4495-9905-85D3086795AE}"/>
            </c:ext>
          </c:extLst>
        </c:ser>
        <c:ser>
          <c:idx val="2"/>
          <c:order val="2"/>
          <c:tx>
            <c:strRef>
              <c:f>Francis99!$AB$1</c:f>
              <c:strCache>
                <c:ptCount val="1"/>
                <c:pt idx="0">
                  <c:v>Mode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Francis99!$AB$3:$AB$9</c:f>
              <c:numCache>
                <c:formatCode>0.00E+00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Francis99!$AD$3:$AD$9</c:f>
              <c:numCache>
                <c:formatCode>0.00E+00</c:formatCode>
                <c:ptCount val="7"/>
                <c:pt idx="0">
                  <c:v>1893.9</c:v>
                </c:pt>
                <c:pt idx="1">
                  <c:v>1895.4290999999901</c:v>
                </c:pt>
                <c:pt idx="2">
                  <c:v>1893.3744999999899</c:v>
                </c:pt>
                <c:pt idx="3">
                  <c:v>1892.5695000000001</c:v>
                </c:pt>
                <c:pt idx="4">
                  <c:v>1892.3436999999899</c:v>
                </c:pt>
                <c:pt idx="5">
                  <c:v>1879.52279999999</c:v>
                </c:pt>
                <c:pt idx="6">
                  <c:v>1878.52729999999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6A-4495-9905-85D3086795AE}"/>
            </c:ext>
          </c:extLst>
        </c:ser>
        <c:ser>
          <c:idx val="3"/>
          <c:order val="3"/>
          <c:tx>
            <c:strRef>
              <c:f>Francis99!$D$1</c:f>
              <c:strCache>
                <c:ptCount val="1"/>
                <c:pt idx="0">
                  <c:v>Article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Francis99!$E$3:$E$9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Francis99!$F$3:$F$9</c:f>
              <c:numCache>
                <c:formatCode>General</c:formatCode>
                <c:ptCount val="7"/>
                <c:pt idx="0">
                  <c:v>622.79999999999995</c:v>
                </c:pt>
                <c:pt idx="1">
                  <c:v>624.20000000000005</c:v>
                </c:pt>
                <c:pt idx="2">
                  <c:v>624.70000000000005</c:v>
                </c:pt>
                <c:pt idx="3">
                  <c:v>626</c:v>
                </c:pt>
                <c:pt idx="4">
                  <c:v>638.6</c:v>
                </c:pt>
                <c:pt idx="5">
                  <c:v>637.29999999999995</c:v>
                </c:pt>
                <c:pt idx="6">
                  <c:v>637.9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6A-4495-9905-85D308679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42912"/>
        <c:axId val="958744992"/>
      </c:scatterChart>
      <c:valAx>
        <c:axId val="9587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744992"/>
        <c:crosses val="autoZero"/>
        <c:crossBetween val="midCat"/>
      </c:valAx>
      <c:valAx>
        <c:axId val="9587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Wfr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7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Amortissement selon la vitesse (Francis 99)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Francis99!$N$1</c:f>
              <c:strCache>
                <c:ptCount val="1"/>
                <c:pt idx="0">
                  <c:v>Mode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Francis99!$N$3:$N$9</c:f>
              <c:numCache>
                <c:formatCode>0.00E+00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Francis99!$Q$3:$Q$9</c:f>
              <c:numCache>
                <c:formatCode>0.00E+00</c:formatCode>
                <c:ptCount val="7"/>
                <c:pt idx="0">
                  <c:v>0</c:v>
                </c:pt>
                <c:pt idx="1">
                  <c:v>6.6874760000000001E-4</c:v>
                </c:pt>
                <c:pt idx="2">
                  <c:v>1.37118055E-3</c:v>
                </c:pt>
                <c:pt idx="3">
                  <c:v>2.4146958500000002E-3</c:v>
                </c:pt>
                <c:pt idx="4">
                  <c:v>6.6117620000000002E-3</c:v>
                </c:pt>
                <c:pt idx="5">
                  <c:v>1.2997906999999901E-2</c:v>
                </c:pt>
                <c:pt idx="6">
                  <c:v>2.1178235999999899E-2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A-46BB-A88D-BEB8D814BE18}"/>
            </c:ext>
          </c:extLst>
        </c:ser>
        <c:ser>
          <c:idx val="3"/>
          <c:order val="3"/>
          <c:tx>
            <c:strRef>
              <c:f>Francis99!$D$1</c:f>
              <c:strCache>
                <c:ptCount val="1"/>
                <c:pt idx="0">
                  <c:v>Article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Francis99!$E$3:$E$9</c:f>
              <c:numCache>
                <c:formatCode>General</c:formatCode>
                <c:ptCount val="7"/>
                <c:pt idx="0">
                  <c:v>0</c:v>
                </c:pt>
                <c:pt idx="1">
                  <c:v>5000</c:v>
                </c:pt>
                <c:pt idx="2">
                  <c:v>8000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</c:numCache>
            </c:numRef>
          </c:xVal>
          <c:yVal>
            <c:numRef>
              <c:f>Francis99!$G$3:$G$9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4.3478260869566059E-4</c:v>
                </c:pt>
                <c:pt idx="3">
                  <c:v>1.3043478260869696E-3</c:v>
                </c:pt>
                <c:pt idx="4">
                  <c:v>2.028985507246376E-2</c:v>
                </c:pt>
                <c:pt idx="5">
                  <c:v>2.536231884057966E-2</c:v>
                </c:pt>
                <c:pt idx="6">
                  <c:v>3.1014492753623158E-2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EA-46BB-A88D-BEB8D814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42912"/>
        <c:axId val="9587449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Francis99!$U$1</c15:sqref>
                        </c15:formulaRef>
                      </c:ext>
                    </c:extLst>
                    <c:strCache>
                      <c:ptCount val="1"/>
                      <c:pt idx="0">
                        <c:v>Mode 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Francis99!$U$3:$U$9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10000</c:v>
                      </c:pt>
                      <c:pt idx="4">
                        <c:v>15000</c:v>
                      </c:pt>
                      <c:pt idx="5">
                        <c:v>20000</c:v>
                      </c:pt>
                      <c:pt idx="6">
                        <c:v>25000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Francis99!$X$3:$X$9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0</c:v>
                      </c:pt>
                      <c:pt idx="1">
                        <c:v>1.9787137500000001E-4</c:v>
                      </c:pt>
                      <c:pt idx="2">
                        <c:v>2.4513554000000001E-4</c:v>
                      </c:pt>
                      <c:pt idx="3">
                        <c:v>2.1386638999999901E-4</c:v>
                      </c:pt>
                      <c:pt idx="4">
                        <c:v>5.9259354999999898E-4</c:v>
                      </c:pt>
                      <c:pt idx="5">
                        <c:v>1.05976779999999E-3</c:v>
                      </c:pt>
                      <c:pt idx="6">
                        <c:v>1.51596934999999E-3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FEA-46BB-A88D-BEB8D814BE1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Francis99!$AB$1</c15:sqref>
                        </c15:formulaRef>
                      </c:ext>
                    </c:extLst>
                    <c:strCache>
                      <c:ptCount val="1"/>
                      <c:pt idx="0">
                        <c:v>Mode 3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Francis99!$AB$3:$AB$9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10000</c:v>
                      </c:pt>
                      <c:pt idx="4">
                        <c:v>15000</c:v>
                      </c:pt>
                      <c:pt idx="5">
                        <c:v>20000</c:v>
                      </c:pt>
                      <c:pt idx="6">
                        <c:v>25000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Francis99!$AE$3:$AE$9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0</c:v>
                      </c:pt>
                      <c:pt idx="1">
                        <c:v>-3.7400582999999902E-4</c:v>
                      </c:pt>
                      <c:pt idx="2">
                        <c:v>9.5747479999999901E-4</c:v>
                      </c:pt>
                      <c:pt idx="3">
                        <c:v>1.4210831000000001E-3</c:v>
                      </c:pt>
                      <c:pt idx="4">
                        <c:v>9.7295645000000002E-4</c:v>
                      </c:pt>
                      <c:pt idx="5">
                        <c:v>1.8392191E-3</c:v>
                      </c:pt>
                      <c:pt idx="6">
                        <c:v>3.13156234999999E-3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FEA-46BB-A88D-BEB8D814BE1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Francis99!$J$2</c15:sqref>
                        </c15:formulaRef>
                      </c:ext>
                    </c:extLst>
                    <c:strCache>
                      <c:ptCount val="1"/>
                      <c:pt idx="0">
                        <c:v>Phase angle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10000</c:v>
                      </c:pt>
                      <c:pt idx="4">
                        <c:v>15000</c:v>
                      </c:pt>
                      <c:pt idx="5">
                        <c:v>20000</c:v>
                      </c:pt>
                      <c:pt idx="6">
                        <c:v>25000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Francis99!$I$3:$I$9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6.6159379310577662E-4</c:v>
                      </c:pt>
                      <c:pt idx="2">
                        <c:v>1.7408141395034325E-3</c:v>
                      </c:pt>
                      <c:pt idx="3">
                        <c:v>5.8939516805113328E-4</c:v>
                      </c:pt>
                      <c:pt idx="4">
                        <c:v>1.6750152631887366E-2</c:v>
                      </c:pt>
                      <c:pt idx="5">
                        <c:v>2.1477765320888544E-2</c:v>
                      </c:pt>
                      <c:pt idx="6">
                        <c:v>2.3298799422225316E-2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FEA-46BB-A88D-BEB8D814BE1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Francis99!$L$2</c15:sqref>
                        </c15:formulaRef>
                      </c:ext>
                    </c:extLst>
                    <c:strCache>
                      <c:ptCount val="1"/>
                      <c:pt idx="0">
                        <c:v>Amplitude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5000</c:v>
                      </c:pt>
                      <c:pt idx="2">
                        <c:v>8000</c:v>
                      </c:pt>
                      <c:pt idx="3">
                        <c:v>10000</c:v>
                      </c:pt>
                      <c:pt idx="4">
                        <c:v>15000</c:v>
                      </c:pt>
                      <c:pt idx="5">
                        <c:v>20000</c:v>
                      </c:pt>
                      <c:pt idx="6">
                        <c:v>25000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Francis99!$K$3:$K$9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1.438573071164316E-3</c:v>
                      </c:pt>
                      <c:pt idx="2">
                        <c:v>2.4049300994182822E-3</c:v>
                      </c:pt>
                      <c:pt idx="3">
                        <c:v>1.6605622503238302E-3</c:v>
                      </c:pt>
                      <c:pt idx="4">
                        <c:v>1.7998552144083378E-2</c:v>
                      </c:pt>
                      <c:pt idx="5">
                        <c:v>2.2131690481696182E-2</c:v>
                      </c:pt>
                      <c:pt idx="6">
                        <c:v>2.4779899543519914E-2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FEA-46BB-A88D-BEB8D814BE18}"/>
                  </c:ext>
                </c:extLst>
              </c15:ser>
            </c15:filteredScatterSeries>
          </c:ext>
        </c:extLst>
      </c:scatterChart>
      <c:valAx>
        <c:axId val="9587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U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744992"/>
        <c:crosses val="autoZero"/>
        <c:crossBetween val="midCat"/>
      </c:valAx>
      <c:valAx>
        <c:axId val="9587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Zeta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7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AB-4E5B-8D47-B93A2CB98B0F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AB-4E5B-8D47-B93A2CB9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06-4EF6-BF26-74AAB5B50709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06-4EF6-BF26-74AAB5B50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2A-4089-ACFC-F7B7ABFC3C0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2A-4089-ACFC-F7B7ABFC3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0A-4F3D-AA85-C35A2FA23D70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0A-4F3D-AA85-C35A2FA23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77-43A8-9F9A-352474FC5C9B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77-43A8-9F9A-352474FC5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EF-4449-9535-C5BCE458CE8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EF-4449-9535-C5BCE458C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F5-451A-B785-71D20070BDDE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F5-451A-B785-71D20070B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EE-4CCF-9518-473C55DC5053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EE-4CCF-9518-473C55DC5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C-4BA9-A123-C42C1089EB3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4C-4BA9-A123-C42C1089E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09-4C43-BBCB-ECA1964D6C19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09-4C43-BBCB-ECA1964D6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6-457E-99A6-262682A71594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6-457E-99A6-262682A71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1E-42C0-AB93-C2BF963A4863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1E-42C0-AB93-C2BF963A4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1C-4492-B68B-01ED8F0917C9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1C-4492-B68B-01ED8F091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C8-4FA4-91F7-A38612BEB68F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C8-4FA4-91F7-A38612BEB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1F-4234-B2D5-6651D08D3CF4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1F-4234-B2D5-6651D08D3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13-4004-BEE6-CDE5F4ADF694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13-4004-BEE6-CDE5F4ADF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93-4767-BF2E-4479B73238A0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93-4767-BF2E-4479B7323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5E-4AFF-81F1-0AA5137DB553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5E-4AFF-81F1-0AA5137D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FA-4F13-8FFF-F9E8ECF01A68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FA-4F13-8FFF-F9E8ECF01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DD-4627-A657-B28B2498D5F3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DD-4627-A657-B28B2498D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C8-44A4-A0FD-F2D40012DB9F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C8-44A4-A0FD-F2D40012D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43-424F-84C2-BFA447FFD432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43-424F-84C2-BFA447FFD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64-4641-82DE-360E8E2D6BFB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64-4641-82DE-360E8E2D6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7D-452F-A584-0867D2A9B1A0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7D-452F-A584-0867D2A9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C6-44DC-8D9A-B088BAA5916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C6-44DC-8D9A-B088BAA59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9F-4A69-BF25-D83456B19FE5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9F-4A69-BF25-D83456B19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52-474B-ADF4-BF1F85A00A30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52-474B-ADF4-BF1F85A00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58-46EC-8AC1-71BC09FB328F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58-46EC-8AC1-71BC09FB3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51-4251-B094-237E13CE874B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51-4251-B094-237E13CE8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67-4AA8-A71B-A8545C5DB07D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67-4AA8-A71B-A8545C5DB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Amplitude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Francis99_Theory!$B$4:$B$59</c:f>
              <c:numCache>
                <c:formatCode>General</c:formatCode>
                <c:ptCount val="56"/>
                <c:pt idx="0">
                  <c:v>4.0000000000000001E-3</c:v>
                </c:pt>
                <c:pt idx="1">
                  <c:v>8.0000000000000002E-3</c:v>
                </c:pt>
                <c:pt idx="2">
                  <c:v>1.2999999999999999E-2</c:v>
                </c:pt>
                <c:pt idx="3">
                  <c:v>0.02</c:v>
                </c:pt>
                <c:pt idx="4">
                  <c:v>3.1E-2</c:v>
                </c:pt>
                <c:pt idx="5">
                  <c:v>4.5999999999999999E-2</c:v>
                </c:pt>
                <c:pt idx="6">
                  <c:v>7.2999999999999995E-2</c:v>
                </c:pt>
                <c:pt idx="7">
                  <c:v>0.13</c:v>
                </c:pt>
                <c:pt idx="8">
                  <c:v>0.24</c:v>
                </c:pt>
                <c:pt idx="9">
                  <c:v>0.253</c:v>
                </c:pt>
                <c:pt idx="10">
                  <c:v>0.26700000000000002</c:v>
                </c:pt>
                <c:pt idx="11">
                  <c:v>0.28299999999999997</c:v>
                </c:pt>
                <c:pt idx="12">
                  <c:v>0.3</c:v>
                </c:pt>
                <c:pt idx="13">
                  <c:v>0.31900000000000001</c:v>
                </c:pt>
                <c:pt idx="14">
                  <c:v>0.34</c:v>
                </c:pt>
                <c:pt idx="15">
                  <c:v>0.36499999999999999</c:v>
                </c:pt>
                <c:pt idx="16">
                  <c:v>0.39300000000000002</c:v>
                </c:pt>
                <c:pt idx="17">
                  <c:v>0.42499999999999999</c:v>
                </c:pt>
                <c:pt idx="18">
                  <c:v>0.46300000000000002</c:v>
                </c:pt>
                <c:pt idx="19">
                  <c:v>0.50700000000000001</c:v>
                </c:pt>
                <c:pt idx="20">
                  <c:v>0.55900000000000005</c:v>
                </c:pt>
                <c:pt idx="21">
                  <c:v>0.62</c:v>
                </c:pt>
                <c:pt idx="22">
                  <c:v>0.69199999999999995</c:v>
                </c:pt>
                <c:pt idx="23">
                  <c:v>0.77200000000000002</c:v>
                </c:pt>
                <c:pt idx="24">
                  <c:v>0.85399999999999998</c:v>
                </c:pt>
                <c:pt idx="25">
                  <c:v>0.92300000000000004</c:v>
                </c:pt>
                <c:pt idx="26">
                  <c:v>0.97199999999999998</c:v>
                </c:pt>
                <c:pt idx="27">
                  <c:v>0.998</c:v>
                </c:pt>
                <c:pt idx="28">
                  <c:v>1</c:v>
                </c:pt>
                <c:pt idx="29">
                  <c:v>0.98299999999999998</c:v>
                </c:pt>
                <c:pt idx="30">
                  <c:v>0.95</c:v>
                </c:pt>
                <c:pt idx="31">
                  <c:v>0.90900000000000003</c:v>
                </c:pt>
                <c:pt idx="32">
                  <c:v>0.86499999999999999</c:v>
                </c:pt>
                <c:pt idx="33">
                  <c:v>0.81799999999999995</c:v>
                </c:pt>
                <c:pt idx="34">
                  <c:v>0.77300000000000002</c:v>
                </c:pt>
                <c:pt idx="35">
                  <c:v>0.72899999999999998</c:v>
                </c:pt>
                <c:pt idx="36">
                  <c:v>0.68799999999999994</c:v>
                </c:pt>
                <c:pt idx="37">
                  <c:v>0.65300000000000002</c:v>
                </c:pt>
                <c:pt idx="38">
                  <c:v>0.623</c:v>
                </c:pt>
                <c:pt idx="39">
                  <c:v>0.59499999999999997</c:v>
                </c:pt>
                <c:pt idx="40">
                  <c:v>0.56999999999999995</c:v>
                </c:pt>
                <c:pt idx="41">
                  <c:v>0.54500000000000004</c:v>
                </c:pt>
                <c:pt idx="42">
                  <c:v>0.52200000000000002</c:v>
                </c:pt>
                <c:pt idx="43">
                  <c:v>0.5</c:v>
                </c:pt>
                <c:pt idx="44">
                  <c:v>0.47799999999999998</c:v>
                </c:pt>
                <c:pt idx="45">
                  <c:v>0.45700000000000002</c:v>
                </c:pt>
                <c:pt idx="46">
                  <c:v>0.436</c:v>
                </c:pt>
                <c:pt idx="47">
                  <c:v>0.41799999999999998</c:v>
                </c:pt>
                <c:pt idx="48">
                  <c:v>0.4</c:v>
                </c:pt>
                <c:pt idx="49">
                  <c:v>0.30399999999999999</c:v>
                </c:pt>
                <c:pt idx="50">
                  <c:v>0.185</c:v>
                </c:pt>
                <c:pt idx="51">
                  <c:v>0.13900000000000001</c:v>
                </c:pt>
                <c:pt idx="52">
                  <c:v>0.11600000000000001</c:v>
                </c:pt>
                <c:pt idx="53">
                  <c:v>0.104</c:v>
                </c:pt>
                <c:pt idx="54">
                  <c:v>9.2999999999999999E-2</c:v>
                </c:pt>
                <c:pt idx="55">
                  <c:v>8.5999999999999993E-2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8E-40B0-B3E7-3BFFCA3358FE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Francis99_Theory!$G$4:$G$59</c:f>
              <c:numCache>
                <c:formatCode>General</c:formatCode>
                <c:ptCount val="56"/>
                <c:pt idx="0">
                  <c:v>3.8817176304916198E-2</c:v>
                </c:pt>
                <c:pt idx="1">
                  <c:v>4.3537006534024252E-2</c:v>
                </c:pt>
                <c:pt idx="2">
                  <c:v>4.9570601657605094E-2</c:v>
                </c:pt>
                <c:pt idx="3">
                  <c:v>5.7712316208204058E-2</c:v>
                </c:pt>
                <c:pt idx="4">
                  <c:v>6.9586029329051835E-2</c:v>
                </c:pt>
                <c:pt idx="5">
                  <c:v>8.7551501897459583E-2</c:v>
                </c:pt>
                <c:pt idx="6">
                  <c:v>0.11869344113140316</c:v>
                </c:pt>
                <c:pt idx="7">
                  <c:v>0.18752020547809395</c:v>
                </c:pt>
                <c:pt idx="8">
                  <c:v>0.323939184894316</c:v>
                </c:pt>
                <c:pt idx="9">
                  <c:v>0.33772543511018011</c:v>
                </c:pt>
                <c:pt idx="10">
                  <c:v>0.3526289663579526</c:v>
                </c:pt>
                <c:pt idx="11">
                  <c:v>0.36881572296280191</c:v>
                </c:pt>
                <c:pt idx="12">
                  <c:v>0.39589109707955361</c:v>
                </c:pt>
                <c:pt idx="13">
                  <c:v>0.41606564780616301</c:v>
                </c:pt>
                <c:pt idx="14">
                  <c:v>0.43812536266135726</c:v>
                </c:pt>
                <c:pt idx="15">
                  <c:v>0.46258338669222221</c:v>
                </c:pt>
                <c:pt idx="16">
                  <c:v>0.50342270352857266</c:v>
                </c:pt>
                <c:pt idx="17">
                  <c:v>0.53437107991343824</c:v>
                </c:pt>
                <c:pt idx="18">
                  <c:v>0.56843401150856854</c:v>
                </c:pt>
                <c:pt idx="19">
                  <c:v>0.60631053837457283</c:v>
                </c:pt>
                <c:pt idx="20">
                  <c:v>0.66923126762012486</c:v>
                </c:pt>
                <c:pt idx="21">
                  <c:v>0.71602309752470905</c:v>
                </c:pt>
                <c:pt idx="22">
                  <c:v>0.76586708400725301</c:v>
                </c:pt>
                <c:pt idx="23">
                  <c:v>0.81777215552018934</c:v>
                </c:pt>
                <c:pt idx="24">
                  <c:v>0.89496968283931944</c:v>
                </c:pt>
                <c:pt idx="25">
                  <c:v>0.94101241811024305</c:v>
                </c:pt>
                <c:pt idx="26">
                  <c:v>0.97740662910228304</c:v>
                </c:pt>
                <c:pt idx="27">
                  <c:v>0.99967440560404897</c:v>
                </c:pt>
                <c:pt idx="28">
                  <c:v>1</c:v>
                </c:pt>
                <c:pt idx="29">
                  <c:v>0.9779959445884352</c:v>
                </c:pt>
                <c:pt idx="30">
                  <c:v>0.9417038481303559</c:v>
                </c:pt>
                <c:pt idx="31">
                  <c:v>0.89566318829238978</c:v>
                </c:pt>
                <c:pt idx="32">
                  <c:v>0.81800531814387223</c:v>
                </c:pt>
                <c:pt idx="33">
                  <c:v>0.76555732825939515</c:v>
                </c:pt>
                <c:pt idx="34">
                  <c:v>0.71526142804861292</c:v>
                </c:pt>
                <c:pt idx="35">
                  <c:v>0.66812610926386018</c:v>
                </c:pt>
                <c:pt idx="36">
                  <c:v>0.60422548353568728</c:v>
                </c:pt>
                <c:pt idx="37">
                  <c:v>0.56625416631947334</c:v>
                </c:pt>
                <c:pt idx="38">
                  <c:v>0.53187127893209019</c:v>
                </c:pt>
                <c:pt idx="39">
                  <c:v>0.50017297119704685</c:v>
                </c:pt>
                <c:pt idx="40">
                  <c:v>0.4592688906920811</c:v>
                </c:pt>
                <c:pt idx="41">
                  <c:v>0.43477854297648022</c:v>
                </c:pt>
                <c:pt idx="42">
                  <c:v>0.41254015299019575</c:v>
                </c:pt>
                <c:pt idx="43">
                  <c:v>0.39207722380918364</c:v>
                </c:pt>
                <c:pt idx="44">
                  <c:v>0.36496931557600049</c:v>
                </c:pt>
                <c:pt idx="45">
                  <c:v>0.34862913820887459</c:v>
                </c:pt>
                <c:pt idx="46">
                  <c:v>0.33362339498430055</c:v>
                </c:pt>
                <c:pt idx="47">
                  <c:v>0.31965603068339316</c:v>
                </c:pt>
                <c:pt idx="48">
                  <c:v>0.30088959629705969</c:v>
                </c:pt>
                <c:pt idx="49">
                  <c:v>0.22439038507803374</c:v>
                </c:pt>
                <c:pt idx="50">
                  <c:v>0.13007915268729256</c:v>
                </c:pt>
                <c:pt idx="51">
                  <c:v>9.0319799873201864E-2</c:v>
                </c:pt>
                <c:pt idx="52">
                  <c:v>6.9213656933092921E-2</c:v>
                </c:pt>
                <c:pt idx="53">
                  <c:v>5.5922702538827598E-2</c:v>
                </c:pt>
                <c:pt idx="54">
                  <c:v>4.662917185211523E-2</c:v>
                </c:pt>
                <c:pt idx="55">
                  <c:v>4.0015352497051335E-2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8E-40B0-B3E7-3BFFCA335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561856"/>
        <c:axId val="959563104"/>
      </c:scatterChart>
      <c:valAx>
        <c:axId val="959561856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3104"/>
        <c:crosses val="autoZero"/>
        <c:crossBetween val="midCat"/>
      </c:valAx>
      <c:valAx>
        <c:axId val="959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95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Francis99_Theory!$C$4:$C$59</c:f>
              <c:numCache>
                <c:formatCode>General</c:formatCode>
                <c:ptCount val="56"/>
                <c:pt idx="0">
                  <c:v>1.4410000000000001</c:v>
                </c:pt>
                <c:pt idx="1">
                  <c:v>1.431</c:v>
                </c:pt>
                <c:pt idx="2">
                  <c:v>1.4339999999999999</c:v>
                </c:pt>
                <c:pt idx="3">
                  <c:v>1.415</c:v>
                </c:pt>
                <c:pt idx="4">
                  <c:v>1.4219999999999999</c:v>
                </c:pt>
                <c:pt idx="5">
                  <c:v>1.409</c:v>
                </c:pt>
                <c:pt idx="6">
                  <c:v>1.3839999999999999</c:v>
                </c:pt>
                <c:pt idx="7">
                  <c:v>1.337</c:v>
                </c:pt>
                <c:pt idx="8">
                  <c:v>1.25</c:v>
                </c:pt>
                <c:pt idx="9">
                  <c:v>1.2370000000000001</c:v>
                </c:pt>
                <c:pt idx="10">
                  <c:v>1.2210000000000001</c:v>
                </c:pt>
                <c:pt idx="11">
                  <c:v>1.2110000000000001</c:v>
                </c:pt>
                <c:pt idx="12">
                  <c:v>1.1930000000000001</c:v>
                </c:pt>
                <c:pt idx="13">
                  <c:v>1.1739999999999999</c:v>
                </c:pt>
                <c:pt idx="14">
                  <c:v>1.1559999999999999</c:v>
                </c:pt>
                <c:pt idx="15">
                  <c:v>1.133</c:v>
                </c:pt>
                <c:pt idx="16">
                  <c:v>1.1060000000000001</c:v>
                </c:pt>
                <c:pt idx="17">
                  <c:v>1.0740000000000001</c:v>
                </c:pt>
                <c:pt idx="18">
                  <c:v>1.0369999999999999</c:v>
                </c:pt>
                <c:pt idx="19">
                  <c:v>0.995</c:v>
                </c:pt>
                <c:pt idx="20">
                  <c:v>0.93799999999999994</c:v>
                </c:pt>
                <c:pt idx="21">
                  <c:v>0.871</c:v>
                </c:pt>
                <c:pt idx="22">
                  <c:v>0.78300000000000003</c:v>
                </c:pt>
                <c:pt idx="23">
                  <c:v>0.67300000000000004</c:v>
                </c:pt>
                <c:pt idx="24">
                  <c:v>0.53100000000000003</c:v>
                </c:pt>
                <c:pt idx="25">
                  <c:v>0.371</c:v>
                </c:pt>
                <c:pt idx="26">
                  <c:v>0.20100000000000001</c:v>
                </c:pt>
                <c:pt idx="27">
                  <c:v>3.4000000000000002E-2</c:v>
                </c:pt>
                <c:pt idx="28">
                  <c:v>-0.122</c:v>
                </c:pt>
                <c:pt idx="29">
                  <c:v>-0.26700000000000002</c:v>
                </c:pt>
                <c:pt idx="30">
                  <c:v>-0.4</c:v>
                </c:pt>
                <c:pt idx="31">
                  <c:v>-0.51500000000000001</c:v>
                </c:pt>
                <c:pt idx="32">
                  <c:v>-0.61599999999999999</c:v>
                </c:pt>
                <c:pt idx="33">
                  <c:v>-0.70699999999999996</c:v>
                </c:pt>
                <c:pt idx="34">
                  <c:v>-0.78300000000000003</c:v>
                </c:pt>
                <c:pt idx="35">
                  <c:v>-0.85</c:v>
                </c:pt>
                <c:pt idx="36">
                  <c:v>-0.90700000000000003</c:v>
                </c:pt>
                <c:pt idx="37">
                  <c:v>-0.95299999999999996</c:v>
                </c:pt>
                <c:pt idx="38">
                  <c:v>-0.997</c:v>
                </c:pt>
                <c:pt idx="39">
                  <c:v>-1.04</c:v>
                </c:pt>
                <c:pt idx="40">
                  <c:v>-1.085</c:v>
                </c:pt>
                <c:pt idx="41">
                  <c:v>-1.125</c:v>
                </c:pt>
                <c:pt idx="42">
                  <c:v>-1.1639999999999999</c:v>
                </c:pt>
                <c:pt idx="43">
                  <c:v>-1.1990000000000001</c:v>
                </c:pt>
                <c:pt idx="44">
                  <c:v>-1.2350000000000001</c:v>
                </c:pt>
                <c:pt idx="45">
                  <c:v>-1.266</c:v>
                </c:pt>
                <c:pt idx="46">
                  <c:v>-1.2929999999999999</c:v>
                </c:pt>
                <c:pt idx="47">
                  <c:v>-1.3169999999999999</c:v>
                </c:pt>
                <c:pt idx="48">
                  <c:v>-1.337</c:v>
                </c:pt>
                <c:pt idx="49">
                  <c:v>-1.4419999999999999</c:v>
                </c:pt>
                <c:pt idx="50">
                  <c:v>-1.552</c:v>
                </c:pt>
                <c:pt idx="51">
                  <c:v>-1.573</c:v>
                </c:pt>
                <c:pt idx="52">
                  <c:v>-1.5960000000000001</c:v>
                </c:pt>
                <c:pt idx="53">
                  <c:v>-1.6220000000000001</c:v>
                </c:pt>
                <c:pt idx="54">
                  <c:v>-1.643</c:v>
                </c:pt>
                <c:pt idx="55">
                  <c:v>-1.6479999999999999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92-4BC6-8E3B-E880C894B996}"/>
            </c:ext>
          </c:extLst>
        </c:ser>
        <c:ser>
          <c:idx val="1"/>
          <c:order val="1"/>
          <c:tx>
            <c:v>Approx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Francis99_Theory!$D$4:$D$59</c:f>
              <c:numCache>
                <c:formatCode>General</c:formatCode>
                <c:ptCount val="56"/>
                <c:pt idx="0">
                  <c:v>0.85350513808606299</c:v>
                </c:pt>
                <c:pt idx="1">
                  <c:v>0.87060211946050103</c:v>
                </c:pt>
                <c:pt idx="2">
                  <c:v>0.88739081567116262</c:v>
                </c:pt>
                <c:pt idx="3">
                  <c:v>0.90416666666666679</c:v>
                </c:pt>
                <c:pt idx="4">
                  <c:v>0.92128131021194615</c:v>
                </c:pt>
                <c:pt idx="5">
                  <c:v>0.93805716120745031</c:v>
                </c:pt>
                <c:pt idx="6">
                  <c:v>0.95483943481053313</c:v>
                </c:pt>
                <c:pt idx="7">
                  <c:v>0.97195407835581249</c:v>
                </c:pt>
                <c:pt idx="8">
                  <c:v>0.98444283879254979</c:v>
                </c:pt>
                <c:pt idx="9">
                  <c:v>0.98515735388567771</c:v>
                </c:pt>
                <c:pt idx="10">
                  <c:v>0.98587026332691075</c:v>
                </c:pt>
                <c:pt idx="11">
                  <c:v>0.98658317276814389</c:v>
                </c:pt>
                <c:pt idx="12">
                  <c:v>0.98765414258188833</c:v>
                </c:pt>
                <c:pt idx="13">
                  <c:v>0.98836865767501614</c:v>
                </c:pt>
                <c:pt idx="14">
                  <c:v>0.98908156711624928</c:v>
                </c:pt>
                <c:pt idx="15">
                  <c:v>0.98980089916506109</c:v>
                </c:pt>
                <c:pt idx="16">
                  <c:v>0.99086544637122675</c:v>
                </c:pt>
                <c:pt idx="17">
                  <c:v>0.99157996146435468</c:v>
                </c:pt>
                <c:pt idx="18">
                  <c:v>0.99229287090558771</c:v>
                </c:pt>
                <c:pt idx="19">
                  <c:v>0.99301220295439951</c:v>
                </c:pt>
                <c:pt idx="20">
                  <c:v>0.99407675016056529</c:v>
                </c:pt>
                <c:pt idx="21">
                  <c:v>0.9947912652536931</c:v>
                </c:pt>
                <c:pt idx="22">
                  <c:v>0.99550417469492625</c:v>
                </c:pt>
                <c:pt idx="23">
                  <c:v>0.99621708413615928</c:v>
                </c:pt>
                <c:pt idx="24">
                  <c:v>0.99728805394990372</c:v>
                </c:pt>
                <c:pt idx="25">
                  <c:v>0.99800256904303164</c:v>
                </c:pt>
                <c:pt idx="26">
                  <c:v>0.99871547848426467</c:v>
                </c:pt>
                <c:pt idx="27">
                  <c:v>0.99942838792549771</c:v>
                </c:pt>
                <c:pt idx="28">
                  <c:v>1.0004993577392423</c:v>
                </c:pt>
                <c:pt idx="29">
                  <c:v>1.0012138728323701</c:v>
                </c:pt>
                <c:pt idx="30">
                  <c:v>1.0019267822736031</c:v>
                </c:pt>
                <c:pt idx="31">
                  <c:v>1.0026396917148361</c:v>
                </c:pt>
                <c:pt idx="32">
                  <c:v>1.0037106615285807</c:v>
                </c:pt>
                <c:pt idx="33">
                  <c:v>1.0044251766217085</c:v>
                </c:pt>
                <c:pt idx="34">
                  <c:v>1.0051380860629415</c:v>
                </c:pt>
                <c:pt idx="35">
                  <c:v>1.0058509955041748</c:v>
                </c:pt>
                <c:pt idx="36">
                  <c:v>1.0069219653179191</c:v>
                </c:pt>
                <c:pt idx="37">
                  <c:v>1.0076364804110469</c:v>
                </c:pt>
                <c:pt idx="38">
                  <c:v>1.0083493898522802</c:v>
                </c:pt>
                <c:pt idx="39">
                  <c:v>1.0090751445086705</c:v>
                </c:pt>
                <c:pt idx="40">
                  <c:v>1.0101332691072575</c:v>
                </c:pt>
                <c:pt idx="41">
                  <c:v>1.0108477842003856</c:v>
                </c:pt>
                <c:pt idx="42">
                  <c:v>1.0115606936416186</c:v>
                </c:pt>
                <c:pt idx="43">
                  <c:v>1.0122800256904303</c:v>
                </c:pt>
                <c:pt idx="44">
                  <c:v>1.0133445728965962</c:v>
                </c:pt>
                <c:pt idx="45">
                  <c:v>1.014059087989724</c:v>
                </c:pt>
                <c:pt idx="46">
                  <c:v>1.014771997430957</c:v>
                </c:pt>
                <c:pt idx="47">
                  <c:v>1.0154913294797687</c:v>
                </c:pt>
                <c:pt idx="48">
                  <c:v>1.0165558766859346</c:v>
                </c:pt>
                <c:pt idx="49">
                  <c:v>1.0226220295439949</c:v>
                </c:pt>
                <c:pt idx="50">
                  <c:v>1.0393914579319203</c:v>
                </c:pt>
                <c:pt idx="51">
                  <c:v>1.0565189466923572</c:v>
                </c:pt>
                <c:pt idx="52">
                  <c:v>1.0732883750802826</c:v>
                </c:pt>
                <c:pt idx="53">
                  <c:v>1.0900594091201028</c:v>
                </c:pt>
                <c:pt idx="54">
                  <c:v>1.1071868978805397</c:v>
                </c:pt>
                <c:pt idx="55">
                  <c:v>1.1239563262684651</c:v>
                </c:pt>
              </c:numCache>
            </c:numRef>
          </c:xVal>
          <c:yVal>
            <c:numRef>
              <c:f>Francis99_Theory!$I$4:$I$59</c:f>
              <c:numCache>
                <c:formatCode>General</c:formatCode>
                <c:ptCount val="56"/>
                <c:pt idx="0">
                  <c:v>1.5402857631866627</c:v>
                </c:pt>
                <c:pt idx="1">
                  <c:v>1.5358879429590593</c:v>
                </c:pt>
                <c:pt idx="2">
                  <c:v>1.5302793897488718</c:v>
                </c:pt>
                <c:pt idx="3">
                  <c:v>1.5227248687964108</c:v>
                </c:pt>
                <c:pt idx="4">
                  <c:v>1.5117200833139564</c:v>
                </c:pt>
                <c:pt idx="5">
                  <c:v>1.4950719924262061</c:v>
                </c:pt>
                <c:pt idx="6">
                  <c:v>1.4661639674947717</c:v>
                </c:pt>
                <c:pt idx="7">
                  <c:v>1.4017867097077881</c:v>
                </c:pt>
                <c:pt idx="8">
                  <c:v>1.270545431882856</c:v>
                </c:pt>
                <c:pt idx="9">
                  <c:v>1.25689522853993</c:v>
                </c:pt>
                <c:pt idx="10">
                  <c:v>1.2420382395755285</c:v>
                </c:pt>
                <c:pt idx="11">
                  <c:v>1.2257763196057261</c:v>
                </c:pt>
                <c:pt idx="12">
                  <c:v>1.1982590722485886</c:v>
                </c:pt>
                <c:pt idx="13">
                  <c:v>1.1774757345804034</c:v>
                </c:pt>
                <c:pt idx="14">
                  <c:v>1.154451586303215</c:v>
                </c:pt>
                <c:pt idx="15">
                  <c:v>1.1285267708873343</c:v>
                </c:pt>
                <c:pt idx="16">
                  <c:v>1.0841951295701038</c:v>
                </c:pt>
                <c:pt idx="17">
                  <c:v>1.0496153837443725</c:v>
                </c:pt>
                <c:pt idx="18">
                  <c:v>1.0104267862998715</c:v>
                </c:pt>
                <c:pt idx="19">
                  <c:v>0.96525138824607348</c:v>
                </c:pt>
                <c:pt idx="20">
                  <c:v>0.88567247424949669</c:v>
                </c:pt>
                <c:pt idx="21">
                  <c:v>0.82186483727263071</c:v>
                </c:pt>
                <c:pt idx="22">
                  <c:v>0.74815829570880588</c:v>
                </c:pt>
                <c:pt idx="23">
                  <c:v>0.66286272198545293</c:v>
                </c:pt>
                <c:pt idx="24">
                  <c:v>0.51001535949352728</c:v>
                </c:pt>
                <c:pt idx="25">
                  <c:v>0.39068160976185939</c:v>
                </c:pt>
                <c:pt idx="26">
                  <c:v>0.25882325310206744</c:v>
                </c:pt>
                <c:pt idx="27">
                  <c:v>0.1172369130041071</c:v>
                </c:pt>
                <c:pt idx="28">
                  <c:v>-0.10247417132081557</c:v>
                </c:pt>
                <c:pt idx="29">
                  <c:v>-0.24487290702809958</c:v>
                </c:pt>
                <c:pt idx="30">
                  <c:v>-0.3774906958322245</c:v>
                </c:pt>
                <c:pt idx="31">
                  <c:v>-0.49746873041819245</c:v>
                </c:pt>
                <c:pt idx="32">
                  <c:v>-0.65172291937272775</c:v>
                </c:pt>
                <c:pt idx="33">
                  <c:v>-0.73804483886161976</c:v>
                </c:pt>
                <c:pt idx="34">
                  <c:v>-0.81246892866939113</c:v>
                </c:pt>
                <c:pt idx="35">
                  <c:v>-0.87675832667861375</c:v>
                </c:pt>
                <c:pt idx="36">
                  <c:v>-0.95754439381852452</c:v>
                </c:pt>
                <c:pt idx="37">
                  <c:v>-1.0027989065307872</c:v>
                </c:pt>
                <c:pt idx="38">
                  <c:v>-1.0423256303732509</c:v>
                </c:pt>
                <c:pt idx="39">
                  <c:v>-1.077705924728944</c:v>
                </c:pt>
                <c:pt idx="40">
                  <c:v>-1.1220552285545951</c:v>
                </c:pt>
                <c:pt idx="41">
                  <c:v>-1.1479871342879815</c:v>
                </c:pt>
                <c:pt idx="42">
                  <c:v>-1.1711744714711272</c:v>
                </c:pt>
                <c:pt idx="43">
                  <c:v>-1.1922328047827562</c:v>
                </c:pt>
                <c:pt idx="44">
                  <c:v>-1.2197547132732167</c:v>
                </c:pt>
                <c:pt idx="45">
                  <c:v>-1.2361546290558634</c:v>
                </c:pt>
                <c:pt idx="46">
                  <c:v>-1.251098866874282</c:v>
                </c:pt>
                <c:pt idx="47">
                  <c:v>-1.264914802309699</c:v>
                </c:pt>
                <c:pt idx="48">
                  <c:v>-1.2833438873317617</c:v>
                </c:pt>
                <c:pt idx="49">
                  <c:v>-1.3571073253959971</c:v>
                </c:pt>
                <c:pt idx="50">
                  <c:v>-1.4458272807331765</c:v>
                </c:pt>
                <c:pt idx="51">
                  <c:v>-1.4827681366974266</c:v>
                </c:pt>
                <c:pt idx="52">
                  <c:v>-1.5023205211117363</c:v>
                </c:pt>
                <c:pt idx="53">
                  <c:v>-1.5146268420428215</c:v>
                </c:pt>
                <c:pt idx="54">
                  <c:v>-1.5232361326306967</c:v>
                </c:pt>
                <c:pt idx="55">
                  <c:v>-1.5293694986792401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92-4BC6-8E3B-E880C894B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3744"/>
        <c:axId val="1040216944"/>
      </c:scatterChart>
      <c:valAx>
        <c:axId val="1162583744"/>
        <c:scaling>
          <c:orientation val="minMax"/>
          <c:min val="0.84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0216944"/>
        <c:crosses val="autoZero"/>
        <c:crossBetween val="midCat"/>
      </c:valAx>
      <c:valAx>
        <c:axId val="10402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258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1.png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13" Type="http://schemas.openxmlformats.org/officeDocument/2006/relationships/chart" Target="../charts/chart31.xml"/><Relationship Id="rId18" Type="http://schemas.openxmlformats.org/officeDocument/2006/relationships/chart" Target="../charts/chart36.xml"/><Relationship Id="rId26" Type="http://schemas.openxmlformats.org/officeDocument/2006/relationships/chart" Target="../charts/chart44.xml"/><Relationship Id="rId3" Type="http://schemas.openxmlformats.org/officeDocument/2006/relationships/chart" Target="../charts/chart21.xml"/><Relationship Id="rId21" Type="http://schemas.openxmlformats.org/officeDocument/2006/relationships/chart" Target="../charts/chart39.xml"/><Relationship Id="rId7" Type="http://schemas.openxmlformats.org/officeDocument/2006/relationships/chart" Target="../charts/chart25.xml"/><Relationship Id="rId12" Type="http://schemas.openxmlformats.org/officeDocument/2006/relationships/chart" Target="../charts/chart30.xml"/><Relationship Id="rId17" Type="http://schemas.openxmlformats.org/officeDocument/2006/relationships/chart" Target="../charts/chart35.xml"/><Relationship Id="rId25" Type="http://schemas.openxmlformats.org/officeDocument/2006/relationships/chart" Target="../charts/chart43.xml"/><Relationship Id="rId2" Type="http://schemas.openxmlformats.org/officeDocument/2006/relationships/chart" Target="../charts/chart20.xml"/><Relationship Id="rId16" Type="http://schemas.openxmlformats.org/officeDocument/2006/relationships/chart" Target="../charts/chart34.xml"/><Relationship Id="rId20" Type="http://schemas.openxmlformats.org/officeDocument/2006/relationships/chart" Target="../charts/chart38.xml"/><Relationship Id="rId29" Type="http://schemas.openxmlformats.org/officeDocument/2006/relationships/chart" Target="../charts/chart47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24" Type="http://schemas.openxmlformats.org/officeDocument/2006/relationships/chart" Target="../charts/chart42.xml"/><Relationship Id="rId32" Type="http://schemas.openxmlformats.org/officeDocument/2006/relationships/chart" Target="../charts/chart50.xml"/><Relationship Id="rId5" Type="http://schemas.openxmlformats.org/officeDocument/2006/relationships/chart" Target="../charts/chart23.xml"/><Relationship Id="rId15" Type="http://schemas.openxmlformats.org/officeDocument/2006/relationships/chart" Target="../charts/chart33.xml"/><Relationship Id="rId23" Type="http://schemas.openxmlformats.org/officeDocument/2006/relationships/chart" Target="../charts/chart41.xml"/><Relationship Id="rId28" Type="http://schemas.openxmlformats.org/officeDocument/2006/relationships/chart" Target="../charts/chart46.xml"/><Relationship Id="rId10" Type="http://schemas.openxmlformats.org/officeDocument/2006/relationships/chart" Target="../charts/chart28.xml"/><Relationship Id="rId19" Type="http://schemas.openxmlformats.org/officeDocument/2006/relationships/chart" Target="../charts/chart37.xml"/><Relationship Id="rId31" Type="http://schemas.openxmlformats.org/officeDocument/2006/relationships/chart" Target="../charts/chart49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Relationship Id="rId14" Type="http://schemas.openxmlformats.org/officeDocument/2006/relationships/chart" Target="../charts/chart32.xml"/><Relationship Id="rId22" Type="http://schemas.openxmlformats.org/officeDocument/2006/relationships/chart" Target="../charts/chart40.xml"/><Relationship Id="rId27" Type="http://schemas.openxmlformats.org/officeDocument/2006/relationships/chart" Target="../charts/chart45.xml"/><Relationship Id="rId30" Type="http://schemas.openxmlformats.org/officeDocument/2006/relationships/chart" Target="../charts/chart4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33336</xdr:rowOff>
    </xdr:from>
    <xdr:to>
      <xdr:col>17</xdr:col>
      <xdr:colOff>304800</xdr:colOff>
      <xdr:row>35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62DF-BC29-C698-FCC2-0E4A1D04A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342900</xdr:colOff>
      <xdr:row>18</xdr:row>
      <xdr:rowOff>9525</xdr:rowOff>
    </xdr:from>
    <xdr:to>
      <xdr:col>31</xdr:col>
      <xdr:colOff>38100</xdr:colOff>
      <xdr:row>35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6AA428-7621-4640-B9CC-CDC7675D0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17</xdr:col>
      <xdr:colOff>304800</xdr:colOff>
      <xdr:row>55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DB7F0A-DB48-4A81-AB72-2582F2D57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315686</xdr:colOff>
      <xdr:row>37</xdr:row>
      <xdr:rowOff>32658</xdr:rowOff>
    </xdr:from>
    <xdr:to>
      <xdr:col>31</xdr:col>
      <xdr:colOff>10886</xdr:colOff>
      <xdr:row>54</xdr:row>
      <xdr:rowOff>170770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B8B340-915B-43B3-9F96-40455C39C6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16</xdr:row>
      <xdr:rowOff>121920</xdr:rowOff>
    </xdr:from>
    <xdr:to>
      <xdr:col>14</xdr:col>
      <xdr:colOff>403860</xdr:colOff>
      <xdr:row>31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1179A-129C-B282-FD88-CB589CDA8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121920</xdr:colOff>
      <xdr:row>16</xdr:row>
      <xdr:rowOff>167640</xdr:rowOff>
    </xdr:from>
    <xdr:to>
      <xdr:col>22</xdr:col>
      <xdr:colOff>426720</xdr:colOff>
      <xdr:row>31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570C36-E8E7-47A7-BDAB-25289F867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17</xdr:row>
      <xdr:rowOff>0</xdr:rowOff>
    </xdr:from>
    <xdr:to>
      <xdr:col>31</xdr:col>
      <xdr:colOff>304800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8B0700-3EA6-42B2-9BF7-008FA4A3B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129092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D46C4-CFE3-4527-B6AD-858E02450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17</xdr:row>
      <xdr:rowOff>45720</xdr:rowOff>
    </xdr:from>
    <xdr:to>
      <xdr:col>17</xdr:col>
      <xdr:colOff>327660</xdr:colOff>
      <xdr:row>31</xdr:row>
      <xdr:rowOff>174812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418BC4-2277-4D47-9C2C-94782720B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510540</xdr:colOff>
      <xdr:row>17</xdr:row>
      <xdr:rowOff>57374</xdr:rowOff>
    </xdr:from>
    <xdr:to>
      <xdr:col>26</xdr:col>
      <xdr:colOff>205740</xdr:colOff>
      <xdr:row>32</xdr:row>
      <xdr:rowOff>3586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55B692-D875-4D18-93C3-EFCEDF82A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25</xdr:row>
      <xdr:rowOff>175260</xdr:rowOff>
    </xdr:from>
    <xdr:to>
      <xdr:col>9</xdr:col>
      <xdr:colOff>251895</xdr:colOff>
      <xdr:row>40</xdr:row>
      <xdr:rowOff>23085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3790A-9D7D-18C1-3188-3C9A462B0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747260"/>
          <a:ext cx="5014395" cy="2591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8</xdr:col>
      <xdr:colOff>304800</xdr:colOff>
      <xdr:row>24</xdr:row>
      <xdr:rowOff>129092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EBDBFC-345F-47EF-B947-A8F60CFE7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</xdr:colOff>
      <xdr:row>10</xdr:row>
      <xdr:rowOff>45720</xdr:rowOff>
    </xdr:from>
    <xdr:to>
      <xdr:col>16</xdr:col>
      <xdr:colOff>327660</xdr:colOff>
      <xdr:row>24</xdr:row>
      <xdr:rowOff>174812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C8F13-BD22-4E1F-8F98-C00D52BDB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510540</xdr:colOff>
      <xdr:row>10</xdr:row>
      <xdr:rowOff>57374</xdr:rowOff>
    </xdr:from>
    <xdr:to>
      <xdr:col>25</xdr:col>
      <xdr:colOff>205740</xdr:colOff>
      <xdr:row>25</xdr:row>
      <xdr:rowOff>3586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433FD0-6BFF-4A12-A7E8-3390AC377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27</xdr:row>
      <xdr:rowOff>68580</xdr:rowOff>
    </xdr:from>
    <xdr:to>
      <xdr:col>9</xdr:col>
      <xdr:colOff>411915</xdr:colOff>
      <xdr:row>41</xdr:row>
      <xdr:rowOff>99285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155AD-42CC-7F98-6117-91588511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5006340"/>
          <a:ext cx="5014395" cy="25910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9</xdr:col>
      <xdr:colOff>304800</xdr:colOff>
      <xdr:row>25</xdr:row>
      <xdr:rowOff>78890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D63BDC-FCFF-49F2-BBBE-2908366A2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</xdr:colOff>
      <xdr:row>11</xdr:row>
      <xdr:rowOff>45720</xdr:rowOff>
    </xdr:from>
    <xdr:to>
      <xdr:col>17</xdr:col>
      <xdr:colOff>327660</xdr:colOff>
      <xdr:row>25</xdr:row>
      <xdr:rowOff>124610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16387A-D6C1-46F8-A716-5700D63FA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510540</xdr:colOff>
      <xdr:row>11</xdr:row>
      <xdr:rowOff>57374</xdr:rowOff>
    </xdr:from>
    <xdr:to>
      <xdr:col>26</xdr:col>
      <xdr:colOff>205740</xdr:colOff>
      <xdr:row>25</xdr:row>
      <xdr:rowOff>132678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78F9F8D-961A-407C-A1E9-21EDE43F2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10</xdr:row>
      <xdr:rowOff>91440</xdr:rowOff>
    </xdr:from>
    <xdr:to>
      <xdr:col>15</xdr:col>
      <xdr:colOff>403860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58C3C8-28B4-EB32-A8AA-A27301E1F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11</xdr:row>
      <xdr:rowOff>0</xdr:rowOff>
    </xdr:from>
    <xdr:to>
      <xdr:col>25</xdr:col>
      <xdr:colOff>304800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3271D5-DDE8-4FC2-985F-F6CB489BB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4</xdr:row>
      <xdr:rowOff>91440</xdr:rowOff>
    </xdr:from>
    <xdr:to>
      <xdr:col>7</xdr:col>
      <xdr:colOff>266700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D28BF-18D3-012B-2736-30C150908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106680</xdr:colOff>
      <xdr:row>21</xdr:row>
      <xdr:rowOff>160020</xdr:rowOff>
    </xdr:from>
    <xdr:to>
      <xdr:col>8</xdr:col>
      <xdr:colOff>259080</xdr:colOff>
      <xdr:row>36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FEE4FE-21D1-3357-D153-20818D4D1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198120</xdr:colOff>
      <xdr:row>4</xdr:row>
      <xdr:rowOff>91440</xdr:rowOff>
    </xdr:from>
    <xdr:to>
      <xdr:col>18</xdr:col>
      <xdr:colOff>266700</xdr:colOff>
      <xdr:row>20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2CDED6-F464-4BBE-B98B-C060CDC44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106680</xdr:colOff>
      <xdr:row>21</xdr:row>
      <xdr:rowOff>160020</xdr:rowOff>
    </xdr:from>
    <xdr:to>
      <xdr:col>19</xdr:col>
      <xdr:colOff>259080</xdr:colOff>
      <xdr:row>36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6745F0-CAB7-4E69-8650-0B51E7A51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198120</xdr:colOff>
      <xdr:row>4</xdr:row>
      <xdr:rowOff>91440</xdr:rowOff>
    </xdr:from>
    <xdr:to>
      <xdr:col>29</xdr:col>
      <xdr:colOff>266700</xdr:colOff>
      <xdr:row>20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5E9F5E-495E-4119-9AF8-1FFE575DC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106680</xdr:colOff>
      <xdr:row>21</xdr:row>
      <xdr:rowOff>160020</xdr:rowOff>
    </xdr:from>
    <xdr:to>
      <xdr:col>30</xdr:col>
      <xdr:colOff>259080</xdr:colOff>
      <xdr:row>36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3079465-9243-4545-8B3F-40E38A479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198120</xdr:colOff>
      <xdr:row>4</xdr:row>
      <xdr:rowOff>91440</xdr:rowOff>
    </xdr:from>
    <xdr:to>
      <xdr:col>40</xdr:col>
      <xdr:colOff>266700</xdr:colOff>
      <xdr:row>20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F85DE3-8DCE-47C7-81F1-7A3375FCD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106680</xdr:colOff>
      <xdr:row>21</xdr:row>
      <xdr:rowOff>160020</xdr:rowOff>
    </xdr:from>
    <xdr:to>
      <xdr:col>41</xdr:col>
      <xdr:colOff>259080</xdr:colOff>
      <xdr:row>36</xdr:row>
      <xdr:rowOff>160020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4145C6-8CA0-49D9-AA0B-CA2A53A81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198120</xdr:colOff>
      <xdr:row>4</xdr:row>
      <xdr:rowOff>91440</xdr:rowOff>
    </xdr:from>
    <xdr:to>
      <xdr:col>51</xdr:col>
      <xdr:colOff>266700</xdr:colOff>
      <xdr:row>20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73CBA1-B450-44E0-885B-F949B3294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106680</xdr:colOff>
      <xdr:row>21</xdr:row>
      <xdr:rowOff>160020</xdr:rowOff>
    </xdr:from>
    <xdr:to>
      <xdr:col>52</xdr:col>
      <xdr:colOff>259080</xdr:colOff>
      <xdr:row>36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B8C6583-FD43-448C-A388-F6772386D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56</xdr:col>
      <xdr:colOff>198120</xdr:colOff>
      <xdr:row>4</xdr:row>
      <xdr:rowOff>91440</xdr:rowOff>
    </xdr:from>
    <xdr:to>
      <xdr:col>62</xdr:col>
      <xdr:colOff>266700</xdr:colOff>
      <xdr:row>20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76FD90-EC4D-46B4-AF5E-7556D9377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56</xdr:col>
      <xdr:colOff>106680</xdr:colOff>
      <xdr:row>21</xdr:row>
      <xdr:rowOff>160020</xdr:rowOff>
    </xdr:from>
    <xdr:to>
      <xdr:col>63</xdr:col>
      <xdr:colOff>259080</xdr:colOff>
      <xdr:row>36</xdr:row>
      <xdr:rowOff>160020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C39FA74-BF14-4DEA-9D6D-D26D08C00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67</xdr:col>
      <xdr:colOff>198120</xdr:colOff>
      <xdr:row>4</xdr:row>
      <xdr:rowOff>91440</xdr:rowOff>
    </xdr:from>
    <xdr:to>
      <xdr:col>73</xdr:col>
      <xdr:colOff>266700</xdr:colOff>
      <xdr:row>20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C96D3B3-D067-4E01-8841-950D9CF9B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67</xdr:col>
      <xdr:colOff>106680</xdr:colOff>
      <xdr:row>21</xdr:row>
      <xdr:rowOff>160020</xdr:rowOff>
    </xdr:from>
    <xdr:to>
      <xdr:col>74</xdr:col>
      <xdr:colOff>259080</xdr:colOff>
      <xdr:row>36</xdr:row>
      <xdr:rowOff>160020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56E591B-0C53-4CC6-9D85-58AC0ED9B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198120</xdr:colOff>
      <xdr:row>4</xdr:row>
      <xdr:rowOff>91440</xdr:rowOff>
    </xdr:from>
    <xdr:to>
      <xdr:col>18</xdr:col>
      <xdr:colOff>266700</xdr:colOff>
      <xdr:row>20</xdr:row>
      <xdr:rowOff>38100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207CBB0-7628-4A04-8AF4-964E3B2B1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106680</xdr:colOff>
      <xdr:row>21</xdr:row>
      <xdr:rowOff>160020</xdr:rowOff>
    </xdr:from>
    <xdr:to>
      <xdr:col>19</xdr:col>
      <xdr:colOff>259080</xdr:colOff>
      <xdr:row>36</xdr:row>
      <xdr:rowOff>160020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96BF2AE-D9BB-42C5-9F47-1B7D20E18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198120</xdr:colOff>
      <xdr:row>4</xdr:row>
      <xdr:rowOff>91440</xdr:rowOff>
    </xdr:from>
    <xdr:to>
      <xdr:col>29</xdr:col>
      <xdr:colOff>266700</xdr:colOff>
      <xdr:row>20</xdr:row>
      <xdr:rowOff>38100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436C075-8191-4571-81D4-0CEE55F04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23</xdr:col>
      <xdr:colOff>106680</xdr:colOff>
      <xdr:row>21</xdr:row>
      <xdr:rowOff>160020</xdr:rowOff>
    </xdr:from>
    <xdr:to>
      <xdr:col>30</xdr:col>
      <xdr:colOff>259080</xdr:colOff>
      <xdr:row>36</xdr:row>
      <xdr:rowOff>160020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34D07F4-FE13-46E4-80BF-89F41ED16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34</xdr:col>
      <xdr:colOff>198120</xdr:colOff>
      <xdr:row>4</xdr:row>
      <xdr:rowOff>91440</xdr:rowOff>
    </xdr:from>
    <xdr:to>
      <xdr:col>40</xdr:col>
      <xdr:colOff>266700</xdr:colOff>
      <xdr:row>20</xdr:row>
      <xdr:rowOff>38100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B6ABFB7-1B7D-45B1-BF24-2BD5EC493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34</xdr:col>
      <xdr:colOff>106680</xdr:colOff>
      <xdr:row>21</xdr:row>
      <xdr:rowOff>160020</xdr:rowOff>
    </xdr:from>
    <xdr:to>
      <xdr:col>41</xdr:col>
      <xdr:colOff>259080</xdr:colOff>
      <xdr:row>36</xdr:row>
      <xdr:rowOff>160020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387736D-3C4F-4CBD-ABA6-12A81D898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198120</xdr:colOff>
      <xdr:row>4</xdr:row>
      <xdr:rowOff>91440</xdr:rowOff>
    </xdr:from>
    <xdr:to>
      <xdr:col>18</xdr:col>
      <xdr:colOff>266700</xdr:colOff>
      <xdr:row>20</xdr:row>
      <xdr:rowOff>38100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DBCFAC3-F14E-4FDB-A5A9-E5906FAF2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106680</xdr:colOff>
      <xdr:row>21</xdr:row>
      <xdr:rowOff>160020</xdr:rowOff>
    </xdr:from>
    <xdr:to>
      <xdr:col>19</xdr:col>
      <xdr:colOff>259080</xdr:colOff>
      <xdr:row>36</xdr:row>
      <xdr:rowOff>160020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2FF2460D-3C5A-4C61-B121-6E70BC537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23</xdr:col>
      <xdr:colOff>198120</xdr:colOff>
      <xdr:row>4</xdr:row>
      <xdr:rowOff>91440</xdr:rowOff>
    </xdr:from>
    <xdr:to>
      <xdr:col>29</xdr:col>
      <xdr:colOff>266700</xdr:colOff>
      <xdr:row>20</xdr:row>
      <xdr:rowOff>38100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5A9AED9-C359-4B7F-9DB0-E442F0268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23</xdr:col>
      <xdr:colOff>106680</xdr:colOff>
      <xdr:row>21</xdr:row>
      <xdr:rowOff>160020</xdr:rowOff>
    </xdr:from>
    <xdr:to>
      <xdr:col>30</xdr:col>
      <xdr:colOff>259080</xdr:colOff>
      <xdr:row>36</xdr:row>
      <xdr:rowOff>160020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5DD9C552-B0C4-4DD1-831E-DB2D717BE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34</xdr:col>
      <xdr:colOff>198120</xdr:colOff>
      <xdr:row>4</xdr:row>
      <xdr:rowOff>91440</xdr:rowOff>
    </xdr:from>
    <xdr:to>
      <xdr:col>40</xdr:col>
      <xdr:colOff>266700</xdr:colOff>
      <xdr:row>20</xdr:row>
      <xdr:rowOff>38100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22AA789-B3AB-4BA4-AF70-A35646E0F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106680</xdr:colOff>
      <xdr:row>21</xdr:row>
      <xdr:rowOff>160020</xdr:rowOff>
    </xdr:from>
    <xdr:to>
      <xdr:col>41</xdr:col>
      <xdr:colOff>259080</xdr:colOff>
      <xdr:row>36</xdr:row>
      <xdr:rowOff>160020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8344B73-6FFE-4E0D-ACF3-4E9F53792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198120</xdr:colOff>
      <xdr:row>4</xdr:row>
      <xdr:rowOff>91440</xdr:rowOff>
    </xdr:from>
    <xdr:to>
      <xdr:col>51</xdr:col>
      <xdr:colOff>266700</xdr:colOff>
      <xdr:row>20</xdr:row>
      <xdr:rowOff>38100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B91A422D-3E8C-4E90-B375-648B03D76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106680</xdr:colOff>
      <xdr:row>21</xdr:row>
      <xdr:rowOff>160020</xdr:rowOff>
    </xdr:from>
    <xdr:to>
      <xdr:col>52</xdr:col>
      <xdr:colOff>259080</xdr:colOff>
      <xdr:row>36</xdr:row>
      <xdr:rowOff>160020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CC90DCC-EB44-493A-AFE0-A4CC84623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56</xdr:col>
      <xdr:colOff>198120</xdr:colOff>
      <xdr:row>4</xdr:row>
      <xdr:rowOff>91440</xdr:rowOff>
    </xdr:from>
    <xdr:to>
      <xdr:col>62</xdr:col>
      <xdr:colOff>266700</xdr:colOff>
      <xdr:row>20</xdr:row>
      <xdr:rowOff>38100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8D0F9898-A9DE-4CB0-BDB7-821E6F308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56</xdr:col>
      <xdr:colOff>106680</xdr:colOff>
      <xdr:row>21</xdr:row>
      <xdr:rowOff>160020</xdr:rowOff>
    </xdr:from>
    <xdr:to>
      <xdr:col>63</xdr:col>
      <xdr:colOff>259080</xdr:colOff>
      <xdr:row>36</xdr:row>
      <xdr:rowOff>160020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04003F4-5B3C-4202-9602-ECC5A9208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67</xdr:col>
      <xdr:colOff>198120</xdr:colOff>
      <xdr:row>4</xdr:row>
      <xdr:rowOff>91440</xdr:rowOff>
    </xdr:from>
    <xdr:to>
      <xdr:col>73</xdr:col>
      <xdr:colOff>266700</xdr:colOff>
      <xdr:row>20</xdr:row>
      <xdr:rowOff>38100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8605D3B1-E111-4919-801B-081E64041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67</xdr:col>
      <xdr:colOff>106680</xdr:colOff>
      <xdr:row>21</xdr:row>
      <xdr:rowOff>160020</xdr:rowOff>
    </xdr:from>
    <xdr:to>
      <xdr:col>74</xdr:col>
      <xdr:colOff>259080</xdr:colOff>
      <xdr:row>36</xdr:row>
      <xdr:rowOff>160020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B9703EA7-4FF4-4E01-8033-24BAA5F05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8</xdr:col>
      <xdr:colOff>548952</xdr:colOff>
      <xdr:row>29</xdr:row>
      <xdr:rowOff>45851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BBE9B-EF97-A390-FCA9-9DCAE49D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26080"/>
          <a:ext cx="3596952" cy="150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14</xdr:col>
      <xdr:colOff>465072</xdr:colOff>
      <xdr:row>32</xdr:row>
      <xdr:rowOff>53519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E50B71-9507-2173-DE07-C0F1DA35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926080"/>
          <a:ext cx="2903472" cy="20651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9</xdr:col>
      <xdr:colOff>388971</xdr:colOff>
      <xdr:row>46</xdr:row>
      <xdr:rowOff>137410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C983D9-DD51-8AC4-F5DB-AFBC62A88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4754880"/>
          <a:ext cx="4046571" cy="28806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17</xdr:col>
      <xdr:colOff>251852</xdr:colOff>
      <xdr:row>50</xdr:row>
      <xdr:rowOff>38357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23B6C1-DD9F-01EB-100D-4640CB2D1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5303520"/>
          <a:ext cx="4519052" cy="296443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24</xdr:col>
      <xdr:colOff>381350</xdr:colOff>
      <xdr:row>36</xdr:row>
      <xdr:rowOff>45962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7786BF-D651-AF49-91B3-97DB33114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2926080"/>
          <a:ext cx="4038950" cy="27891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9</xdr:col>
      <xdr:colOff>137595</xdr:colOff>
      <xdr:row>24</xdr:row>
      <xdr:rowOff>30705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5A333-85CD-56B5-F3CF-D28E5F645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0"/>
          <a:ext cx="5014395" cy="2591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16</xdr:col>
      <xdr:colOff>213695</xdr:colOff>
      <xdr:row>23</xdr:row>
      <xdr:rowOff>84033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874C0E-34FA-D9CF-CDE7-1F263D33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828800"/>
          <a:ext cx="3871295" cy="2461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80B0-9771-4829-A1D1-5B96A790FC89}">
  <dimension ref="B1:AC80"/>
  <sheetViews>
    <sheetView topLeftCell="E1" zoomScaleNormal="100" workbookViewId="0">
      <selection activeCell="T10" sqref="T10"/>
    </sheetView>
  </sheetViews>
  <sheetFormatPr defaultRowHeight="14.4" x14ac:dyDescent="0.3"/>
  <cols>
    <col min="2" max="2" width="15.6640625" bestFit="1" customWidth="1"/>
    <col min="3" max="3" width="12.44140625" bestFit="1" customWidth="1"/>
    <col min="4" max="4" width="10.109375" bestFit="1" customWidth="1"/>
    <col min="5" max="5" width="21.44140625" bestFit="1" customWidth="1"/>
    <col min="6" max="6" width="10.33203125" bestFit="1" customWidth="1"/>
    <col min="15" max="15" width="9.33203125" bestFit="1" customWidth="1"/>
    <col min="19" max="19" width="0" hidden="1" customWidth="1"/>
    <col min="21" max="21" width="6.109375" bestFit="1" customWidth="1"/>
    <col min="22" max="22" width="6.109375" customWidth="1"/>
  </cols>
  <sheetData>
    <row r="1" spans="2:29" ht="15" thickBot="1" x14ac:dyDescent="0.35"/>
    <row r="2" spans="2:29" x14ac:dyDescent="0.3">
      <c r="B2" s="30" t="s">
        <v>20</v>
      </c>
      <c r="C2" s="31"/>
      <c r="D2" s="31"/>
      <c r="E2" s="31"/>
      <c r="F2" s="40"/>
      <c r="H2" s="30" t="s">
        <v>25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1"/>
      <c r="T2" s="1"/>
      <c r="U2" s="27" t="s">
        <v>26</v>
      </c>
      <c r="V2" s="28"/>
      <c r="W2" s="28"/>
      <c r="X2" s="28"/>
      <c r="Y2" s="28"/>
      <c r="Z2" s="28"/>
      <c r="AA2" s="28"/>
      <c r="AB2" s="28"/>
      <c r="AC2" s="29"/>
    </row>
    <row r="3" spans="2:29" x14ac:dyDescent="0.3">
      <c r="B3" s="2" t="s">
        <v>0</v>
      </c>
      <c r="C3" s="28" t="s">
        <v>1</v>
      </c>
      <c r="D3" s="28"/>
      <c r="E3" s="3" t="s">
        <v>2</v>
      </c>
      <c r="F3" s="4" t="s">
        <v>3</v>
      </c>
      <c r="H3" s="32" t="s">
        <v>9</v>
      </c>
      <c r="I3" s="2"/>
      <c r="J3" s="27" t="s">
        <v>1</v>
      </c>
      <c r="K3" s="28"/>
      <c r="L3" s="28"/>
      <c r="M3" s="29"/>
      <c r="N3" s="3"/>
      <c r="O3" s="3"/>
      <c r="P3" s="27" t="s">
        <v>2</v>
      </c>
      <c r="Q3" s="28"/>
      <c r="R3" s="29"/>
      <c r="S3" s="4"/>
      <c r="T3" s="4"/>
      <c r="U3" s="32" t="s">
        <v>9</v>
      </c>
      <c r="V3" s="2"/>
      <c r="W3" s="27" t="s">
        <v>1</v>
      </c>
      <c r="X3" s="28"/>
      <c r="Y3" s="28"/>
      <c r="Z3" s="29"/>
      <c r="AA3" s="27" t="s">
        <v>3</v>
      </c>
      <c r="AB3" s="28"/>
      <c r="AC3" s="29"/>
    </row>
    <row r="4" spans="2:29" x14ac:dyDescent="0.3">
      <c r="B4" s="9" t="s">
        <v>8</v>
      </c>
      <c r="C4" s="7" t="s">
        <v>5</v>
      </c>
      <c r="D4" s="7" t="s">
        <v>4</v>
      </c>
      <c r="E4" s="7" t="s">
        <v>5</v>
      </c>
      <c r="F4" s="8" t="s">
        <v>4</v>
      </c>
      <c r="H4" s="33"/>
      <c r="I4" s="6" t="s">
        <v>9</v>
      </c>
      <c r="J4" s="34" t="s">
        <v>30</v>
      </c>
      <c r="K4" s="35"/>
      <c r="L4" s="35" t="s">
        <v>31</v>
      </c>
      <c r="M4" s="36"/>
      <c r="N4" s="35" t="s">
        <v>32</v>
      </c>
      <c r="O4" s="36"/>
      <c r="P4" s="34" t="s">
        <v>5</v>
      </c>
      <c r="Q4" s="35"/>
      <c r="R4" s="36"/>
      <c r="S4" s="5"/>
      <c r="T4" s="5"/>
      <c r="U4" s="33"/>
      <c r="V4" s="6" t="s">
        <v>9</v>
      </c>
      <c r="W4" s="24" t="s">
        <v>4</v>
      </c>
      <c r="X4" s="25"/>
      <c r="Y4" s="25"/>
      <c r="Z4" s="26"/>
      <c r="AA4" s="34" t="s">
        <v>4</v>
      </c>
      <c r="AB4" s="35"/>
      <c r="AC4" s="36"/>
    </row>
    <row r="5" spans="2:29" ht="15.6" x14ac:dyDescent="0.35">
      <c r="B5" s="10" t="s">
        <v>11</v>
      </c>
      <c r="C5" s="10">
        <f>20*199</f>
        <v>3980</v>
      </c>
      <c r="D5" s="10">
        <f>20*151</f>
        <v>3020</v>
      </c>
      <c r="E5" s="10" t="s">
        <v>19</v>
      </c>
      <c r="F5" s="10" t="s">
        <v>19</v>
      </c>
      <c r="H5" s="13" t="s">
        <v>50</v>
      </c>
      <c r="I5" s="9" t="s">
        <v>49</v>
      </c>
      <c r="J5" s="16" t="s">
        <v>23</v>
      </c>
      <c r="K5" s="22" t="s">
        <v>6</v>
      </c>
      <c r="L5" s="16" t="s">
        <v>23</v>
      </c>
      <c r="M5" s="22" t="s">
        <v>6</v>
      </c>
      <c r="N5" s="16" t="s">
        <v>23</v>
      </c>
      <c r="O5" s="22" t="s">
        <v>6</v>
      </c>
      <c r="P5" s="7" t="s">
        <v>23</v>
      </c>
      <c r="Q5" s="20" t="s">
        <v>6</v>
      </c>
      <c r="R5" s="20" t="s">
        <v>7</v>
      </c>
      <c r="S5" s="20" t="s">
        <v>29</v>
      </c>
      <c r="T5" s="20" t="s">
        <v>28</v>
      </c>
      <c r="U5" s="13" t="s">
        <v>50</v>
      </c>
      <c r="V5" s="9" t="s">
        <v>49</v>
      </c>
      <c r="W5" s="16" t="s">
        <v>23</v>
      </c>
      <c r="X5" s="22" t="s">
        <v>6</v>
      </c>
      <c r="Y5" s="16" t="s">
        <v>27</v>
      </c>
      <c r="Z5" s="22" t="s">
        <v>24</v>
      </c>
      <c r="AA5" s="7" t="s">
        <v>23</v>
      </c>
      <c r="AB5" s="20" t="s">
        <v>6</v>
      </c>
      <c r="AC5" s="21" t="s">
        <v>7</v>
      </c>
    </row>
    <row r="6" spans="2:29" ht="15.6" x14ac:dyDescent="0.35">
      <c r="B6" s="11" t="s">
        <v>13</v>
      </c>
      <c r="C6" s="12">
        <v>1051.78</v>
      </c>
      <c r="D6" s="12">
        <v>430.27</v>
      </c>
      <c r="E6" s="12" t="s">
        <v>19</v>
      </c>
      <c r="F6" s="12" t="s">
        <v>19</v>
      </c>
      <c r="H6" s="12">
        <v>2.32678386763184</v>
      </c>
      <c r="I6" s="1">
        <f>H6*1000</f>
        <v>2326.7838676318402</v>
      </c>
      <c r="J6" s="19">
        <v>3.2574747161243499E-2</v>
      </c>
      <c r="K6" s="19">
        <v>5.91763149999999E-4</v>
      </c>
      <c r="L6" s="19">
        <v>1.6942246300086901E-2</v>
      </c>
      <c r="M6" s="19">
        <v>2.9921817500000003E-4</v>
      </c>
      <c r="N6" s="19">
        <v>1.080007300015E-2</v>
      </c>
      <c r="O6" s="19">
        <v>-4.93594054999999E-4</v>
      </c>
      <c r="P6" s="1">
        <v>2.0833333333333301E-2</v>
      </c>
      <c r="Q6" s="1">
        <v>6.8306010928961608E-3</v>
      </c>
      <c r="R6" s="1">
        <f>Q6-$Q$6</f>
        <v>0</v>
      </c>
      <c r="S6">
        <v>1.6000000000000001E-3</v>
      </c>
      <c r="T6">
        <f>S6/2</f>
        <v>8.0000000000000004E-4</v>
      </c>
      <c r="U6" s="12">
        <v>0</v>
      </c>
      <c r="V6" s="6">
        <f>U6*1000</f>
        <v>0</v>
      </c>
      <c r="W6" s="6">
        <v>0</v>
      </c>
      <c r="X6" s="5">
        <v>0</v>
      </c>
      <c r="Y6" s="6">
        <v>0</v>
      </c>
      <c r="Z6" s="5">
        <v>0</v>
      </c>
      <c r="AA6" s="1">
        <f t="shared" ref="AA6:AA12" si="0">U6/($F$13*0.095)</f>
        <v>0</v>
      </c>
      <c r="AB6" s="1">
        <v>0.02</v>
      </c>
      <c r="AC6" s="5">
        <f>AB6-$AB$6</f>
        <v>0</v>
      </c>
    </row>
    <row r="7" spans="2:29" ht="15.6" x14ac:dyDescent="0.35">
      <c r="B7" s="12" t="s">
        <v>12</v>
      </c>
      <c r="C7" s="12">
        <f>25*321</f>
        <v>8025</v>
      </c>
      <c r="D7" s="12">
        <f>40*277</f>
        <v>11080</v>
      </c>
      <c r="E7" s="12" t="s">
        <v>19</v>
      </c>
      <c r="F7" s="12" t="s">
        <v>19</v>
      </c>
      <c r="H7" s="12">
        <v>5.0155118924508697</v>
      </c>
      <c r="I7" s="1">
        <f t="shared" ref="I7:I17" si="1">H7*1000</f>
        <v>5015.5118924508697</v>
      </c>
      <c r="J7" s="19">
        <v>7.1284379803175493E-2</v>
      </c>
      <c r="K7" s="19">
        <v>3.7714741500000002E-3</v>
      </c>
      <c r="L7" s="19">
        <v>3.6564157194628799E-2</v>
      </c>
      <c r="M7" s="19">
        <v>3.6718989500000003E-4</v>
      </c>
      <c r="N7" s="19">
        <v>2.3280897594542899E-2</v>
      </c>
      <c r="O7" s="19">
        <v>1.6731565E-3</v>
      </c>
      <c r="P7" s="1">
        <v>4.21296296296296E-2</v>
      </c>
      <c r="Q7" s="1">
        <v>7.3770491803278604E-3</v>
      </c>
      <c r="R7" s="1">
        <f t="shared" ref="R7:R17" si="2">Q7-$Q$6</f>
        <v>5.4644808743169963E-4</v>
      </c>
      <c r="S7" s="1">
        <v>0</v>
      </c>
      <c r="T7">
        <f t="shared" ref="T7:T17" si="3">S7/2</f>
        <v>0</v>
      </c>
      <c r="U7" s="11">
        <v>5</v>
      </c>
      <c r="V7" s="6">
        <f t="shared" ref="V7:V12" si="4">U7*1000</f>
        <v>5000</v>
      </c>
      <c r="W7" s="19">
        <v>0.32006432319900702</v>
      </c>
      <c r="X7" s="19">
        <v>2.4425651999999898E-2</v>
      </c>
      <c r="Y7" s="19">
        <v>0.346658726055666</v>
      </c>
      <c r="Z7" s="19">
        <v>2.3267137E-2</v>
      </c>
      <c r="AA7" s="1">
        <f t="shared" si="0"/>
        <v>0.37593984962406013</v>
      </c>
      <c r="AB7" s="1">
        <v>0.06</v>
      </c>
      <c r="AC7" s="5">
        <f t="shared" ref="AC7:AC12" si="5">AB7-$AB$6</f>
        <v>3.9999999999999994E-2</v>
      </c>
    </row>
    <row r="8" spans="2:29" ht="15.6" x14ac:dyDescent="0.35">
      <c r="B8" s="11" t="s">
        <v>14</v>
      </c>
      <c r="C8" s="12">
        <v>1049.3499999999999</v>
      </c>
      <c r="D8" s="12">
        <v>427.77</v>
      </c>
      <c r="E8" s="12" t="s">
        <v>19</v>
      </c>
      <c r="F8" s="12">
        <f>321</f>
        <v>321</v>
      </c>
      <c r="H8" s="12">
        <v>7.4457083764219201</v>
      </c>
      <c r="I8" s="1">
        <f t="shared" si="1"/>
        <v>7445.7083764219196</v>
      </c>
      <c r="J8" s="19">
        <v>0.108422275072623</v>
      </c>
      <c r="K8" s="19">
        <v>9.8210415000000006E-3</v>
      </c>
      <c r="L8" s="19">
        <v>5.4219265950102603E-2</v>
      </c>
      <c r="M8" s="19">
        <v>1.06884655E-3</v>
      </c>
      <c r="N8" s="19">
        <v>3.4663621944394402E-2</v>
      </c>
      <c r="O8" s="19">
        <v>1.35413185E-3</v>
      </c>
      <c r="P8" s="1">
        <v>6.25E-2</v>
      </c>
      <c r="Q8" s="1">
        <v>7.6502732240437202E-3</v>
      </c>
      <c r="R8" s="1">
        <f t="shared" si="2"/>
        <v>8.1967213114755941E-4</v>
      </c>
      <c r="S8" s="1">
        <v>2E-3</v>
      </c>
      <c r="T8">
        <f t="shared" si="3"/>
        <v>1E-3</v>
      </c>
      <c r="U8" s="12">
        <v>10</v>
      </c>
      <c r="V8" s="6">
        <f t="shared" si="4"/>
        <v>10000</v>
      </c>
      <c r="W8" s="19">
        <v>0.684555521762091</v>
      </c>
      <c r="X8" s="19">
        <v>8.0072110000000002E-2</v>
      </c>
      <c r="Y8" s="19">
        <v>0.73119167535352803</v>
      </c>
      <c r="Z8" s="19">
        <v>7.2492879999999899E-2</v>
      </c>
      <c r="AA8" s="1">
        <f t="shared" si="0"/>
        <v>0.75187969924812026</v>
      </c>
      <c r="AB8" s="1">
        <v>9.5000000000000001E-2</v>
      </c>
      <c r="AC8" s="5">
        <f t="shared" si="5"/>
        <v>7.4999999999999997E-2</v>
      </c>
    </row>
    <row r="9" spans="2:29" x14ac:dyDescent="0.3">
      <c r="B9" s="12" t="s">
        <v>10</v>
      </c>
      <c r="C9" s="14">
        <f>(C6-C8)/C8</f>
        <v>2.3157192547768276E-3</v>
      </c>
      <c r="D9" s="14">
        <f>(D6-D8)/D8</f>
        <v>5.844262103466817E-3</v>
      </c>
      <c r="E9" s="12" t="s">
        <v>19</v>
      </c>
      <c r="F9" s="14">
        <f>(D6-F8)/F8</f>
        <v>0.34040498442367595</v>
      </c>
      <c r="H9" s="12">
        <v>9.9276111685625601</v>
      </c>
      <c r="I9" s="1">
        <f t="shared" si="1"/>
        <v>9927.6111685625601</v>
      </c>
      <c r="J9" s="19">
        <v>0.14795215334637199</v>
      </c>
      <c r="K9" s="19">
        <v>1.8708057499999899E-2</v>
      </c>
      <c r="L9" s="19">
        <v>7.2491393973917406E-2</v>
      </c>
      <c r="M9" s="19">
        <v>1.9203339500000001E-3</v>
      </c>
      <c r="N9" s="19">
        <v>4.6456972772892201E-2</v>
      </c>
      <c r="O9" s="19">
        <v>2.7534674499999899E-3</v>
      </c>
      <c r="P9" s="1">
        <v>8.3101851851851802E-2</v>
      </c>
      <c r="Q9" s="1">
        <v>1.243169398907102E-2</v>
      </c>
      <c r="R9" s="1">
        <f t="shared" si="2"/>
        <v>5.6010928961748594E-3</v>
      </c>
      <c r="S9" s="1">
        <v>5.0000000000000001E-3</v>
      </c>
      <c r="T9">
        <f t="shared" si="3"/>
        <v>2.5000000000000001E-3</v>
      </c>
      <c r="U9" s="12">
        <v>15</v>
      </c>
      <c r="V9" s="6">
        <f t="shared" si="4"/>
        <v>15000</v>
      </c>
      <c r="W9" s="19">
        <v>1.0463965206394801</v>
      </c>
      <c r="X9" s="19">
        <v>0.135293109999999</v>
      </c>
      <c r="Y9" s="19">
        <v>1.1118538047448101</v>
      </c>
      <c r="Z9" s="19">
        <v>0.121044639999999</v>
      </c>
      <c r="AA9" s="1">
        <f t="shared" si="0"/>
        <v>1.1278195488721805</v>
      </c>
      <c r="AB9" s="1">
        <v>0.14000000000000001</v>
      </c>
      <c r="AC9" s="5">
        <f t="shared" si="5"/>
        <v>0.12000000000000001</v>
      </c>
    </row>
    <row r="10" spans="2:29" ht="15.6" x14ac:dyDescent="0.35">
      <c r="B10" s="12" t="s">
        <v>15</v>
      </c>
      <c r="C10" s="12">
        <f>20*1125</f>
        <v>22500</v>
      </c>
      <c r="D10" s="12">
        <f>20*619</f>
        <v>12380</v>
      </c>
      <c r="E10" s="12" t="s">
        <v>19</v>
      </c>
      <c r="F10" s="12" t="s">
        <v>19</v>
      </c>
      <c r="H10" s="12">
        <v>12.409513960703199</v>
      </c>
      <c r="I10" s="1">
        <f t="shared" si="1"/>
        <v>12409.5139607032</v>
      </c>
      <c r="J10" s="19">
        <v>0.188418356673593</v>
      </c>
      <c r="K10" s="19">
        <v>2.9555040000000001E-2</v>
      </c>
      <c r="L10" s="19">
        <v>9.1270761337999898E-2</v>
      </c>
      <c r="M10" s="19">
        <v>2.8942182499999899E-3</v>
      </c>
      <c r="N10" s="19">
        <v>5.8259185012730599E-2</v>
      </c>
      <c r="O10" s="19">
        <v>4.4396128999999902E-3</v>
      </c>
      <c r="P10" s="1">
        <v>0.10393518518518501</v>
      </c>
      <c r="Q10" s="1">
        <v>1.7076502732240439E-2</v>
      </c>
      <c r="R10" s="1">
        <f t="shared" si="2"/>
        <v>1.0245901639344277E-2</v>
      </c>
      <c r="S10" s="1">
        <v>9.7999999999999997E-3</v>
      </c>
      <c r="T10">
        <f t="shared" si="3"/>
        <v>4.8999999999999998E-3</v>
      </c>
      <c r="U10" s="12">
        <v>20</v>
      </c>
      <c r="V10" s="6">
        <f t="shared" si="4"/>
        <v>20000</v>
      </c>
      <c r="W10" s="19">
        <v>1.40958389055359</v>
      </c>
      <c r="X10" s="19">
        <v>0.188945324999999</v>
      </c>
      <c r="Y10" s="19">
        <v>1.49250886665936</v>
      </c>
      <c r="Z10" s="19">
        <v>0.16877946499999899</v>
      </c>
      <c r="AA10" s="1">
        <f t="shared" si="0"/>
        <v>1.5037593984962405</v>
      </c>
      <c r="AB10" s="1">
        <v>0.18</v>
      </c>
      <c r="AC10" s="5">
        <f t="shared" si="5"/>
        <v>0.16</v>
      </c>
    </row>
    <row r="11" spans="2:29" ht="15.6" x14ac:dyDescent="0.35">
      <c r="B11" s="11" t="s">
        <v>17</v>
      </c>
      <c r="C11" s="12">
        <f>286.35</f>
        <v>286.35000000000002</v>
      </c>
      <c r="D11" s="12">
        <f>173.71</f>
        <v>173.71</v>
      </c>
      <c r="E11" s="12" t="s">
        <v>19</v>
      </c>
      <c r="F11" s="12" t="s">
        <v>19</v>
      </c>
      <c r="H11" s="12">
        <v>14.9431230610134</v>
      </c>
      <c r="I11" s="1">
        <f t="shared" si="1"/>
        <v>14943.123061013401</v>
      </c>
      <c r="J11" s="19">
        <v>0.23004528881529801</v>
      </c>
      <c r="K11" s="19">
        <v>4.1876535999999902E-2</v>
      </c>
      <c r="L11" s="19">
        <v>0.110823709118556</v>
      </c>
      <c r="M11" s="19">
        <v>3.9996387500000003E-3</v>
      </c>
      <c r="N11" s="19">
        <v>7.06921823852137E-2</v>
      </c>
      <c r="O11" s="19">
        <v>6.3251404999999901E-3</v>
      </c>
      <c r="P11" s="1">
        <v>0.124537037037037</v>
      </c>
      <c r="Q11" s="1">
        <v>2.2540983606557204E-2</v>
      </c>
      <c r="R11" s="1">
        <f t="shared" si="2"/>
        <v>1.5710382513661043E-2</v>
      </c>
      <c r="S11" s="1">
        <v>1.2E-2</v>
      </c>
      <c r="T11">
        <f t="shared" si="3"/>
        <v>6.0000000000000001E-3</v>
      </c>
      <c r="U11" s="12">
        <v>25</v>
      </c>
      <c r="V11" s="6">
        <f t="shared" si="4"/>
        <v>25000</v>
      </c>
      <c r="W11" s="19">
        <v>1.78004435493163</v>
      </c>
      <c r="X11" s="19">
        <v>0.242266015</v>
      </c>
      <c r="Y11" s="19">
        <v>1.8777723853996799</v>
      </c>
      <c r="Z11" s="19">
        <v>0.21699026499999899</v>
      </c>
      <c r="AA11" s="1">
        <f t="shared" si="0"/>
        <v>1.8796992481203008</v>
      </c>
      <c r="AB11" s="1">
        <v>0.22500000000000001</v>
      </c>
      <c r="AC11" s="5">
        <f t="shared" si="5"/>
        <v>0.20500000000000002</v>
      </c>
    </row>
    <row r="12" spans="2:29" ht="15.6" x14ac:dyDescent="0.35">
      <c r="B12" s="12" t="s">
        <v>16</v>
      </c>
      <c r="C12" s="12">
        <f>25*2465</f>
        <v>61625</v>
      </c>
      <c r="D12" s="12">
        <f>40*1421</f>
        <v>56840</v>
      </c>
      <c r="E12" s="12" t="s">
        <v>19</v>
      </c>
      <c r="F12" s="12" t="s">
        <v>19</v>
      </c>
      <c r="H12" s="12">
        <v>17.425025853154001</v>
      </c>
      <c r="I12" s="1">
        <f t="shared" si="1"/>
        <v>17425.025853154002</v>
      </c>
      <c r="J12" s="19">
        <v>0.27204751638206798</v>
      </c>
      <c r="K12" s="19">
        <v>5.5011610000000002E-2</v>
      </c>
      <c r="L12" s="19">
        <v>0.130927894453155</v>
      </c>
      <c r="M12" s="19">
        <v>5.2089275000000001E-3</v>
      </c>
      <c r="N12" s="19">
        <v>8.3613443374231003E-2</v>
      </c>
      <c r="O12" s="19">
        <v>8.4467404999999905E-3</v>
      </c>
      <c r="P12" s="1">
        <v>0.14490740740740701</v>
      </c>
      <c r="Q12" s="1">
        <v>2.8005464480874199E-2</v>
      </c>
      <c r="R12" s="1">
        <f t="shared" si="2"/>
        <v>2.1174863387978037E-2</v>
      </c>
      <c r="S12" s="1">
        <v>4.5999999999999999E-3</v>
      </c>
      <c r="T12">
        <f t="shared" si="3"/>
        <v>2.3E-3</v>
      </c>
      <c r="U12" s="13">
        <v>28</v>
      </c>
      <c r="V12" s="6">
        <f t="shared" si="4"/>
        <v>28000</v>
      </c>
      <c r="W12" s="19">
        <v>2.00895897406942</v>
      </c>
      <c r="X12" s="19">
        <v>0.27457321499999898</v>
      </c>
      <c r="Y12" s="19">
        <v>2.11382732931947</v>
      </c>
      <c r="Z12" s="19">
        <v>0.246675859999999</v>
      </c>
      <c r="AA12" s="7">
        <f t="shared" si="0"/>
        <v>2.1052631578947367</v>
      </c>
      <c r="AB12" s="7">
        <v>0.27</v>
      </c>
      <c r="AC12" s="8">
        <f t="shared" si="5"/>
        <v>0.25</v>
      </c>
    </row>
    <row r="13" spans="2:29" ht="15.6" x14ac:dyDescent="0.35">
      <c r="B13" s="11" t="s">
        <v>18</v>
      </c>
      <c r="C13" s="12">
        <v>284.93</v>
      </c>
      <c r="D13" s="12">
        <f>171.37</f>
        <v>171.37</v>
      </c>
      <c r="E13" s="12">
        <v>504.37</v>
      </c>
      <c r="F13" s="12">
        <f>140</f>
        <v>140</v>
      </c>
      <c r="G13" t="s">
        <v>33</v>
      </c>
      <c r="H13" s="12">
        <v>20.064126911955043</v>
      </c>
      <c r="I13" s="1">
        <f t="shared" si="1"/>
        <v>20064.126911955042</v>
      </c>
      <c r="J13" s="19">
        <v>0.31759378309379499</v>
      </c>
      <c r="K13" s="19">
        <v>6.971658E-2</v>
      </c>
      <c r="L13" s="19">
        <v>0.153225003256031</v>
      </c>
      <c r="M13" s="19">
        <v>6.6068230000000004E-3</v>
      </c>
      <c r="N13" s="19">
        <v>9.8045723135194399E-2</v>
      </c>
      <c r="O13" s="19">
        <v>1.0954908500000001E-2</v>
      </c>
      <c r="P13" s="1">
        <v>0.165046296296296</v>
      </c>
      <c r="Q13" s="1">
        <v>3.4082278481012598E-2</v>
      </c>
      <c r="R13" s="1">
        <f t="shared" si="2"/>
        <v>2.7251677388116437E-2</v>
      </c>
      <c r="S13" s="1">
        <v>6.0000000000000001E-3</v>
      </c>
      <c r="T13">
        <f t="shared" si="3"/>
        <v>3.0000000000000001E-3</v>
      </c>
      <c r="U13" s="1"/>
      <c r="V13" s="6"/>
      <c r="W13" s="1"/>
      <c r="X13" s="1"/>
      <c r="Y13" s="1"/>
      <c r="Z13" s="1"/>
      <c r="AA13" s="1"/>
      <c r="AB13" s="1"/>
      <c r="AC13" s="1"/>
    </row>
    <row r="14" spans="2:29" x14ac:dyDescent="0.3">
      <c r="B14" s="13" t="s">
        <v>10</v>
      </c>
      <c r="C14" s="15">
        <f>(C11-C13)/C13</f>
        <v>4.9836802021549706E-3</v>
      </c>
      <c r="D14" s="15">
        <f>(D11-D13)/D13</f>
        <v>1.365466534399255E-2</v>
      </c>
      <c r="E14" s="15">
        <f>(C11-E13)/E13</f>
        <v>-0.432262029859032</v>
      </c>
      <c r="F14" s="15">
        <f>(D11-F13)/F13</f>
        <v>0.24078571428571435</v>
      </c>
      <c r="H14" s="12">
        <v>20.992761116856201</v>
      </c>
      <c r="I14" s="1">
        <f t="shared" si="1"/>
        <v>20992.7611168562</v>
      </c>
      <c r="J14" s="19">
        <v>0.33279607896490199</v>
      </c>
      <c r="K14" s="19">
        <v>7.4684100000000003E-2</v>
      </c>
      <c r="L14" s="19">
        <v>0.160785164490688</v>
      </c>
      <c r="M14" s="19">
        <v>7.0927675000000004E-3</v>
      </c>
      <c r="N14" s="19">
        <v>0.10296076803732</v>
      </c>
      <c r="O14" s="19">
        <v>1.1838849499999899E-2</v>
      </c>
      <c r="P14" s="1">
        <v>0.172685185185185</v>
      </c>
      <c r="Q14" s="1">
        <v>3.5519125683060003E-2</v>
      </c>
      <c r="R14" s="1">
        <f t="shared" si="2"/>
        <v>2.8688524590163841E-2</v>
      </c>
      <c r="S14" s="1">
        <v>9.4000000000000004E-3</v>
      </c>
      <c r="T14">
        <f t="shared" si="3"/>
        <v>4.7000000000000002E-3</v>
      </c>
      <c r="U14" s="1"/>
      <c r="V14" s="6"/>
      <c r="W14" s="1"/>
      <c r="X14" s="1"/>
      <c r="Y14" s="1"/>
      <c r="Z14" s="1"/>
      <c r="AA14" s="1"/>
      <c r="AB14" s="1"/>
      <c r="AC14" s="1"/>
    </row>
    <row r="15" spans="2:29" x14ac:dyDescent="0.3">
      <c r="B15" s="37" t="s">
        <v>21</v>
      </c>
      <c r="C15" s="38"/>
      <c r="D15" s="38"/>
      <c r="E15" s="38"/>
      <c r="F15" s="39"/>
      <c r="H15" s="12">
        <v>22.4405377456049</v>
      </c>
      <c r="I15" s="1">
        <f t="shared" si="1"/>
        <v>22440.537745604899</v>
      </c>
      <c r="J15" s="19">
        <v>0.35645140847238799</v>
      </c>
      <c r="K15" s="19">
        <v>8.2449585000000006E-2</v>
      </c>
      <c r="L15" s="19">
        <v>0.17266518228567701</v>
      </c>
      <c r="M15" s="19">
        <v>7.8654404999999906E-3</v>
      </c>
      <c r="N15" s="19">
        <v>0.110703058320249</v>
      </c>
      <c r="O15" s="19">
        <v>1.3248933500000001E-2</v>
      </c>
      <c r="P15" s="1">
        <v>0.18518518518518501</v>
      </c>
      <c r="Q15" s="1">
        <v>3.82513661202184E-2</v>
      </c>
      <c r="R15" s="1">
        <f t="shared" si="2"/>
        <v>3.1420765027322238E-2</v>
      </c>
      <c r="S15" s="1">
        <v>0.01</v>
      </c>
      <c r="T15">
        <f t="shared" si="3"/>
        <v>5.0000000000000001E-3</v>
      </c>
      <c r="U15" s="1"/>
      <c r="V15" s="6"/>
      <c r="W15" s="1"/>
      <c r="X15" s="1"/>
      <c r="Y15" s="1"/>
      <c r="Z15" s="1"/>
      <c r="AA15" s="1"/>
      <c r="AB15" s="1"/>
      <c r="AC15" s="1"/>
    </row>
    <row r="16" spans="2:29" ht="15.6" x14ac:dyDescent="0.35">
      <c r="B16" s="17" t="s">
        <v>17</v>
      </c>
      <c r="C16" s="10">
        <v>486.46</v>
      </c>
      <c r="D16" s="10">
        <v>213.06</v>
      </c>
      <c r="E16" s="10" t="s">
        <v>19</v>
      </c>
      <c r="F16" s="10" t="s">
        <v>19</v>
      </c>
      <c r="H16" s="12">
        <v>24.0434332988624</v>
      </c>
      <c r="I16" s="1">
        <f t="shared" si="1"/>
        <v>24043.433298862401</v>
      </c>
      <c r="J16" s="19">
        <v>0.38348139510052098</v>
      </c>
      <c r="K16" s="19">
        <v>9.1362465000000004E-2</v>
      </c>
      <c r="L16" s="19">
        <v>0.18641153865676199</v>
      </c>
      <c r="M16" s="19">
        <v>8.7726169999999895E-3</v>
      </c>
      <c r="N16" s="19">
        <v>0.119688515127699</v>
      </c>
      <c r="O16" s="19">
        <v>1.49086445E-2</v>
      </c>
      <c r="P16" s="1">
        <v>0.19768518518518499</v>
      </c>
      <c r="Q16" s="1">
        <v>4.2759562841529999E-2</v>
      </c>
      <c r="R16" s="1">
        <f t="shared" si="2"/>
        <v>3.5928961748633838E-2</v>
      </c>
      <c r="S16" s="1">
        <v>7.1000000000000004E-3</v>
      </c>
      <c r="T16">
        <f t="shared" si="3"/>
        <v>3.5500000000000002E-3</v>
      </c>
      <c r="U16" s="1"/>
      <c r="V16" s="6"/>
      <c r="W16" s="1"/>
      <c r="X16" s="1"/>
      <c r="Y16" s="1"/>
      <c r="Z16" s="1"/>
      <c r="AA16" s="1"/>
      <c r="AB16" s="1"/>
      <c r="AC16" s="1"/>
    </row>
    <row r="17" spans="2:29" x14ac:dyDescent="0.3">
      <c r="B17" s="18" t="s">
        <v>22</v>
      </c>
      <c r="C17" s="15" t="s">
        <v>19</v>
      </c>
      <c r="D17" s="13" t="s">
        <v>19</v>
      </c>
      <c r="E17" s="15">
        <f>(C16-E13)/E13</f>
        <v>-3.5509645696611664E-2</v>
      </c>
      <c r="F17" s="15">
        <f>(D16-F13)/F13</f>
        <v>0.52185714285714291</v>
      </c>
      <c r="H17" s="13">
        <v>27.9214064115822</v>
      </c>
      <c r="I17" s="1">
        <f t="shared" si="1"/>
        <v>27921.4064115822</v>
      </c>
      <c r="J17" s="19">
        <v>0.44928521982467001</v>
      </c>
      <c r="K17" s="19">
        <v>0.11313589</v>
      </c>
      <c r="L17" s="19">
        <v>0.22058839661943899</v>
      </c>
      <c r="M17" s="19">
        <v>1.11015265E-2</v>
      </c>
      <c r="N17" s="19">
        <v>0.14213244206612799</v>
      </c>
      <c r="O17" s="19">
        <v>1.9115155000000002E-2</v>
      </c>
      <c r="P17" s="7">
        <v>0.23055555555555499</v>
      </c>
      <c r="Q17" s="7">
        <v>5.4918032786885201E-2</v>
      </c>
      <c r="R17" s="1">
        <f t="shared" si="2"/>
        <v>4.808743169398904E-2</v>
      </c>
      <c r="S17" s="1">
        <v>3.2000000000000001E-2</v>
      </c>
      <c r="T17">
        <f t="shared" si="3"/>
        <v>1.6E-2</v>
      </c>
      <c r="U17" s="1"/>
      <c r="V17" s="6"/>
      <c r="W17" s="1"/>
      <c r="X17" s="1"/>
      <c r="Y17" s="1"/>
      <c r="Z17" s="1"/>
      <c r="AA17" s="1"/>
      <c r="AB17" s="1"/>
      <c r="AC17" s="1"/>
    </row>
    <row r="18" spans="2:29" x14ac:dyDescent="0.3">
      <c r="J18" s="19"/>
      <c r="K18" s="19"/>
    </row>
    <row r="19" spans="2:29" x14ac:dyDescent="0.3">
      <c r="J19" s="19"/>
      <c r="K19" s="19"/>
    </row>
    <row r="20" spans="2:29" x14ac:dyDescent="0.3">
      <c r="J20" s="19"/>
      <c r="K20" s="19"/>
    </row>
    <row r="21" spans="2:29" x14ac:dyDescent="0.3">
      <c r="J21" s="19"/>
      <c r="K21" s="19"/>
    </row>
    <row r="22" spans="2:29" x14ac:dyDescent="0.3">
      <c r="J22" s="19"/>
      <c r="K22" s="19"/>
    </row>
    <row r="23" spans="2:29" x14ac:dyDescent="0.3">
      <c r="J23" s="19"/>
      <c r="K23" s="19"/>
    </row>
    <row r="24" spans="2:29" x14ac:dyDescent="0.3">
      <c r="J24" s="19"/>
      <c r="K24" s="19"/>
    </row>
    <row r="25" spans="2:29" x14ac:dyDescent="0.3">
      <c r="J25" s="19"/>
      <c r="K25" s="19"/>
    </row>
    <row r="26" spans="2:29" x14ac:dyDescent="0.3">
      <c r="J26" s="19"/>
      <c r="K26" s="19"/>
    </row>
    <row r="27" spans="2:29" x14ac:dyDescent="0.3">
      <c r="J27" s="19"/>
      <c r="K27" s="19"/>
    </row>
    <row r="28" spans="2:29" x14ac:dyDescent="0.3">
      <c r="J28" s="19"/>
      <c r="K28" s="19"/>
    </row>
    <row r="29" spans="2:29" x14ac:dyDescent="0.3">
      <c r="J29" s="19"/>
      <c r="K29" s="19"/>
    </row>
    <row r="30" spans="2:29" x14ac:dyDescent="0.3">
      <c r="J30" s="19"/>
      <c r="K30" s="19"/>
    </row>
    <row r="31" spans="2:29" x14ac:dyDescent="0.3">
      <c r="J31" s="19"/>
      <c r="K31" s="19"/>
    </row>
    <row r="32" spans="2:29" x14ac:dyDescent="0.3">
      <c r="J32" s="19"/>
      <c r="K32" s="19"/>
    </row>
    <row r="33" spans="10:11" x14ac:dyDescent="0.3">
      <c r="J33" s="19"/>
      <c r="K33" s="19"/>
    </row>
    <row r="34" spans="10:11" x14ac:dyDescent="0.3">
      <c r="J34" s="19"/>
      <c r="K34" s="19"/>
    </row>
    <row r="35" spans="10:11" x14ac:dyDescent="0.3">
      <c r="J35" s="19"/>
      <c r="K35" s="19"/>
    </row>
    <row r="36" spans="10:11" x14ac:dyDescent="0.3">
      <c r="J36" s="19"/>
      <c r="K36" s="19"/>
    </row>
    <row r="37" spans="10:11" x14ac:dyDescent="0.3">
      <c r="J37" s="19"/>
      <c r="K37" s="19"/>
    </row>
    <row r="38" spans="10:11" x14ac:dyDescent="0.3">
      <c r="J38" s="19"/>
      <c r="K38" s="19"/>
    </row>
    <row r="39" spans="10:11" x14ac:dyDescent="0.3">
      <c r="J39" s="19"/>
      <c r="K39" s="19"/>
    </row>
    <row r="40" spans="10:11" x14ac:dyDescent="0.3">
      <c r="J40" s="19"/>
      <c r="K40" s="19"/>
    </row>
    <row r="41" spans="10:11" x14ac:dyDescent="0.3">
      <c r="J41" s="19"/>
      <c r="K41" s="19"/>
    </row>
    <row r="42" spans="10:11" x14ac:dyDescent="0.3">
      <c r="J42" s="19"/>
      <c r="K42" s="19"/>
    </row>
    <row r="43" spans="10:11" x14ac:dyDescent="0.3">
      <c r="J43" s="19"/>
      <c r="K43" s="19"/>
    </row>
    <row r="44" spans="10:11" x14ac:dyDescent="0.3">
      <c r="J44" s="19"/>
      <c r="K44" s="19"/>
    </row>
    <row r="45" spans="10:11" x14ac:dyDescent="0.3">
      <c r="J45" s="19"/>
      <c r="K45" s="19"/>
    </row>
    <row r="46" spans="10:11" x14ac:dyDescent="0.3">
      <c r="J46" s="19"/>
      <c r="K46" s="19"/>
    </row>
    <row r="47" spans="10:11" x14ac:dyDescent="0.3">
      <c r="J47" s="19"/>
      <c r="K47" s="19"/>
    </row>
    <row r="48" spans="10:11" x14ac:dyDescent="0.3">
      <c r="J48" s="19"/>
      <c r="K48" s="19"/>
    </row>
    <row r="49" spans="10:11" x14ac:dyDescent="0.3">
      <c r="J49" s="19"/>
      <c r="K49" s="19"/>
    </row>
    <row r="50" spans="10:11" x14ac:dyDescent="0.3">
      <c r="J50" s="19"/>
      <c r="K50" s="19"/>
    </row>
    <row r="51" spans="10:11" x14ac:dyDescent="0.3">
      <c r="J51" s="19"/>
      <c r="K51" s="19"/>
    </row>
    <row r="52" spans="10:11" x14ac:dyDescent="0.3">
      <c r="J52" s="19"/>
      <c r="K52" s="19"/>
    </row>
    <row r="53" spans="10:11" x14ac:dyDescent="0.3">
      <c r="J53" s="19"/>
      <c r="K53" s="19"/>
    </row>
    <row r="54" spans="10:11" x14ac:dyDescent="0.3">
      <c r="J54" s="19"/>
      <c r="K54" s="19"/>
    </row>
    <row r="55" spans="10:11" x14ac:dyDescent="0.3">
      <c r="J55" s="19"/>
      <c r="K55" s="19"/>
    </row>
    <row r="56" spans="10:11" x14ac:dyDescent="0.3">
      <c r="J56" s="19"/>
      <c r="K56" s="19"/>
    </row>
    <row r="57" spans="10:11" x14ac:dyDescent="0.3">
      <c r="J57" s="19"/>
      <c r="K57" s="19"/>
    </row>
    <row r="58" spans="10:11" x14ac:dyDescent="0.3">
      <c r="J58" s="19"/>
      <c r="K58" s="19"/>
    </row>
    <row r="59" spans="10:11" x14ac:dyDescent="0.3">
      <c r="J59" s="19"/>
      <c r="K59" s="19"/>
    </row>
    <row r="60" spans="10:11" x14ac:dyDescent="0.3">
      <c r="J60" s="19"/>
      <c r="K60" s="19"/>
    </row>
    <row r="61" spans="10:11" x14ac:dyDescent="0.3">
      <c r="J61" s="19"/>
      <c r="K61" s="19"/>
    </row>
    <row r="62" spans="10:11" x14ac:dyDescent="0.3">
      <c r="J62" s="19"/>
      <c r="K62" s="19"/>
    </row>
    <row r="63" spans="10:11" x14ac:dyDescent="0.3">
      <c r="J63" s="19"/>
      <c r="K63" s="19"/>
    </row>
    <row r="64" spans="10:11" x14ac:dyDescent="0.3">
      <c r="J64" s="19"/>
      <c r="K64" s="19"/>
    </row>
    <row r="65" spans="10:11" x14ac:dyDescent="0.3">
      <c r="J65" s="19"/>
      <c r="K65" s="19"/>
    </row>
    <row r="66" spans="10:11" x14ac:dyDescent="0.3">
      <c r="J66" s="19"/>
      <c r="K66" s="19"/>
    </row>
    <row r="67" spans="10:11" x14ac:dyDescent="0.3">
      <c r="J67" s="19"/>
      <c r="K67" s="19"/>
    </row>
    <row r="68" spans="10:11" x14ac:dyDescent="0.3">
      <c r="J68" s="19"/>
      <c r="K68" s="19"/>
    </row>
    <row r="69" spans="10:11" x14ac:dyDescent="0.3">
      <c r="J69" s="19"/>
      <c r="K69" s="19"/>
    </row>
    <row r="70" spans="10:11" x14ac:dyDescent="0.3">
      <c r="J70" s="19"/>
      <c r="K70" s="19"/>
    </row>
    <row r="71" spans="10:11" x14ac:dyDescent="0.3">
      <c r="J71" s="19"/>
      <c r="K71" s="19"/>
    </row>
    <row r="72" spans="10:11" x14ac:dyDescent="0.3">
      <c r="J72" s="19"/>
      <c r="K72" s="19"/>
    </row>
    <row r="73" spans="10:11" x14ac:dyDescent="0.3">
      <c r="J73" s="19"/>
      <c r="K73" s="19"/>
    </row>
    <row r="74" spans="10:11" x14ac:dyDescent="0.3">
      <c r="J74" s="19"/>
      <c r="K74" s="19"/>
    </row>
    <row r="75" spans="10:11" x14ac:dyDescent="0.3">
      <c r="J75" s="19"/>
      <c r="K75" s="19"/>
    </row>
    <row r="76" spans="10:11" x14ac:dyDescent="0.3">
      <c r="J76" s="19"/>
      <c r="K76" s="19"/>
    </row>
    <row r="77" spans="10:11" x14ac:dyDescent="0.3">
      <c r="J77" s="19"/>
      <c r="K77" s="19"/>
    </row>
    <row r="78" spans="10:11" x14ac:dyDescent="0.3">
      <c r="J78" s="19"/>
      <c r="K78" s="19"/>
    </row>
    <row r="79" spans="10:11" x14ac:dyDescent="0.3">
      <c r="J79" s="19"/>
      <c r="K79" s="19"/>
    </row>
    <row r="80" spans="10:11" x14ac:dyDescent="0.3">
      <c r="J80" s="19"/>
      <c r="K80" s="19"/>
    </row>
  </sheetData>
  <mergeCells count="17">
    <mergeCell ref="B15:F15"/>
    <mergeCell ref="C3:D3"/>
    <mergeCell ref="B2:F2"/>
    <mergeCell ref="J3:M3"/>
    <mergeCell ref="J4:K4"/>
    <mergeCell ref="L4:M4"/>
    <mergeCell ref="W4:Z4"/>
    <mergeCell ref="W3:Z3"/>
    <mergeCell ref="H2:R2"/>
    <mergeCell ref="U2:AC2"/>
    <mergeCell ref="H3:H4"/>
    <mergeCell ref="AA4:AC4"/>
    <mergeCell ref="AA3:AC3"/>
    <mergeCell ref="U3:U4"/>
    <mergeCell ref="P3:R3"/>
    <mergeCell ref="P4:R4"/>
    <mergeCell ref="N4:O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A477-5586-4761-984C-CFAAB844A862}">
  <dimension ref="A1:AA15"/>
  <sheetViews>
    <sheetView tabSelected="1" topLeftCell="H1" zoomScale="85" zoomScaleNormal="85" workbookViewId="0">
      <selection activeCell="V11" sqref="V11"/>
    </sheetView>
  </sheetViews>
  <sheetFormatPr defaultRowHeight="14.4" x14ac:dyDescent="0.3"/>
  <sheetData>
    <row r="1" spans="1:27" x14ac:dyDescent="0.3">
      <c r="A1" t="s">
        <v>43</v>
      </c>
      <c r="D1" s="25" t="s">
        <v>47</v>
      </c>
      <c r="E1" s="25"/>
      <c r="F1" s="25"/>
      <c r="H1" s="25" t="s">
        <v>40</v>
      </c>
      <c r="I1" s="25"/>
      <c r="J1" s="25"/>
      <c r="K1" s="25"/>
      <c r="L1" s="25"/>
      <c r="M1" s="25"/>
      <c r="O1" s="25" t="s">
        <v>41</v>
      </c>
      <c r="P1" s="25"/>
      <c r="Q1" s="25"/>
      <c r="R1" s="25"/>
      <c r="S1" s="25"/>
      <c r="T1" s="25"/>
      <c r="V1" s="25" t="s">
        <v>42</v>
      </c>
      <c r="W1" s="25"/>
      <c r="X1" s="25"/>
      <c r="Y1" s="25"/>
      <c r="Z1" s="25"/>
      <c r="AA1" s="25"/>
    </row>
    <row r="2" spans="1:27" x14ac:dyDescent="0.3">
      <c r="D2" t="s">
        <v>34</v>
      </c>
      <c r="E2" t="s">
        <v>48</v>
      </c>
      <c r="F2" t="s">
        <v>46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3">
      <c r="A3" s="23" t="s">
        <v>44</v>
      </c>
      <c r="B3" t="str">
        <f>Sheet1!E6</f>
        <v>-</v>
      </c>
      <c r="D3">
        <v>0</v>
      </c>
      <c r="E3">
        <f>D3*1000</f>
        <v>0</v>
      </c>
      <c r="F3">
        <f>B4</f>
        <v>504.37</v>
      </c>
      <c r="H3" s="19">
        <v>2330</v>
      </c>
      <c r="I3" s="19">
        <v>1.7687859683196E-2</v>
      </c>
      <c r="J3" s="19">
        <v>526.91507999999897</v>
      </c>
      <c r="K3" s="19">
        <v>6.410303E-4</v>
      </c>
      <c r="L3" s="19">
        <v>-2.1222622762768801</v>
      </c>
      <c r="M3" s="19">
        <v>3310.70440857007</v>
      </c>
      <c r="O3" s="19">
        <v>2330</v>
      </c>
      <c r="P3" s="19">
        <v>1.7756454790437099E-2</v>
      </c>
      <c r="Q3" s="19">
        <v>524.87954999999897</v>
      </c>
      <c r="R3" s="19">
        <v>3.1188846999999901E-4</v>
      </c>
      <c r="S3" s="19">
        <v>-1.0285818121857899</v>
      </c>
      <c r="T3" s="19">
        <v>3297.9153161976201</v>
      </c>
      <c r="V3" s="19">
        <v>2330</v>
      </c>
      <c r="W3" s="19">
        <v>1.1078726835564901E-2</v>
      </c>
      <c r="X3" s="19">
        <v>841.25189999999998</v>
      </c>
      <c r="Y3" s="19">
        <v>-3.8828258000000001E-4</v>
      </c>
      <c r="Z3" s="19">
        <v>2.05236137700919</v>
      </c>
      <c r="AA3" s="19">
        <v>5285.7411792687999</v>
      </c>
    </row>
    <row r="4" spans="1:27" x14ac:dyDescent="0.3">
      <c r="A4" s="23" t="s">
        <v>45</v>
      </c>
      <c r="B4">
        <v>504.37</v>
      </c>
      <c r="D4">
        <v>2.4482338611449399</v>
      </c>
      <c r="E4">
        <f>D4*1000</f>
        <v>2448.23386114494</v>
      </c>
      <c r="F4">
        <v>474.74334435357503</v>
      </c>
      <c r="H4" s="19">
        <v>5020</v>
      </c>
      <c r="I4" s="19">
        <v>3.8165021218269202E-2</v>
      </c>
      <c r="J4" s="19">
        <v>526.13621999999896</v>
      </c>
      <c r="K4" s="19">
        <v>7.7430260000000003E-4</v>
      </c>
      <c r="L4" s="19">
        <v>-2.55969833663882</v>
      </c>
      <c r="M4" s="19">
        <v>3305.81037608831</v>
      </c>
      <c r="O4" s="19">
        <v>5020</v>
      </c>
      <c r="P4" s="19">
        <v>3.8329267688608601E-2</v>
      </c>
      <c r="Q4" s="19">
        <v>523.88165000000004</v>
      </c>
      <c r="R4" s="19">
        <v>3.7469080499999901E-4</v>
      </c>
      <c r="S4" s="19">
        <v>-1.23334929691683</v>
      </c>
      <c r="T4" s="19">
        <v>3291.6452549186702</v>
      </c>
      <c r="V4" s="19">
        <v>5020</v>
      </c>
      <c r="W4" s="19">
        <v>2.38789910721946E-2</v>
      </c>
      <c r="X4" s="19">
        <v>840.90655000000004</v>
      </c>
      <c r="Y4" s="19">
        <v>1.5301112999999899E-3</v>
      </c>
      <c r="Z4" s="19">
        <v>-8.0844527314246903</v>
      </c>
      <c r="AA4" s="19">
        <v>5283.5654946112099</v>
      </c>
    </row>
    <row r="5" spans="1:27" x14ac:dyDescent="0.3">
      <c r="D5">
        <v>5.04263093788063</v>
      </c>
      <c r="E5">
        <f t="shared" ref="E5:E15" si="0">D5*1000</f>
        <v>5042.63093788063</v>
      </c>
      <c r="F5">
        <v>475.464073253089</v>
      </c>
      <c r="H5" s="19">
        <v>7450</v>
      </c>
      <c r="I5" s="19">
        <v>5.6982042128544602E-2</v>
      </c>
      <c r="J5" s="19">
        <v>522.97177999999894</v>
      </c>
      <c r="K5" s="19">
        <v>2.0611636000000002E-3</v>
      </c>
      <c r="L5" s="19">
        <v>-6.7728364311048503</v>
      </c>
      <c r="M5" s="19">
        <v>3285.9216241961799</v>
      </c>
      <c r="O5" s="19">
        <v>7450</v>
      </c>
      <c r="P5" s="19">
        <v>5.6805344079023601E-2</v>
      </c>
      <c r="Q5" s="19">
        <v>524.59852999999896</v>
      </c>
      <c r="R5" s="19">
        <v>1.0826270000000001E-3</v>
      </c>
      <c r="S5" s="19">
        <v>-3.5685007433943201</v>
      </c>
      <c r="T5" s="19">
        <v>3296.1478441858098</v>
      </c>
      <c r="V5" s="19">
        <v>7450</v>
      </c>
      <c r="W5" s="19">
        <v>3.5572455894063999E-2</v>
      </c>
      <c r="X5" s="19">
        <v>837.72681</v>
      </c>
      <c r="Y5" s="19">
        <v>1.36267375E-3</v>
      </c>
      <c r="Z5" s="19">
        <v>-7.1725597174767701</v>
      </c>
      <c r="AA5" s="19">
        <v>5263.5878970907297</v>
      </c>
    </row>
    <row r="6" spans="1:27" x14ac:dyDescent="0.3">
      <c r="D6">
        <v>7.4908647990255703</v>
      </c>
      <c r="E6">
        <f t="shared" si="0"/>
        <v>7490.8647990255704</v>
      </c>
      <c r="F6">
        <v>477.43309048451198</v>
      </c>
      <c r="H6" s="19">
        <v>9930</v>
      </c>
      <c r="I6" s="19">
        <v>7.6872322967801096E-2</v>
      </c>
      <c r="J6" s="19">
        <v>516.70091999999897</v>
      </c>
      <c r="K6" s="19">
        <v>4.2276911999999901E-3</v>
      </c>
      <c r="L6" s="19">
        <v>-13.725316286623899</v>
      </c>
      <c r="M6" s="19">
        <v>3246.4986154210901</v>
      </c>
      <c r="O6" s="19">
        <v>9930</v>
      </c>
      <c r="P6" s="19">
        <v>7.6031097101549802E-2</v>
      </c>
      <c r="Q6" s="19">
        <v>522.41782000000001</v>
      </c>
      <c r="R6" s="19">
        <v>1.9163425500000001E-3</v>
      </c>
      <c r="S6" s="19">
        <v>-6.2902947146680299</v>
      </c>
      <c r="T6" s="19">
        <v>3282.44194364754</v>
      </c>
      <c r="V6" s="19">
        <v>9930</v>
      </c>
      <c r="W6" s="19">
        <v>4.7646430664570999E-2</v>
      </c>
      <c r="X6" s="19">
        <v>833.64062000000001</v>
      </c>
      <c r="Y6" s="19">
        <v>2.7748434000000001E-3</v>
      </c>
      <c r="Z6" s="19">
        <v>-14.534403565733101</v>
      </c>
      <c r="AA6" s="19">
        <v>5237.89832966636</v>
      </c>
    </row>
    <row r="7" spans="1:27" x14ac:dyDescent="0.3">
      <c r="D7">
        <v>10.0121802679658</v>
      </c>
      <c r="E7">
        <f t="shared" si="0"/>
        <v>10012.180267965799</v>
      </c>
      <c r="F7">
        <v>479.81316023735098</v>
      </c>
      <c r="H7" s="19">
        <v>12400</v>
      </c>
      <c r="I7" s="19">
        <v>9.7323621979433297E-2</v>
      </c>
      <c r="J7" s="19">
        <v>509.63988999999998</v>
      </c>
      <c r="K7" s="19">
        <v>7.2918814999999903E-3</v>
      </c>
      <c r="L7" s="19">
        <v>-23.349784891112598</v>
      </c>
      <c r="M7" s="19">
        <v>3202.0767357366999</v>
      </c>
      <c r="O7" s="19">
        <v>12400</v>
      </c>
      <c r="P7" s="19">
        <v>9.5740693435172594E-2</v>
      </c>
      <c r="Q7" s="19">
        <v>518.06601999999896</v>
      </c>
      <c r="R7" s="19">
        <v>2.8777637E-3</v>
      </c>
      <c r="S7" s="19">
        <v>-9.3674224475619994</v>
      </c>
      <c r="T7" s="19">
        <v>3255.0913263709499</v>
      </c>
      <c r="V7" s="19">
        <v>12400</v>
      </c>
      <c r="W7" s="19">
        <v>5.9776609027232003E-2</v>
      </c>
      <c r="X7" s="19">
        <v>829.75599999999895</v>
      </c>
      <c r="Y7" s="19">
        <v>4.4375865499999903E-3</v>
      </c>
      <c r="Z7" s="19">
        <v>-23.135404994966201</v>
      </c>
      <c r="AA7" s="19">
        <v>5213.4593748103698</v>
      </c>
    </row>
    <row r="8" spans="1:27" x14ac:dyDescent="0.3">
      <c r="D8">
        <v>12.496954933008499</v>
      </c>
      <c r="E8">
        <f t="shared" si="0"/>
        <v>12496.954933008499</v>
      </c>
      <c r="F8">
        <v>480.12434969221499</v>
      </c>
      <c r="H8" s="19">
        <v>14900</v>
      </c>
      <c r="I8" s="19">
        <v>0.118583623669219</v>
      </c>
      <c r="J8" s="19">
        <v>502.59890999999902</v>
      </c>
      <c r="K8" s="19">
        <v>1.1252146500000001E-2</v>
      </c>
      <c r="L8" s="19">
        <v>-35.533401955319398</v>
      </c>
      <c r="M8" s="19">
        <v>3157.72216686604</v>
      </c>
      <c r="O8" s="19">
        <v>14900</v>
      </c>
      <c r="P8" s="19">
        <v>0.116232128822642</v>
      </c>
      <c r="Q8" s="19">
        <v>512.76700000000005</v>
      </c>
      <c r="R8" s="19">
        <v>3.9646997999999902E-3</v>
      </c>
      <c r="S8" s="19">
        <v>-12.773509781425799</v>
      </c>
      <c r="T8" s="19">
        <v>3221.7847587412002</v>
      </c>
      <c r="V8" s="19">
        <v>14900</v>
      </c>
      <c r="W8" s="19">
        <v>7.2556639343978796E-2</v>
      </c>
      <c r="X8" s="19">
        <v>821.42723999999896</v>
      </c>
      <c r="Y8" s="19">
        <v>6.3076049999999896E-3</v>
      </c>
      <c r="Z8" s="19">
        <v>-32.554682031890003</v>
      </c>
      <c r="AA8" s="19">
        <v>5161.0768932262599</v>
      </c>
    </row>
    <row r="9" spans="1:27" x14ac:dyDescent="0.3">
      <c r="D9">
        <v>15.018270401948801</v>
      </c>
      <c r="E9">
        <f t="shared" si="0"/>
        <v>15018.270401948801</v>
      </c>
      <c r="F9">
        <v>482.50441944505297</v>
      </c>
      <c r="H9" s="19">
        <v>17400</v>
      </c>
      <c r="I9" s="19">
        <v>0.140316851983361</v>
      </c>
      <c r="J9" s="19">
        <v>496.02024999999901</v>
      </c>
      <c r="K9" s="19">
        <v>1.5974899000000001E-2</v>
      </c>
      <c r="L9" s="19">
        <v>-49.787164895843297</v>
      </c>
      <c r="M9" s="19">
        <v>3116.1894490237</v>
      </c>
      <c r="O9" s="19">
        <v>17400</v>
      </c>
      <c r="P9" s="19">
        <v>0.13726152683253801</v>
      </c>
      <c r="Q9" s="19">
        <v>507.06123999999897</v>
      </c>
      <c r="R9" s="19">
        <v>5.1416064999999901E-3</v>
      </c>
      <c r="S9" s="19">
        <v>-16.380951271973501</v>
      </c>
      <c r="T9" s="19">
        <v>3185.9176205271601</v>
      </c>
      <c r="V9" s="19">
        <v>17400</v>
      </c>
      <c r="W9" s="19">
        <v>8.5808846640579903E-2</v>
      </c>
      <c r="X9" s="19">
        <v>811.10518000000002</v>
      </c>
      <c r="Y9" s="19">
        <v>8.40283E-3</v>
      </c>
      <c r="Z9" s="19">
        <v>-42.823545453590498</v>
      </c>
      <c r="AA9" s="19">
        <v>5096.1442268909996</v>
      </c>
    </row>
    <row r="10" spans="1:27" x14ac:dyDescent="0.3">
      <c r="D10">
        <v>17.576126674786799</v>
      </c>
      <c r="E10">
        <f t="shared" si="0"/>
        <v>17576.126674786799</v>
      </c>
      <c r="F10">
        <v>483.22666142133301</v>
      </c>
      <c r="H10" s="19">
        <v>20100</v>
      </c>
      <c r="I10" s="19">
        <v>0.16421243288276299</v>
      </c>
      <c r="J10" s="19">
        <v>489.60969999999901</v>
      </c>
      <c r="K10" s="19">
        <v>2.1790093999999899E-2</v>
      </c>
      <c r="L10" s="19">
        <v>-67.033050806042297</v>
      </c>
      <c r="M10" s="19">
        <v>3075.5780583414698</v>
      </c>
      <c r="O10" s="19">
        <v>20100</v>
      </c>
      <c r="P10" s="19">
        <v>0.16053981312486801</v>
      </c>
      <c r="Q10" s="19">
        <v>500.81035000000003</v>
      </c>
      <c r="R10" s="19">
        <v>6.4963360000000001E-3</v>
      </c>
      <c r="S10" s="19">
        <v>-20.441918062193501</v>
      </c>
      <c r="T10" s="19">
        <v>3146.61783331879</v>
      </c>
      <c r="V10" s="19">
        <v>20100</v>
      </c>
      <c r="W10" s="19">
        <v>0.10059182902331699</v>
      </c>
      <c r="X10" s="19">
        <v>799.26968999999895</v>
      </c>
      <c r="Y10" s="19">
        <v>1.0884763999999899E-2</v>
      </c>
      <c r="Z10" s="19">
        <v>-54.6628447661842</v>
      </c>
      <c r="AA10" s="19">
        <v>5021.6620677873398</v>
      </c>
    </row>
    <row r="11" spans="1:27" x14ac:dyDescent="0.3">
      <c r="D11">
        <v>20.0609013398294</v>
      </c>
      <c r="E11">
        <f t="shared" si="0"/>
        <v>20060.901339829401</v>
      </c>
      <c r="F11">
        <v>484.36600822609398</v>
      </c>
      <c r="H11" s="19">
        <v>21000</v>
      </c>
      <c r="I11" s="19">
        <v>0.172258269201818</v>
      </c>
      <c r="J11" s="19">
        <v>487.63986999999901</v>
      </c>
      <c r="K11" s="19">
        <v>2.3868284E-2</v>
      </c>
      <c r="L11" s="19">
        <v>-73.130791169726294</v>
      </c>
      <c r="M11" s="19">
        <v>3063.0587887963602</v>
      </c>
      <c r="O11" s="19">
        <v>21000</v>
      </c>
      <c r="P11" s="19">
        <v>0.16842172463003899</v>
      </c>
      <c r="Q11" s="19">
        <v>498.74801000000002</v>
      </c>
      <c r="R11" s="19">
        <v>6.9637539999999904E-3</v>
      </c>
      <c r="S11" s="19">
        <v>-21.822498140218901</v>
      </c>
      <c r="T11" s="19">
        <v>3133.65018424149</v>
      </c>
      <c r="V11" s="19">
        <v>21000</v>
      </c>
      <c r="W11" s="19">
        <v>0.105620535166929</v>
      </c>
      <c r="X11" s="19">
        <v>795.29988999999898</v>
      </c>
      <c r="Y11" s="19">
        <v>1.1755964000000001E-2</v>
      </c>
      <c r="Z11" s="19">
        <v>-58.7447470647869</v>
      </c>
      <c r="AA11" s="19">
        <v>4996.6712711524997</v>
      </c>
    </row>
    <row r="12" spans="1:27" x14ac:dyDescent="0.3">
      <c r="D12">
        <v>21.0475030450669</v>
      </c>
      <c r="E12">
        <f t="shared" si="0"/>
        <v>21047.5030450669</v>
      </c>
      <c r="F12">
        <v>485.56739117825799</v>
      </c>
      <c r="H12" s="19">
        <v>22400</v>
      </c>
      <c r="I12" s="19">
        <v>0.18484160992586199</v>
      </c>
      <c r="J12" s="19">
        <v>484.739339999999</v>
      </c>
      <c r="K12" s="19">
        <v>2.7222356499999899E-2</v>
      </c>
      <c r="L12" s="19">
        <v>-82.911324440834605</v>
      </c>
      <c r="M12" s="19">
        <v>3044.5783689320401</v>
      </c>
      <c r="O12" s="19">
        <v>22400</v>
      </c>
      <c r="P12" s="19">
        <v>0.18079639601755501</v>
      </c>
      <c r="Q12" s="19">
        <v>495.58510000000001</v>
      </c>
      <c r="R12" s="19">
        <v>7.7044445000000001E-3</v>
      </c>
      <c r="S12" s="19">
        <v>-23.990507764325798</v>
      </c>
      <c r="T12" s="19">
        <v>3113.7606006378501</v>
      </c>
      <c r="V12" s="19">
        <v>22400</v>
      </c>
      <c r="W12" s="19">
        <v>0.113536846102528</v>
      </c>
      <c r="X12" s="19">
        <v>789.17111999999895</v>
      </c>
      <c r="Y12" s="19">
        <v>1.3141896999999901E-2</v>
      </c>
      <c r="Z12" s="19">
        <v>-65.164206482900994</v>
      </c>
      <c r="AA12" s="19">
        <v>4958.0801768998699</v>
      </c>
    </row>
    <row r="13" spans="1:27" x14ac:dyDescent="0.3">
      <c r="D13">
        <v>22.472594397076701</v>
      </c>
      <c r="E13">
        <f t="shared" si="0"/>
        <v>22472.5943970767</v>
      </c>
      <c r="F13">
        <v>485.508381184386</v>
      </c>
      <c r="H13" s="19">
        <v>24000</v>
      </c>
      <c r="I13" s="19">
        <v>0.199308714333394</v>
      </c>
      <c r="J13" s="19">
        <v>481.66484000000003</v>
      </c>
      <c r="K13" s="19">
        <v>3.1215087499999902E-2</v>
      </c>
      <c r="L13" s="19">
        <v>-94.469011355759307</v>
      </c>
      <c r="M13" s="19">
        <v>3024.91465710595</v>
      </c>
      <c r="O13" s="19">
        <v>24000</v>
      </c>
      <c r="P13" s="19">
        <v>0.19509884073081701</v>
      </c>
      <c r="Q13" s="19">
        <v>492.05828000000002</v>
      </c>
      <c r="R13" s="19">
        <v>8.5714050000000007E-3</v>
      </c>
      <c r="S13" s="19">
        <v>-26.500155882988501</v>
      </c>
      <c r="T13" s="19">
        <v>3091.5797813016602</v>
      </c>
      <c r="V13" s="19">
        <v>24000</v>
      </c>
      <c r="W13" s="19">
        <v>0.122715177612579</v>
      </c>
      <c r="X13" s="19">
        <v>782.29931999999906</v>
      </c>
      <c r="Y13" s="19">
        <v>1.47718915E-2</v>
      </c>
      <c r="Z13" s="19">
        <v>-72.608744981871993</v>
      </c>
      <c r="AA13" s="19">
        <v>4914.7952797304897</v>
      </c>
    </row>
    <row r="14" spans="1:27" x14ac:dyDescent="0.3">
      <c r="D14">
        <v>24.007308160779498</v>
      </c>
      <c r="E14">
        <f t="shared" si="0"/>
        <v>24007.308160779499</v>
      </c>
      <c r="F14">
        <v>485.44483196021599</v>
      </c>
      <c r="H14" s="19">
        <v>27900</v>
      </c>
      <c r="I14" s="19">
        <v>0.23486373715262701</v>
      </c>
      <c r="J14" s="19">
        <v>475.16914000000003</v>
      </c>
      <c r="K14" s="19">
        <v>4.1508239000000002E-2</v>
      </c>
      <c r="L14" s="19">
        <v>-123.92599215191299</v>
      </c>
      <c r="M14" s="19">
        <v>2983.0026752318199</v>
      </c>
      <c r="O14" s="19">
        <v>27900</v>
      </c>
      <c r="P14" s="19">
        <v>0.23058632088801501</v>
      </c>
      <c r="Q14" s="19">
        <v>483.98360999999898</v>
      </c>
      <c r="R14" s="19">
        <v>1.07819649999999E-2</v>
      </c>
      <c r="S14" s="19">
        <v>-32.787510348205899</v>
      </c>
      <c r="T14" s="19">
        <v>3040.7819452358899</v>
      </c>
      <c r="V14" s="19">
        <v>27900</v>
      </c>
      <c r="W14" s="19">
        <v>0.14561095695834</v>
      </c>
      <c r="X14" s="19">
        <v>766.42583999999897</v>
      </c>
      <c r="Y14" s="19">
        <v>1.8870659000000001E-2</v>
      </c>
      <c r="Z14" s="19">
        <v>-90.873462014168794</v>
      </c>
      <c r="AA14" s="19">
        <v>4814.7380795279696</v>
      </c>
    </row>
    <row r="15" spans="1:27" x14ac:dyDescent="0.3">
      <c r="D15">
        <v>27.990255785627198</v>
      </c>
      <c r="E15">
        <f t="shared" si="0"/>
        <v>27990.2557856272</v>
      </c>
      <c r="F15">
        <v>484.86582791777897</v>
      </c>
    </row>
  </sheetData>
  <mergeCells count="4">
    <mergeCell ref="H1:M1"/>
    <mergeCell ref="O1:T1"/>
    <mergeCell ref="V1:AA1"/>
    <mergeCell ref="D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94F3-9C66-4885-9528-D749C0C8129A}">
  <dimension ref="A1:AA15"/>
  <sheetViews>
    <sheetView topLeftCell="B16" zoomScale="145" zoomScaleNormal="145" workbookViewId="0">
      <selection activeCell="F4" sqref="F4"/>
    </sheetView>
  </sheetViews>
  <sheetFormatPr defaultRowHeight="14.4" x14ac:dyDescent="0.3"/>
  <sheetData>
    <row r="1" spans="1:27" x14ac:dyDescent="0.3">
      <c r="A1" t="s">
        <v>43</v>
      </c>
      <c r="D1" s="25" t="s">
        <v>47</v>
      </c>
      <c r="E1" s="25"/>
      <c r="F1" s="25"/>
      <c r="H1" s="25" t="s">
        <v>40</v>
      </c>
      <c r="I1" s="25"/>
      <c r="J1" s="25"/>
      <c r="K1" s="25"/>
      <c r="L1" s="25"/>
      <c r="M1" s="25"/>
      <c r="O1" s="25" t="s">
        <v>41</v>
      </c>
      <c r="P1" s="25"/>
      <c r="Q1" s="25"/>
      <c r="R1" s="25"/>
      <c r="S1" s="25"/>
      <c r="T1" s="25"/>
      <c r="V1" s="25" t="s">
        <v>42</v>
      </c>
      <c r="W1" s="25"/>
      <c r="X1" s="25"/>
      <c r="Y1" s="25"/>
      <c r="Z1" s="25"/>
      <c r="AA1" s="25"/>
    </row>
    <row r="2" spans="1:27" x14ac:dyDescent="0.3">
      <c r="D2" t="s">
        <v>34</v>
      </c>
      <c r="E2" t="s">
        <v>48</v>
      </c>
      <c r="F2" t="s">
        <v>46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3">
      <c r="A3" s="23" t="s">
        <v>44</v>
      </c>
      <c r="B3" t="str">
        <f>Sheet1!E8</f>
        <v>-</v>
      </c>
      <c r="D3">
        <v>0</v>
      </c>
      <c r="E3">
        <f>D3*1000</f>
        <v>0</v>
      </c>
      <c r="F3">
        <f>B4</f>
        <v>504.37</v>
      </c>
      <c r="H3" s="19">
        <v>2330</v>
      </c>
      <c r="I3" s="19">
        <v>3.3317738582087801E-2</v>
      </c>
      <c r="J3" s="19">
        <v>279.73086999999902</v>
      </c>
      <c r="K3" s="19">
        <v>5.85926349999999E-4</v>
      </c>
      <c r="L3" s="19">
        <v>-1.02982467561053</v>
      </c>
      <c r="M3" s="19">
        <v>1757.6005906478299</v>
      </c>
      <c r="O3" s="19">
        <v>2330</v>
      </c>
      <c r="P3" s="19">
        <v>1.7553471367528901E-2</v>
      </c>
      <c r="Q3" s="19">
        <v>530.94911000000002</v>
      </c>
      <c r="R3" s="19">
        <v>3.0896880000000002E-4</v>
      </c>
      <c r="S3" s="19">
        <v>-1.0307358740535499</v>
      </c>
      <c r="T3" s="19">
        <v>3336.0514875794602</v>
      </c>
      <c r="V3" s="19">
        <v>2330</v>
      </c>
      <c r="W3" s="19">
        <v>1.09988917318427E-2</v>
      </c>
      <c r="X3" s="19">
        <v>847.35810000000004</v>
      </c>
      <c r="Y3" s="19">
        <v>-4.2067674000000001E-4</v>
      </c>
      <c r="Z3" s="19">
        <v>2.23972838163608</v>
      </c>
      <c r="AA3" s="19">
        <v>5324.1074927387699</v>
      </c>
    </row>
    <row r="4" spans="1:27" x14ac:dyDescent="0.3">
      <c r="A4" s="23" t="s">
        <v>45</v>
      </c>
      <c r="B4">
        <f>Sheet1!E13</f>
        <v>504.37</v>
      </c>
      <c r="D4">
        <v>2.4482338611449399</v>
      </c>
      <c r="E4">
        <f>D4*1000</f>
        <v>2448.23386114494</v>
      </c>
      <c r="F4">
        <v>474.74334435357503</v>
      </c>
      <c r="H4" s="19">
        <v>5020</v>
      </c>
      <c r="I4" s="19">
        <v>7.29308266000952E-2</v>
      </c>
      <c r="J4" s="19">
        <v>275.32938999999902</v>
      </c>
      <c r="K4" s="19">
        <v>3.8024190499999899E-3</v>
      </c>
      <c r="L4" s="19">
        <v>-6.5779780208045002</v>
      </c>
      <c r="M4" s="19">
        <v>1729.93307172304</v>
      </c>
      <c r="O4" s="19">
        <v>5020</v>
      </c>
      <c r="P4" s="19">
        <v>3.7889787890778501E-2</v>
      </c>
      <c r="Q4" s="19">
        <v>529.95809999999904</v>
      </c>
      <c r="R4" s="19">
        <v>3.7204213999999901E-4</v>
      </c>
      <c r="S4" s="19">
        <v>-1.23883519923406</v>
      </c>
      <c r="T4" s="19">
        <v>3329.8247168913499</v>
      </c>
      <c r="V4" s="19">
        <v>5020</v>
      </c>
      <c r="W4" s="19">
        <v>2.37076069056339E-2</v>
      </c>
      <c r="X4" s="19">
        <v>846.98553000000004</v>
      </c>
      <c r="Y4" s="19">
        <v>1.57139889999999E-3</v>
      </c>
      <c r="Z4" s="19">
        <v>-8.3626188687675906</v>
      </c>
      <c r="AA4" s="19">
        <v>5321.7604669806096</v>
      </c>
    </row>
    <row r="5" spans="1:27" x14ac:dyDescent="0.3">
      <c r="D5">
        <v>5.04263093788063</v>
      </c>
      <c r="E5">
        <f t="shared" ref="E5:E15" si="0">D5*1000</f>
        <v>5042.63093788063</v>
      </c>
      <c r="F5">
        <v>475.464073253089</v>
      </c>
      <c r="H5" s="19">
        <v>7450</v>
      </c>
      <c r="I5" s="19">
        <v>0.110865726649315</v>
      </c>
      <c r="J5" s="19">
        <v>268.79361999999901</v>
      </c>
      <c r="K5" s="19">
        <v>9.8407965000000003E-3</v>
      </c>
      <c r="L5" s="19">
        <v>-16.619925611679101</v>
      </c>
      <c r="M5" s="19">
        <v>1688.7983452147801</v>
      </c>
      <c r="O5" s="19">
        <v>7450</v>
      </c>
      <c r="P5" s="19">
        <v>5.6158947006928799E-2</v>
      </c>
      <c r="Q5" s="19">
        <v>530.63672999999903</v>
      </c>
      <c r="R5" s="19">
        <v>1.07833004999999E-3</v>
      </c>
      <c r="S5" s="19">
        <v>-3.5952482560491301</v>
      </c>
      <c r="T5" s="19">
        <v>3334.0869669531398</v>
      </c>
      <c r="V5" s="19">
        <v>7450</v>
      </c>
      <c r="W5" s="19">
        <v>3.5312442895010197E-2</v>
      </c>
      <c r="X5" s="19">
        <v>843.89517000000001</v>
      </c>
      <c r="Y5" s="19">
        <v>1.3625846E-3</v>
      </c>
      <c r="Z5" s="19">
        <v>-7.2249000899233504</v>
      </c>
      <c r="AA5" s="19">
        <v>5302.3448106727301</v>
      </c>
    </row>
    <row r="6" spans="1:27" x14ac:dyDescent="0.3">
      <c r="D6">
        <v>7.4908647990255703</v>
      </c>
      <c r="E6">
        <f t="shared" si="0"/>
        <v>7490.8647990255704</v>
      </c>
      <c r="F6">
        <v>477.43309048451198</v>
      </c>
      <c r="H6" s="19">
        <v>9930</v>
      </c>
      <c r="I6" s="19">
        <v>0.15116819676892801</v>
      </c>
      <c r="J6" s="19">
        <v>262.75367999999901</v>
      </c>
      <c r="K6" s="19">
        <v>1.8638564499999899E-2</v>
      </c>
      <c r="L6" s="19">
        <v>-30.7709664378105</v>
      </c>
      <c r="M6" s="19">
        <v>1650.6432733525801</v>
      </c>
      <c r="O6" s="19">
        <v>9930</v>
      </c>
      <c r="P6" s="19">
        <v>7.5147447066976403E-2</v>
      </c>
      <c r="Q6" s="19">
        <v>528.56087000000002</v>
      </c>
      <c r="R6" s="19">
        <v>1.9123497000000001E-3</v>
      </c>
      <c r="S6" s="19">
        <v>-6.35100111589127</v>
      </c>
      <c r="T6" s="19">
        <v>3321.0398196609599</v>
      </c>
      <c r="V6" s="19">
        <v>9930</v>
      </c>
      <c r="W6" s="19">
        <v>4.7306268296119003E-2</v>
      </c>
      <c r="X6" s="19">
        <v>839.63503000000003</v>
      </c>
      <c r="Y6" s="19">
        <v>2.77819104999999E-3</v>
      </c>
      <c r="Z6" s="19">
        <v>-14.6565760402779</v>
      </c>
      <c r="AA6" s="19">
        <v>5275.5621244658096</v>
      </c>
    </row>
    <row r="7" spans="1:27" x14ac:dyDescent="0.3">
      <c r="D7">
        <v>10.0121802679658</v>
      </c>
      <c r="E7">
        <f t="shared" si="0"/>
        <v>10012.180267965799</v>
      </c>
      <c r="F7">
        <v>479.81316023735098</v>
      </c>
      <c r="H7" s="19">
        <v>12400</v>
      </c>
      <c r="I7" s="19">
        <v>0.19236264453958399</v>
      </c>
      <c r="J7" s="19">
        <v>257.84631999999903</v>
      </c>
      <c r="K7" s="19">
        <v>2.9311201499999901E-2</v>
      </c>
      <c r="L7" s="19">
        <v>-47.486966441184499</v>
      </c>
      <c r="M7" s="19">
        <v>1619.4001097683199</v>
      </c>
      <c r="O7" s="19">
        <v>12400</v>
      </c>
      <c r="P7" s="19">
        <v>9.4625177367359301E-2</v>
      </c>
      <c r="Q7" s="19">
        <v>524.17339000000004</v>
      </c>
      <c r="R7" s="19">
        <v>2.8718493999999898E-3</v>
      </c>
      <c r="S7" s="19">
        <v>-9.4583743760838406</v>
      </c>
      <c r="T7" s="19">
        <v>3293.4649609211201</v>
      </c>
      <c r="V7" s="19">
        <v>12400</v>
      </c>
      <c r="W7" s="19">
        <v>5.9344073781146901E-2</v>
      </c>
      <c r="X7" s="19">
        <v>835.80376000000001</v>
      </c>
      <c r="Y7" s="19">
        <v>4.4625098999999903E-3</v>
      </c>
      <c r="Z7" s="19">
        <v>-23.434914938857101</v>
      </c>
      <c r="AA7" s="19">
        <v>5251.45761498716</v>
      </c>
    </row>
    <row r="8" spans="1:27" x14ac:dyDescent="0.3">
      <c r="D8">
        <v>12.496954933008499</v>
      </c>
      <c r="E8">
        <f t="shared" si="0"/>
        <v>12496.954933008499</v>
      </c>
      <c r="F8">
        <v>480.12434969221499</v>
      </c>
      <c r="H8" s="19">
        <v>14900</v>
      </c>
      <c r="I8" s="19">
        <v>0.23469026968235199</v>
      </c>
      <c r="J8" s="19">
        <v>253.951729999999</v>
      </c>
      <c r="K8" s="19">
        <v>4.13795709999999E-2</v>
      </c>
      <c r="L8" s="19">
        <v>-66.026310197857399</v>
      </c>
      <c r="M8" s="19">
        <v>1594.2591232024299</v>
      </c>
      <c r="O8" s="19">
        <v>14900</v>
      </c>
      <c r="P8" s="19">
        <v>0.114882479752974</v>
      </c>
      <c r="Q8" s="19">
        <v>518.79102999999895</v>
      </c>
      <c r="R8" s="19">
        <v>3.9567979500000003E-3</v>
      </c>
      <c r="S8" s="19">
        <v>-12.897816706812099</v>
      </c>
      <c r="T8" s="19">
        <v>3259.6346600653301</v>
      </c>
      <c r="V8" s="19">
        <v>14900</v>
      </c>
      <c r="W8" s="19">
        <v>7.2027762303356904E-2</v>
      </c>
      <c r="X8" s="19">
        <v>827.45871999999895</v>
      </c>
      <c r="Y8" s="19">
        <v>6.354213E-3</v>
      </c>
      <c r="Z8" s="19">
        <v>-33.036039305115999</v>
      </c>
      <c r="AA8" s="19">
        <v>5198.9715117269297</v>
      </c>
    </row>
    <row r="9" spans="1:27" x14ac:dyDescent="0.3">
      <c r="D9">
        <v>15.018270401948801</v>
      </c>
      <c r="E9">
        <f t="shared" si="0"/>
        <v>15018.270401948801</v>
      </c>
      <c r="F9">
        <v>482.50441944505297</v>
      </c>
      <c r="H9" s="19">
        <v>17400</v>
      </c>
      <c r="I9" s="19">
        <v>0.277365327476992</v>
      </c>
      <c r="J9" s="19">
        <v>250.93259</v>
      </c>
      <c r="K9" s="19">
        <v>5.4205620000000003E-2</v>
      </c>
      <c r="L9" s="19">
        <v>-85.4636139783738</v>
      </c>
      <c r="M9" s="19">
        <v>1574.3379545149901</v>
      </c>
      <c r="O9" s="19">
        <v>17400</v>
      </c>
      <c r="P9" s="19">
        <v>0.13568251756883901</v>
      </c>
      <c r="Q9" s="19">
        <v>512.96217999999897</v>
      </c>
      <c r="R9" s="19">
        <v>5.1369509999999903E-3</v>
      </c>
      <c r="S9" s="19">
        <v>-16.556580225043302</v>
      </c>
      <c r="T9" s="19">
        <v>3222.9939070635901</v>
      </c>
      <c r="V9" s="19">
        <v>17400</v>
      </c>
      <c r="W9" s="19">
        <v>8.5187501730371096E-2</v>
      </c>
      <c r="X9" s="19">
        <v>817.02125999999998</v>
      </c>
      <c r="Y9" s="19">
        <v>8.4723890000000003E-3</v>
      </c>
      <c r="Z9" s="19">
        <v>-43.492974842718702</v>
      </c>
      <c r="AA9" s="19">
        <v>5133.3117284780801</v>
      </c>
    </row>
    <row r="10" spans="1:27" x14ac:dyDescent="0.3">
      <c r="D10">
        <v>17.576126674786799</v>
      </c>
      <c r="E10">
        <f t="shared" si="0"/>
        <v>17576.126674786799</v>
      </c>
      <c r="F10">
        <v>483.22666142133301</v>
      </c>
      <c r="H10" s="19">
        <v>20100</v>
      </c>
      <c r="I10" s="19">
        <v>0.32361489103455898</v>
      </c>
      <c r="J10" s="19">
        <v>248.44345000000001</v>
      </c>
      <c r="K10" s="19">
        <v>6.8531124999999901E-2</v>
      </c>
      <c r="L10" s="19">
        <v>-106.978198707598</v>
      </c>
      <c r="M10" s="19">
        <v>1557.3462524480101</v>
      </c>
      <c r="O10" s="19">
        <v>20100</v>
      </c>
      <c r="P10" s="19">
        <v>0.15871784095726099</v>
      </c>
      <c r="Q10" s="19">
        <v>506.55930999999902</v>
      </c>
      <c r="R10" s="19">
        <v>6.4980569999999903E-3</v>
      </c>
      <c r="S10" s="19">
        <v>-20.682054897660802</v>
      </c>
      <c r="T10" s="19">
        <v>3182.73881651187</v>
      </c>
      <c r="V10" s="19">
        <v>20100</v>
      </c>
      <c r="W10" s="19">
        <v>9.9871748030237795E-2</v>
      </c>
      <c r="X10" s="19">
        <v>805.03246999999897</v>
      </c>
      <c r="Y10" s="19">
        <v>1.0974582E-2</v>
      </c>
      <c r="Z10" s="19">
        <v>-55.511281541386403</v>
      </c>
      <c r="AA10" s="19">
        <v>5057.8635715785204</v>
      </c>
    </row>
    <row r="11" spans="1:27" x14ac:dyDescent="0.3">
      <c r="D11">
        <v>20.0609013398294</v>
      </c>
      <c r="E11">
        <f t="shared" si="0"/>
        <v>20060.901339829401</v>
      </c>
      <c r="F11">
        <v>484.36600822609398</v>
      </c>
      <c r="H11" s="19">
        <v>21000</v>
      </c>
      <c r="I11" s="19">
        <v>0.33904787767733802</v>
      </c>
      <c r="J11" s="19">
        <v>247.75262000000001</v>
      </c>
      <c r="K11" s="19">
        <v>7.3364709999999903E-2</v>
      </c>
      <c r="L11" s="19">
        <v>-114.205055557371</v>
      </c>
      <c r="M11" s="19">
        <v>1552.4806590708899</v>
      </c>
      <c r="O11" s="19">
        <v>21000</v>
      </c>
      <c r="P11" s="19">
        <v>0.16652026099592701</v>
      </c>
      <c r="Q11" s="19">
        <v>504.44312000000002</v>
      </c>
      <c r="R11" s="19">
        <v>6.9691765000000003E-3</v>
      </c>
      <c r="S11" s="19">
        <v>-22.0888718200905</v>
      </c>
      <c r="T11" s="19">
        <v>3169.4326283340001</v>
      </c>
      <c r="V11" s="19">
        <v>21000</v>
      </c>
      <c r="W11" s="19">
        <v>0.10486812178259999</v>
      </c>
      <c r="X11" s="19">
        <v>801.00604999999905</v>
      </c>
      <c r="Y11" s="19">
        <v>1.18524854999999E-2</v>
      </c>
      <c r="Z11" s="19">
        <v>-59.652012112218998</v>
      </c>
      <c r="AA11" s="19">
        <v>5032.5159196013001</v>
      </c>
    </row>
    <row r="12" spans="1:27" x14ac:dyDescent="0.3">
      <c r="D12">
        <v>21.0475030450669</v>
      </c>
      <c r="E12">
        <f t="shared" si="0"/>
        <v>21047.5030450669</v>
      </c>
      <c r="F12">
        <v>485.56739117825799</v>
      </c>
      <c r="H12" s="19">
        <v>22400</v>
      </c>
      <c r="I12" s="19">
        <v>0.36305769622954398</v>
      </c>
      <c r="J12" s="19">
        <v>246.79273000000001</v>
      </c>
      <c r="K12" s="19">
        <v>8.0917210000000003E-2</v>
      </c>
      <c r="L12" s="19">
        <v>-125.47382300499901</v>
      </c>
      <c r="M12" s="19">
        <v>1545.55962218625</v>
      </c>
      <c r="O12" s="19">
        <v>22400</v>
      </c>
      <c r="P12" s="19">
        <v>0.17877288297890201</v>
      </c>
      <c r="Q12" s="19">
        <v>501.19457999999901</v>
      </c>
      <c r="R12" s="19">
        <v>7.7169200000000004E-3</v>
      </c>
      <c r="S12" s="19">
        <v>-24.301340587708999</v>
      </c>
      <c r="T12" s="19">
        <v>3149.0046539474301</v>
      </c>
      <c r="V12" s="19">
        <v>22400</v>
      </c>
      <c r="W12" s="19">
        <v>0.112734656527006</v>
      </c>
      <c r="X12" s="19">
        <v>794.78664999999899</v>
      </c>
      <c r="Y12" s="19">
        <v>1.324873E-2</v>
      </c>
      <c r="Z12" s="19">
        <v>-66.161399255909799</v>
      </c>
      <c r="AA12" s="19">
        <v>4993.3535051306299</v>
      </c>
    </row>
    <row r="13" spans="1:27" x14ac:dyDescent="0.3">
      <c r="D13">
        <v>22.472594397076701</v>
      </c>
      <c r="E13">
        <f t="shared" si="0"/>
        <v>22472.5943970767</v>
      </c>
      <c r="F13">
        <v>485.508381184386</v>
      </c>
      <c r="H13" s="19">
        <v>24000</v>
      </c>
      <c r="I13" s="19">
        <v>0.390486130827497</v>
      </c>
      <c r="J13" s="19">
        <v>245.847399999999</v>
      </c>
      <c r="K13" s="19">
        <v>8.9581594999999903E-2</v>
      </c>
      <c r="L13" s="19">
        <v>-138.377117234032</v>
      </c>
      <c r="M13" s="19">
        <v>1538.4942653402099</v>
      </c>
      <c r="O13" s="19">
        <v>24000</v>
      </c>
      <c r="P13" s="19">
        <v>0.19293833242715899</v>
      </c>
      <c r="Q13" s="19">
        <v>497.56830999999897</v>
      </c>
      <c r="R13" s="19">
        <v>8.5937970000000002E-3</v>
      </c>
      <c r="S13" s="19">
        <v>-26.866906969418601</v>
      </c>
      <c r="T13" s="19">
        <v>3126.1984482063499</v>
      </c>
      <c r="V13" s="19">
        <v>24000</v>
      </c>
      <c r="W13" s="19">
        <v>0.121857108425256</v>
      </c>
      <c r="X13" s="19">
        <v>787.80795999999896</v>
      </c>
      <c r="Y13" s="19">
        <v>1.4890504000000001E-2</v>
      </c>
      <c r="Z13" s="19">
        <v>-73.707151984833303</v>
      </c>
      <c r="AA13" s="19">
        <v>4949.3946004078098</v>
      </c>
    </row>
    <row r="14" spans="1:27" x14ac:dyDescent="0.3">
      <c r="D14">
        <v>24.007308160779498</v>
      </c>
      <c r="E14">
        <f t="shared" si="0"/>
        <v>24007.308160779499</v>
      </c>
      <c r="F14">
        <v>485.44483196021599</v>
      </c>
      <c r="H14" s="19">
        <v>27900</v>
      </c>
      <c r="I14" s="19">
        <v>0.45724478550425801</v>
      </c>
      <c r="J14" s="19">
        <v>244.07058000000001</v>
      </c>
      <c r="K14" s="19">
        <v>0.110729154999999</v>
      </c>
      <c r="L14" s="19">
        <v>-169.807663894896</v>
      </c>
      <c r="M14" s="19">
        <v>1524.11035727582</v>
      </c>
      <c r="O14" s="19">
        <v>27900</v>
      </c>
      <c r="P14" s="19">
        <v>0.22810373765552</v>
      </c>
      <c r="Q14" s="19">
        <v>489.25108</v>
      </c>
      <c r="R14" s="19">
        <v>1.0838927499999901E-2</v>
      </c>
      <c r="S14" s="19">
        <v>-33.3194614153755</v>
      </c>
      <c r="T14" s="19">
        <v>3073.8746184605602</v>
      </c>
      <c r="V14" s="19">
        <v>27900</v>
      </c>
      <c r="W14" s="19">
        <v>0.14462170913365599</v>
      </c>
      <c r="X14" s="19">
        <v>771.66837999999905</v>
      </c>
      <c r="Y14" s="19">
        <v>1.9016651999999901E-2</v>
      </c>
      <c r="Z14" s="19">
        <v>-92.202910929324602</v>
      </c>
      <c r="AA14" s="19">
        <v>4847.6586526209703</v>
      </c>
    </row>
    <row r="15" spans="1:27" x14ac:dyDescent="0.3">
      <c r="D15">
        <v>27.990255785627198</v>
      </c>
      <c r="E15">
        <f t="shared" si="0"/>
        <v>27990.2557856272</v>
      </c>
      <c r="F15">
        <v>484.86582791777897</v>
      </c>
    </row>
  </sheetData>
  <mergeCells count="4">
    <mergeCell ref="H1:M1"/>
    <mergeCell ref="O1:T1"/>
    <mergeCell ref="V1:AA1"/>
    <mergeCell ref="D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7201-2A7B-4F73-82CC-F3140A6269FF}">
  <dimension ref="A1:W8"/>
  <sheetViews>
    <sheetView topLeftCell="G6" zoomScale="115" zoomScaleNormal="115" workbookViewId="0">
      <selection activeCell="R13" sqref="R13"/>
    </sheetView>
  </sheetViews>
  <sheetFormatPr defaultRowHeight="14.4" x14ac:dyDescent="0.3"/>
  <sheetData>
    <row r="1" spans="1:23" x14ac:dyDescent="0.3">
      <c r="A1" t="s">
        <v>43</v>
      </c>
      <c r="D1" s="25" t="s">
        <v>40</v>
      </c>
      <c r="E1" s="25"/>
      <c r="F1" s="25"/>
      <c r="G1" s="25"/>
      <c r="H1" s="25"/>
      <c r="I1" s="25"/>
      <c r="K1" s="25" t="s">
        <v>41</v>
      </c>
      <c r="L1" s="25"/>
      <c r="M1" s="25"/>
      <c r="N1" s="25"/>
      <c r="O1" s="25"/>
      <c r="P1" s="25"/>
      <c r="R1" s="25" t="s">
        <v>42</v>
      </c>
      <c r="S1" s="25"/>
      <c r="T1" s="25"/>
      <c r="U1" s="25"/>
      <c r="V1" s="25"/>
      <c r="W1" s="25"/>
    </row>
    <row r="2" spans="1:23" x14ac:dyDescent="0.3"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3">
      <c r="A3" s="23" t="s">
        <v>44</v>
      </c>
      <c r="B3">
        <f>Sheet1!F8</f>
        <v>321</v>
      </c>
      <c r="D3" s="19">
        <v>5000</v>
      </c>
      <c r="E3" s="19">
        <v>0.346658726055666</v>
      </c>
      <c r="F3" s="19">
        <v>151.82534000000001</v>
      </c>
      <c r="G3" s="19">
        <v>2.3267137E-2</v>
      </c>
      <c r="H3" s="19">
        <v>-22.1956096193123</v>
      </c>
      <c r="I3" s="19">
        <v>953.68849644449597</v>
      </c>
      <c r="K3" s="19">
        <v>5000</v>
      </c>
      <c r="L3" s="19">
        <v>0.16606734429040401</v>
      </c>
      <c r="M3" s="19">
        <v>316.92912999999902</v>
      </c>
      <c r="N3" s="19">
        <v>1.82397415E-2</v>
      </c>
      <c r="O3" s="19">
        <v>-36.3212432659545</v>
      </c>
      <c r="P3" s="19">
        <v>1990.99318043423</v>
      </c>
      <c r="R3" s="19">
        <v>5000</v>
      </c>
      <c r="S3" s="19">
        <v>9.5178872586761498E-2</v>
      </c>
      <c r="T3" s="19">
        <v>552.97544000000005</v>
      </c>
      <c r="U3" s="19">
        <v>7.2190179999999902E-3</v>
      </c>
      <c r="V3" s="19">
        <v>-25.082096586927801</v>
      </c>
      <c r="W3" s="19">
        <v>3474.3566246062301</v>
      </c>
    </row>
    <row r="4" spans="1:23" x14ac:dyDescent="0.3">
      <c r="A4" s="23" t="s">
        <v>45</v>
      </c>
      <c r="B4">
        <f>Sheet1!F13</f>
        <v>140</v>
      </c>
      <c r="D4" s="19">
        <v>10000</v>
      </c>
      <c r="E4" s="19">
        <v>0.73119167535352803</v>
      </c>
      <c r="F4" s="19">
        <v>143.96109999999899</v>
      </c>
      <c r="G4" s="19">
        <v>7.2492879999999899E-2</v>
      </c>
      <c r="H4" s="19">
        <v>-65.572294169601804</v>
      </c>
      <c r="I4" s="19">
        <v>902.15437526640699</v>
      </c>
      <c r="K4" s="19">
        <v>10000</v>
      </c>
      <c r="L4" s="19">
        <v>0.35879595118359298</v>
      </c>
      <c r="M4" s="19">
        <v>293.37889000000001</v>
      </c>
      <c r="N4" s="19">
        <v>5.4220110000000002E-2</v>
      </c>
      <c r="O4" s="19">
        <v>-99.946852912342393</v>
      </c>
      <c r="P4" s="19">
        <v>1840.6423720642099</v>
      </c>
      <c r="R4" s="19">
        <v>10000</v>
      </c>
      <c r="S4" s="19">
        <v>0.20713338804002199</v>
      </c>
      <c r="T4" s="19">
        <v>508.1902</v>
      </c>
      <c r="U4" s="19">
        <v>2.9754637999999899E-2</v>
      </c>
      <c r="V4" s="19">
        <v>-95.008142018038299</v>
      </c>
      <c r="W4" s="19">
        <v>3191.6394184686301</v>
      </c>
    </row>
    <row r="5" spans="1:23" x14ac:dyDescent="0.3">
      <c r="D5" s="19">
        <v>15000</v>
      </c>
      <c r="E5" s="19">
        <v>1.1118538047448101</v>
      </c>
      <c r="F5" s="19">
        <v>142.01034000000001</v>
      </c>
      <c r="G5" s="19">
        <v>0.121044639999999</v>
      </c>
      <c r="H5" s="19">
        <v>-108.00538235028201</v>
      </c>
      <c r="I5" s="19">
        <v>885.71642466451397</v>
      </c>
      <c r="K5" s="19">
        <v>15000</v>
      </c>
      <c r="L5" s="19">
        <v>0.55277497153886002</v>
      </c>
      <c r="M5" s="19">
        <v>285.64017000000001</v>
      </c>
      <c r="N5" s="19">
        <v>8.9745510000000001E-2</v>
      </c>
      <c r="O5" s="19">
        <v>-161.06896986752801</v>
      </c>
      <c r="P5" s="19">
        <v>1787.48789870364</v>
      </c>
      <c r="R5" s="19">
        <v>15000</v>
      </c>
      <c r="S5" s="19">
        <v>0.32464301461442902</v>
      </c>
      <c r="T5" s="19">
        <v>486.36418999999898</v>
      </c>
      <c r="U5" s="19">
        <v>5.87559849999999E-2</v>
      </c>
      <c r="V5" s="19">
        <v>-179.553374196345</v>
      </c>
      <c r="W5" s="19">
        <v>3050.6368543859699</v>
      </c>
    </row>
    <row r="6" spans="1:23" x14ac:dyDescent="0.3">
      <c r="D6" s="19">
        <v>20000</v>
      </c>
      <c r="E6" s="19">
        <v>1.49250886665936</v>
      </c>
      <c r="F6" s="19">
        <v>141.055319999999</v>
      </c>
      <c r="G6" s="19">
        <v>0.16877946499999899</v>
      </c>
      <c r="H6" s="19">
        <v>-149.585309651724</v>
      </c>
      <c r="I6" s="19">
        <v>873.56204652787596</v>
      </c>
      <c r="K6" s="19">
        <v>20000</v>
      </c>
      <c r="L6" s="19">
        <v>0.75161459404344899</v>
      </c>
      <c r="M6" s="19">
        <v>280.09876000000003</v>
      </c>
      <c r="N6" s="19">
        <v>0.124607684999999</v>
      </c>
      <c r="O6" s="19">
        <v>-219.298611635443</v>
      </c>
      <c r="P6" s="19">
        <v>1746.19581426118</v>
      </c>
      <c r="R6" s="19">
        <v>20000</v>
      </c>
      <c r="S6" s="19">
        <v>0.442130913382834</v>
      </c>
      <c r="T6" s="19">
        <v>476.16284999999903</v>
      </c>
      <c r="U6" s="19">
        <v>8.8369744999999902E-2</v>
      </c>
      <c r="V6" s="19">
        <v>-264.38631949167501</v>
      </c>
      <c r="W6" s="19">
        <v>2980.1146510788999</v>
      </c>
    </row>
    <row r="7" spans="1:23" x14ac:dyDescent="0.3">
      <c r="D7" s="19">
        <v>25000</v>
      </c>
      <c r="E7" s="19">
        <v>1.8777723853996799</v>
      </c>
      <c r="F7" s="19">
        <v>140.14366000000001</v>
      </c>
      <c r="G7" s="19">
        <v>0.21699026499999899</v>
      </c>
      <c r="H7" s="19">
        <v>-191.07047089270301</v>
      </c>
      <c r="I7" s="19">
        <v>859.56843032652205</v>
      </c>
      <c r="K7" s="19">
        <v>25000</v>
      </c>
      <c r="L7" s="19">
        <v>0.95916001584632105</v>
      </c>
      <c r="M7" s="19">
        <v>274.36286999999902</v>
      </c>
      <c r="N7" s="19">
        <v>0.159945749999999</v>
      </c>
      <c r="O7" s="19">
        <v>-275.726120482255</v>
      </c>
      <c r="P7" s="19">
        <v>1701.6792815204301</v>
      </c>
      <c r="R7" s="19">
        <v>25000</v>
      </c>
      <c r="S7" s="19">
        <v>0.55864347037305595</v>
      </c>
      <c r="T7" s="19">
        <v>471.06590999999901</v>
      </c>
      <c r="U7" s="19">
        <v>0.117399749999999</v>
      </c>
      <c r="V7" s="19">
        <v>-347.47912313091501</v>
      </c>
      <c r="W7" s="19">
        <v>2939.32665341142</v>
      </c>
    </row>
    <row r="8" spans="1:23" x14ac:dyDescent="0.3">
      <c r="D8" s="19">
        <v>28000</v>
      </c>
      <c r="E8" s="19">
        <v>2.11382732931947</v>
      </c>
      <c r="F8" s="19">
        <v>139.43279000000001</v>
      </c>
      <c r="G8" s="19">
        <v>0.246675859999999</v>
      </c>
      <c r="H8" s="19">
        <v>-216.10829495625501</v>
      </c>
      <c r="I8" s="19">
        <v>849.009408821134</v>
      </c>
      <c r="K8" s="19">
        <v>28000</v>
      </c>
      <c r="L8" s="19">
        <v>1.0892541714855699</v>
      </c>
      <c r="M8" s="19">
        <v>270.58591999999902</v>
      </c>
      <c r="N8" s="19">
        <v>0.18166187</v>
      </c>
      <c r="O8" s="19">
        <v>-308.85087995343201</v>
      </c>
      <c r="P8" s="19">
        <v>1671.8529167777201</v>
      </c>
      <c r="R8" s="19">
        <v>28000</v>
      </c>
      <c r="S8" s="19">
        <v>0.62806890801049398</v>
      </c>
      <c r="T8" s="19">
        <v>469.27469000000002</v>
      </c>
      <c r="U8" s="19">
        <v>0.134483304999999</v>
      </c>
      <c r="V8" s="19">
        <v>-396.52938223609698</v>
      </c>
      <c r="W8" s="19">
        <v>2921.7548871885801</v>
      </c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7AC7-05B8-4CE3-AA59-B37F2D3D03FB}">
  <dimension ref="A1:W8"/>
  <sheetViews>
    <sheetView topLeftCell="G10" zoomScale="115" zoomScaleNormal="115" workbookViewId="0">
      <selection activeCell="S25" sqref="S25"/>
    </sheetView>
  </sheetViews>
  <sheetFormatPr defaultRowHeight="14.4" x14ac:dyDescent="0.3"/>
  <sheetData>
    <row r="1" spans="1:23" x14ac:dyDescent="0.3">
      <c r="A1" t="s">
        <v>43</v>
      </c>
      <c r="D1" s="25" t="s">
        <v>40</v>
      </c>
      <c r="E1" s="25"/>
      <c r="F1" s="25"/>
      <c r="G1" s="25"/>
      <c r="H1" s="25"/>
      <c r="I1" s="25"/>
      <c r="K1" s="25" t="s">
        <v>41</v>
      </c>
      <c r="L1" s="25"/>
      <c r="M1" s="25"/>
      <c r="N1" s="25"/>
      <c r="O1" s="25"/>
      <c r="P1" s="25"/>
      <c r="R1" s="25" t="s">
        <v>42</v>
      </c>
      <c r="S1" s="25"/>
      <c r="T1" s="25"/>
      <c r="U1" s="25"/>
      <c r="V1" s="25"/>
      <c r="W1" s="25"/>
    </row>
    <row r="2" spans="1:23" x14ac:dyDescent="0.3"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3">
      <c r="A3" s="23" t="s">
        <v>44</v>
      </c>
      <c r="B3">
        <f>Sheet1!F8</f>
        <v>321</v>
      </c>
      <c r="D3" s="19">
        <v>5000</v>
      </c>
      <c r="E3" s="19">
        <v>0.32006432319900702</v>
      </c>
      <c r="F3" s="19">
        <v>164.440629999999</v>
      </c>
      <c r="G3" s="19">
        <v>2.4425651999999898E-2</v>
      </c>
      <c r="H3" s="19">
        <v>-25.236851115089799</v>
      </c>
      <c r="I3" s="19">
        <v>1032.9026910632001</v>
      </c>
      <c r="K3" s="19">
        <v>5000</v>
      </c>
      <c r="L3" s="19">
        <v>0.163691357176386</v>
      </c>
      <c r="M3" s="19">
        <v>321.52936999999901</v>
      </c>
      <c r="N3" s="19">
        <v>1.8285740500000001E-2</v>
      </c>
      <c r="O3" s="19">
        <v>-36.941376175503002</v>
      </c>
      <c r="P3" s="19">
        <v>2019.8908349635101</v>
      </c>
      <c r="R3" s="19">
        <v>5000</v>
      </c>
      <c r="S3" s="19">
        <v>9.3110951519147098E-2</v>
      </c>
      <c r="T3" s="19">
        <v>565.25658999999905</v>
      </c>
      <c r="U3" s="19">
        <v>7.2776619999999903E-3</v>
      </c>
      <c r="V3" s="19">
        <v>-25.847430971197099</v>
      </c>
      <c r="W3" s="19">
        <v>3551.5178453959302</v>
      </c>
    </row>
    <row r="4" spans="1:23" x14ac:dyDescent="0.3">
      <c r="A4" s="23" t="s">
        <v>45</v>
      </c>
      <c r="B4">
        <f>Sheet1!F13</f>
        <v>140</v>
      </c>
      <c r="D4" s="19">
        <v>10000</v>
      </c>
      <c r="E4" s="19">
        <v>0.684555521762091</v>
      </c>
      <c r="F4" s="19">
        <v>153.768619999999</v>
      </c>
      <c r="G4" s="19">
        <v>8.0072110000000002E-2</v>
      </c>
      <c r="H4" s="19">
        <v>-77.362208273223203</v>
      </c>
      <c r="I4" s="19">
        <v>963.05447570253898</v>
      </c>
      <c r="K4" s="19">
        <v>10000</v>
      </c>
      <c r="L4" s="19">
        <v>0.354772428688994</v>
      </c>
      <c r="M4" s="19">
        <v>296.70614</v>
      </c>
      <c r="N4" s="19">
        <v>5.4891334999999902E-2</v>
      </c>
      <c r="O4" s="19">
        <v>-102.331701490999</v>
      </c>
      <c r="P4" s="19">
        <v>1861.44897876052</v>
      </c>
      <c r="R4" s="19">
        <v>10000</v>
      </c>
      <c r="S4" s="19">
        <v>0.20325841677630799</v>
      </c>
      <c r="T4" s="19">
        <v>517.87846999999897</v>
      </c>
      <c r="U4" s="19">
        <v>3.0187205000000002E-2</v>
      </c>
      <c r="V4" s="19">
        <v>-98.226943098774797</v>
      </c>
      <c r="W4" s="19">
        <v>3252.4434572598502</v>
      </c>
    </row>
    <row r="5" spans="1:23" x14ac:dyDescent="0.3">
      <c r="D5" s="19">
        <v>15000</v>
      </c>
      <c r="E5" s="19">
        <v>1.0463965206394801</v>
      </c>
      <c r="F5" s="19">
        <v>150.893789999999</v>
      </c>
      <c r="G5" s="19">
        <v>0.135293109999999</v>
      </c>
      <c r="H5" s="19">
        <v>-128.27053770487899</v>
      </c>
      <c r="I5" s="19">
        <v>939.37650996130401</v>
      </c>
      <c r="K5" s="19">
        <v>15000</v>
      </c>
      <c r="L5" s="19">
        <v>0.54686144695047301</v>
      </c>
      <c r="M5" s="19">
        <v>288.72895999999901</v>
      </c>
      <c r="N5" s="19">
        <v>9.1538974999999898E-2</v>
      </c>
      <c r="O5" s="19">
        <v>-166.06429268084599</v>
      </c>
      <c r="P5" s="19">
        <v>1806.5208923515499</v>
      </c>
      <c r="R5" s="19">
        <v>15000</v>
      </c>
      <c r="S5" s="19">
        <v>0.31924979669055498</v>
      </c>
      <c r="T5" s="19">
        <v>494.58053999999902</v>
      </c>
      <c r="U5" s="19">
        <v>5.998788E-2</v>
      </c>
      <c r="V5" s="19">
        <v>-186.414807529569</v>
      </c>
      <c r="W5" s="19">
        <v>3101.9448283714701</v>
      </c>
    </row>
    <row r="6" spans="1:23" x14ac:dyDescent="0.3">
      <c r="D6" s="19">
        <v>20000</v>
      </c>
      <c r="E6" s="19">
        <v>1.40958389055359</v>
      </c>
      <c r="F6" s="19">
        <v>149.35352</v>
      </c>
      <c r="G6" s="19">
        <v>0.188945324999999</v>
      </c>
      <c r="H6" s="19">
        <v>-177.30928633489</v>
      </c>
      <c r="I6" s="19">
        <v>921.51272933201903</v>
      </c>
      <c r="K6" s="19">
        <v>20000</v>
      </c>
      <c r="L6" s="19">
        <v>0.74306689928450198</v>
      </c>
      <c r="M6" s="19">
        <v>283.32080999999903</v>
      </c>
      <c r="N6" s="19">
        <v>0.12779972000000001</v>
      </c>
      <c r="O6" s="19">
        <v>-227.50358540398301</v>
      </c>
      <c r="P6" s="19">
        <v>1765.5598544079501</v>
      </c>
      <c r="R6" s="19">
        <v>20000</v>
      </c>
      <c r="S6" s="19">
        <v>0.43531019850511699</v>
      </c>
      <c r="T6" s="19">
        <v>483.62367</v>
      </c>
      <c r="U6" s="19">
        <v>9.0496185000000007E-2</v>
      </c>
      <c r="V6" s="19">
        <v>-274.99049831853802</v>
      </c>
      <c r="W6" s="19">
        <v>3026.2287619376302</v>
      </c>
    </row>
    <row r="7" spans="1:23" x14ac:dyDescent="0.3">
      <c r="D7" s="19">
        <v>25000</v>
      </c>
      <c r="E7" s="19">
        <v>1.78004435493163</v>
      </c>
      <c r="F7" s="19">
        <v>147.837829999999</v>
      </c>
      <c r="G7" s="19">
        <v>0.242266015</v>
      </c>
      <c r="H7" s="19">
        <v>-225.039079808331</v>
      </c>
      <c r="I7" s="19">
        <v>901.22064688794705</v>
      </c>
      <c r="K7" s="19">
        <v>25000</v>
      </c>
      <c r="L7" s="19">
        <v>0.94680716891181504</v>
      </c>
      <c r="M7" s="19">
        <v>277.94243999999901</v>
      </c>
      <c r="N7" s="19">
        <v>0.16497219499999899</v>
      </c>
      <c r="O7" s="19">
        <v>-288.101478469195</v>
      </c>
      <c r="P7" s="19">
        <v>1722.43555845386</v>
      </c>
      <c r="R7" s="19">
        <v>25000</v>
      </c>
      <c r="S7" s="19">
        <v>0.55042468803912903</v>
      </c>
      <c r="T7" s="19">
        <v>478.09973000000002</v>
      </c>
      <c r="U7" s="19">
        <v>0.120419769999999</v>
      </c>
      <c r="V7" s="19">
        <v>-361.739688414326</v>
      </c>
      <c r="W7" s="19">
        <v>2982.12935751435</v>
      </c>
    </row>
    <row r="8" spans="1:23" x14ac:dyDescent="0.3">
      <c r="D8" s="19">
        <v>28000</v>
      </c>
      <c r="E8" s="19">
        <v>2.00895897406942</v>
      </c>
      <c r="F8" s="19">
        <v>146.71123</v>
      </c>
      <c r="G8" s="19">
        <v>0.27457321499999898</v>
      </c>
      <c r="H8" s="19">
        <v>-253.105390980192</v>
      </c>
      <c r="I8" s="19">
        <v>886.385032252065</v>
      </c>
      <c r="K8" s="19">
        <v>28000</v>
      </c>
      <c r="L8" s="19">
        <v>1.07381906455951</v>
      </c>
      <c r="M8" s="19">
        <v>274.47532999999902</v>
      </c>
      <c r="N8" s="19">
        <v>0.188114329999999</v>
      </c>
      <c r="O8" s="19">
        <v>-324.41809095848402</v>
      </c>
      <c r="P8" s="19">
        <v>1693.7906816964701</v>
      </c>
      <c r="R8" s="19">
        <v>28000</v>
      </c>
      <c r="S8" s="19">
        <v>0.61916259243399496</v>
      </c>
      <c r="T8" s="19">
        <v>476.02494999999902</v>
      </c>
      <c r="U8" s="19">
        <v>0.13804665999999899</v>
      </c>
      <c r="V8" s="19">
        <v>-412.89106795900199</v>
      </c>
      <c r="W8" s="19">
        <v>2962.31676983847</v>
      </c>
    </row>
  </sheetData>
  <mergeCells count="3">
    <mergeCell ref="D1:I1"/>
    <mergeCell ref="K1:P1"/>
    <mergeCell ref="R1:W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0313-1F20-4B29-8043-B8373D614AFA}">
  <dimension ref="A1:AG14"/>
  <sheetViews>
    <sheetView zoomScale="115" zoomScaleNormal="115" workbookViewId="0">
      <selection activeCell="Q14" sqref="Q14"/>
    </sheetView>
  </sheetViews>
  <sheetFormatPr defaultRowHeight="14.4" x14ac:dyDescent="0.3"/>
  <sheetData>
    <row r="1" spans="1:33" x14ac:dyDescent="0.3">
      <c r="A1" t="s">
        <v>43</v>
      </c>
      <c r="D1" s="25" t="s">
        <v>47</v>
      </c>
      <c r="E1" s="25"/>
      <c r="F1" s="25"/>
      <c r="G1" s="1"/>
      <c r="H1" s="1"/>
      <c r="I1" s="1"/>
      <c r="J1" s="1"/>
      <c r="K1" s="1"/>
      <c r="L1" s="1"/>
      <c r="N1" s="25" t="s">
        <v>40</v>
      </c>
      <c r="O1" s="25"/>
      <c r="P1" s="25"/>
      <c r="Q1" s="25"/>
      <c r="R1" s="25"/>
      <c r="S1" s="25"/>
      <c r="U1" s="25" t="s">
        <v>41</v>
      </c>
      <c r="V1" s="25"/>
      <c r="W1" s="25"/>
      <c r="X1" s="25"/>
      <c r="Y1" s="25"/>
      <c r="Z1" s="25"/>
      <c r="AB1" s="25" t="s">
        <v>42</v>
      </c>
      <c r="AC1" s="25"/>
      <c r="AD1" s="25"/>
      <c r="AE1" s="25"/>
      <c r="AF1" s="25"/>
      <c r="AG1" s="25"/>
    </row>
    <row r="2" spans="1:33" x14ac:dyDescent="0.3">
      <c r="D2" t="s">
        <v>34</v>
      </c>
      <c r="E2" t="s">
        <v>48</v>
      </c>
      <c r="F2" t="s">
        <v>46</v>
      </c>
      <c r="H2" t="s">
        <v>37</v>
      </c>
      <c r="J2" t="s">
        <v>62</v>
      </c>
      <c r="L2" t="s">
        <v>63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</row>
    <row r="3" spans="1:33" x14ac:dyDescent="0.3">
      <c r="A3" s="23" t="s">
        <v>44</v>
      </c>
      <c r="B3" t="str">
        <f>Sheet1!E8</f>
        <v>-</v>
      </c>
      <c r="D3">
        <v>0</v>
      </c>
      <c r="E3">
        <f>D3*1000</f>
        <v>0</v>
      </c>
      <c r="F3">
        <f>B4</f>
        <v>622.79999999999995</v>
      </c>
      <c r="G3">
        <f>H3</f>
        <v>0</v>
      </c>
      <c r="H3">
        <v>0</v>
      </c>
      <c r="I3">
        <f>J3-$J$3</f>
        <v>0</v>
      </c>
      <c r="J3">
        <f>Francis99_Theory!E61</f>
        <v>4.8547298937081018E-3</v>
      </c>
      <c r="K3">
        <f>L3-$L$3</f>
        <v>0</v>
      </c>
      <c r="L3">
        <f>Francis99_Theory!F61</f>
        <v>5.2465294814022538E-3</v>
      </c>
      <c r="N3" s="19">
        <v>0</v>
      </c>
      <c r="O3" s="19">
        <v>0</v>
      </c>
      <c r="P3" s="19">
        <v>718.88</v>
      </c>
      <c r="Q3" s="19">
        <v>0</v>
      </c>
      <c r="R3" s="19"/>
      <c r="S3" s="19"/>
      <c r="U3" s="19">
        <v>0</v>
      </c>
      <c r="V3" s="19">
        <v>0</v>
      </c>
      <c r="W3" s="19">
        <v>1202.1279999999999</v>
      </c>
      <c r="X3" s="19">
        <v>0</v>
      </c>
      <c r="Y3" s="19"/>
      <c r="Z3" s="19"/>
      <c r="AB3" s="19">
        <v>0</v>
      </c>
      <c r="AC3" s="19">
        <v>0</v>
      </c>
      <c r="AD3" s="19">
        <v>1893.9</v>
      </c>
      <c r="AE3" s="19">
        <v>0</v>
      </c>
      <c r="AF3" s="19"/>
      <c r="AG3" s="19"/>
    </row>
    <row r="4" spans="1:33" x14ac:dyDescent="0.3">
      <c r="A4" s="23" t="s">
        <v>45</v>
      </c>
      <c r="B4">
        <v>622.79999999999995</v>
      </c>
      <c r="D4">
        <v>5</v>
      </c>
      <c r="E4">
        <f t="shared" ref="E4:E9" si="0">D4*1000</f>
        <v>5000</v>
      </c>
      <c r="F4">
        <v>624.20000000000005</v>
      </c>
      <c r="G4">
        <f>H4-$H$4</f>
        <v>0</v>
      </c>
      <c r="H4">
        <v>6.8115942028985398E-3</v>
      </c>
      <c r="I4">
        <f t="shared" ref="I4:I9" si="1">J4-$J$3</f>
        <v>6.6159379310577662E-4</v>
      </c>
      <c r="J4">
        <f>Francis99_Theory!P61</f>
        <v>5.5163236868138784E-3</v>
      </c>
      <c r="K4">
        <f t="shared" ref="K4:K9" si="2">L4-$L$3</f>
        <v>1.438573071164316E-3</v>
      </c>
      <c r="L4">
        <f>Francis99_Theory!Q61</f>
        <v>6.6851025525665698E-3</v>
      </c>
      <c r="N4" s="19">
        <v>5000</v>
      </c>
      <c r="O4" s="19">
        <v>2.7828962196497602E-2</v>
      </c>
      <c r="P4" s="19">
        <v>718.67574000000002</v>
      </c>
      <c r="Q4" s="19">
        <v>6.6874760000000001E-4</v>
      </c>
      <c r="R4" s="19">
        <v>-3.0197785061926701</v>
      </c>
      <c r="S4" s="19">
        <v>4515.57184045948</v>
      </c>
      <c r="U4" s="19">
        <v>5000</v>
      </c>
      <c r="V4" s="19">
        <v>1.6637308748936701E-2</v>
      </c>
      <c r="W4" s="19">
        <v>1202.1175000000001</v>
      </c>
      <c r="X4" s="19">
        <v>1.9787137500000001E-4</v>
      </c>
      <c r="Y4" s="19">
        <v>-1.4945476277115699</v>
      </c>
      <c r="Z4" s="19">
        <v>7553.1268656393504</v>
      </c>
      <c r="AB4" s="19">
        <v>5000</v>
      </c>
      <c r="AC4" s="19">
        <v>1.05517004038821E-2</v>
      </c>
      <c r="AD4" s="19">
        <v>1895.4290999999901</v>
      </c>
      <c r="AE4" s="19">
        <v>-3.7400582999999902E-4</v>
      </c>
      <c r="AF4" s="19">
        <v>4.4541597011054499</v>
      </c>
      <c r="AG4" s="19">
        <v>11909.3314389797</v>
      </c>
    </row>
    <row r="5" spans="1:33" x14ac:dyDescent="0.3">
      <c r="D5">
        <v>8</v>
      </c>
      <c r="E5">
        <f t="shared" si="0"/>
        <v>8000</v>
      </c>
      <c r="F5">
        <v>624.70000000000005</v>
      </c>
      <c r="G5">
        <f t="shared" ref="G5:G9" si="3">H5-$H$4</f>
        <v>4.3478260869566059E-4</v>
      </c>
      <c r="H5">
        <v>7.2463768115942004E-3</v>
      </c>
      <c r="I5">
        <f t="shared" si="1"/>
        <v>1.7408141395034325E-3</v>
      </c>
      <c r="J5">
        <f>Francis99_Theory!AA61</f>
        <v>6.5955440332115343E-3</v>
      </c>
      <c r="K5">
        <f t="shared" si="2"/>
        <v>2.4049300994182822E-3</v>
      </c>
      <c r="L5">
        <f>Francis99_Theory!AB61</f>
        <v>7.651459580820536E-3</v>
      </c>
      <c r="N5" s="19">
        <v>8000</v>
      </c>
      <c r="O5" s="19">
        <v>4.4662656881246002E-2</v>
      </c>
      <c r="P5" s="19">
        <v>716.48222999999905</v>
      </c>
      <c r="Q5" s="19">
        <v>1.37118055E-3</v>
      </c>
      <c r="R5" s="19">
        <v>-6.1727677388529303</v>
      </c>
      <c r="S5" s="19">
        <v>4501.7863883997397</v>
      </c>
      <c r="U5" s="19">
        <v>8000</v>
      </c>
      <c r="V5" s="19">
        <v>2.66195899218898E-2</v>
      </c>
      <c r="W5" s="19">
        <v>1202.1222</v>
      </c>
      <c r="X5" s="19">
        <v>2.4513554000000001E-4</v>
      </c>
      <c r="Y5" s="19">
        <v>-1.8515471082342601</v>
      </c>
      <c r="Z5" s="19">
        <v>7553.1563175343899</v>
      </c>
      <c r="AB5" s="19">
        <v>8000</v>
      </c>
      <c r="AC5" s="19">
        <v>1.6901040972084402E-2</v>
      </c>
      <c r="AD5" s="19">
        <v>1893.3744999999899</v>
      </c>
      <c r="AE5" s="19">
        <v>9.5747479999999901E-4</v>
      </c>
      <c r="AF5" s="19">
        <v>-11.3905250788589</v>
      </c>
      <c r="AG5" s="19">
        <v>11896.4173863168</v>
      </c>
    </row>
    <row r="6" spans="1:33" x14ac:dyDescent="0.3">
      <c r="D6">
        <v>10</v>
      </c>
      <c r="E6">
        <f t="shared" si="0"/>
        <v>10000</v>
      </c>
      <c r="F6">
        <v>626</v>
      </c>
      <c r="G6">
        <f t="shared" si="3"/>
        <v>1.3043478260869696E-3</v>
      </c>
      <c r="H6">
        <v>8.1159420289855094E-3</v>
      </c>
      <c r="I6">
        <f t="shared" si="1"/>
        <v>5.8939516805113328E-4</v>
      </c>
      <c r="J6">
        <f>Francis99_Theory!AL61</f>
        <v>5.4441250617592351E-3</v>
      </c>
      <c r="K6">
        <f t="shared" si="2"/>
        <v>1.6605622503238302E-3</v>
      </c>
      <c r="L6">
        <f>Francis99_Theory!AM61</f>
        <v>6.907091731726084E-3</v>
      </c>
      <c r="N6" s="19">
        <v>10000</v>
      </c>
      <c r="O6" s="19">
        <v>5.6122149971657598E-2</v>
      </c>
      <c r="P6" s="19">
        <v>712.73107000000005</v>
      </c>
      <c r="Q6" s="19">
        <v>2.4146958500000002E-3</v>
      </c>
      <c r="R6" s="19">
        <v>-10.8135425985565</v>
      </c>
      <c r="S6" s="19">
        <v>4478.2083312671302</v>
      </c>
      <c r="U6" s="19">
        <v>10000</v>
      </c>
      <c r="V6" s="19">
        <v>3.3291735310063401E-2</v>
      </c>
      <c r="W6" s="19">
        <v>1201.4993999999899</v>
      </c>
      <c r="X6" s="19">
        <v>2.1386638999999901E-4</v>
      </c>
      <c r="Y6" s="19">
        <v>-1.6145294281987701</v>
      </c>
      <c r="Z6" s="19">
        <v>7549.2432040182903</v>
      </c>
      <c r="AB6" s="19">
        <v>10000</v>
      </c>
      <c r="AC6" s="19">
        <v>2.1135287237800199E-2</v>
      </c>
      <c r="AD6" s="19">
        <v>1892.5695000000001</v>
      </c>
      <c r="AE6" s="19">
        <v>1.4210831000000001E-3</v>
      </c>
      <c r="AF6" s="19">
        <v>-16.898617660103302</v>
      </c>
      <c r="AG6" s="19">
        <v>11891.3528680401</v>
      </c>
    </row>
    <row r="7" spans="1:33" x14ac:dyDescent="0.3">
      <c r="D7">
        <v>15</v>
      </c>
      <c r="E7">
        <f t="shared" si="0"/>
        <v>15000</v>
      </c>
      <c r="F7">
        <v>638.6</v>
      </c>
      <c r="G7">
        <f t="shared" si="3"/>
        <v>2.028985507246376E-2</v>
      </c>
      <c r="H7">
        <v>2.7101449275362299E-2</v>
      </c>
      <c r="I7">
        <f t="shared" si="1"/>
        <v>1.6750152631887366E-2</v>
      </c>
      <c r="J7">
        <f>Francis99_Theory!AW61</f>
        <v>2.1604882525595469E-2</v>
      </c>
      <c r="K7">
        <f t="shared" si="2"/>
        <v>1.7998552144083378E-2</v>
      </c>
      <c r="L7">
        <f>Francis99_Theory!AX61</f>
        <v>2.3245081625485633E-2</v>
      </c>
      <c r="N7" s="19">
        <v>15000</v>
      </c>
      <c r="O7" s="19">
        <v>8.5841445099524294E-2</v>
      </c>
      <c r="P7" s="19">
        <v>698.96307000000002</v>
      </c>
      <c r="Q7" s="19">
        <v>6.6117620000000002E-3</v>
      </c>
      <c r="R7" s="19">
        <v>-29.036970990973099</v>
      </c>
      <c r="S7" s="19">
        <v>4391.61849786532</v>
      </c>
      <c r="U7" s="19">
        <v>15000</v>
      </c>
      <c r="V7" s="19">
        <v>4.99595452582271E-2</v>
      </c>
      <c r="W7" s="19">
        <v>1200.9717000000001</v>
      </c>
      <c r="X7" s="19">
        <v>5.9259354999999898E-4</v>
      </c>
      <c r="Y7" s="19">
        <v>-4.4716681073588003</v>
      </c>
      <c r="Z7" s="19">
        <v>7545.9264148375296</v>
      </c>
      <c r="AB7" s="19">
        <v>15000</v>
      </c>
      <c r="AC7" s="19">
        <v>3.1706713743386003E-2</v>
      </c>
      <c r="AD7" s="19">
        <v>1892.3436999999899</v>
      </c>
      <c r="AE7" s="19">
        <v>9.7295645000000002E-4</v>
      </c>
      <c r="AF7" s="19">
        <v>-11.568399779256501</v>
      </c>
      <c r="AG7" s="19">
        <v>11889.940504197901</v>
      </c>
    </row>
    <row r="8" spans="1:33" x14ac:dyDescent="0.3">
      <c r="D8">
        <v>20</v>
      </c>
      <c r="E8">
        <f t="shared" si="0"/>
        <v>20000</v>
      </c>
      <c r="F8">
        <v>637.29999999999995</v>
      </c>
      <c r="G8">
        <f t="shared" si="3"/>
        <v>2.536231884057966E-2</v>
      </c>
      <c r="H8">
        <v>3.2173913043478199E-2</v>
      </c>
      <c r="I8">
        <f t="shared" si="1"/>
        <v>2.1477765320888544E-2</v>
      </c>
      <c r="J8">
        <f>Francis99_Theory!BH61</f>
        <v>2.6332495214596647E-2</v>
      </c>
      <c r="K8">
        <f t="shared" si="2"/>
        <v>2.2131690481696182E-2</v>
      </c>
      <c r="L8">
        <f>Francis99_Theory!BI61</f>
        <v>2.7378219963098437E-2</v>
      </c>
      <c r="N8" s="19">
        <v>20000</v>
      </c>
      <c r="O8" s="19">
        <v>0.116834589370888</v>
      </c>
      <c r="P8" s="19">
        <v>684.72872999999902</v>
      </c>
      <c r="Q8" s="19">
        <v>1.2997906999999901E-2</v>
      </c>
      <c r="R8" s="19">
        <v>-55.920602777817898</v>
      </c>
      <c r="S8" s="19">
        <v>4301.9140549915101</v>
      </c>
      <c r="U8" s="19">
        <v>20000</v>
      </c>
      <c r="V8" s="19">
        <v>6.6771040932150402E-2</v>
      </c>
      <c r="W8" s="19">
        <v>1198.12419999999</v>
      </c>
      <c r="X8" s="19">
        <v>1.05976779999999E-3</v>
      </c>
      <c r="Y8" s="19">
        <v>-7.9779705417482401</v>
      </c>
      <c r="Z8" s="19">
        <v>7528.03214221696</v>
      </c>
      <c r="AB8" s="19">
        <v>20000</v>
      </c>
      <c r="AC8" s="19">
        <v>4.2563995499283101E-2</v>
      </c>
      <c r="AD8" s="19">
        <v>1879.52279999999</v>
      </c>
      <c r="AE8" s="19">
        <v>1.8392191E-3</v>
      </c>
      <c r="AF8" s="19">
        <v>-21.720055723619598</v>
      </c>
      <c r="AG8" s="19">
        <v>11809.370067481401</v>
      </c>
    </row>
    <row r="9" spans="1:33" x14ac:dyDescent="0.3">
      <c r="D9">
        <v>25</v>
      </c>
      <c r="E9">
        <f t="shared" si="0"/>
        <v>25000</v>
      </c>
      <c r="F9">
        <v>637.9</v>
      </c>
      <c r="G9">
        <f t="shared" si="3"/>
        <v>3.1014492753623158E-2</v>
      </c>
      <c r="H9">
        <v>3.7826086956521697E-2</v>
      </c>
      <c r="I9">
        <f t="shared" si="1"/>
        <v>2.3298799422225316E-2</v>
      </c>
      <c r="J9">
        <f>Francis99_Theory!BS61</f>
        <v>2.8153529315933418E-2</v>
      </c>
      <c r="K9">
        <f t="shared" si="2"/>
        <v>2.4779899543519914E-2</v>
      </c>
      <c r="L9">
        <f>Francis99_Theory!BT61</f>
        <v>3.0026429024922169E-2</v>
      </c>
      <c r="N9" s="19">
        <v>25000</v>
      </c>
      <c r="O9" s="19">
        <v>0.14878033231128601</v>
      </c>
      <c r="P9" s="19">
        <v>672.13184999999896</v>
      </c>
      <c r="Q9" s="19">
        <v>2.1178235999999899E-2</v>
      </c>
      <c r="R9" s="19">
        <v>-89.4384218666561</v>
      </c>
      <c r="S9" s="19">
        <v>4222.1817841858701</v>
      </c>
      <c r="U9" s="19">
        <v>25000</v>
      </c>
      <c r="V9" s="19">
        <v>8.4000683765565798E-2</v>
      </c>
      <c r="W9" s="19">
        <v>1190.46649999999</v>
      </c>
      <c r="X9" s="19">
        <v>1.51596934999999E-3</v>
      </c>
      <c r="Y9" s="19">
        <v>-11.339331918580299</v>
      </c>
      <c r="Z9" s="19">
        <v>7479.9130264447504</v>
      </c>
      <c r="AB9" s="19">
        <v>25000</v>
      </c>
      <c r="AC9" s="19">
        <v>5.3233189637435598E-2</v>
      </c>
      <c r="AD9" s="19">
        <v>1878.52729999999</v>
      </c>
      <c r="AE9" s="19">
        <v>3.13156234999999E-3</v>
      </c>
      <c r="AF9" s="19">
        <v>-36.962253586622701</v>
      </c>
      <c r="AG9" s="19">
        <v>11803.0772555529</v>
      </c>
    </row>
    <row r="10" spans="1:33" x14ac:dyDescent="0.3">
      <c r="N10" s="19"/>
      <c r="O10" s="19"/>
      <c r="P10" s="19"/>
      <c r="Q10" s="19"/>
      <c r="R10" s="19"/>
      <c r="S10" s="19"/>
      <c r="U10" s="19"/>
      <c r="V10" s="19"/>
      <c r="W10" s="19"/>
      <c r="X10" s="19"/>
      <c r="Y10" s="19"/>
      <c r="Z10" s="19"/>
      <c r="AB10" s="19"/>
      <c r="AC10" s="19"/>
      <c r="AD10" s="19"/>
      <c r="AE10" s="19"/>
      <c r="AF10" s="19"/>
      <c r="AG10" s="19"/>
    </row>
    <row r="11" spans="1:33" x14ac:dyDescent="0.3">
      <c r="N11" s="19"/>
      <c r="O11" s="19"/>
      <c r="P11" s="19"/>
      <c r="Q11" s="19"/>
      <c r="R11" s="19"/>
      <c r="S11" s="19"/>
      <c r="U11" s="19"/>
      <c r="V11" s="19"/>
      <c r="W11" s="19"/>
      <c r="X11" s="19"/>
      <c r="Y11" s="19"/>
      <c r="Z11" s="19"/>
      <c r="AB11" s="19"/>
      <c r="AC11" s="19"/>
      <c r="AD11" s="19"/>
      <c r="AE11" s="19"/>
      <c r="AF11" s="19"/>
      <c r="AG11" s="19"/>
    </row>
    <row r="12" spans="1:33" x14ac:dyDescent="0.3">
      <c r="N12" s="19"/>
      <c r="O12" s="19"/>
      <c r="P12" s="19"/>
      <c r="Q12" s="19"/>
      <c r="R12" s="19"/>
      <c r="S12" s="19"/>
      <c r="U12" s="19"/>
      <c r="V12" s="19"/>
      <c r="W12" s="19"/>
      <c r="X12" s="19"/>
      <c r="Y12" s="19"/>
      <c r="Z12" s="19"/>
      <c r="AB12" s="19"/>
      <c r="AC12" s="19"/>
      <c r="AD12" s="19"/>
      <c r="AE12" s="19"/>
      <c r="AF12" s="19"/>
      <c r="AG12" s="19"/>
    </row>
    <row r="13" spans="1:33" x14ac:dyDescent="0.3">
      <c r="N13" s="19"/>
      <c r="O13" s="19"/>
      <c r="P13" s="19"/>
      <c r="Q13" s="19"/>
      <c r="R13" s="19"/>
      <c r="S13" s="19"/>
      <c r="U13" s="19"/>
      <c r="V13" s="19"/>
      <c r="W13" s="19"/>
      <c r="X13" s="19"/>
      <c r="Y13" s="19"/>
      <c r="Z13" s="19"/>
      <c r="AB13" s="19"/>
      <c r="AC13" s="19"/>
      <c r="AD13" s="19"/>
      <c r="AE13" s="19"/>
      <c r="AF13" s="19"/>
      <c r="AG13" s="19"/>
    </row>
    <row r="14" spans="1:33" x14ac:dyDescent="0.3">
      <c r="N14" s="19"/>
      <c r="O14" s="19"/>
      <c r="P14" s="19"/>
      <c r="Q14" s="19"/>
      <c r="R14" s="19"/>
      <c r="S14" s="19"/>
      <c r="U14" s="19"/>
      <c r="V14" s="19"/>
      <c r="W14" s="19"/>
      <c r="X14" s="19"/>
      <c r="Y14" s="19"/>
      <c r="Z14" s="19"/>
      <c r="AB14" s="19"/>
      <c r="AC14" s="19"/>
      <c r="AD14" s="19"/>
      <c r="AE14" s="19"/>
      <c r="AF14" s="19"/>
      <c r="AG14" s="19"/>
    </row>
  </sheetData>
  <mergeCells count="4">
    <mergeCell ref="D1:F1"/>
    <mergeCell ref="N1:S1"/>
    <mergeCell ref="U1:Z1"/>
    <mergeCell ref="AB1:A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7EAF-7AE0-47DA-926E-613078DEC368}">
  <dimension ref="A1:BX61"/>
  <sheetViews>
    <sheetView zoomScale="55" zoomScaleNormal="55" workbookViewId="0">
      <selection activeCell="BV61" sqref="BV61"/>
    </sheetView>
  </sheetViews>
  <sheetFormatPr defaultRowHeight="14.4" x14ac:dyDescent="0.3"/>
  <cols>
    <col min="5" max="5" width="11.109375" bestFit="1" customWidth="1"/>
  </cols>
  <sheetData>
    <row r="1" spans="1:76" x14ac:dyDescent="0.3">
      <c r="A1" t="s">
        <v>51</v>
      </c>
      <c r="B1">
        <v>0</v>
      </c>
      <c r="L1" t="s">
        <v>51</v>
      </c>
      <c r="M1">
        <v>5</v>
      </c>
      <c r="W1" t="s">
        <v>51</v>
      </c>
      <c r="X1">
        <v>8</v>
      </c>
      <c r="AH1" t="s">
        <v>51</v>
      </c>
      <c r="AI1">
        <v>10</v>
      </c>
      <c r="AS1" t="s">
        <v>51</v>
      </c>
      <c r="AT1">
        <v>15</v>
      </c>
      <c r="BD1" t="s">
        <v>51</v>
      </c>
      <c r="BE1">
        <v>20</v>
      </c>
      <c r="BO1" t="s">
        <v>51</v>
      </c>
      <c r="BP1">
        <v>25</v>
      </c>
    </row>
    <row r="2" spans="1:76" x14ac:dyDescent="0.3">
      <c r="A2" t="s">
        <v>52</v>
      </c>
      <c r="B2" cm="1">
        <f t="array" ref="B2">SUM(IF(Francis99!$D$3:$D$9=Francis99_Theory!B$1,Francis99!$F$3:$F$9))</f>
        <v>622.79999999999995</v>
      </c>
      <c r="L2" t="s">
        <v>52</v>
      </c>
      <c r="M2" cm="1">
        <f t="array" ref="M2">SUM(IF(Francis99!$D$3:$D$9=Francis99_Theory!M$1,Francis99!$F$3:$F$9))</f>
        <v>624.20000000000005</v>
      </c>
      <c r="W2" t="s">
        <v>52</v>
      </c>
      <c r="X2" cm="1">
        <f t="array" ref="X2">SUM(IF(Francis99!$D$3:$D$9=Francis99_Theory!X$1,Francis99!$F$3:$F$9))</f>
        <v>624.70000000000005</v>
      </c>
      <c r="AH2" t="s">
        <v>52</v>
      </c>
      <c r="AI2" cm="1">
        <f t="array" ref="AI2">SUM(IF(Francis99!$D$3:$D$9=Francis99_Theory!AI$1,Francis99!$F$3:$F$9))</f>
        <v>626</v>
      </c>
      <c r="AS2" t="s">
        <v>52</v>
      </c>
      <c r="AT2" cm="1">
        <f t="array" ref="AT2">SUM(IF(Francis99!$D$3:$D$9=Francis99_Theory!AT$1,Francis99!$F$3:$F$9))</f>
        <v>638.6</v>
      </c>
      <c r="BD2" t="s">
        <v>52</v>
      </c>
      <c r="BE2" cm="1">
        <f t="array" ref="BE2">SUM(IF(Francis99!$D$3:$D$9=Francis99_Theory!BE$1,Francis99!$F$3:$F$9))</f>
        <v>637.29999999999995</v>
      </c>
      <c r="BO2" t="s">
        <v>52</v>
      </c>
      <c r="BP2" cm="1">
        <f t="array" ref="BP2">SUM(IF(Francis99!$D$3:$D$9=Francis99_Theory!BP$1,Francis99!$F$3:$F$9))</f>
        <v>637.9</v>
      </c>
    </row>
    <row r="3" spans="1:76" x14ac:dyDescent="0.3">
      <c r="A3" t="s">
        <v>53</v>
      </c>
      <c r="B3" t="s">
        <v>55</v>
      </c>
      <c r="C3" t="s">
        <v>56</v>
      </c>
      <c r="D3" t="s">
        <v>54</v>
      </c>
      <c r="E3" t="s">
        <v>59</v>
      </c>
      <c r="F3" t="s">
        <v>57</v>
      </c>
      <c r="G3" t="s">
        <v>58</v>
      </c>
      <c r="H3" t="s">
        <v>60</v>
      </c>
      <c r="I3" t="s">
        <v>61</v>
      </c>
      <c r="J3" t="s">
        <v>60</v>
      </c>
      <c r="L3" t="s">
        <v>53</v>
      </c>
      <c r="M3" t="s">
        <v>55</v>
      </c>
      <c r="N3" t="s">
        <v>56</v>
      </c>
      <c r="O3" t="s">
        <v>54</v>
      </c>
      <c r="P3" t="s">
        <v>59</v>
      </c>
      <c r="Q3" t="s">
        <v>57</v>
      </c>
      <c r="R3" t="s">
        <v>58</v>
      </c>
      <c r="S3" t="s">
        <v>60</v>
      </c>
      <c r="T3" t="s">
        <v>61</v>
      </c>
      <c r="U3" t="s">
        <v>60</v>
      </c>
      <c r="W3" t="s">
        <v>53</v>
      </c>
      <c r="X3" t="s">
        <v>55</v>
      </c>
      <c r="Y3" t="s">
        <v>56</v>
      </c>
      <c r="Z3" t="s">
        <v>54</v>
      </c>
      <c r="AA3" t="s">
        <v>59</v>
      </c>
      <c r="AB3" t="s">
        <v>57</v>
      </c>
      <c r="AC3" t="s">
        <v>58</v>
      </c>
      <c r="AD3" t="s">
        <v>60</v>
      </c>
      <c r="AE3" t="s">
        <v>61</v>
      </c>
      <c r="AF3" t="s">
        <v>60</v>
      </c>
      <c r="AH3" t="s">
        <v>53</v>
      </c>
      <c r="AI3" t="s">
        <v>55</v>
      </c>
      <c r="AJ3" t="s">
        <v>56</v>
      </c>
      <c r="AK3" t="s">
        <v>54</v>
      </c>
      <c r="AL3" t="s">
        <v>59</v>
      </c>
      <c r="AM3" t="s">
        <v>57</v>
      </c>
      <c r="AN3" t="s">
        <v>58</v>
      </c>
      <c r="AO3" t="s">
        <v>60</v>
      </c>
      <c r="AP3" t="s">
        <v>61</v>
      </c>
      <c r="AQ3" t="s">
        <v>60</v>
      </c>
      <c r="AS3" t="s">
        <v>53</v>
      </c>
      <c r="AT3" t="s">
        <v>55</v>
      </c>
      <c r="AU3" t="s">
        <v>56</v>
      </c>
      <c r="AV3" t="s">
        <v>54</v>
      </c>
      <c r="AW3" t="s">
        <v>59</v>
      </c>
      <c r="AX3" t="s">
        <v>57</v>
      </c>
      <c r="AY3" t="s">
        <v>58</v>
      </c>
      <c r="AZ3" t="s">
        <v>60</v>
      </c>
      <c r="BA3" t="s">
        <v>61</v>
      </c>
      <c r="BB3" t="s">
        <v>60</v>
      </c>
      <c r="BD3" t="s">
        <v>53</v>
      </c>
      <c r="BE3" t="s">
        <v>55</v>
      </c>
      <c r="BF3" t="s">
        <v>56</v>
      </c>
      <c r="BG3" t="s">
        <v>54</v>
      </c>
      <c r="BH3" t="s">
        <v>59</v>
      </c>
      <c r="BI3" t="s">
        <v>57</v>
      </c>
      <c r="BJ3" t="s">
        <v>58</v>
      </c>
      <c r="BK3" t="s">
        <v>60</v>
      </c>
      <c r="BL3" t="s">
        <v>61</v>
      </c>
      <c r="BM3" t="s">
        <v>60</v>
      </c>
      <c r="BO3" t="s">
        <v>53</v>
      </c>
      <c r="BP3" t="s">
        <v>55</v>
      </c>
      <c r="BQ3" t="s">
        <v>56</v>
      </c>
      <c r="BR3" t="s">
        <v>54</v>
      </c>
      <c r="BS3" t="s">
        <v>59</v>
      </c>
      <c r="BT3" t="s">
        <v>57</v>
      </c>
      <c r="BU3" t="s">
        <v>58</v>
      </c>
      <c r="BV3" t="s">
        <v>60</v>
      </c>
      <c r="BW3" t="s">
        <v>61</v>
      </c>
      <c r="BX3" t="s">
        <v>60</v>
      </c>
    </row>
    <row r="4" spans="1:76" x14ac:dyDescent="0.3">
      <c r="A4">
        <v>531.56299999999999</v>
      </c>
      <c r="B4">
        <v>4.0000000000000001E-3</v>
      </c>
      <c r="C4">
        <v>1.4410000000000001</v>
      </c>
      <c r="D4">
        <f>A4/B$2</f>
        <v>0.85350513808606299</v>
      </c>
      <c r="E4">
        <f>ABS((1-D4^2)*TAN(C4)/(2*D4))</f>
        <v>1.2186223833387273</v>
      </c>
      <c r="F4">
        <f>1/(SQRT((1-D4^2)^2+(2*F$61*D4)^2))</f>
        <v>3.6808465240041421</v>
      </c>
      <c r="G4">
        <f>F4/MAX(F$4:F$59)</f>
        <v>3.8817176304916198E-2</v>
      </c>
      <c r="H4">
        <f>(G4-B4)^2</f>
        <v>1.2122357658476178E-3</v>
      </c>
      <c r="I4">
        <f>ATAN2(2*E$61*D4,(1-D4^2))</f>
        <v>1.5402857631866627</v>
      </c>
      <c r="J4">
        <f>(I4-C4)^2</f>
        <v>9.8576627715580463E-3</v>
      </c>
      <c r="L4">
        <v>531.55600000000004</v>
      </c>
      <c r="M4">
        <v>5.0000000000000001E-3</v>
      </c>
      <c r="N4">
        <v>1.78</v>
      </c>
      <c r="O4">
        <f>L4/M$2</f>
        <v>0.85157962191605252</v>
      </c>
      <c r="P4">
        <f>ABS((1-O4^2)*TAN(N4)/(2*O4))</f>
        <v>0.75999380519059445</v>
      </c>
      <c r="Q4">
        <f>1/(SQRT((1-O4^2)^2+(2*Q$61*O4)^2))</f>
        <v>3.6357302272926213</v>
      </c>
      <c r="R4">
        <f>Q4/MAX(Q$4:Q$59)</f>
        <v>4.8712492616912087E-2</v>
      </c>
      <c r="S4">
        <f>(R4-M4)^2</f>
        <v>1.9107820107835938E-3</v>
      </c>
      <c r="T4">
        <f>ATAN2(2*P$61*O4,(1-O4^2))</f>
        <v>1.5366220008626814</v>
      </c>
      <c r="U4">
        <f>(T4-N4)^2</f>
        <v>5.9232850464084656E-2</v>
      </c>
      <c r="W4">
        <v>531.55899999999997</v>
      </c>
      <c r="X4">
        <v>5.0000000000000001E-3</v>
      </c>
      <c r="Y4">
        <v>2.0750000000000002</v>
      </c>
      <c r="Z4">
        <f>W4/X$2</f>
        <v>0.85090283336001271</v>
      </c>
      <c r="AA4">
        <f>ABS((1-Z4^2)*TAN(Y4)/(2*Z4))</f>
        <v>0.2938883294001679</v>
      </c>
      <c r="AB4">
        <f>1/(SQRT((1-Z4^2)^2+(2*AB$61*Z4)^2))</f>
        <v>3.6196290983995318</v>
      </c>
      <c r="AC4">
        <f>AB4/MAX(AB$4:AB$59)</f>
        <v>5.5389285522001702E-2</v>
      </c>
      <c r="AD4">
        <f>(AC4-X4)^2</f>
        <v>2.5390800954178108E-3</v>
      </c>
      <c r="AE4">
        <f>ATAN2(2*AA$61*Z4,(1-Z4^2))</f>
        <v>1.5301456046149076</v>
      </c>
      <c r="AF4">
        <f>(AE4-Y4)^2</f>
        <v>0.29686631217045484</v>
      </c>
      <c r="AH4">
        <v>531.58500000000004</v>
      </c>
      <c r="AI4">
        <v>3.0000000000000001E-3</v>
      </c>
      <c r="AJ4">
        <v>1.9730000000000001</v>
      </c>
      <c r="AK4">
        <f>AH4/AI$2</f>
        <v>0.84917731629392978</v>
      </c>
      <c r="AL4">
        <f>ABS((1-AK4^2)*TAN(AJ4)/(2*AK4))</f>
        <v>0.38603462776493058</v>
      </c>
      <c r="AM4">
        <f>1/(SQRT((1-AK4^2)^2+(2*AM$61*AK4)^2))</f>
        <v>3.5823742845931577</v>
      </c>
      <c r="AN4">
        <f>AM4/MAX(AM$4:AM$59)</f>
        <v>4.953521059428579E-2</v>
      </c>
      <c r="AO4">
        <f>(AN4-AI4)^2</f>
        <v>2.1655258250545283E-3</v>
      </c>
      <c r="AP4">
        <f>ATAN2(2*AL$61*AK4,(1-AK4^2))</f>
        <v>1.5376563483291525</v>
      </c>
      <c r="AQ4">
        <f>(AP4-AJ4)^2</f>
        <v>0.18952409505010823</v>
      </c>
      <c r="AS4">
        <v>531.58100000000002</v>
      </c>
      <c r="AT4">
        <v>1.0999999999999999E-2</v>
      </c>
      <c r="AU4">
        <v>1.9430000000000001</v>
      </c>
      <c r="AV4">
        <f>AS4/AT$2</f>
        <v>0.83241622298778573</v>
      </c>
      <c r="AW4">
        <f>ABS((1-AV4^2)*TAN(AU4)/(2*AV4))</f>
        <v>0.47247102485951092</v>
      </c>
      <c r="AX4">
        <f>1/(SQRT((1-AV4^2)^2+(2*AX$61*AV4)^2))</f>
        <v>3.2308915151143291</v>
      </c>
      <c r="AY4">
        <f>AX4/MAX(AX$4:AX$59)</f>
        <v>0.15016445563404088</v>
      </c>
      <c r="AZ4">
        <f>(AY4-AT4)^2</f>
        <v>1.9366745711918928E-2</v>
      </c>
      <c r="BA4">
        <f>ATAN2(2*AW$61*AV4,(1-AV4^2))</f>
        <v>1.4541980930667981</v>
      </c>
      <c r="BB4">
        <f>(BA4-AU4)^2</f>
        <v>0.23892730422153458</v>
      </c>
      <c r="BD4">
        <v>531.57399999999996</v>
      </c>
      <c r="BE4">
        <v>1.7000000000000001E-2</v>
      </c>
      <c r="BF4">
        <v>2.1509999999999998</v>
      </c>
      <c r="BG4">
        <f>BD4/BE$2</f>
        <v>0.83410324807782832</v>
      </c>
      <c r="BH4">
        <f>ABS((1-BG4^2)*TAN(BF4)/(2*BG4))</f>
        <v>0.27826970988704758</v>
      </c>
      <c r="BI4">
        <f>1/(SQRT((1-BG4^2)^2+(2*BI$61*BG4)^2))</f>
        <v>3.250124717284911</v>
      </c>
      <c r="BJ4">
        <f>BI4/MAX(BI$4:BI$59)</f>
        <v>0.17794092528691635</v>
      </c>
      <c r="BK4">
        <f>(BJ4-BE4)^2</f>
        <v>2.5901981432208787E-2</v>
      </c>
      <c r="BL4">
        <f>ATAN2(2*BH$61*BG4,(1-BG4^2))</f>
        <v>1.4274159443892702</v>
      </c>
      <c r="BM4">
        <f>(BL4-BF4)^2</f>
        <v>0.52357388553407136</v>
      </c>
      <c r="BO4">
        <v>531.55999999999995</v>
      </c>
      <c r="BP4">
        <v>1.7999999999999999E-2</v>
      </c>
      <c r="BQ4">
        <v>2.2229999999999999</v>
      </c>
      <c r="BR4">
        <f>BO4/BP$2</f>
        <v>0.83329675497726907</v>
      </c>
      <c r="BS4">
        <f>ABS((1-BR4^2)*TAN(BQ4)/(2*BR4))</f>
        <v>0.24012174437750938</v>
      </c>
      <c r="BT4">
        <f>1/(SQRT((1-BR4^2)^2+(2*BT$61*BR4)^2))</f>
        <v>3.2290734150671798</v>
      </c>
      <c r="BU4">
        <f>BT4/MAX(BT$4:BT$59)</f>
        <v>0.19383969136887788</v>
      </c>
      <c r="BV4">
        <f>(BU4-BP4)^2</f>
        <v>3.0919597060702231E-2</v>
      </c>
      <c r="BW4">
        <f>ATAN2(2*BS$61*BR4,(1-BR4^2))</f>
        <v>1.41845846165613</v>
      </c>
      <c r="BX4">
        <f>(BW4-BQ4)^2</f>
        <v>0.64728708692072068</v>
      </c>
    </row>
    <row r="5" spans="1:76" x14ac:dyDescent="0.3">
      <c r="A5">
        <v>542.21100000000001</v>
      </c>
      <c r="B5">
        <v>8.0000000000000002E-3</v>
      </c>
      <c r="C5">
        <v>1.431</v>
      </c>
      <c r="D5">
        <f t="shared" ref="D5:D59" si="0">A5/B$2</f>
        <v>0.87060211946050103</v>
      </c>
      <c r="E5">
        <f t="shared" ref="E5:E59" si="1">ABS((1-D5^2)*TAN(C5)/(2*D5))</f>
        <v>0.98791822135739604</v>
      </c>
      <c r="F5">
        <f t="shared" ref="F5:F59" si="2">1/(SQRT((1-D5^2)^2+(2*F$61*D5)^2))</f>
        <v>4.1284053715677596</v>
      </c>
      <c r="G5">
        <f t="shared" ref="G5:G59" si="3">F5/MAX(F$4:F$59)</f>
        <v>4.3537006534024252E-2</v>
      </c>
      <c r="H5">
        <f t="shared" ref="H5:H59" si="4">(G5-B5)^2</f>
        <v>1.2628788333992824E-3</v>
      </c>
      <c r="I5">
        <f t="shared" ref="I5:I59" si="5">ATAN2(2*E$61*D5,(1-D5^2))</f>
        <v>1.5358879429590593</v>
      </c>
      <c r="J5">
        <f t="shared" ref="J5:J59" si="6">(I5-C5)^2</f>
        <v>1.1001480578182864E-2</v>
      </c>
      <c r="L5">
        <v>542.22199999999998</v>
      </c>
      <c r="M5">
        <v>8.9999999999999993E-3</v>
      </c>
      <c r="N5">
        <v>1.649</v>
      </c>
      <c r="O5">
        <f t="shared" ref="O5:O59" si="7">L5/M$2</f>
        <v>0.8686670938801665</v>
      </c>
      <c r="P5">
        <f t="shared" ref="P5:P59" si="8">ABS((1-O5^2)*TAN(N5)/(2*O5))</f>
        <v>1.8026373025286975</v>
      </c>
      <c r="Q5">
        <f t="shared" ref="Q5:Q59" si="9">1/(SQRT((1-O5^2)^2+(2*Q$61*O5)^2))</f>
        <v>4.0701341799052146</v>
      </c>
      <c r="R5">
        <f t="shared" ref="R5:R59" si="10">Q5/MAX(Q$4:Q$59)</f>
        <v>5.4532753750576021E-2</v>
      </c>
      <c r="S5">
        <f t="shared" ref="S5:S59" si="11">(R5-M5)^2</f>
        <v>2.0732316641105947E-3</v>
      </c>
      <c r="T5">
        <f t="shared" ref="T5:T59" si="12">ATAN2(2*P$61*O5,(1-O5^2))</f>
        <v>1.5317655673117248</v>
      </c>
      <c r="U5">
        <f t="shared" ref="U5:U59" si="13">(T5-N5)^2</f>
        <v>1.3743912207741744E-2</v>
      </c>
      <c r="W5">
        <v>542.20399999999995</v>
      </c>
      <c r="X5">
        <v>0.01</v>
      </c>
      <c r="Y5">
        <v>1.7769999999999999</v>
      </c>
      <c r="Z5">
        <f t="shared" ref="Z5:Z59" si="14">W5/X$2</f>
        <v>0.86794301264606999</v>
      </c>
      <c r="AA5">
        <f t="shared" ref="AA5:AA59" si="15">ABS((1-Z5^2)*TAN(Y5)/(2*Z5))</f>
        <v>0.67934471387764561</v>
      </c>
      <c r="AB5">
        <f t="shared" ref="AB5:AB59" si="16">1/(SQRT((1-Z5^2)^2+(2*AB$61*Z5)^2))</f>
        <v>4.0480544499262772</v>
      </c>
      <c r="AC5">
        <f t="shared" ref="AC5:AC59" si="17">AB5/MAX(AB$4:AB$59)</f>
        <v>6.1945253958400746E-2</v>
      </c>
      <c r="AD5">
        <f t="shared" ref="AD5:AD59" si="18">(AC5-X5)^2</f>
        <v>2.698309408802748E-3</v>
      </c>
      <c r="AE5">
        <f t="shared" ref="AE5:AE59" si="19">ATAN2(2*AA$61*Z5,(1-Z5^2))</f>
        <v>1.5244158449821259</v>
      </c>
      <c r="AF5">
        <f t="shared" ref="AF5:AF59" si="20">(AE5-Y5)^2</f>
        <v>6.3798755366093404E-2</v>
      </c>
      <c r="AH5">
        <v>542.17399999999998</v>
      </c>
      <c r="AI5">
        <v>5.0000000000000001E-3</v>
      </c>
      <c r="AJ5">
        <v>2.0489999999999999</v>
      </c>
      <c r="AK5">
        <f t="shared" ref="AK5:AK59" si="21">AH5/AI$2</f>
        <v>0.86609265175718841</v>
      </c>
      <c r="AL5">
        <f t="shared" ref="AL5:AL59" si="22">ABS((1-AK5^2)*TAN(AJ5)/(2*AK5))</f>
        <v>0.27831531294968531</v>
      </c>
      <c r="AM5">
        <f t="shared" ref="AM5:AM59" si="23">1/(SQRT((1-AK5^2)^2+(2*AM$61*AK5)^2))</f>
        <v>3.9972853633821352</v>
      </c>
      <c r="AN5">
        <f t="shared" ref="AN5:AN59" si="24">AM5/MAX(AM$4:AM$59)</f>
        <v>5.527238544899208E-2</v>
      </c>
      <c r="AO5">
        <f t="shared" ref="AO5:AO59" si="25">(AN5-AI5)^2</f>
        <v>2.5273127387320307E-3</v>
      </c>
      <c r="AP5">
        <f t="shared" ref="AP5:AP59" si="26">ATAN2(2*AL$61*AK5,(1-AK5^2))</f>
        <v>1.5330757101434045</v>
      </c>
      <c r="AQ5">
        <f t="shared" ref="AQ5:AQ59" si="27">(AP5-AJ5)^2</f>
        <v>0.26617787286403233</v>
      </c>
      <c r="AS5">
        <v>542.178</v>
      </c>
      <c r="AT5">
        <v>2.1999999999999999E-2</v>
      </c>
      <c r="AU5">
        <v>1.633</v>
      </c>
      <c r="AV5">
        <f t="shared" ref="AV5:AV59" si="28">AS5/AT$2</f>
        <v>0.8490103351080488</v>
      </c>
      <c r="AW5">
        <f t="shared" ref="AW5:AW59" si="29">ABS((1-AV5^2)*TAN(AU5)/(2*AV5))</f>
        <v>2.6397750014487915</v>
      </c>
      <c r="AX5">
        <f t="shared" ref="AX5:AX59" si="30">1/(SQRT((1-AV5^2)^2+(2*AX$61*AV5)^2))</f>
        <v>3.5466297578364681</v>
      </c>
      <c r="AY5">
        <f t="shared" ref="AY5:AY59" si="31">AX5/MAX(AX$4:AX$59)</f>
        <v>0.16483924775238315</v>
      </c>
      <c r="AZ5">
        <f t="shared" ref="AZ5:AZ59" si="32">(AY5-AT5)^2</f>
        <v>2.0403050698466697E-2</v>
      </c>
      <c r="BA5">
        <f t="shared" ref="BA5:BA59" si="33">ATAN2(2*AW$61*AV5,(1-AV5^2))</f>
        <v>1.4401409830566951</v>
      </c>
      <c r="BB5">
        <f t="shared" ref="BB5:BB59" si="34">(BA5-AU5)^2</f>
        <v>3.7194600416337958E-2</v>
      </c>
      <c r="BD5">
        <v>542.16999999999996</v>
      </c>
      <c r="BE5">
        <v>2.9000000000000001E-2</v>
      </c>
      <c r="BF5">
        <v>1.7809999999999999</v>
      </c>
      <c r="BG5">
        <f t="shared" ref="BG5:BG59" si="35">BD5/BE$2</f>
        <v>0.85072964067158319</v>
      </c>
      <c r="BH5">
        <f t="shared" ref="BH5:BH59" si="36">ABS((1-BG5^2)*TAN(BF5)/(2*BG5))</f>
        <v>0.76101181737004686</v>
      </c>
      <c r="BI5">
        <f t="shared" ref="BI5:BI59" si="37">1/(SQRT((1-BG5^2)^2+(2*BI$61*BG5)^2))</f>
        <v>3.5694020659167633</v>
      </c>
      <c r="BJ5">
        <f t="shared" ref="BJ5:BJ59" si="38">BI5/MAX(BI$4:BI$59)</f>
        <v>0.19542102583092416</v>
      </c>
      <c r="BK5">
        <f t="shared" ref="BK5:BK59" si="39">(BJ5-BE5)^2</f>
        <v>2.7695957838617127E-2</v>
      </c>
      <c r="BL5">
        <f t="shared" ref="BL5:BL59" si="40">ATAN2(2*BH$61*BG5,(1-BG5^2))</f>
        <v>1.4100163075936938</v>
      </c>
      <c r="BM5">
        <f t="shared" ref="BM5:BM59" si="41">(BL5-BF5)^2</f>
        <v>0.13762890003141676</v>
      </c>
      <c r="BO5">
        <v>542.16200000000003</v>
      </c>
      <c r="BP5">
        <v>3.1E-2</v>
      </c>
      <c r="BQ5">
        <v>1.788</v>
      </c>
      <c r="BR5">
        <f t="shared" ref="BR5:BR59" si="42">BO5/BP$2</f>
        <v>0.84991691487693999</v>
      </c>
      <c r="BS5">
        <f t="shared" ref="BS5:BS59" si="43">ABS((1-BR5^2)*TAN(BQ5)/(2*BR5))</f>
        <v>0.74012404184232561</v>
      </c>
      <c r="BT5">
        <f t="shared" ref="BT5:BT59" si="44">1/(SQRT((1-BR5^2)^2+(2*BT$61*BR5)^2))</f>
        <v>3.5424099234372481</v>
      </c>
      <c r="BU5">
        <f t="shared" ref="BU5:BU59" si="45">BT5/MAX(BT$4:BT$59)</f>
        <v>0.21264912809262987</v>
      </c>
      <c r="BV5">
        <f t="shared" ref="BV5:BV59" si="46">(BU5-BP5)^2</f>
        <v>3.2996405736812652E-2</v>
      </c>
      <c r="BW5">
        <f t="shared" ref="BW5:BW59" si="47">ATAN2(2*BS$61*BR5,(1-BR5^2))</f>
        <v>1.4001060881035365</v>
      </c>
      <c r="BX5">
        <f t="shared" ref="BX5:BX59" si="48">(BW5-BQ5)^2</f>
        <v>0.15046168688634137</v>
      </c>
    </row>
    <row r="6" spans="1:76" x14ac:dyDescent="0.3">
      <c r="A6">
        <v>552.66700000000003</v>
      </c>
      <c r="B6">
        <v>1.2999999999999999E-2</v>
      </c>
      <c r="C6">
        <v>1.4339999999999999</v>
      </c>
      <c r="D6">
        <f t="shared" si="0"/>
        <v>0.88739081567116262</v>
      </c>
      <c r="E6">
        <f t="shared" si="1"/>
        <v>0.86995217715620576</v>
      </c>
      <c r="F6">
        <f t="shared" si="2"/>
        <v>4.7005422385935089</v>
      </c>
      <c r="G6">
        <f t="shared" si="3"/>
        <v>4.9570601657605094E-2</v>
      </c>
      <c r="H6">
        <f t="shared" si="4"/>
        <v>1.3374089055992286E-3</v>
      </c>
      <c r="I6">
        <f t="shared" si="5"/>
        <v>1.5302793897488718</v>
      </c>
      <c r="J6">
        <f t="shared" si="6"/>
        <v>9.2697208904151691E-3</v>
      </c>
      <c r="L6">
        <v>552.66700000000003</v>
      </c>
      <c r="M6">
        <v>1.4999999999999999E-2</v>
      </c>
      <c r="N6">
        <v>1.587</v>
      </c>
      <c r="O6">
        <f t="shared" si="7"/>
        <v>0.8854005126561999</v>
      </c>
      <c r="P6">
        <f t="shared" si="8"/>
        <v>7.529481030641219</v>
      </c>
      <c r="Q6">
        <f t="shared" si="9"/>
        <v>4.621285993230269</v>
      </c>
      <c r="R6">
        <f t="shared" si="10"/>
        <v>6.1917234160000403E-2</v>
      </c>
      <c r="S6">
        <f t="shared" si="11"/>
        <v>2.201226861224309E-3</v>
      </c>
      <c r="T6">
        <f t="shared" si="12"/>
        <v>1.5256172259669549</v>
      </c>
      <c r="U6">
        <f t="shared" si="13"/>
        <v>3.7678449479918684E-3</v>
      </c>
      <c r="W6">
        <v>552.66300000000001</v>
      </c>
      <c r="X6">
        <v>1.6E-2</v>
      </c>
      <c r="Y6">
        <v>1.6539999999999999</v>
      </c>
      <c r="Z6">
        <f t="shared" si="14"/>
        <v>0.88468544901552737</v>
      </c>
      <c r="AA6">
        <f t="shared" si="15"/>
        <v>1.4728475713923883</v>
      </c>
      <c r="AB6">
        <f t="shared" si="16"/>
        <v>4.592360948277145</v>
      </c>
      <c r="AC6">
        <f t="shared" si="17"/>
        <v>7.0274490802575709E-2</v>
      </c>
      <c r="AD6">
        <f t="shared" si="18"/>
        <v>2.9457203518788752E-3</v>
      </c>
      <c r="AE6">
        <f t="shared" si="19"/>
        <v>1.517151279650075</v>
      </c>
      <c r="AF6">
        <f t="shared" si="20"/>
        <v>1.8727572261411949E-2</v>
      </c>
      <c r="AH6">
        <v>552.66300000000001</v>
      </c>
      <c r="AI6">
        <v>8.9999999999999993E-3</v>
      </c>
      <c r="AJ6">
        <v>1.9810000000000001</v>
      </c>
      <c r="AK6">
        <f t="shared" si="21"/>
        <v>0.88284824281150165</v>
      </c>
      <c r="AL6">
        <f t="shared" si="22"/>
        <v>0.2872666791669844</v>
      </c>
      <c r="AM6">
        <f t="shared" si="23"/>
        <v>4.5266099190177504</v>
      </c>
      <c r="AN6">
        <f t="shared" si="24"/>
        <v>6.2591610424702487E-2</v>
      </c>
      <c r="AO6">
        <f t="shared" si="25"/>
        <v>2.8720607079130802E-3</v>
      </c>
      <c r="AP6">
        <f t="shared" si="26"/>
        <v>1.5272446062580327</v>
      </c>
      <c r="AQ6">
        <f t="shared" si="27"/>
        <v>0.20589395734992785</v>
      </c>
      <c r="AS6">
        <v>552.66700000000003</v>
      </c>
      <c r="AT6">
        <v>3.5999999999999997E-2</v>
      </c>
      <c r="AU6">
        <v>1.49</v>
      </c>
      <c r="AV6">
        <f t="shared" si="28"/>
        <v>0.86543532727842154</v>
      </c>
      <c r="AW6">
        <f t="shared" si="29"/>
        <v>1.791053467894032</v>
      </c>
      <c r="AX6">
        <f t="shared" si="30"/>
        <v>3.9335133013398504</v>
      </c>
      <c r="AY6">
        <f t="shared" si="31"/>
        <v>0.18282071089720756</v>
      </c>
      <c r="AZ6">
        <f t="shared" si="32"/>
        <v>2.1556321148361399E-2</v>
      </c>
      <c r="BA6">
        <f t="shared" si="33"/>
        <v>1.4229117016771271</v>
      </c>
      <c r="BB6">
        <f t="shared" si="34"/>
        <v>4.5008397718587891E-3</v>
      </c>
      <c r="BD6">
        <v>552.65899999999999</v>
      </c>
      <c r="BE6">
        <v>4.7E-2</v>
      </c>
      <c r="BF6">
        <v>1.579</v>
      </c>
      <c r="BG6">
        <f t="shared" si="35"/>
        <v>0.86718813745488788</v>
      </c>
      <c r="BH6">
        <f t="shared" si="36"/>
        <v>17.428641152787897</v>
      </c>
      <c r="BI6">
        <f t="shared" si="37"/>
        <v>3.9605537810759963</v>
      </c>
      <c r="BJ6">
        <f t="shared" si="38"/>
        <v>0.21683617268754765</v>
      </c>
      <c r="BK6">
        <f t="shared" si="39"/>
        <v>2.8844325553154502E-2</v>
      </c>
      <c r="BL6">
        <f t="shared" si="40"/>
        <v>1.3886706978903949</v>
      </c>
      <c r="BM6">
        <f t="shared" si="41"/>
        <v>3.6225243241529322E-2</v>
      </c>
      <c r="BO6">
        <v>552.63900000000001</v>
      </c>
      <c r="BP6">
        <v>5.0999999999999997E-2</v>
      </c>
      <c r="BQ6">
        <v>1.5609999999999999</v>
      </c>
      <c r="BR6">
        <f t="shared" si="42"/>
        <v>0.86634111929769564</v>
      </c>
      <c r="BS6">
        <f t="shared" si="43"/>
        <v>14.695784117494981</v>
      </c>
      <c r="BT6">
        <f t="shared" si="44"/>
        <v>3.9243287466686549</v>
      </c>
      <c r="BU6">
        <f t="shared" si="45"/>
        <v>0.23557552749801494</v>
      </c>
      <c r="BV6">
        <f t="shared" si="46"/>
        <v>3.4068125351170472E-2</v>
      </c>
      <c r="BW6">
        <f t="shared" si="47"/>
        <v>1.3776810380409426</v>
      </c>
      <c r="BX6">
        <f t="shared" si="48"/>
        <v>3.3605841813746332E-2</v>
      </c>
    </row>
    <row r="7" spans="1:76" x14ac:dyDescent="0.3">
      <c r="A7">
        <v>563.11500000000001</v>
      </c>
      <c r="B7">
        <v>0.02</v>
      </c>
      <c r="C7">
        <v>1.415</v>
      </c>
      <c r="D7">
        <f t="shared" si="0"/>
        <v>0.90416666666666679</v>
      </c>
      <c r="E7">
        <f t="shared" si="1"/>
        <v>0.64246875202333686</v>
      </c>
      <c r="F7">
        <f t="shared" si="2"/>
        <v>5.4725819528581097</v>
      </c>
      <c r="G7">
        <f t="shared" si="3"/>
        <v>5.7712316208204058E-2</v>
      </c>
      <c r="H7">
        <f t="shared" si="4"/>
        <v>1.4222187937875707E-3</v>
      </c>
      <c r="I7">
        <f t="shared" si="5"/>
        <v>1.5227248687964108</v>
      </c>
      <c r="J7">
        <f t="shared" si="6"/>
        <v>1.160464735720391E-2</v>
      </c>
      <c r="L7">
        <v>563.11099999999999</v>
      </c>
      <c r="M7">
        <v>2.1999999999999999E-2</v>
      </c>
      <c r="N7">
        <v>1.5449999999999999</v>
      </c>
      <c r="O7">
        <f t="shared" si="7"/>
        <v>0.90213232938160837</v>
      </c>
      <c r="P7">
        <f t="shared" si="8"/>
        <v>3.9987616416764138</v>
      </c>
      <c r="Q7">
        <f t="shared" si="9"/>
        <v>5.3605619020340551</v>
      </c>
      <c r="R7">
        <f t="shared" si="10"/>
        <v>7.1822251858819616E-2</v>
      </c>
      <c r="S7">
        <f t="shared" si="11"/>
        <v>2.4822567802836549E-3</v>
      </c>
      <c r="T7">
        <f t="shared" si="12"/>
        <v>1.5173821296300967</v>
      </c>
      <c r="U7">
        <f t="shared" si="13"/>
        <v>7.6274676376878066E-4</v>
      </c>
      <c r="W7">
        <v>563.11500000000001</v>
      </c>
      <c r="X7">
        <v>2.3E-2</v>
      </c>
      <c r="Y7">
        <v>1.6040000000000001</v>
      </c>
      <c r="Z7">
        <f t="shared" si="14"/>
        <v>0.90141668000640307</v>
      </c>
      <c r="AA7">
        <f t="shared" si="15"/>
        <v>3.1302525692073297</v>
      </c>
      <c r="AB7">
        <f t="shared" si="16"/>
        <v>5.3204268125663523</v>
      </c>
      <c r="AC7">
        <f t="shared" si="17"/>
        <v>8.1415700838092603E-2</v>
      </c>
      <c r="AD7">
        <f t="shared" si="18"/>
        <v>3.4123941044055328E-3</v>
      </c>
      <c r="AE7">
        <f t="shared" si="19"/>
        <v>1.5074467147375428</v>
      </c>
      <c r="AF7">
        <f t="shared" si="20"/>
        <v>9.3225368949734575E-3</v>
      </c>
      <c r="AH7">
        <v>563.14400000000001</v>
      </c>
      <c r="AI7">
        <v>1.6E-2</v>
      </c>
      <c r="AJ7">
        <v>1.9830000000000001</v>
      </c>
      <c r="AK7">
        <f t="shared" si="21"/>
        <v>0.89959105431309905</v>
      </c>
      <c r="AL7">
        <f t="shared" si="22"/>
        <v>0.2424509713910131</v>
      </c>
      <c r="AM7">
        <f t="shared" si="23"/>
        <v>5.2317579465218405</v>
      </c>
      <c r="AN7">
        <f t="shared" si="24"/>
        <v>7.2342031030607212E-2</v>
      </c>
      <c r="AO7">
        <f t="shared" si="25"/>
        <v>3.174424460653906E-3</v>
      </c>
      <c r="AP7">
        <f t="shared" si="26"/>
        <v>1.519487822151947</v>
      </c>
      <c r="AQ7">
        <f t="shared" si="27"/>
        <v>0.21484353901344522</v>
      </c>
      <c r="AS7">
        <v>563.12199999999996</v>
      </c>
      <c r="AT7">
        <v>5.5E-2</v>
      </c>
      <c r="AU7">
        <v>1.397</v>
      </c>
      <c r="AV7">
        <f t="shared" si="28"/>
        <v>0.88180707798308788</v>
      </c>
      <c r="AW7">
        <f t="shared" si="29"/>
        <v>0.71832117767710513</v>
      </c>
      <c r="AX7">
        <f t="shared" si="30"/>
        <v>4.4215933285997187</v>
      </c>
      <c r="AY7">
        <f t="shared" si="31"/>
        <v>0.20550555539181833</v>
      </c>
      <c r="AZ7">
        <f t="shared" si="32"/>
        <v>2.2651922203799697E-2</v>
      </c>
      <c r="BA7">
        <f t="shared" si="33"/>
        <v>1.4011308644138705</v>
      </c>
      <c r="BB7">
        <f t="shared" si="34"/>
        <v>1.7064040805781254E-5</v>
      </c>
      <c r="BD7">
        <v>563.14800000000002</v>
      </c>
      <c r="BE7">
        <v>7.0000000000000007E-2</v>
      </c>
      <c r="BF7">
        <v>1.4450000000000001</v>
      </c>
      <c r="BG7">
        <f t="shared" si="35"/>
        <v>0.88364663423819245</v>
      </c>
      <c r="BH7">
        <f t="shared" si="36"/>
        <v>0.98062382903212886</v>
      </c>
      <c r="BI7">
        <f t="shared" si="37"/>
        <v>4.4554137315841551</v>
      </c>
      <c r="BJ7">
        <f t="shared" si="38"/>
        <v>0.24392923684368856</v>
      </c>
      <c r="BK7">
        <f t="shared" si="39"/>
        <v>3.0251379429027905E-2</v>
      </c>
      <c r="BL7">
        <f t="shared" si="40"/>
        <v>1.3615684986516343</v>
      </c>
      <c r="BM7">
        <f t="shared" si="41"/>
        <v>6.9608154172423548E-3</v>
      </c>
      <c r="BO7">
        <v>563.14800000000002</v>
      </c>
      <c r="BP7">
        <v>7.5999999999999998E-2</v>
      </c>
      <c r="BQ7">
        <v>1.4430000000000001</v>
      </c>
      <c r="BR7">
        <f t="shared" si="42"/>
        <v>0.8828154883210535</v>
      </c>
      <c r="BS7">
        <f t="shared" si="43"/>
        <v>0.97249265485450731</v>
      </c>
      <c r="BT7">
        <f t="shared" si="44"/>
        <v>4.4069005972381969</v>
      </c>
      <c r="BU7">
        <f t="shared" si="45"/>
        <v>0.26454407870568769</v>
      </c>
      <c r="BV7">
        <f t="shared" si="46"/>
        <v>3.5548869614976553E-2</v>
      </c>
      <c r="BW7">
        <f t="shared" si="47"/>
        <v>1.3491995100057783</v>
      </c>
      <c r="BX7">
        <f t="shared" si="48"/>
        <v>8.7985319231560933E-3</v>
      </c>
    </row>
    <row r="8" spans="1:76" x14ac:dyDescent="0.3">
      <c r="A8">
        <v>573.774</v>
      </c>
      <c r="B8">
        <v>3.1E-2</v>
      </c>
      <c r="C8">
        <v>1.4219999999999999</v>
      </c>
      <c r="D8">
        <f t="shared" si="0"/>
        <v>0.92128131021194615</v>
      </c>
      <c r="E8">
        <f t="shared" si="1"/>
        <v>0.54756104410006756</v>
      </c>
      <c r="F8">
        <f t="shared" si="2"/>
        <v>6.5985091796244637</v>
      </c>
      <c r="G8">
        <f t="shared" si="3"/>
        <v>6.9586029329051835E-2</v>
      </c>
      <c r="H8">
        <f t="shared" si="4"/>
        <v>1.4888816593824484E-3</v>
      </c>
      <c r="I8">
        <f t="shared" si="5"/>
        <v>1.5117200833139564</v>
      </c>
      <c r="J8">
        <f t="shared" si="6"/>
        <v>8.0496933498632808E-3</v>
      </c>
      <c r="L8">
        <v>573.77800000000002</v>
      </c>
      <c r="M8">
        <v>3.4000000000000002E-2</v>
      </c>
      <c r="N8">
        <v>1.5209999999999999</v>
      </c>
      <c r="O8">
        <f t="shared" si="7"/>
        <v>0.91922140339634728</v>
      </c>
      <c r="P8">
        <f t="shared" si="8"/>
        <v>1.6920561567456409</v>
      </c>
      <c r="Q8">
        <f t="shared" si="9"/>
        <v>6.4301072583788814</v>
      </c>
      <c r="R8">
        <f t="shared" si="10"/>
        <v>8.6152308550951268E-2</v>
      </c>
      <c r="S8">
        <f t="shared" si="11"/>
        <v>2.7198632871936247E-3</v>
      </c>
      <c r="T8">
        <f t="shared" si="12"/>
        <v>1.5054742235877363</v>
      </c>
      <c r="U8">
        <f t="shared" si="13"/>
        <v>2.4104973320360088E-4</v>
      </c>
      <c r="W8">
        <v>573.774</v>
      </c>
      <c r="X8">
        <v>3.7999999999999999E-2</v>
      </c>
      <c r="Y8">
        <v>1.5549999999999999</v>
      </c>
      <c r="Z8">
        <f t="shared" si="14"/>
        <v>0.91847927004962371</v>
      </c>
      <c r="AA8">
        <f t="shared" si="15"/>
        <v>5.3893151673288697</v>
      </c>
      <c r="AB8">
        <f t="shared" si="16"/>
        <v>6.3683662045554117</v>
      </c>
      <c r="AC8">
        <f t="shared" si="17"/>
        <v>9.7451767687676744E-2</v>
      </c>
      <c r="AD8">
        <f t="shared" si="18"/>
        <v>3.5345126811894847E-3</v>
      </c>
      <c r="AE8">
        <f t="shared" si="19"/>
        <v>1.4934823035868052</v>
      </c>
      <c r="AF8">
        <f t="shared" si="20"/>
        <v>3.7844269719859895E-3</v>
      </c>
      <c r="AH8">
        <v>573.74400000000003</v>
      </c>
      <c r="AI8">
        <v>0.03</v>
      </c>
      <c r="AJ8">
        <v>1.885</v>
      </c>
      <c r="AK8">
        <f t="shared" si="21"/>
        <v>0.91652396166134187</v>
      </c>
      <c r="AL8">
        <f t="shared" si="22"/>
        <v>0.26857192163506671</v>
      </c>
      <c r="AM8">
        <f t="shared" si="23"/>
        <v>6.2311492502383814</v>
      </c>
      <c r="AN8">
        <f t="shared" si="24"/>
        <v>8.6161094803090407E-2</v>
      </c>
      <c r="AO8">
        <f t="shared" si="25"/>
        <v>3.1540685694817086E-3</v>
      </c>
      <c r="AP8">
        <f t="shared" si="26"/>
        <v>1.5084998466275423</v>
      </c>
      <c r="AQ8">
        <f t="shared" si="27"/>
        <v>0.14175236548948417</v>
      </c>
      <c r="AS8">
        <v>573.774</v>
      </c>
      <c r="AT8">
        <v>8.4000000000000005E-2</v>
      </c>
      <c r="AU8">
        <v>1.373</v>
      </c>
      <c r="AV8">
        <f t="shared" si="28"/>
        <v>0.8984873160037582</v>
      </c>
      <c r="AW8">
        <f t="shared" si="29"/>
        <v>0.5351208508951083</v>
      </c>
      <c r="AX8">
        <f t="shared" si="30"/>
        <v>5.0711132839136566</v>
      </c>
      <c r="AY8">
        <f t="shared" si="31"/>
        <v>0.23569375888205921</v>
      </c>
      <c r="AZ8">
        <f t="shared" si="32"/>
        <v>2.3010996483768319E-2</v>
      </c>
      <c r="BA8">
        <f t="shared" si="33"/>
        <v>1.3720075618107104</v>
      </c>
      <c r="BB8">
        <f t="shared" si="34"/>
        <v>9.8493355956046747E-7</v>
      </c>
      <c r="BD8">
        <v>573.73</v>
      </c>
      <c r="BE8">
        <v>0.106</v>
      </c>
      <c r="BF8">
        <v>1.379</v>
      </c>
      <c r="BG8">
        <f t="shared" si="35"/>
        <v>0.90025105915581372</v>
      </c>
      <c r="BH8">
        <f t="shared" si="36"/>
        <v>0.54214302226607602</v>
      </c>
      <c r="BI8">
        <f t="shared" si="37"/>
        <v>5.1058695383592818</v>
      </c>
      <c r="BJ8">
        <f t="shared" si="38"/>
        <v>0.27954101121661257</v>
      </c>
      <c r="BK8">
        <f t="shared" si="39"/>
        <v>3.0116482574084454E-2</v>
      </c>
      <c r="BL8">
        <f t="shared" si="40"/>
        <v>1.3256949939840288</v>
      </c>
      <c r="BM8">
        <f t="shared" si="41"/>
        <v>2.8414236663627272E-3</v>
      </c>
      <c r="BO8">
        <v>573.72699999999998</v>
      </c>
      <c r="BP8">
        <v>0.112</v>
      </c>
      <c r="BQ8">
        <v>1.3480000000000001</v>
      </c>
      <c r="BR8">
        <f t="shared" si="42"/>
        <v>0.89939959241260381</v>
      </c>
      <c r="BS8">
        <f t="shared" si="43"/>
        <v>0.46887286348832119</v>
      </c>
      <c r="BT8">
        <f t="shared" si="44"/>
        <v>5.0360771913955258</v>
      </c>
      <c r="BU8">
        <f t="shared" si="45"/>
        <v>0.30231324067608562</v>
      </c>
      <c r="BV8">
        <f t="shared" si="46"/>
        <v>3.6219129576633695E-2</v>
      </c>
      <c r="BW8">
        <f t="shared" si="47"/>
        <v>1.3117200502219704</v>
      </c>
      <c r="BX8">
        <f t="shared" si="48"/>
        <v>1.3162347558963595E-3</v>
      </c>
    </row>
    <row r="9" spans="1:76" x14ac:dyDescent="0.3">
      <c r="A9">
        <v>584.22199999999998</v>
      </c>
      <c r="B9">
        <v>4.5999999999999999E-2</v>
      </c>
      <c r="C9">
        <v>1.409</v>
      </c>
      <c r="D9">
        <f t="shared" si="0"/>
        <v>0.93805716120745031</v>
      </c>
      <c r="E9">
        <f t="shared" si="1"/>
        <v>0.39202769522414305</v>
      </c>
      <c r="F9">
        <f t="shared" si="2"/>
        <v>8.3020887170969075</v>
      </c>
      <c r="G9">
        <f t="shared" si="3"/>
        <v>8.7551501897459583E-2</v>
      </c>
      <c r="H9">
        <f t="shared" si="4"/>
        <v>1.7265273099345874E-3</v>
      </c>
      <c r="I9">
        <f t="shared" si="5"/>
        <v>1.4950719924262061</v>
      </c>
      <c r="J9">
        <f t="shared" si="6"/>
        <v>7.4083878802168827E-3</v>
      </c>
      <c r="L9">
        <v>584.22199999999998</v>
      </c>
      <c r="M9">
        <v>5.0999999999999997E-2</v>
      </c>
      <c r="N9">
        <v>1.4930000000000001</v>
      </c>
      <c r="O9">
        <f t="shared" si="7"/>
        <v>0.93595322012175575</v>
      </c>
      <c r="P9">
        <f t="shared" si="8"/>
        <v>0.84971157189964452</v>
      </c>
      <c r="Q9">
        <f t="shared" si="9"/>
        <v>8.0243005539974224</v>
      </c>
      <c r="R9">
        <f t="shared" si="10"/>
        <v>0.10751173961098813</v>
      </c>
      <c r="S9">
        <f t="shared" si="11"/>
        <v>3.1935767138601251E-3</v>
      </c>
      <c r="T9">
        <f t="shared" si="12"/>
        <v>1.4877078691695096</v>
      </c>
      <c r="U9">
        <f t="shared" si="13"/>
        <v>2.8006648727028235E-5</v>
      </c>
      <c r="W9">
        <v>584.22199999999998</v>
      </c>
      <c r="X9">
        <v>5.6000000000000001E-2</v>
      </c>
      <c r="Y9">
        <v>1.5109999999999999</v>
      </c>
      <c r="Z9">
        <f t="shared" si="14"/>
        <v>0.93520409796702408</v>
      </c>
      <c r="AA9">
        <f t="shared" si="15"/>
        <v>1.1198126212690049</v>
      </c>
      <c r="AB9">
        <f t="shared" si="16"/>
        <v>7.9234692746487783</v>
      </c>
      <c r="AC9">
        <f t="shared" si="17"/>
        <v>0.12124869428538509</v>
      </c>
      <c r="AD9">
        <f t="shared" si="18"/>
        <v>4.2573921059476461E-3</v>
      </c>
      <c r="AE9">
        <f t="shared" si="19"/>
        <v>1.4727305696957524</v>
      </c>
      <c r="AF9">
        <f t="shared" si="20"/>
        <v>1.4645492958116533E-3</v>
      </c>
      <c r="AH9">
        <v>584.22199999999998</v>
      </c>
      <c r="AI9">
        <v>4.9000000000000002E-2</v>
      </c>
      <c r="AJ9">
        <v>1.7609999999999999</v>
      </c>
      <c r="AK9">
        <f t="shared" si="21"/>
        <v>0.93326198083067091</v>
      </c>
      <c r="AL9">
        <f t="shared" si="22"/>
        <v>0.35902911499957096</v>
      </c>
      <c r="AM9">
        <f t="shared" si="23"/>
        <v>7.7122057443692587</v>
      </c>
      <c r="AN9">
        <f t="shared" si="24"/>
        <v>0.10664037460764032</v>
      </c>
      <c r="AO9">
        <f t="shared" si="25"/>
        <v>3.3224127849091072E-3</v>
      </c>
      <c r="AP9">
        <f t="shared" si="26"/>
        <v>1.4922000303705583</v>
      </c>
      <c r="AQ9">
        <f t="shared" si="27"/>
        <v>7.2253423672788752E-2</v>
      </c>
      <c r="AS9">
        <v>584.22199999999998</v>
      </c>
      <c r="AT9">
        <v>0.127</v>
      </c>
      <c r="AU9">
        <v>1.302</v>
      </c>
      <c r="AV9">
        <f t="shared" si="28"/>
        <v>0.914848105230191</v>
      </c>
      <c r="AW9">
        <f t="shared" si="29"/>
        <v>0.32350936698210675</v>
      </c>
      <c r="AX9">
        <f t="shared" si="30"/>
        <v>5.9344112890090175</v>
      </c>
      <c r="AY9">
        <f t="shared" si="31"/>
        <v>0.27581787768290694</v>
      </c>
      <c r="AZ9">
        <f t="shared" si="32"/>
        <v>2.2146760718044653E-2</v>
      </c>
      <c r="BA9">
        <f t="shared" si="33"/>
        <v>1.332946583140902</v>
      </c>
      <c r="BB9">
        <f t="shared" si="34"/>
        <v>9.5769100809675546E-4</v>
      </c>
      <c r="BD9">
        <v>584.22199999999998</v>
      </c>
      <c r="BE9">
        <v>0.155</v>
      </c>
      <c r="BF9">
        <v>1.282</v>
      </c>
      <c r="BG9">
        <f t="shared" si="35"/>
        <v>0.91671426329828964</v>
      </c>
      <c r="BH9">
        <f t="shared" si="36"/>
        <v>0.29306089234232724</v>
      </c>
      <c r="BI9">
        <f t="shared" si="37"/>
        <v>5.9758272269951327</v>
      </c>
      <c r="BJ9">
        <f t="shared" si="38"/>
        <v>0.32717028379592705</v>
      </c>
      <c r="BK9">
        <f t="shared" si="39"/>
        <v>2.964260662237006E-2</v>
      </c>
      <c r="BL9">
        <f t="shared" si="40"/>
        <v>1.2771096760248257</v>
      </c>
      <c r="BM9">
        <f t="shared" si="41"/>
        <v>2.391526858216461E-5</v>
      </c>
      <c r="BO9">
        <v>584.22199999999998</v>
      </c>
      <c r="BP9">
        <v>0.16600000000000001</v>
      </c>
      <c r="BQ9">
        <v>1.234</v>
      </c>
      <c r="BR9">
        <f t="shared" si="42"/>
        <v>0.91585201442232322</v>
      </c>
      <c r="BS9">
        <f t="shared" si="43"/>
        <v>0.25136981392373503</v>
      </c>
      <c r="BT9">
        <f t="shared" si="44"/>
        <v>5.8706585255099464</v>
      </c>
      <c r="BU9">
        <f t="shared" si="45"/>
        <v>0.35241274831567887</v>
      </c>
      <c r="BV9">
        <f t="shared" si="46"/>
        <v>3.4749712734604629E-2</v>
      </c>
      <c r="BW9">
        <f t="shared" si="47"/>
        <v>1.261205329711014</v>
      </c>
      <c r="BX9">
        <f t="shared" si="48"/>
        <v>7.4012996468497943E-4</v>
      </c>
    </row>
    <row r="10" spans="1:76" x14ac:dyDescent="0.3">
      <c r="A10">
        <v>594.67399999999998</v>
      </c>
      <c r="B10">
        <v>7.2999999999999995E-2</v>
      </c>
      <c r="C10">
        <v>1.3839999999999999</v>
      </c>
      <c r="D10">
        <f t="shared" si="0"/>
        <v>0.95483943481053313</v>
      </c>
      <c r="E10">
        <f t="shared" si="1"/>
        <v>0.24459579797778705</v>
      </c>
      <c r="F10">
        <f t="shared" si="2"/>
        <v>11.255129347347276</v>
      </c>
      <c r="G10">
        <f t="shared" si="3"/>
        <v>0.11869344113140316</v>
      </c>
      <c r="H10">
        <f t="shared" si="4"/>
        <v>2.0878905624290068E-3</v>
      </c>
      <c r="I10">
        <f t="shared" si="5"/>
        <v>1.4661639674947717</v>
      </c>
      <c r="J10">
        <f t="shared" si="6"/>
        <v>6.7509175544819234E-3</v>
      </c>
      <c r="L10">
        <v>594.66700000000003</v>
      </c>
      <c r="M10">
        <v>0.08</v>
      </c>
      <c r="N10">
        <v>1.46</v>
      </c>
      <c r="O10">
        <f t="shared" si="7"/>
        <v>0.95268663889778915</v>
      </c>
      <c r="P10">
        <f t="shared" si="8"/>
        <v>0.43584162718231378</v>
      </c>
      <c r="Q10">
        <f t="shared" si="9"/>
        <v>10.722468542568068</v>
      </c>
      <c r="R10">
        <f t="shared" si="10"/>
        <v>0.14366252088617365</v>
      </c>
      <c r="S10">
        <f t="shared" si="11"/>
        <v>4.0529165655824959E-3</v>
      </c>
      <c r="T10">
        <f t="shared" si="12"/>
        <v>1.4575171131667504</v>
      </c>
      <c r="U10">
        <f t="shared" si="13"/>
        <v>6.1647270267242166E-6</v>
      </c>
      <c r="W10">
        <v>594.66999999999996</v>
      </c>
      <c r="X10">
        <v>8.8999999999999996E-2</v>
      </c>
      <c r="Y10">
        <v>1.466</v>
      </c>
      <c r="Z10">
        <f t="shared" si="14"/>
        <v>0.95192892588442435</v>
      </c>
      <c r="AA10">
        <f t="shared" si="15"/>
        <v>0.46856874154457057</v>
      </c>
      <c r="AB10">
        <f t="shared" si="16"/>
        <v>10.531263083916727</v>
      </c>
      <c r="AC10">
        <f t="shared" si="17"/>
        <v>0.16115439510647714</v>
      </c>
      <c r="AD10">
        <f t="shared" si="18"/>
        <v>5.2062567331816129E-3</v>
      </c>
      <c r="AE10">
        <f t="shared" si="19"/>
        <v>1.437761727293096</v>
      </c>
      <c r="AF10">
        <f t="shared" si="20"/>
        <v>7.974000454694756E-4</v>
      </c>
      <c r="AH10">
        <v>594.69299999999998</v>
      </c>
      <c r="AI10">
        <v>7.8E-2</v>
      </c>
      <c r="AJ10">
        <v>1.6619999999999999</v>
      </c>
      <c r="AK10">
        <f t="shared" si="21"/>
        <v>0.94998881789137379</v>
      </c>
      <c r="AL10">
        <f t="shared" si="22"/>
        <v>0.56121841098341851</v>
      </c>
      <c r="AM10">
        <f t="shared" si="23"/>
        <v>10.16257280403968</v>
      </c>
      <c r="AN10">
        <f t="shared" si="24"/>
        <v>0.14052277736385035</v>
      </c>
      <c r="AO10">
        <f t="shared" si="25"/>
        <v>3.9090976892895979E-3</v>
      </c>
      <c r="AP10">
        <f t="shared" si="26"/>
        <v>1.4651251329399388</v>
      </c>
      <c r="AQ10">
        <f t="shared" si="27"/>
        <v>3.8759713279916723E-2</v>
      </c>
      <c r="AS10">
        <v>594.678</v>
      </c>
      <c r="AT10">
        <v>0.185</v>
      </c>
      <c r="AU10">
        <v>1.222</v>
      </c>
      <c r="AV10">
        <f t="shared" si="28"/>
        <v>0.93122142186031942</v>
      </c>
      <c r="AW10">
        <f t="shared" si="29"/>
        <v>0.19611046157498177</v>
      </c>
      <c r="AX10">
        <f t="shared" si="30"/>
        <v>7.1579971892319527</v>
      </c>
      <c r="AY10">
        <f t="shared" si="31"/>
        <v>0.33268735465820026</v>
      </c>
      <c r="AZ10">
        <f t="shared" si="32"/>
        <v>2.1811554725937026E-2</v>
      </c>
      <c r="BA10">
        <f t="shared" si="33"/>
        <v>1.2766489581814544</v>
      </c>
      <c r="BB10">
        <f t="shared" si="34"/>
        <v>2.9865086303183554E-3</v>
      </c>
      <c r="BD10">
        <v>594.68100000000004</v>
      </c>
      <c r="BE10">
        <v>0.23</v>
      </c>
      <c r="BF10">
        <v>1.17</v>
      </c>
      <c r="BG10">
        <f t="shared" si="35"/>
        <v>0.93312568648987926</v>
      </c>
      <c r="BH10">
        <f t="shared" si="36"/>
        <v>0.1634774337260311</v>
      </c>
      <c r="BI10">
        <f t="shared" si="37"/>
        <v>7.1938604307604432</v>
      </c>
      <c r="BJ10">
        <f t="shared" si="38"/>
        <v>0.39385632638239276</v>
      </c>
      <c r="BK10">
        <f t="shared" si="39"/>
        <v>2.6848895695533219E-2</v>
      </c>
      <c r="BL10">
        <f t="shared" si="40"/>
        <v>1.2075276336571399</v>
      </c>
      <c r="BM10">
        <f t="shared" si="41"/>
        <v>1.4083232879045038E-3</v>
      </c>
      <c r="BO10">
        <v>594.69899999999996</v>
      </c>
      <c r="BP10">
        <v>0.245</v>
      </c>
      <c r="BQ10">
        <v>1.119</v>
      </c>
      <c r="BR10">
        <f t="shared" si="42"/>
        <v>0.93227621884307876</v>
      </c>
      <c r="BS10">
        <f t="shared" si="43"/>
        <v>0.14462725513530325</v>
      </c>
      <c r="BT10">
        <f t="shared" si="44"/>
        <v>7.0257173139055658</v>
      </c>
      <c r="BU10">
        <f t="shared" si="45"/>
        <v>0.42175036015528422</v>
      </c>
      <c r="BV10">
        <f t="shared" si="46"/>
        <v>3.1240689815022687E-2</v>
      </c>
      <c r="BW10">
        <f t="shared" si="47"/>
        <v>1.1893067257484269</v>
      </c>
      <c r="BX10">
        <f t="shared" si="48"/>
        <v>4.9430356854645125E-3</v>
      </c>
    </row>
    <row r="11" spans="1:76" x14ac:dyDescent="0.3">
      <c r="A11">
        <v>605.33299999999997</v>
      </c>
      <c r="B11">
        <v>0.13</v>
      </c>
      <c r="C11">
        <v>1.337</v>
      </c>
      <c r="D11">
        <f t="shared" si="0"/>
        <v>0.97195407835581249</v>
      </c>
      <c r="E11">
        <f t="shared" si="1"/>
        <v>0.11946416089291188</v>
      </c>
      <c r="F11">
        <f t="shared" si="2"/>
        <v>17.781641072824932</v>
      </c>
      <c r="G11">
        <f t="shared" si="3"/>
        <v>0.18752020547809395</v>
      </c>
      <c r="H11">
        <f t="shared" si="4"/>
        <v>3.3085740382421485E-3</v>
      </c>
      <c r="I11">
        <f t="shared" si="5"/>
        <v>1.4017867097077881</v>
      </c>
      <c r="J11">
        <f t="shared" si="6"/>
        <v>4.1973177547612057E-3</v>
      </c>
      <c r="L11">
        <v>605.33299999999997</v>
      </c>
      <c r="M11">
        <v>0.13800000000000001</v>
      </c>
      <c r="N11">
        <v>1.4079999999999999</v>
      </c>
      <c r="O11">
        <f t="shared" si="7"/>
        <v>0.96977411086190313</v>
      </c>
      <c r="P11">
        <f t="shared" si="8"/>
        <v>0.1868915958349433</v>
      </c>
      <c r="Q11">
        <f t="shared" si="9"/>
        <v>16.411285205431348</v>
      </c>
      <c r="R11">
        <f t="shared" si="10"/>
        <v>0.21988281842322474</v>
      </c>
      <c r="S11">
        <f t="shared" si="11"/>
        <v>6.7047959529307911E-3</v>
      </c>
      <c r="T11">
        <f t="shared" si="12"/>
        <v>1.3929912887541309</v>
      </c>
      <c r="U11">
        <f t="shared" si="13"/>
        <v>2.2526141326187457E-4</v>
      </c>
      <c r="W11">
        <v>605.33299999999997</v>
      </c>
      <c r="X11">
        <v>0.15</v>
      </c>
      <c r="Y11">
        <v>1.4039999999999999</v>
      </c>
      <c r="Z11">
        <f t="shared" si="14"/>
        <v>0.96899791900112042</v>
      </c>
      <c r="AA11">
        <f t="shared" si="15"/>
        <v>0.18708670486905649</v>
      </c>
      <c r="AB11">
        <f t="shared" si="16"/>
        <v>15.918933372756848</v>
      </c>
      <c r="AC11">
        <f t="shared" si="17"/>
        <v>0.24359908759138424</v>
      </c>
      <c r="AD11">
        <f t="shared" si="18"/>
        <v>8.7607891979396193E-3</v>
      </c>
      <c r="AE11">
        <f t="shared" si="19"/>
        <v>1.3643831629867256</v>
      </c>
      <c r="AF11">
        <f t="shared" si="20"/>
        <v>1.569493774936344E-3</v>
      </c>
      <c r="AH11">
        <v>605.33299999999997</v>
      </c>
      <c r="AI11">
        <v>0.13400000000000001</v>
      </c>
      <c r="AJ11">
        <v>1.579</v>
      </c>
      <c r="AK11">
        <f t="shared" si="21"/>
        <v>0.96698562300319479</v>
      </c>
      <c r="AL11">
        <f t="shared" si="22"/>
        <v>4.092947597896651</v>
      </c>
      <c r="AM11">
        <f t="shared" si="23"/>
        <v>15.083303404567625</v>
      </c>
      <c r="AN11">
        <f t="shared" si="24"/>
        <v>0.20856408383012323</v>
      </c>
      <c r="AO11">
        <f t="shared" si="25"/>
        <v>5.5598025974256437E-3</v>
      </c>
      <c r="AP11">
        <f t="shared" si="26"/>
        <v>1.4100611298734103</v>
      </c>
      <c r="AQ11">
        <f t="shared" si="27"/>
        <v>2.8540341839648743E-2</v>
      </c>
      <c r="AS11">
        <v>605.33299999999997</v>
      </c>
      <c r="AT11">
        <v>0.27300000000000002</v>
      </c>
      <c r="AU11">
        <v>1.115</v>
      </c>
      <c r="AV11">
        <f t="shared" si="28"/>
        <v>0.94790635765737541</v>
      </c>
      <c r="AW11">
        <f t="shared" si="29"/>
        <v>0.10918493834294599</v>
      </c>
      <c r="AX11">
        <f t="shared" si="30"/>
        <v>9.0391768531679375</v>
      </c>
      <c r="AY11">
        <f t="shared" si="31"/>
        <v>0.42012028729096901</v>
      </c>
      <c r="AZ11">
        <f t="shared" si="32"/>
        <v>2.164437893257725E-2</v>
      </c>
      <c r="BA11">
        <f t="shared" si="33"/>
        <v>1.1871556873357034</v>
      </c>
      <c r="BB11">
        <f t="shared" si="34"/>
        <v>5.2064432148877932E-3</v>
      </c>
      <c r="BD11">
        <v>605.33299999999997</v>
      </c>
      <c r="BE11">
        <v>0.34200000000000003</v>
      </c>
      <c r="BF11">
        <v>1.034</v>
      </c>
      <c r="BG11">
        <f t="shared" si="35"/>
        <v>0.94983994978816888</v>
      </c>
      <c r="BH11">
        <f t="shared" si="36"/>
        <v>8.6516480737938412E-2</v>
      </c>
      <c r="BI11">
        <f t="shared" si="37"/>
        <v>9.0274693178712315</v>
      </c>
      <c r="BJ11">
        <f t="shared" si="38"/>
        <v>0.49424449310461299</v>
      </c>
      <c r="BK11">
        <f t="shared" si="39"/>
        <v>2.3178385680680546E-2</v>
      </c>
      <c r="BL11">
        <f t="shared" si="40"/>
        <v>1.0980192206310837</v>
      </c>
      <c r="BM11">
        <f t="shared" si="41"/>
        <v>4.0984606102113692E-3</v>
      </c>
      <c r="BO11">
        <v>603.11099999999999</v>
      </c>
      <c r="BP11">
        <v>0.33600000000000002</v>
      </c>
      <c r="BQ11">
        <v>1.0109999999999999</v>
      </c>
      <c r="BR11">
        <f t="shared" si="42"/>
        <v>0.94546323875215554</v>
      </c>
      <c r="BS11">
        <f t="shared" si="43"/>
        <v>8.9536828371563015E-2</v>
      </c>
      <c r="BT11">
        <f t="shared" si="44"/>
        <v>8.3100605342653893</v>
      </c>
      <c r="BU11">
        <f t="shared" si="45"/>
        <v>0.49884885295653242</v>
      </c>
      <c r="BV11">
        <f t="shared" si="46"/>
        <v>2.651974890925831E-2</v>
      </c>
      <c r="BW11">
        <f t="shared" si="47"/>
        <v>1.1057425583609328</v>
      </c>
      <c r="BX11">
        <f t="shared" si="48"/>
        <v>8.976152364774781E-3</v>
      </c>
    </row>
    <row r="12" spans="1:76" x14ac:dyDescent="0.3">
      <c r="A12">
        <v>613.11099999999999</v>
      </c>
      <c r="B12">
        <v>0.24</v>
      </c>
      <c r="C12">
        <v>1.25</v>
      </c>
      <c r="D12">
        <f t="shared" si="0"/>
        <v>0.98444283879254979</v>
      </c>
      <c r="E12">
        <f t="shared" si="1"/>
        <v>4.71903119226708E-2</v>
      </c>
      <c r="F12">
        <f t="shared" si="2"/>
        <v>30.717598141108589</v>
      </c>
      <c r="G12">
        <f t="shared" si="3"/>
        <v>0.323939184894316</v>
      </c>
      <c r="H12">
        <f t="shared" si="4"/>
        <v>7.0457867607221693E-3</v>
      </c>
      <c r="I12">
        <f t="shared" si="5"/>
        <v>1.270545431882856</v>
      </c>
      <c r="J12">
        <f t="shared" si="6"/>
        <v>4.2211477125307412E-4</v>
      </c>
      <c r="L12">
        <v>615.33299999999997</v>
      </c>
      <c r="M12">
        <v>0.30299999999999999</v>
      </c>
      <c r="N12">
        <v>1.2609999999999999</v>
      </c>
      <c r="O12">
        <f t="shared" si="7"/>
        <v>0.98579461710990057</v>
      </c>
      <c r="P12">
        <f t="shared" si="8"/>
        <v>4.4697286832255462E-2</v>
      </c>
      <c r="Q12">
        <f t="shared" si="9"/>
        <v>32.116909378770835</v>
      </c>
      <c r="R12">
        <f t="shared" si="10"/>
        <v>0.43031100031765113</v>
      </c>
      <c r="S12">
        <f t="shared" si="11"/>
        <v>1.6208090801880966E-2</v>
      </c>
      <c r="T12">
        <f t="shared" si="12"/>
        <v>1.2028099646357977</v>
      </c>
      <c r="U12">
        <f t="shared" si="13"/>
        <v>3.3860802156871024E-3</v>
      </c>
      <c r="W12">
        <v>615.77800000000002</v>
      </c>
      <c r="X12">
        <v>0.33500000000000002</v>
      </c>
      <c r="Y12">
        <v>1.2390000000000001</v>
      </c>
      <c r="Z12">
        <f t="shared" si="14"/>
        <v>0.98571794461341444</v>
      </c>
      <c r="AA12">
        <f t="shared" si="15"/>
        <v>4.1753660763910572E-2</v>
      </c>
      <c r="AB12">
        <f t="shared" si="16"/>
        <v>31.131126695835317</v>
      </c>
      <c r="AC12">
        <f t="shared" si="17"/>
        <v>0.47638330290240738</v>
      </c>
      <c r="AD12">
        <f t="shared" si="18"/>
        <v>1.998923833959387E-2</v>
      </c>
      <c r="AE12">
        <f t="shared" si="19"/>
        <v>1.1409088246197316</v>
      </c>
      <c r="AF12">
        <f t="shared" si="20"/>
        <v>9.6218786874825851E-3</v>
      </c>
      <c r="AH12">
        <v>615.77800000000002</v>
      </c>
      <c r="AI12">
        <v>0.28599999999999998</v>
      </c>
      <c r="AJ12">
        <v>1.4059999999999999</v>
      </c>
      <c r="AK12">
        <f t="shared" si="21"/>
        <v>0.98367092651757193</v>
      </c>
      <c r="AL12">
        <f t="shared" si="22"/>
        <v>9.9002738913409799E-2</v>
      </c>
      <c r="AM12">
        <f t="shared" si="23"/>
        <v>28.468660337454992</v>
      </c>
      <c r="AN12">
        <f t="shared" si="24"/>
        <v>0.39364984591864821</v>
      </c>
      <c r="AO12">
        <f t="shared" si="25"/>
        <v>1.1588489326308706E-2</v>
      </c>
      <c r="AP12">
        <f t="shared" si="26"/>
        <v>1.251457067819189</v>
      </c>
      <c r="AQ12">
        <f t="shared" si="27"/>
        <v>2.3883517887042731E-2</v>
      </c>
      <c r="AS12">
        <v>615.77800000000002</v>
      </c>
      <c r="AT12">
        <v>0.42</v>
      </c>
      <c r="AU12">
        <v>0.94799999999999995</v>
      </c>
      <c r="AV12">
        <f t="shared" si="28"/>
        <v>0.96426244910742254</v>
      </c>
      <c r="AW12">
        <f t="shared" si="29"/>
        <v>5.0686295285928398E-2</v>
      </c>
      <c r="AX12">
        <f t="shared" si="30"/>
        <v>12.006122802167919</v>
      </c>
      <c r="AY12">
        <f t="shared" si="31"/>
        <v>0.55801715607872815</v>
      </c>
      <c r="AZ12">
        <f t="shared" si="32"/>
        <v>1.9048735372060012E-2</v>
      </c>
      <c r="BA12">
        <f t="shared" si="33"/>
        <v>1.0351374702652747</v>
      </c>
      <c r="BB12">
        <f t="shared" si="34"/>
        <v>7.5929387242316395E-3</v>
      </c>
      <c r="BD12">
        <v>609.33299999999997</v>
      </c>
      <c r="BE12">
        <v>0.40200000000000002</v>
      </c>
      <c r="BF12">
        <v>0.97299999999999998</v>
      </c>
      <c r="BG12">
        <f t="shared" si="35"/>
        <v>0.95611642868350855</v>
      </c>
      <c r="BH12">
        <f t="shared" si="36"/>
        <v>6.5927765074763445E-2</v>
      </c>
      <c r="BI12">
        <f t="shared" si="37"/>
        <v>9.9456296966560203</v>
      </c>
      <c r="BJ12">
        <f t="shared" si="38"/>
        <v>0.54451281249982497</v>
      </c>
      <c r="BK12">
        <f t="shared" si="39"/>
        <v>2.0309901726610263E-2</v>
      </c>
      <c r="BL12">
        <f t="shared" si="40"/>
        <v>1.0402939998525764</v>
      </c>
      <c r="BM12">
        <f t="shared" si="41"/>
        <v>4.5284824161585585E-3</v>
      </c>
      <c r="BO12">
        <v>605.11099999999999</v>
      </c>
      <c r="BP12">
        <v>0.35799999999999998</v>
      </c>
      <c r="BQ12">
        <v>0.97599999999999998</v>
      </c>
      <c r="BR12">
        <f t="shared" si="42"/>
        <v>0.94859852641479858</v>
      </c>
      <c r="BS12">
        <f t="shared" si="43"/>
        <v>7.80372381292192E-2</v>
      </c>
      <c r="BT12">
        <f t="shared" si="44"/>
        <v>8.6785010582368205</v>
      </c>
      <c r="BU12">
        <f t="shared" si="45"/>
        <v>0.52096615667628199</v>
      </c>
      <c r="BV12">
        <f t="shared" si="46"/>
        <v>2.6557968221838493E-2</v>
      </c>
      <c r="BW12">
        <f t="shared" si="47"/>
        <v>1.0808881232360681</v>
      </c>
      <c r="BX12">
        <f t="shared" si="48"/>
        <v>1.1001518395984611E-2</v>
      </c>
    </row>
    <row r="13" spans="1:76" x14ac:dyDescent="0.3">
      <c r="A13">
        <v>613.55600000000004</v>
      </c>
      <c r="B13">
        <v>0.253</v>
      </c>
      <c r="C13">
        <v>1.2370000000000001</v>
      </c>
      <c r="D13">
        <f t="shared" si="0"/>
        <v>0.98515735388567771</v>
      </c>
      <c r="E13">
        <f t="shared" si="1"/>
        <v>4.3124738846483705E-2</v>
      </c>
      <c r="F13">
        <f t="shared" si="2"/>
        <v>32.024882081277312</v>
      </c>
      <c r="G13">
        <f t="shared" si="3"/>
        <v>0.33772543511018011</v>
      </c>
      <c r="H13">
        <f t="shared" si="4"/>
        <v>7.1783993546093395E-3</v>
      </c>
      <c r="I13">
        <f t="shared" si="5"/>
        <v>1.25689522853993</v>
      </c>
      <c r="J13">
        <f t="shared" si="6"/>
        <v>3.9582011865603987E-4</v>
      </c>
      <c r="L13">
        <v>615.77800000000002</v>
      </c>
      <c r="M13">
        <v>0.32</v>
      </c>
      <c r="N13">
        <v>1.244</v>
      </c>
      <c r="O13">
        <f t="shared" si="7"/>
        <v>0.98650752963793653</v>
      </c>
      <c r="P13">
        <f t="shared" si="8"/>
        <v>4.0078976591617257E-2</v>
      </c>
      <c r="Q13">
        <f t="shared" si="9"/>
        <v>33.47560645175686</v>
      </c>
      <c r="R13">
        <f t="shared" si="10"/>
        <v>0.44851518957229158</v>
      </c>
      <c r="S13">
        <f t="shared" si="11"/>
        <v>1.6516153950802043E-2</v>
      </c>
      <c r="T13">
        <f t="shared" si="12"/>
        <v>1.1850701364051839</v>
      </c>
      <c r="U13">
        <f t="shared" si="13"/>
        <v>3.4727288233036332E-3</v>
      </c>
      <c r="W13">
        <v>616.00400000000002</v>
      </c>
      <c r="X13">
        <v>0.34599999999999997</v>
      </c>
      <c r="Y13">
        <v>1.23</v>
      </c>
      <c r="Z13">
        <f t="shared" si="14"/>
        <v>0.98607971826476704</v>
      </c>
      <c r="AA13">
        <f t="shared" si="15"/>
        <v>3.9529690054436663E-2</v>
      </c>
      <c r="AB13">
        <f t="shared" si="16"/>
        <v>31.749231904943965</v>
      </c>
      <c r="AC13">
        <f t="shared" si="17"/>
        <v>0.48584184270834868</v>
      </c>
      <c r="AD13">
        <f t="shared" si="18"/>
        <v>1.955574097206654E-2</v>
      </c>
      <c r="AE13">
        <f t="shared" si="19"/>
        <v>1.1310363474466876</v>
      </c>
      <c r="AF13">
        <f t="shared" si="20"/>
        <v>9.7938045266927377E-3</v>
      </c>
      <c r="AH13">
        <v>617.77800000000002</v>
      </c>
      <c r="AI13">
        <v>0.34799999999999998</v>
      </c>
      <c r="AJ13">
        <v>1.341</v>
      </c>
      <c r="AK13">
        <f t="shared" si="21"/>
        <v>0.98686581469648571</v>
      </c>
      <c r="AL13">
        <f t="shared" si="22"/>
        <v>5.6519768962724148E-2</v>
      </c>
      <c r="AM13">
        <f t="shared" si="23"/>
        <v>33.964800011589453</v>
      </c>
      <c r="AN13">
        <f t="shared" si="24"/>
        <v>0.46964761013461676</v>
      </c>
      <c r="AO13">
        <f t="shared" si="25"/>
        <v>1.4798141051463719E-2</v>
      </c>
      <c r="AP13">
        <f t="shared" si="26"/>
        <v>1.1801930132862759</v>
      </c>
      <c r="AQ13">
        <f t="shared" si="27"/>
        <v>2.5858886975947827E-2</v>
      </c>
      <c r="AS13">
        <v>626.27800000000002</v>
      </c>
      <c r="AT13">
        <v>0.67400000000000004</v>
      </c>
      <c r="AU13">
        <v>0.629</v>
      </c>
      <c r="AV13">
        <f t="shared" si="28"/>
        <v>0.98070466645787657</v>
      </c>
      <c r="AW13">
        <f t="shared" si="29"/>
        <v>1.417708877093885E-2</v>
      </c>
      <c r="AX13">
        <f t="shared" si="30"/>
        <v>16.808799028558209</v>
      </c>
      <c r="AY13">
        <f t="shared" si="31"/>
        <v>0.78123457385604012</v>
      </c>
      <c r="AZ13">
        <f t="shared" si="32"/>
        <v>1.1499253830086513E-2</v>
      </c>
      <c r="BA13">
        <f t="shared" si="33"/>
        <v>0.73385636939532406</v>
      </c>
      <c r="BB13">
        <f t="shared" si="34"/>
        <v>1.0994858202768651E-2</v>
      </c>
      <c r="BD13">
        <v>610.88900000000001</v>
      </c>
      <c r="BE13">
        <v>0.42699999999999999</v>
      </c>
      <c r="BF13">
        <v>0.93700000000000006</v>
      </c>
      <c r="BG13">
        <f t="shared" si="35"/>
        <v>0.9585579789737958</v>
      </c>
      <c r="BH13">
        <f t="shared" si="36"/>
        <v>5.7606821274467306E-2</v>
      </c>
      <c r="BI13">
        <f t="shared" si="37"/>
        <v>10.345668399005817</v>
      </c>
      <c r="BJ13">
        <f t="shared" si="38"/>
        <v>0.56641451260017228</v>
      </c>
      <c r="BK13">
        <f t="shared" si="39"/>
        <v>1.9436406323543598E-2</v>
      </c>
      <c r="BL13">
        <f t="shared" si="40"/>
        <v>1.0143854651485518</v>
      </c>
      <c r="BM13">
        <f t="shared" si="41"/>
        <v>5.9885102162577121E-3</v>
      </c>
      <c r="BO13">
        <v>607.11099999999999</v>
      </c>
      <c r="BP13">
        <v>0.38900000000000001</v>
      </c>
      <c r="BQ13">
        <v>0.94299999999999995</v>
      </c>
      <c r="BR13">
        <f t="shared" si="42"/>
        <v>0.95173381407744162</v>
      </c>
      <c r="BS13">
        <f t="shared" si="43"/>
        <v>6.8192095423933785E-2</v>
      </c>
      <c r="BT13">
        <f t="shared" si="44"/>
        <v>9.0756300215032457</v>
      </c>
      <c r="BU13">
        <f t="shared" si="45"/>
        <v>0.54480561331855371</v>
      </c>
      <c r="BV13">
        <f t="shared" si="46"/>
        <v>2.4275389141570677E-2</v>
      </c>
      <c r="BW13">
        <f t="shared" si="47"/>
        <v>1.0535793839870427</v>
      </c>
      <c r="BX13">
        <f t="shared" si="48"/>
        <v>1.2227800162953835E-2</v>
      </c>
    </row>
    <row r="14" spans="1:76" x14ac:dyDescent="0.3">
      <c r="A14">
        <v>614</v>
      </c>
      <c r="B14">
        <v>0.26700000000000002</v>
      </c>
      <c r="C14">
        <v>1.2210000000000001</v>
      </c>
      <c r="D14">
        <f t="shared" si="0"/>
        <v>0.98587026332691075</v>
      </c>
      <c r="E14">
        <f t="shared" si="1"/>
        <v>3.9010640988065379E-2</v>
      </c>
      <c r="F14">
        <f t="shared" si="2"/>
        <v>33.438112419255368</v>
      </c>
      <c r="G14">
        <f t="shared" si="3"/>
        <v>0.3526289663579526</v>
      </c>
      <c r="H14">
        <f t="shared" si="4"/>
        <v>7.332319879531376E-3</v>
      </c>
      <c r="I14">
        <f t="shared" si="5"/>
        <v>1.2420382395755285</v>
      </c>
      <c r="J14">
        <f t="shared" si="6"/>
        <v>4.4260752443733012E-4</v>
      </c>
      <c r="L14">
        <v>616.44399999999996</v>
      </c>
      <c r="M14">
        <v>0.33900000000000002</v>
      </c>
      <c r="N14">
        <v>1.226</v>
      </c>
      <c r="O14">
        <f t="shared" si="7"/>
        <v>0.98757449535405306</v>
      </c>
      <c r="P14">
        <f t="shared" si="8"/>
        <v>3.4815343992318955E-2</v>
      </c>
      <c r="Q14">
        <f t="shared" si="9"/>
        <v>35.708128263487886</v>
      </c>
      <c r="R14">
        <f t="shared" si="10"/>
        <v>0.47842711798069432</v>
      </c>
      <c r="S14">
        <f t="shared" si="11"/>
        <v>1.9439921228402445E-2</v>
      </c>
      <c r="T14">
        <f t="shared" si="12"/>
        <v>1.155304392719454</v>
      </c>
      <c r="U14">
        <f t="shared" si="13"/>
        <v>4.9978688887651924E-3</v>
      </c>
      <c r="W14">
        <v>616.66700000000003</v>
      </c>
      <c r="X14">
        <v>0.36899999999999999</v>
      </c>
      <c r="Y14">
        <v>1.2110000000000001</v>
      </c>
      <c r="Z14">
        <f t="shared" si="14"/>
        <v>0.98714102769329271</v>
      </c>
      <c r="AA14">
        <f t="shared" si="15"/>
        <v>3.4406556017158162E-2</v>
      </c>
      <c r="AB14">
        <f t="shared" si="16"/>
        <v>33.688363418100245</v>
      </c>
      <c r="AC14">
        <f t="shared" si="17"/>
        <v>0.51551535513933666</v>
      </c>
      <c r="AD14">
        <f t="shared" si="18"/>
        <v>2.1466749291605948E-2</v>
      </c>
      <c r="AE14">
        <f t="shared" si="19"/>
        <v>1.0995024820702159</v>
      </c>
      <c r="AF14">
        <f t="shared" si="20"/>
        <v>1.2431696504502533E-2</v>
      </c>
      <c r="AH14">
        <v>618.22199999999998</v>
      </c>
      <c r="AI14">
        <v>0.36799999999999999</v>
      </c>
      <c r="AJ14">
        <v>1.3180000000000001</v>
      </c>
      <c r="AK14">
        <f t="shared" si="21"/>
        <v>0.98757507987220439</v>
      </c>
      <c r="AL14">
        <f t="shared" si="22"/>
        <v>4.8401013265236062E-2</v>
      </c>
      <c r="AM14">
        <f t="shared" si="23"/>
        <v>35.444398374047552</v>
      </c>
      <c r="AN14">
        <f t="shared" si="24"/>
        <v>0.49010672765188257</v>
      </c>
      <c r="AO14">
        <f t="shared" si="25"/>
        <v>1.4910052937851024E-2</v>
      </c>
      <c r="AP14">
        <f t="shared" si="26"/>
        <v>1.1601307873206566</v>
      </c>
      <c r="AQ14">
        <f t="shared" si="27"/>
        <v>2.4922688311995792E-2</v>
      </c>
      <c r="AS14">
        <v>630.22199999999998</v>
      </c>
      <c r="AT14">
        <v>0.79100000000000004</v>
      </c>
      <c r="AU14">
        <v>0.45600000000000002</v>
      </c>
      <c r="AV14">
        <f t="shared" si="28"/>
        <v>0.98688067647979949</v>
      </c>
      <c r="AW14">
        <f t="shared" si="29"/>
        <v>6.4774934736817683E-3</v>
      </c>
      <c r="AX14">
        <f t="shared" si="30"/>
        <v>18.950882893995711</v>
      </c>
      <c r="AY14">
        <f t="shared" si="31"/>
        <v>0.88079373765684077</v>
      </c>
      <c r="AZ14">
        <f t="shared" si="32"/>
        <v>8.062915322385537E-3</v>
      </c>
      <c r="BA14">
        <f t="shared" si="33"/>
        <v>0.54866876390677888</v>
      </c>
      <c r="BB14">
        <f t="shared" si="34"/>
        <v>8.5874998040103203E-3</v>
      </c>
      <c r="BD14">
        <v>612.44399999999996</v>
      </c>
      <c r="BE14">
        <v>0.45100000000000001</v>
      </c>
      <c r="BF14">
        <v>0.91</v>
      </c>
      <c r="BG14">
        <f t="shared" si="35"/>
        <v>0.96099796014435901</v>
      </c>
      <c r="BH14">
        <f t="shared" si="36"/>
        <v>5.1189123851563052E-2</v>
      </c>
      <c r="BI14">
        <f t="shared" si="37"/>
        <v>10.771642348773195</v>
      </c>
      <c r="BJ14">
        <f t="shared" si="38"/>
        <v>0.58973614034159938</v>
      </c>
      <c r="BK14">
        <f t="shared" si="39"/>
        <v>1.9247716636883957E-2</v>
      </c>
      <c r="BL14">
        <f t="shared" si="40"/>
        <v>0.98622006789971828</v>
      </c>
      <c r="BM14">
        <f t="shared" si="41"/>
        <v>5.8094987506376603E-3</v>
      </c>
      <c r="BO14">
        <v>609.11099999999999</v>
      </c>
      <c r="BP14">
        <v>0.42099999999999999</v>
      </c>
      <c r="BQ14">
        <v>0.91200000000000003</v>
      </c>
      <c r="BR14">
        <f t="shared" si="42"/>
        <v>0.95486910174008466</v>
      </c>
      <c r="BS14">
        <f t="shared" si="43"/>
        <v>5.9672878393280594E-2</v>
      </c>
      <c r="BT14">
        <f t="shared" si="44"/>
        <v>9.5036485731575429</v>
      </c>
      <c r="BU14">
        <f t="shared" si="45"/>
        <v>0.5704993567824499</v>
      </c>
      <c r="BV14">
        <f t="shared" si="46"/>
        <v>2.2350057678366252E-2</v>
      </c>
      <c r="BW14">
        <f t="shared" si="47"/>
        <v>1.023480851872961</v>
      </c>
      <c r="BX14">
        <f t="shared" si="48"/>
        <v>1.2427980334321066E-2</v>
      </c>
    </row>
    <row r="15" spans="1:76" x14ac:dyDescent="0.3">
      <c r="A15">
        <v>614.44399999999996</v>
      </c>
      <c r="B15">
        <v>0.28299999999999997</v>
      </c>
      <c r="C15">
        <v>1.2110000000000001</v>
      </c>
      <c r="D15">
        <f t="shared" si="0"/>
        <v>0.98658317276814389</v>
      </c>
      <c r="E15">
        <f t="shared" si="1"/>
        <v>3.5909415053530971E-2</v>
      </c>
      <c r="F15">
        <f t="shared" si="2"/>
        <v>34.973024858940342</v>
      </c>
      <c r="G15">
        <f t="shared" si="3"/>
        <v>0.36881572296280191</v>
      </c>
      <c r="H15">
        <f t="shared" si="4"/>
        <v>7.3643383076283705E-3</v>
      </c>
      <c r="I15">
        <f t="shared" si="5"/>
        <v>1.2257763196057261</v>
      </c>
      <c r="J15">
        <f t="shared" si="6"/>
        <v>2.1833962109056278E-4</v>
      </c>
      <c r="L15">
        <v>616.88900000000001</v>
      </c>
      <c r="M15">
        <v>0.35899999999999999</v>
      </c>
      <c r="N15">
        <v>1.2070000000000001</v>
      </c>
      <c r="O15">
        <f t="shared" si="7"/>
        <v>0.98828740788208902</v>
      </c>
      <c r="P15">
        <f t="shared" si="8"/>
        <v>3.0944730022651849E-2</v>
      </c>
      <c r="Q15">
        <f t="shared" si="9"/>
        <v>37.347500113913938</v>
      </c>
      <c r="R15">
        <f t="shared" si="10"/>
        <v>0.50039186348375098</v>
      </c>
      <c r="S15">
        <f t="shared" si="11"/>
        <v>1.9991659059407675E-2</v>
      </c>
      <c r="T15">
        <f t="shared" si="12"/>
        <v>1.1329113061411151</v>
      </c>
      <c r="U15">
        <f t="shared" si="13"/>
        <v>5.4891345577155757E-3</v>
      </c>
      <c r="W15">
        <v>617.11099999999999</v>
      </c>
      <c r="X15">
        <v>0.39</v>
      </c>
      <c r="Y15">
        <v>1.19</v>
      </c>
      <c r="Z15">
        <f t="shared" si="14"/>
        <v>0.98785176884904746</v>
      </c>
      <c r="AA15">
        <f t="shared" si="15"/>
        <v>3.0531645237574956E-2</v>
      </c>
      <c r="AB15">
        <f t="shared" si="16"/>
        <v>35.099762556244848</v>
      </c>
      <c r="AC15">
        <f t="shared" si="17"/>
        <v>0.53711325584213665</v>
      </c>
      <c r="AD15">
        <f t="shared" si="18"/>
        <v>2.164231004447395E-2</v>
      </c>
      <c r="AE15">
        <f t="shared" si="19"/>
        <v>1.0759695202157911</v>
      </c>
      <c r="AF15">
        <f t="shared" si="20"/>
        <v>1.300295031981687E-2</v>
      </c>
      <c r="AH15">
        <v>618.66700000000003</v>
      </c>
      <c r="AI15">
        <v>0.39100000000000001</v>
      </c>
      <c r="AJ15">
        <v>1.298</v>
      </c>
      <c r="AK15">
        <f t="shared" si="21"/>
        <v>0.98828594249201285</v>
      </c>
      <c r="AL15">
        <f t="shared" si="22"/>
        <v>4.2118306932674411E-2</v>
      </c>
      <c r="AM15">
        <f t="shared" si="23"/>
        <v>37.040775476265615</v>
      </c>
      <c r="AN15">
        <f t="shared" si="24"/>
        <v>0.51218060091698392</v>
      </c>
      <c r="AO15">
        <f t="shared" si="25"/>
        <v>1.4684738038601321E-2</v>
      </c>
      <c r="AP15">
        <f t="shared" si="26"/>
        <v>1.1379971388598895</v>
      </c>
      <c r="AQ15">
        <f t="shared" si="27"/>
        <v>2.5600915573021493E-2</v>
      </c>
      <c r="AS15">
        <v>630.66700000000003</v>
      </c>
      <c r="AT15">
        <v>0.80700000000000005</v>
      </c>
      <c r="AU15">
        <v>0.42899999999999999</v>
      </c>
      <c r="AV15">
        <f t="shared" si="28"/>
        <v>0.98757751331036647</v>
      </c>
      <c r="AW15">
        <f t="shared" si="29"/>
        <v>5.7179224801146879E-3</v>
      </c>
      <c r="AX15">
        <f t="shared" si="30"/>
        <v>19.182593204097561</v>
      </c>
      <c r="AY15">
        <f t="shared" si="31"/>
        <v>0.89156310345524881</v>
      </c>
      <c r="AZ15">
        <f t="shared" si="32"/>
        <v>7.1509184659831037E-3</v>
      </c>
      <c r="BA15">
        <f t="shared" si="33"/>
        <v>0.52453665231069424</v>
      </c>
      <c r="BB15">
        <f t="shared" si="34"/>
        <v>9.1272519347344802E-3</v>
      </c>
      <c r="BD15">
        <v>613.83699999999999</v>
      </c>
      <c r="BE15">
        <v>0.48299999999999998</v>
      </c>
      <c r="BF15">
        <v>0.88600000000000001</v>
      </c>
      <c r="BG15">
        <f t="shared" si="35"/>
        <v>0.96318374391966111</v>
      </c>
      <c r="BH15">
        <f t="shared" si="36"/>
        <v>4.5945046126806187E-2</v>
      </c>
      <c r="BI15">
        <f t="shared" si="37"/>
        <v>11.176472570060948</v>
      </c>
      <c r="BJ15">
        <f t="shared" si="38"/>
        <v>0.61190017108692629</v>
      </c>
      <c r="BK15">
        <f t="shared" si="39"/>
        <v>1.6615254106238871E-2</v>
      </c>
      <c r="BL15">
        <f t="shared" si="40"/>
        <v>0.95884468737365447</v>
      </c>
      <c r="BM15">
        <f t="shared" si="41"/>
        <v>5.3063484785654536E-3</v>
      </c>
      <c r="BO15">
        <v>611.11099999999999</v>
      </c>
      <c r="BP15">
        <v>0.45500000000000002</v>
      </c>
      <c r="BQ15">
        <v>0.86</v>
      </c>
      <c r="BR15">
        <f t="shared" si="42"/>
        <v>0.9580043894027277</v>
      </c>
      <c r="BS15">
        <f t="shared" si="43"/>
        <v>4.9849426447256442E-2</v>
      </c>
      <c r="BT15">
        <f t="shared" si="44"/>
        <v>9.9645982943561204</v>
      </c>
      <c r="BU15">
        <f t="shared" si="45"/>
        <v>0.5981699421822072</v>
      </c>
      <c r="BV15">
        <f t="shared" si="46"/>
        <v>2.0497632344456548E-2</v>
      </c>
      <c r="BW15">
        <f t="shared" si="47"/>
        <v>0.99020529657393008</v>
      </c>
      <c r="BX15">
        <f t="shared" si="48"/>
        <v>1.6953419255905093E-2</v>
      </c>
    </row>
    <row r="16" spans="1:76" x14ac:dyDescent="0.3">
      <c r="A16">
        <v>615.11099999999999</v>
      </c>
      <c r="B16">
        <v>0.3</v>
      </c>
      <c r="C16">
        <v>1.1930000000000001</v>
      </c>
      <c r="D16">
        <f t="shared" si="0"/>
        <v>0.98765414258188833</v>
      </c>
      <c r="E16">
        <f t="shared" si="1"/>
        <v>3.1303301808773061E-2</v>
      </c>
      <c r="F16">
        <f t="shared" si="2"/>
        <v>37.540452636811324</v>
      </c>
      <c r="G16">
        <f t="shared" si="3"/>
        <v>0.39589109707955361</v>
      </c>
      <c r="H16">
        <f t="shared" si="4"/>
        <v>9.1951024991203771E-3</v>
      </c>
      <c r="I16">
        <f t="shared" si="5"/>
        <v>1.1982590722485886</v>
      </c>
      <c r="J16">
        <f t="shared" si="6"/>
        <v>2.7657840915874436E-5</v>
      </c>
      <c r="L16">
        <v>617.33299999999997</v>
      </c>
      <c r="M16">
        <v>0.38200000000000001</v>
      </c>
      <c r="N16">
        <v>1.1859999999999999</v>
      </c>
      <c r="O16">
        <f t="shared" si="7"/>
        <v>0.98899871835950004</v>
      </c>
      <c r="P16">
        <f t="shared" si="8"/>
        <v>2.731575463797652E-2</v>
      </c>
      <c r="Q16">
        <f t="shared" si="9"/>
        <v>39.113491106282062</v>
      </c>
      <c r="R16">
        <f t="shared" si="10"/>
        <v>0.52405308634662695</v>
      </c>
      <c r="S16">
        <f t="shared" si="11"/>
        <v>2.017907934060225E-2</v>
      </c>
      <c r="T16">
        <f t="shared" si="12"/>
        <v>1.1082275937439952</v>
      </c>
      <c r="U16">
        <f t="shared" si="13"/>
        <v>6.0485471748490532E-3</v>
      </c>
      <c r="W16">
        <v>617.55600000000004</v>
      </c>
      <c r="X16">
        <v>0.41299999999999998</v>
      </c>
      <c r="Y16">
        <v>1.1659999999999999</v>
      </c>
      <c r="Z16">
        <f t="shared" si="14"/>
        <v>0.98856411077317108</v>
      </c>
      <c r="AA16">
        <f t="shared" si="15"/>
        <v>2.684516015160316E-2</v>
      </c>
      <c r="AB16">
        <f t="shared" si="16"/>
        <v>36.612432137927641</v>
      </c>
      <c r="AC16">
        <f t="shared" si="17"/>
        <v>0.56026084502394602</v>
      </c>
      <c r="AD16">
        <f t="shared" si="18"/>
        <v>2.1685756477166654E-2</v>
      </c>
      <c r="AE16">
        <f t="shared" si="19"/>
        <v>1.0501472032851509</v>
      </c>
      <c r="AF16">
        <f t="shared" si="20"/>
        <v>1.3421870506652139E-2</v>
      </c>
      <c r="AH16">
        <v>619.32600000000002</v>
      </c>
      <c r="AI16">
        <v>0.41599999999999998</v>
      </c>
      <c r="AJ16">
        <v>1.272</v>
      </c>
      <c r="AK16">
        <f t="shared" si="21"/>
        <v>0.98933865814696487</v>
      </c>
      <c r="AL16">
        <f t="shared" si="22"/>
        <v>3.4799233406457096E-2</v>
      </c>
      <c r="AM16">
        <f t="shared" si="23"/>
        <v>39.633676154627508</v>
      </c>
      <c r="AN16">
        <f t="shared" si="24"/>
        <v>0.54803388450745316</v>
      </c>
      <c r="AO16">
        <f t="shared" si="25"/>
        <v>1.7432946658127484E-2</v>
      </c>
      <c r="AP16">
        <f t="shared" si="26"/>
        <v>1.1008447452679091</v>
      </c>
      <c r="AQ16">
        <f t="shared" si="27"/>
        <v>2.9294121222406933E-2</v>
      </c>
      <c r="AS16">
        <v>631.11500000000001</v>
      </c>
      <c r="AT16">
        <v>0.82399999999999995</v>
      </c>
      <c r="AU16">
        <v>0.40200000000000002</v>
      </c>
      <c r="AV16">
        <f t="shared" si="28"/>
        <v>0.98827904791731913</v>
      </c>
      <c r="AW16">
        <f t="shared" si="29"/>
        <v>5.0127449709608408E-3</v>
      </c>
      <c r="AX16">
        <f t="shared" si="30"/>
        <v>19.41082714981485</v>
      </c>
      <c r="AY16">
        <f t="shared" si="31"/>
        <v>0.90217089577991105</v>
      </c>
      <c r="AZ16">
        <f t="shared" si="32"/>
        <v>6.1106889470337227E-3</v>
      </c>
      <c r="BA16">
        <f t="shared" si="33"/>
        <v>0.49955986621509302</v>
      </c>
      <c r="BB16">
        <f t="shared" si="34"/>
        <v>9.517927495906844E-3</v>
      </c>
      <c r="BD16">
        <v>615.33699999999999</v>
      </c>
      <c r="BE16">
        <v>0.50900000000000001</v>
      </c>
      <c r="BF16">
        <v>0.83899999999999997</v>
      </c>
      <c r="BG16">
        <f t="shared" si="35"/>
        <v>0.96553742350541349</v>
      </c>
      <c r="BH16">
        <f t="shared" si="36"/>
        <v>3.9055063914465601E-2</v>
      </c>
      <c r="BI16">
        <f t="shared" si="37"/>
        <v>11.637714644355427</v>
      </c>
      <c r="BJ16">
        <f t="shared" si="38"/>
        <v>0.63715269171935884</v>
      </c>
      <c r="BK16">
        <f t="shared" si="39"/>
        <v>1.6423112394917023E-2</v>
      </c>
      <c r="BL16">
        <f t="shared" si="40"/>
        <v>0.92685218321739282</v>
      </c>
      <c r="BM16">
        <f t="shared" si="41"/>
        <v>7.7180060960623624E-3</v>
      </c>
      <c r="BO16">
        <v>613.11099999999999</v>
      </c>
      <c r="BP16">
        <v>0.49099999999999999</v>
      </c>
      <c r="BQ16">
        <v>0.81899999999999995</v>
      </c>
      <c r="BR16">
        <f t="shared" si="42"/>
        <v>0.96113967706537073</v>
      </c>
      <c r="BS16">
        <f t="shared" si="43"/>
        <v>4.2403978773683577E-2</v>
      </c>
      <c r="BT16">
        <f t="shared" si="44"/>
        <v>10.460143572421941</v>
      </c>
      <c r="BU16">
        <f t="shared" si="45"/>
        <v>0.62791728187147378</v>
      </c>
      <c r="BV16">
        <f t="shared" si="46"/>
        <v>1.8746342075072604E-2</v>
      </c>
      <c r="BW16">
        <f t="shared" si="47"/>
        <v>0.95330775417925251</v>
      </c>
      <c r="BX16">
        <f t="shared" si="48"/>
        <v>1.8038572832674533E-2</v>
      </c>
    </row>
    <row r="17" spans="1:76" x14ac:dyDescent="0.3">
      <c r="A17">
        <v>615.55600000000004</v>
      </c>
      <c r="B17">
        <v>0.31900000000000001</v>
      </c>
      <c r="C17">
        <v>1.1739999999999999</v>
      </c>
      <c r="D17">
        <f t="shared" si="0"/>
        <v>0.98836865767501614</v>
      </c>
      <c r="E17">
        <f t="shared" si="1"/>
        <v>2.7921644321384484E-2</v>
      </c>
      <c r="F17">
        <f t="shared" si="2"/>
        <v>39.453508453444243</v>
      </c>
      <c r="G17">
        <f t="shared" si="3"/>
        <v>0.41606564780616301</v>
      </c>
      <c r="H17">
        <f t="shared" si="4"/>
        <v>9.4217399840300763E-3</v>
      </c>
      <c r="I17">
        <f t="shared" si="5"/>
        <v>1.1774757345804034</v>
      </c>
      <c r="J17">
        <f t="shared" si="6"/>
        <v>1.2080730873412772E-5</v>
      </c>
      <c r="L17">
        <v>617.77800000000002</v>
      </c>
      <c r="M17">
        <v>0.40699999999999997</v>
      </c>
      <c r="N17">
        <v>1.163</v>
      </c>
      <c r="O17">
        <f t="shared" si="7"/>
        <v>0.989711630887536</v>
      </c>
      <c r="P17">
        <f t="shared" si="8"/>
        <v>2.3938693010930299E-2</v>
      </c>
      <c r="Q17">
        <f t="shared" si="9"/>
        <v>41.024965125119351</v>
      </c>
      <c r="R17">
        <f t="shared" si="10"/>
        <v>0.54966352997389456</v>
      </c>
      <c r="S17">
        <f t="shared" si="11"/>
        <v>2.0352882784612319E-2</v>
      </c>
      <c r="T17">
        <f t="shared" si="12"/>
        <v>1.0807883183475255</v>
      </c>
      <c r="U17">
        <f t="shared" si="13"/>
        <v>6.758760600127812E-3</v>
      </c>
      <c r="W17">
        <v>618</v>
      </c>
      <c r="X17">
        <v>0.439</v>
      </c>
      <c r="Y17">
        <v>1.1399999999999999</v>
      </c>
      <c r="Z17">
        <f t="shared" si="14"/>
        <v>0.98927485192892584</v>
      </c>
      <c r="AA17">
        <f t="shared" si="15"/>
        <v>2.3463083861707687E-2</v>
      </c>
      <c r="AB17">
        <f t="shared" si="16"/>
        <v>38.225431445660426</v>
      </c>
      <c r="AC17">
        <f t="shared" si="17"/>
        <v>0.58494372737846856</v>
      </c>
      <c r="AD17">
        <f t="shared" si="18"/>
        <v>2.1299571561120754E-2</v>
      </c>
      <c r="AE17">
        <f t="shared" si="19"/>
        <v>1.0218582259196494</v>
      </c>
      <c r="AF17">
        <f t="shared" si="20"/>
        <v>1.3957478782852585E-2</v>
      </c>
      <c r="AH17">
        <v>619.77800000000002</v>
      </c>
      <c r="AI17">
        <v>0.44500000000000001</v>
      </c>
      <c r="AJ17">
        <v>1.242</v>
      </c>
      <c r="AK17">
        <f t="shared" si="21"/>
        <v>0.99006070287539938</v>
      </c>
      <c r="AL17">
        <f t="shared" si="22"/>
        <v>2.927830566680634E-2</v>
      </c>
      <c r="AM17">
        <f t="shared" si="23"/>
        <v>41.583808196526512</v>
      </c>
      <c r="AN17">
        <f t="shared" si="24"/>
        <v>0.5749992973057706</v>
      </c>
      <c r="AO17">
        <f t="shared" si="25"/>
        <v>1.6899817299994131E-2</v>
      </c>
      <c r="AP17">
        <f t="shared" si="26"/>
        <v>1.071798624258026</v>
      </c>
      <c r="AQ17">
        <f t="shared" si="27"/>
        <v>2.8968508304460624E-2</v>
      </c>
      <c r="AS17">
        <v>631.77800000000002</v>
      </c>
      <c r="AT17">
        <v>0.84199999999999997</v>
      </c>
      <c r="AU17">
        <v>0.374</v>
      </c>
      <c r="AV17">
        <f t="shared" si="28"/>
        <v>0.9893172564985907</v>
      </c>
      <c r="AW17">
        <f t="shared" si="29"/>
        <v>4.2153151235477691E-3</v>
      </c>
      <c r="AX17">
        <f t="shared" si="30"/>
        <v>19.737175028533262</v>
      </c>
      <c r="AY17">
        <f t="shared" si="31"/>
        <v>0.91733879953830766</v>
      </c>
      <c r="AZ17">
        <f t="shared" si="32"/>
        <v>5.6759347158733108E-3</v>
      </c>
      <c r="BA17">
        <f t="shared" si="33"/>
        <v>0.46134841382062058</v>
      </c>
      <c r="BB17">
        <f t="shared" si="34"/>
        <v>7.629745396978381E-3</v>
      </c>
      <c r="BD17">
        <v>616.88900000000001</v>
      </c>
      <c r="BE17">
        <v>0.54100000000000004</v>
      </c>
      <c r="BF17">
        <v>0.79600000000000004</v>
      </c>
      <c r="BG17">
        <f t="shared" si="35"/>
        <v>0.96797269731680535</v>
      </c>
      <c r="BH17">
        <f t="shared" si="36"/>
        <v>3.3254900912946292E-2</v>
      </c>
      <c r="BI17">
        <f t="shared" si="37"/>
        <v>12.1429285364873</v>
      </c>
      <c r="BJ17">
        <f t="shared" si="38"/>
        <v>0.66481262333849045</v>
      </c>
      <c r="BK17">
        <f t="shared" si="39"/>
        <v>1.5329565697958901E-2</v>
      </c>
      <c r="BL17">
        <f t="shared" si="40"/>
        <v>0.89070740406358972</v>
      </c>
      <c r="BM17">
        <f t="shared" si="41"/>
        <v>8.969492384464043E-3</v>
      </c>
      <c r="BO17">
        <v>615.11099999999999</v>
      </c>
      <c r="BP17">
        <v>0.52800000000000002</v>
      </c>
      <c r="BQ17">
        <v>0.77200000000000002</v>
      </c>
      <c r="BR17">
        <f t="shared" si="42"/>
        <v>0.96427496472801377</v>
      </c>
      <c r="BS17">
        <f t="shared" si="43"/>
        <v>3.5424617598769324E-2</v>
      </c>
      <c r="BT17">
        <f t="shared" si="44"/>
        <v>10.991243747701706</v>
      </c>
      <c r="BU17">
        <f t="shared" si="45"/>
        <v>0.65979896458014786</v>
      </c>
      <c r="BV17">
        <f t="shared" si="46"/>
        <v>1.7370967064399064E-2</v>
      </c>
      <c r="BW17">
        <f t="shared" si="47"/>
        <v>0.91228091229900898</v>
      </c>
      <c r="BX17">
        <f t="shared" si="48"/>
        <v>1.9678734355442245E-2</v>
      </c>
    </row>
    <row r="18" spans="1:76" x14ac:dyDescent="0.3">
      <c r="A18">
        <v>616</v>
      </c>
      <c r="B18">
        <v>0.34</v>
      </c>
      <c r="C18">
        <v>1.1559999999999999</v>
      </c>
      <c r="D18">
        <f t="shared" si="0"/>
        <v>0.98908156711624928</v>
      </c>
      <c r="E18">
        <f t="shared" si="1"/>
        <v>2.4932004776514406E-2</v>
      </c>
      <c r="F18">
        <f t="shared" si="2"/>
        <v>41.545325336450766</v>
      </c>
      <c r="G18">
        <f t="shared" si="3"/>
        <v>0.43812536266135726</v>
      </c>
      <c r="H18">
        <f t="shared" si="4"/>
        <v>9.6285867974228809E-3</v>
      </c>
      <c r="I18">
        <f t="shared" si="5"/>
        <v>1.154451586303215</v>
      </c>
      <c r="J18">
        <f t="shared" si="6"/>
        <v>2.3975849763911851E-6</v>
      </c>
      <c r="L18">
        <v>618.44399999999996</v>
      </c>
      <c r="M18">
        <v>0.436</v>
      </c>
      <c r="N18">
        <v>1.135</v>
      </c>
      <c r="O18">
        <f t="shared" si="7"/>
        <v>0.99077859660365253</v>
      </c>
      <c r="P18">
        <f t="shared" si="8"/>
        <v>1.9895223957737955E-2</v>
      </c>
      <c r="Q18">
        <f t="shared" si="9"/>
        <v>44.173105302075413</v>
      </c>
      <c r="R18">
        <f t="shared" si="10"/>
        <v>0.59184315979785229</v>
      </c>
      <c r="S18">
        <f t="shared" si="11"/>
        <v>2.4287090455778926E-2</v>
      </c>
      <c r="T18">
        <f t="shared" si="12"/>
        <v>1.0337381701491</v>
      </c>
      <c r="U18">
        <f t="shared" si="13"/>
        <v>1.025395818475263E-2</v>
      </c>
      <c r="W18">
        <v>618.66700000000003</v>
      </c>
      <c r="X18">
        <v>0.46800000000000003</v>
      </c>
      <c r="Y18">
        <v>1.1120000000000001</v>
      </c>
      <c r="Z18">
        <f t="shared" si="14"/>
        <v>0.99034256443092683</v>
      </c>
      <c r="AA18">
        <f t="shared" si="15"/>
        <v>1.9646751815480978E-2</v>
      </c>
      <c r="AB18">
        <f t="shared" si="16"/>
        <v>40.853841016597833</v>
      </c>
      <c r="AC18">
        <f t="shared" si="17"/>
        <v>0.62516490038699224</v>
      </c>
      <c r="AD18">
        <f t="shared" si="18"/>
        <v>2.4700805913653184E-2</v>
      </c>
      <c r="AE18">
        <f t="shared" si="19"/>
        <v>0.97386857419162021</v>
      </c>
      <c r="AF18">
        <f t="shared" si="20"/>
        <v>1.9080290795855957E-2</v>
      </c>
      <c r="AH18">
        <v>620.22199999999998</v>
      </c>
      <c r="AI18">
        <v>0.47599999999999998</v>
      </c>
      <c r="AJ18">
        <v>1.21</v>
      </c>
      <c r="AK18">
        <f t="shared" si="21"/>
        <v>0.99076996805111817</v>
      </c>
      <c r="AL18">
        <f t="shared" si="22"/>
        <v>2.4576527620975896E-2</v>
      </c>
      <c r="AM18">
        <f t="shared" si="23"/>
        <v>43.645198346551702</v>
      </c>
      <c r="AN18">
        <f t="shared" si="24"/>
        <v>0.60350312942561313</v>
      </c>
      <c r="AO18">
        <f t="shared" si="25"/>
        <v>1.6257048013324657E-2</v>
      </c>
      <c r="AP18">
        <f t="shared" si="26"/>
        <v>1.0399215941517477</v>
      </c>
      <c r="AQ18">
        <f t="shared" si="27"/>
        <v>2.892666413588282E-2</v>
      </c>
      <c r="AS18">
        <v>632.22199999999998</v>
      </c>
      <c r="AT18">
        <v>0.85799999999999998</v>
      </c>
      <c r="AU18">
        <v>0.34599999999999997</v>
      </c>
      <c r="AV18">
        <f t="shared" si="28"/>
        <v>0.9900125274036955</v>
      </c>
      <c r="AW18">
        <f t="shared" si="29"/>
        <v>3.6186661677157553E-3</v>
      </c>
      <c r="AX18">
        <f t="shared" si="30"/>
        <v>19.946607700111702</v>
      </c>
      <c r="AY18">
        <f t="shared" si="31"/>
        <v>0.92707275159842395</v>
      </c>
      <c r="AZ18">
        <f t="shared" si="32"/>
        <v>4.7710450133775801E-3</v>
      </c>
      <c r="BA18">
        <f t="shared" si="33"/>
        <v>0.43493719211238441</v>
      </c>
      <c r="BB18">
        <f t="shared" si="34"/>
        <v>7.9098241408351762E-3</v>
      </c>
      <c r="BD18">
        <v>618.44399999999996</v>
      </c>
      <c r="BE18">
        <v>0.57199999999999995</v>
      </c>
      <c r="BF18">
        <v>0.754</v>
      </c>
      <c r="BG18">
        <f t="shared" si="35"/>
        <v>0.97041267848736856</v>
      </c>
      <c r="BH18">
        <f t="shared" si="36"/>
        <v>2.820891269681065E-2</v>
      </c>
      <c r="BI18">
        <f t="shared" si="37"/>
        <v>12.677263496313557</v>
      </c>
      <c r="BJ18">
        <f t="shared" si="38"/>
        <v>0.69406690292320106</v>
      </c>
      <c r="BK18">
        <f t="shared" si="39"/>
        <v>1.4900328789262202E-2</v>
      </c>
      <c r="BL18">
        <f t="shared" si="40"/>
        <v>0.85104468767037178</v>
      </c>
      <c r="BM18">
        <f t="shared" si="41"/>
        <v>9.4176714050400075E-3</v>
      </c>
      <c r="BO18">
        <v>617.11099999999999</v>
      </c>
      <c r="BP18">
        <v>0.56899999999999995</v>
      </c>
      <c r="BQ18">
        <v>0.72499999999999998</v>
      </c>
      <c r="BR18">
        <f t="shared" si="42"/>
        <v>0.96741025239065681</v>
      </c>
      <c r="BS18">
        <f t="shared" si="43"/>
        <v>2.9359321656080618E-2</v>
      </c>
      <c r="BT18">
        <f t="shared" si="44"/>
        <v>11.557675984228743</v>
      </c>
      <c r="BU18">
        <f t="shared" si="45"/>
        <v>0.69380161357458081</v>
      </c>
      <c r="BV18">
        <f t="shared" si="46"/>
        <v>1.5575442750819006E-2</v>
      </c>
      <c r="BW18">
        <f t="shared" si="47"/>
        <v>0.86655373490064214</v>
      </c>
      <c r="BX18">
        <f t="shared" si="48"/>
        <v>2.0037459864321278E-2</v>
      </c>
    </row>
    <row r="19" spans="1:76" x14ac:dyDescent="0.3">
      <c r="A19">
        <v>616.44799999999998</v>
      </c>
      <c r="B19">
        <v>0.36499999999999999</v>
      </c>
      <c r="C19">
        <v>1.133</v>
      </c>
      <c r="D19">
        <f t="shared" si="0"/>
        <v>0.98980089916506109</v>
      </c>
      <c r="E19">
        <f t="shared" si="1"/>
        <v>2.1900960610687362E-2</v>
      </c>
      <c r="F19">
        <f t="shared" si="2"/>
        <v>43.864562367780557</v>
      </c>
      <c r="G19">
        <f t="shared" si="3"/>
        <v>0.46258338669222221</v>
      </c>
      <c r="H19">
        <f t="shared" si="4"/>
        <v>9.5225173583237729E-3</v>
      </c>
      <c r="I19">
        <f t="shared" si="5"/>
        <v>1.1285267708873343</v>
      </c>
      <c r="J19">
        <f t="shared" si="6"/>
        <v>2.0009778694399764E-5</v>
      </c>
      <c r="L19">
        <v>618.88900000000001</v>
      </c>
      <c r="M19">
        <v>0.46899999999999997</v>
      </c>
      <c r="N19">
        <v>1.1040000000000001</v>
      </c>
      <c r="O19">
        <f t="shared" si="7"/>
        <v>0.99149150913168849</v>
      </c>
      <c r="P19">
        <f t="shared" si="8"/>
        <v>1.6956309905915595E-2</v>
      </c>
      <c r="Q19">
        <f t="shared" si="9"/>
        <v>46.481352279763918</v>
      </c>
      <c r="R19">
        <f t="shared" si="10"/>
        <v>0.62276967437107211</v>
      </c>
      <c r="S19">
        <f t="shared" si="11"/>
        <v>2.3645112756185561E-2</v>
      </c>
      <c r="T19">
        <f t="shared" si="12"/>
        <v>0.99754752355548071</v>
      </c>
      <c r="U19">
        <f t="shared" si="13"/>
        <v>1.1332129741170954E-2</v>
      </c>
      <c r="W19">
        <v>619.11099999999999</v>
      </c>
      <c r="X19">
        <v>0.501</v>
      </c>
      <c r="Y19">
        <v>1.08</v>
      </c>
      <c r="Z19">
        <f t="shared" si="14"/>
        <v>0.99105330558668148</v>
      </c>
      <c r="AA19">
        <f t="shared" si="15"/>
        <v>1.681677500641432E-2</v>
      </c>
      <c r="AB19">
        <f t="shared" si="16"/>
        <v>42.744290522980478</v>
      </c>
      <c r="AC19">
        <f t="shared" si="17"/>
        <v>0.65409345760304916</v>
      </c>
      <c r="AD19">
        <f t="shared" si="18"/>
        <v>2.343760676085661E-2</v>
      </c>
      <c r="AE19">
        <f t="shared" si="19"/>
        <v>0.93768430518159152</v>
      </c>
      <c r="AF19">
        <f t="shared" si="20"/>
        <v>2.0253756991646398E-2</v>
      </c>
      <c r="AH19">
        <v>620.66999999999996</v>
      </c>
      <c r="AI19">
        <v>0.51</v>
      </c>
      <c r="AJ19">
        <v>1.171</v>
      </c>
      <c r="AK19">
        <f t="shared" si="21"/>
        <v>0.99148562300319487</v>
      </c>
      <c r="AL19">
        <f t="shared" si="22"/>
        <v>2.0236354646735347E-2</v>
      </c>
      <c r="AM19">
        <f t="shared" si="23"/>
        <v>45.877805669759134</v>
      </c>
      <c r="AN19">
        <f t="shared" si="24"/>
        <v>0.63437446367034978</v>
      </c>
      <c r="AO19">
        <f t="shared" si="25"/>
        <v>1.5469007213287153E-2</v>
      </c>
      <c r="AP19">
        <f t="shared" si="26"/>
        <v>1.0038490052128137</v>
      </c>
      <c r="AQ19">
        <f t="shared" si="27"/>
        <v>2.7939455058345986E-2</v>
      </c>
      <c r="AS19">
        <v>632.66700000000003</v>
      </c>
      <c r="AT19">
        <v>0.872</v>
      </c>
      <c r="AU19">
        <v>0.316</v>
      </c>
      <c r="AV19">
        <f t="shared" si="28"/>
        <v>0.99070936423426248</v>
      </c>
      <c r="AW19">
        <f t="shared" si="29"/>
        <v>3.0518720249497148E-3</v>
      </c>
      <c r="AX19">
        <f t="shared" si="30"/>
        <v>20.147925664451598</v>
      </c>
      <c r="AY19">
        <f t="shared" si="31"/>
        <v>0.93642955060669519</v>
      </c>
      <c r="AZ19">
        <f t="shared" si="32"/>
        <v>4.1511669913806976E-3</v>
      </c>
      <c r="BA19">
        <f t="shared" si="33"/>
        <v>0.40781942242604896</v>
      </c>
      <c r="BB19">
        <f t="shared" si="34"/>
        <v>8.4308063346532226E-3</v>
      </c>
      <c r="BD19">
        <v>619.822</v>
      </c>
      <c r="BE19">
        <v>0.60699999999999998</v>
      </c>
      <c r="BF19">
        <v>0.71499999999999997</v>
      </c>
      <c r="BG19">
        <f t="shared" si="35"/>
        <v>0.97257492546681323</v>
      </c>
      <c r="BH19">
        <f t="shared" si="36"/>
        <v>2.4147832783749837E-2</v>
      </c>
      <c r="BI19">
        <f t="shared" si="37"/>
        <v>13.173112655695911</v>
      </c>
      <c r="BJ19">
        <f t="shared" si="38"/>
        <v>0.72121412522947093</v>
      </c>
      <c r="BK19">
        <f t="shared" si="39"/>
        <v>1.304486640193327E-2</v>
      </c>
      <c r="BL19">
        <f t="shared" si="40"/>
        <v>0.8127119322559595</v>
      </c>
      <c r="BM19">
        <f t="shared" si="41"/>
        <v>9.5476217051932242E-3</v>
      </c>
      <c r="BO19">
        <v>619.11099999999999</v>
      </c>
      <c r="BP19">
        <v>0.61399999999999999</v>
      </c>
      <c r="BQ19">
        <v>0.67200000000000004</v>
      </c>
      <c r="BR19">
        <f t="shared" si="42"/>
        <v>0.97054554005329996</v>
      </c>
      <c r="BS19">
        <f t="shared" si="43"/>
        <v>2.3787008294665929E-2</v>
      </c>
      <c r="BT19">
        <f t="shared" si="44"/>
        <v>12.15736741896254</v>
      </c>
      <c r="BU19">
        <f t="shared" si="45"/>
        <v>0.72980079590439484</v>
      </c>
      <c r="BV19">
        <f t="shared" si="46"/>
        <v>1.340982433209131E-2</v>
      </c>
      <c r="BW19">
        <f t="shared" si="47"/>
        <v>0.81549637892905857</v>
      </c>
      <c r="BX19">
        <f t="shared" si="48"/>
        <v>2.0591210765751954E-2</v>
      </c>
    </row>
    <row r="20" spans="1:76" x14ac:dyDescent="0.3">
      <c r="A20">
        <v>617.11099999999999</v>
      </c>
      <c r="B20">
        <v>0.39300000000000002</v>
      </c>
      <c r="C20">
        <v>1.1060000000000001</v>
      </c>
      <c r="D20">
        <f t="shared" si="0"/>
        <v>0.99086544637122675</v>
      </c>
      <c r="E20">
        <f t="shared" si="1"/>
        <v>1.8300730378728248E-2</v>
      </c>
      <c r="F20">
        <f t="shared" si="2"/>
        <v>47.737158773015366</v>
      </c>
      <c r="G20">
        <f t="shared" si="3"/>
        <v>0.50342270352857266</v>
      </c>
      <c r="H20">
        <f t="shared" si="4"/>
        <v>1.2193173454559048E-2</v>
      </c>
      <c r="I20">
        <f t="shared" si="5"/>
        <v>1.0841951295701038</v>
      </c>
      <c r="J20">
        <f t="shared" si="6"/>
        <v>4.7545237446456679E-4</v>
      </c>
      <c r="L20">
        <v>619.33299999999997</v>
      </c>
      <c r="M20">
        <v>0.50700000000000001</v>
      </c>
      <c r="N20">
        <v>1.0669999999999999</v>
      </c>
      <c r="O20">
        <f t="shared" si="7"/>
        <v>0.99220281960909951</v>
      </c>
      <c r="P20">
        <f t="shared" si="8"/>
        <v>1.4200325950379277E-2</v>
      </c>
      <c r="Q20">
        <f t="shared" si="9"/>
        <v>48.953942272876212</v>
      </c>
      <c r="R20">
        <f t="shared" si="10"/>
        <v>0.65589810091932688</v>
      </c>
      <c r="S20">
        <f t="shared" si="11"/>
        <v>2.2170644457382049E-2</v>
      </c>
      <c r="T20">
        <f t="shared" si="12"/>
        <v>0.95691776615191892</v>
      </c>
      <c r="U20">
        <f t="shared" si="13"/>
        <v>1.2118098208983595E-2</v>
      </c>
      <c r="W20">
        <v>619.55600000000004</v>
      </c>
      <c r="X20">
        <v>0.53800000000000003</v>
      </c>
      <c r="Y20">
        <v>1.042</v>
      </c>
      <c r="Z20">
        <f t="shared" si="14"/>
        <v>0.9917656475108052</v>
      </c>
      <c r="AA20">
        <f t="shared" si="15"/>
        <v>1.4151152558245917E-2</v>
      </c>
      <c r="AB20">
        <f t="shared" si="16"/>
        <v>44.751437368945027</v>
      </c>
      <c r="AC20">
        <f t="shared" si="17"/>
        <v>0.68480777299654427</v>
      </c>
      <c r="AD20">
        <f t="shared" si="18"/>
        <v>2.1552522212204862E-2</v>
      </c>
      <c r="AE20">
        <f t="shared" si="19"/>
        <v>0.89747915681228096</v>
      </c>
      <c r="AF20">
        <f t="shared" si="20"/>
        <v>2.0886274115689288E-2</v>
      </c>
      <c r="AH20">
        <v>621.31899999999996</v>
      </c>
      <c r="AI20">
        <v>0.55500000000000005</v>
      </c>
      <c r="AJ20">
        <v>1.1240000000000001</v>
      </c>
      <c r="AK20">
        <f t="shared" si="21"/>
        <v>0.99252236421725237</v>
      </c>
      <c r="AL20">
        <f t="shared" si="22"/>
        <v>1.566614138011423E-2</v>
      </c>
      <c r="AM20">
        <f t="shared" si="23"/>
        <v>49.387731362486377</v>
      </c>
      <c r="AN20">
        <f t="shared" si="24"/>
        <v>0.68290789277274289</v>
      </c>
      <c r="AO20">
        <f t="shared" si="25"/>
        <v>1.6360429033563478E-2</v>
      </c>
      <c r="AP20">
        <f t="shared" si="26"/>
        <v>0.94327707592202259</v>
      </c>
      <c r="AQ20">
        <f t="shared" si="27"/>
        <v>3.2660775287294427E-2</v>
      </c>
      <c r="AS20">
        <v>633.11900000000003</v>
      </c>
      <c r="AT20">
        <v>0.88800000000000001</v>
      </c>
      <c r="AU20">
        <v>0.28699999999999998</v>
      </c>
      <c r="AV20">
        <f t="shared" si="28"/>
        <v>0.991417162543063</v>
      </c>
      <c r="AW20">
        <f t="shared" si="29"/>
        <v>2.5441772031079466E-3</v>
      </c>
      <c r="AX20">
        <f t="shared" si="30"/>
        <v>20.342478151049853</v>
      </c>
      <c r="AY20">
        <f t="shared" si="31"/>
        <v>0.94547190566739803</v>
      </c>
      <c r="AZ20">
        <f t="shared" si="32"/>
        <v>3.3030199410422961E-3</v>
      </c>
      <c r="BA20">
        <f t="shared" si="33"/>
        <v>0.37962966611510374</v>
      </c>
      <c r="BB20">
        <f t="shared" si="34"/>
        <v>8.5802550445956017E-3</v>
      </c>
      <c r="BD20">
        <v>621.33299999999997</v>
      </c>
      <c r="BE20">
        <v>0.64400000000000002</v>
      </c>
      <c r="BF20">
        <v>0.66300000000000003</v>
      </c>
      <c r="BG20">
        <f t="shared" si="35"/>
        <v>0.97494586536952776</v>
      </c>
      <c r="BH20">
        <f t="shared" si="36"/>
        <v>1.9816749033061735E-2</v>
      </c>
      <c r="BI20">
        <f t="shared" si="37"/>
        <v>13.738340872582208</v>
      </c>
      <c r="BJ20">
        <f t="shared" si="38"/>
        <v>0.75215977829199143</v>
      </c>
      <c r="BK20">
        <f t="shared" si="39"/>
        <v>1.1698537640172738E-2</v>
      </c>
      <c r="BL20">
        <f t="shared" si="40"/>
        <v>0.76690351862058659</v>
      </c>
      <c r="BM20">
        <f t="shared" si="41"/>
        <v>1.0795941181738577E-2</v>
      </c>
      <c r="BO20">
        <v>621.11099999999999</v>
      </c>
      <c r="BP20">
        <v>0.65700000000000003</v>
      </c>
      <c r="BQ20">
        <v>0.61299999999999999</v>
      </c>
      <c r="BR20">
        <f t="shared" si="42"/>
        <v>0.973680827715943</v>
      </c>
      <c r="BS20">
        <f t="shared" si="43"/>
        <v>1.8762945727100445E-2</v>
      </c>
      <c r="BT20">
        <f t="shared" si="44"/>
        <v>12.785505772174066</v>
      </c>
      <c r="BU20">
        <f t="shared" si="45"/>
        <v>0.76750763278067702</v>
      </c>
      <c r="BV20">
        <f t="shared" si="46"/>
        <v>1.2211936902788956E-2</v>
      </c>
      <c r="BW20">
        <f t="shared" si="47"/>
        <v>0.75843609784103583</v>
      </c>
      <c r="BX20">
        <f t="shared" si="48"/>
        <v>2.115165855522735E-2</v>
      </c>
    </row>
    <row r="21" spans="1:76" x14ac:dyDescent="0.3">
      <c r="A21">
        <v>617.55600000000004</v>
      </c>
      <c r="B21">
        <v>0.42499999999999999</v>
      </c>
      <c r="C21">
        <v>1.0740000000000001</v>
      </c>
      <c r="D21">
        <f t="shared" si="0"/>
        <v>0.99157996146435468</v>
      </c>
      <c r="E21">
        <f t="shared" si="1"/>
        <v>1.559677012834609E-2</v>
      </c>
      <c r="F21">
        <f t="shared" si="2"/>
        <v>50.671844767302311</v>
      </c>
      <c r="G21">
        <f t="shared" si="3"/>
        <v>0.53437107991343824</v>
      </c>
      <c r="H21">
        <f t="shared" si="4"/>
        <v>1.1962033121431697E-2</v>
      </c>
      <c r="I21">
        <f t="shared" si="5"/>
        <v>1.0496153837443725</v>
      </c>
      <c r="J21">
        <f t="shared" si="6"/>
        <v>5.9460950993421786E-4</v>
      </c>
      <c r="L21">
        <v>619.77800000000002</v>
      </c>
      <c r="M21">
        <v>0.55000000000000004</v>
      </c>
      <c r="N21">
        <v>1.022</v>
      </c>
      <c r="O21">
        <f t="shared" si="7"/>
        <v>0.99291573213713546</v>
      </c>
      <c r="P21">
        <f t="shared" si="8"/>
        <v>1.1627339621121184E-2</v>
      </c>
      <c r="Q21">
        <f t="shared" si="9"/>
        <v>51.600828534396584</v>
      </c>
      <c r="R21">
        <f t="shared" si="10"/>
        <v>0.69136179580631818</v>
      </c>
      <c r="S21">
        <f t="shared" si="11"/>
        <v>1.9983157313587182E-2</v>
      </c>
      <c r="T21">
        <f t="shared" si="12"/>
        <v>0.91092147072272345</v>
      </c>
      <c r="U21">
        <f t="shared" si="13"/>
        <v>1.2338439666402789E-2</v>
      </c>
      <c r="W21">
        <v>620</v>
      </c>
      <c r="X21">
        <v>0.57999999999999996</v>
      </c>
      <c r="Y21">
        <v>0.998</v>
      </c>
      <c r="Z21">
        <f t="shared" si="14"/>
        <v>0.99247638866655985</v>
      </c>
      <c r="AA21">
        <f t="shared" si="15"/>
        <v>1.1710163546435606E-2</v>
      </c>
      <c r="AB21">
        <f t="shared" si="16"/>
        <v>46.860774530145605</v>
      </c>
      <c r="AC21">
        <f t="shared" si="17"/>
        <v>0.71708585318314888</v>
      </c>
      <c r="AD21">
        <f t="shared" si="18"/>
        <v>1.879253114295186E-2</v>
      </c>
      <c r="AE21">
        <f t="shared" si="19"/>
        <v>0.85290965549438047</v>
      </c>
      <c r="AF21">
        <f t="shared" si="20"/>
        <v>2.1051208068759358E-2</v>
      </c>
      <c r="AH21">
        <v>621.77800000000002</v>
      </c>
      <c r="AI21">
        <v>0.6</v>
      </c>
      <c r="AJ21">
        <v>1.069</v>
      </c>
      <c r="AK21">
        <f t="shared" si="21"/>
        <v>0.99325559105431316</v>
      </c>
      <c r="AL21">
        <f t="shared" si="22"/>
        <v>1.2334757263868099E-2</v>
      </c>
      <c r="AM21">
        <f t="shared" si="23"/>
        <v>52.058668670431885</v>
      </c>
      <c r="AN21">
        <f t="shared" si="24"/>
        <v>0.71984022633772693</v>
      </c>
      <c r="AO21">
        <f t="shared" si="25"/>
        <v>1.4361679848677625E-2</v>
      </c>
      <c r="AP21">
        <f t="shared" si="26"/>
        <v>0.89333304949638925</v>
      </c>
      <c r="AQ21">
        <f t="shared" si="27"/>
        <v>3.0858877499238012E-2</v>
      </c>
      <c r="AS21">
        <v>633.77800000000002</v>
      </c>
      <c r="AT21">
        <v>0.90300000000000002</v>
      </c>
      <c r="AU21">
        <v>0.253</v>
      </c>
      <c r="AV21">
        <f t="shared" si="28"/>
        <v>0.99244910742248671</v>
      </c>
      <c r="AW21">
        <f t="shared" si="29"/>
        <v>1.9596341410954054E-3</v>
      </c>
      <c r="AX21">
        <f t="shared" si="30"/>
        <v>20.605799165971586</v>
      </c>
      <c r="AY21">
        <f t="shared" si="31"/>
        <v>0.95771046480123079</v>
      </c>
      <c r="AZ21">
        <f t="shared" si="32"/>
        <v>2.9932349587667101E-3</v>
      </c>
      <c r="BA21">
        <f t="shared" si="33"/>
        <v>0.33741308155893562</v>
      </c>
      <c r="BB21">
        <f t="shared" si="34"/>
        <v>7.1255683382755166E-3</v>
      </c>
      <c r="BD21">
        <v>622.88900000000001</v>
      </c>
      <c r="BE21">
        <v>0.68600000000000005</v>
      </c>
      <c r="BF21">
        <v>0.61499999999999999</v>
      </c>
      <c r="BG21">
        <f t="shared" si="35"/>
        <v>0.97738741565981491</v>
      </c>
      <c r="BH21">
        <f t="shared" si="36"/>
        <v>1.6158022524292218E-2</v>
      </c>
      <c r="BI21">
        <f t="shared" si="37"/>
        <v>14.339174527882811</v>
      </c>
      <c r="BJ21">
        <f t="shared" si="38"/>
        <v>0.78505479182766347</v>
      </c>
      <c r="BK21">
        <f t="shared" si="39"/>
        <v>9.8118517840217346E-3</v>
      </c>
      <c r="BL21">
        <f t="shared" si="40"/>
        <v>0.71523176496608898</v>
      </c>
      <c r="BM21">
        <f t="shared" si="41"/>
        <v>1.0046406708217303E-2</v>
      </c>
      <c r="BO21">
        <v>623.11099999999999</v>
      </c>
      <c r="BP21">
        <v>0.70099999999999996</v>
      </c>
      <c r="BQ21">
        <v>0.54400000000000004</v>
      </c>
      <c r="BR21">
        <f t="shared" si="42"/>
        <v>0.97681611537858604</v>
      </c>
      <c r="BS21">
        <f t="shared" si="43"/>
        <v>1.4189885194288291E-2</v>
      </c>
      <c r="BT21">
        <f t="shared" si="44"/>
        <v>13.43343589017034</v>
      </c>
      <c r="BU21">
        <f t="shared" si="45"/>
        <v>0.80640255957762186</v>
      </c>
      <c r="BV21">
        <f t="shared" si="46"/>
        <v>1.1109699565514134E-2</v>
      </c>
      <c r="BW21">
        <f t="shared" si="47"/>
        <v>0.69469079260173239</v>
      </c>
      <c r="BX21">
        <f t="shared" si="48"/>
        <v>2.2707714974938311E-2</v>
      </c>
    </row>
    <row r="22" spans="1:76" x14ac:dyDescent="0.3">
      <c r="A22">
        <v>618</v>
      </c>
      <c r="B22">
        <v>0.46300000000000002</v>
      </c>
      <c r="C22">
        <v>1.0369999999999999</v>
      </c>
      <c r="D22">
        <f t="shared" si="0"/>
        <v>0.99229287090558771</v>
      </c>
      <c r="E22">
        <f t="shared" si="1"/>
        <v>1.3090851203020568E-2</v>
      </c>
      <c r="F22">
        <f t="shared" si="2"/>
        <v>53.901869083714182</v>
      </c>
      <c r="G22">
        <f t="shared" si="3"/>
        <v>0.56843401150856854</v>
      </c>
      <c r="H22">
        <f t="shared" si="4"/>
        <v>1.1116330782788958E-2</v>
      </c>
      <c r="I22">
        <f t="shared" si="5"/>
        <v>1.0104267862998715</v>
      </c>
      <c r="J22">
        <f t="shared" si="6"/>
        <v>7.0613568635269385E-4</v>
      </c>
      <c r="L22">
        <v>620.44399999999996</v>
      </c>
      <c r="M22">
        <v>0.60099999999999998</v>
      </c>
      <c r="N22">
        <v>0.96499999999999997</v>
      </c>
      <c r="O22">
        <f t="shared" si="7"/>
        <v>0.993982697853252</v>
      </c>
      <c r="P22">
        <f t="shared" si="8"/>
        <v>8.7132808181869421E-3</v>
      </c>
      <c r="Q22">
        <f t="shared" si="9"/>
        <v>55.851191083442913</v>
      </c>
      <c r="R22">
        <f t="shared" si="10"/>
        <v>0.74830929777865174</v>
      </c>
      <c r="S22">
        <f t="shared" si="11"/>
        <v>2.1700029212039496E-2</v>
      </c>
      <c r="T22">
        <f t="shared" si="12"/>
        <v>0.83031246953114812</v>
      </c>
      <c r="U22">
        <f t="shared" si="13"/>
        <v>1.8140730863797895E-2</v>
      </c>
      <c r="W22">
        <v>620.66700000000003</v>
      </c>
      <c r="X22">
        <v>0.627</v>
      </c>
      <c r="Y22">
        <v>0.94199999999999995</v>
      </c>
      <c r="Z22">
        <f t="shared" si="14"/>
        <v>0.99354410116856084</v>
      </c>
      <c r="AA22">
        <f t="shared" si="15"/>
        <v>8.9057003848908006E-3</v>
      </c>
      <c r="AB22">
        <f t="shared" si="16"/>
        <v>50.200867551928035</v>
      </c>
      <c r="AC22">
        <f t="shared" si="17"/>
        <v>0.76819754474716995</v>
      </c>
      <c r="AD22">
        <f t="shared" si="18"/>
        <v>1.9936746642629059E-2</v>
      </c>
      <c r="AE22">
        <f t="shared" si="19"/>
        <v>0.77632048394624775</v>
      </c>
      <c r="AF22">
        <f t="shared" si="20"/>
        <v>2.7449702039805533E-2</v>
      </c>
      <c r="AH22">
        <v>622.22199999999998</v>
      </c>
      <c r="AI22">
        <v>0.65400000000000003</v>
      </c>
      <c r="AJ22">
        <v>1.004</v>
      </c>
      <c r="AK22">
        <f t="shared" si="21"/>
        <v>0.99396485623003195</v>
      </c>
      <c r="AL22">
        <f t="shared" si="22"/>
        <v>9.5111798874950026E-3</v>
      </c>
      <c r="AM22">
        <f t="shared" si="23"/>
        <v>54.770958865879138</v>
      </c>
      <c r="AN22">
        <f t="shared" si="24"/>
        <v>0.75734436614861067</v>
      </c>
      <c r="AO22">
        <f t="shared" si="25"/>
        <v>1.0680058014658102E-2</v>
      </c>
      <c r="AP22">
        <f t="shared" si="26"/>
        <v>0.83834588462240422</v>
      </c>
      <c r="AQ22">
        <f t="shared" si="27"/>
        <v>2.7441285941533815E-2</v>
      </c>
      <c r="AS22">
        <v>634.22199999999998</v>
      </c>
      <c r="AT22">
        <v>0.91500000000000004</v>
      </c>
      <c r="AU22">
        <v>0.22</v>
      </c>
      <c r="AV22">
        <f t="shared" si="28"/>
        <v>0.9931443783275915</v>
      </c>
      <c r="AW22">
        <f t="shared" si="29"/>
        <v>1.5383414334805741E-3</v>
      </c>
      <c r="AX22">
        <f t="shared" si="30"/>
        <v>20.768022948726397</v>
      </c>
      <c r="AY22">
        <f t="shared" si="31"/>
        <v>0.96525025557238853</v>
      </c>
      <c r="AZ22">
        <f t="shared" si="32"/>
        <v>2.5250881850903606E-3</v>
      </c>
      <c r="BA22">
        <f t="shared" si="33"/>
        <v>0.30826304050799341</v>
      </c>
      <c r="BB22">
        <f t="shared" si="34"/>
        <v>7.7903643197156864E-3</v>
      </c>
      <c r="BD22">
        <v>624.44399999999996</v>
      </c>
      <c r="BE22">
        <v>0.72299999999999998</v>
      </c>
      <c r="BF22">
        <v>0.55700000000000005</v>
      </c>
      <c r="BG22">
        <f t="shared" si="35"/>
        <v>0.97982739683037812</v>
      </c>
      <c r="BH22">
        <f t="shared" si="36"/>
        <v>1.2692380481922921E-2</v>
      </c>
      <c r="BI22">
        <f t="shared" si="37"/>
        <v>14.951061327704208</v>
      </c>
      <c r="BJ22">
        <f t="shared" si="38"/>
        <v>0.81855495345285345</v>
      </c>
      <c r="BK22">
        <f t="shared" si="39"/>
        <v>9.130749129376994E-3</v>
      </c>
      <c r="BL22">
        <f t="shared" si="40"/>
        <v>0.65865907086259268</v>
      </c>
      <c r="BM22">
        <f t="shared" si="41"/>
        <v>1.033456668864563E-2</v>
      </c>
      <c r="BO22">
        <v>625.11099999999999</v>
      </c>
      <c r="BP22">
        <v>0.75</v>
      </c>
      <c r="BQ22">
        <v>0.47499999999999998</v>
      </c>
      <c r="BR22">
        <f t="shared" si="42"/>
        <v>0.97995140304122907</v>
      </c>
      <c r="BS22">
        <f t="shared" si="43"/>
        <v>1.0415903708445438E-2</v>
      </c>
      <c r="BT22">
        <f t="shared" si="44"/>
        <v>14.087436533214554</v>
      </c>
      <c r="BU22">
        <f t="shared" si="45"/>
        <v>0.84566189701207295</v>
      </c>
      <c r="BV22">
        <f t="shared" si="46"/>
        <v>9.1511985399484515E-3</v>
      </c>
      <c r="BW22">
        <f t="shared" si="47"/>
        <v>0.62362855431982422</v>
      </c>
      <c r="BX22">
        <f t="shared" si="48"/>
        <v>2.2090447159200947E-2</v>
      </c>
    </row>
    <row r="23" spans="1:76" x14ac:dyDescent="0.3">
      <c r="A23">
        <v>618.44799999999998</v>
      </c>
      <c r="B23">
        <v>0.50700000000000001</v>
      </c>
      <c r="C23">
        <v>0.995</v>
      </c>
      <c r="D23">
        <f t="shared" si="0"/>
        <v>0.99301220295439951</v>
      </c>
      <c r="E23">
        <f t="shared" si="1"/>
        <v>1.080196203201933E-2</v>
      </c>
      <c r="F23">
        <f t="shared" si="2"/>
        <v>57.49351833612063</v>
      </c>
      <c r="G23">
        <f t="shared" si="3"/>
        <v>0.60631053837457283</v>
      </c>
      <c r="H23">
        <f t="shared" si="4"/>
        <v>9.862583032247501E-3</v>
      </c>
      <c r="I23">
        <f t="shared" si="5"/>
        <v>0.96525138824607348</v>
      </c>
      <c r="J23">
        <f t="shared" si="6"/>
        <v>8.8497990128585469E-4</v>
      </c>
      <c r="L23">
        <v>620.88900000000001</v>
      </c>
      <c r="M23">
        <v>0.65900000000000003</v>
      </c>
      <c r="N23">
        <v>0.89600000000000002</v>
      </c>
      <c r="O23">
        <f t="shared" si="7"/>
        <v>0.99469561038128795</v>
      </c>
      <c r="P23">
        <f t="shared" si="8"/>
        <v>6.647411373895417E-3</v>
      </c>
      <c r="Q23">
        <f t="shared" si="9"/>
        <v>58.841758589135587</v>
      </c>
      <c r="R23">
        <f t="shared" si="10"/>
        <v>0.78837772652175786</v>
      </c>
      <c r="S23">
        <f t="shared" si="11"/>
        <v>1.6738596119938758E-2</v>
      </c>
      <c r="T23">
        <f t="shared" si="12"/>
        <v>0.76714514791567989</v>
      </c>
      <c r="U23">
        <f t="shared" si="13"/>
        <v>1.660357290567202E-2</v>
      </c>
      <c r="W23">
        <v>621.11099999999999</v>
      </c>
      <c r="X23">
        <v>0.67800000000000005</v>
      </c>
      <c r="Y23">
        <v>0.88</v>
      </c>
      <c r="Z23">
        <f t="shared" si="14"/>
        <v>0.9942548423243156</v>
      </c>
      <c r="AA23">
        <f t="shared" si="15"/>
        <v>6.9697900605340136E-3</v>
      </c>
      <c r="AB23">
        <f t="shared" si="16"/>
        <v>52.503299759589922</v>
      </c>
      <c r="AC23">
        <f t="shared" si="17"/>
        <v>0.80343045714740069</v>
      </c>
      <c r="AD23">
        <f t="shared" si="18"/>
        <v>1.573279958020591E-2</v>
      </c>
      <c r="AE23">
        <f t="shared" si="19"/>
        <v>0.71802700010241283</v>
      </c>
      <c r="AF23">
        <f t="shared" si="20"/>
        <v>2.6235252695823774E-2</v>
      </c>
      <c r="AH23">
        <v>622.66700000000003</v>
      </c>
      <c r="AI23">
        <v>0.71099999999999997</v>
      </c>
      <c r="AJ23">
        <v>0.92400000000000004</v>
      </c>
      <c r="AK23">
        <f t="shared" si="21"/>
        <v>0.9946757188498403</v>
      </c>
      <c r="AL23">
        <f t="shared" si="22"/>
        <v>7.0693893022848783E-3</v>
      </c>
      <c r="AM23">
        <f t="shared" si="23"/>
        <v>57.5822580789021</v>
      </c>
      <c r="AN23">
        <f t="shared" si="24"/>
        <v>0.796217551220186</v>
      </c>
      <c r="AO23">
        <f t="shared" si="25"/>
        <v>7.2620310359650308E-3</v>
      </c>
      <c r="AP23">
        <f t="shared" si="26"/>
        <v>0.77560552228373547</v>
      </c>
      <c r="AQ23">
        <f t="shared" si="27"/>
        <v>2.2020921016682942E-2</v>
      </c>
      <c r="AS23">
        <v>634.66700000000003</v>
      </c>
      <c r="AT23">
        <v>0.92800000000000005</v>
      </c>
      <c r="AU23">
        <v>0.188</v>
      </c>
      <c r="AV23">
        <f t="shared" si="28"/>
        <v>0.99384121515815849</v>
      </c>
      <c r="AW23">
        <f t="shared" si="29"/>
        <v>1.175318682846568E-3</v>
      </c>
      <c r="AX23">
        <f t="shared" si="30"/>
        <v>20.917094991234382</v>
      </c>
      <c r="AY23">
        <f t="shared" si="31"/>
        <v>0.97217878350616349</v>
      </c>
      <c r="AZ23">
        <f t="shared" si="32"/>
        <v>1.9517649120844591E-3</v>
      </c>
      <c r="BA23">
        <f t="shared" si="33"/>
        <v>0.27851549589804142</v>
      </c>
      <c r="BB23">
        <f t="shared" si="34"/>
        <v>8.1930549976683524E-3</v>
      </c>
      <c r="BD23">
        <v>625.822</v>
      </c>
      <c r="BE23">
        <v>0.76100000000000001</v>
      </c>
      <c r="BF23">
        <v>0.49299999999999999</v>
      </c>
      <c r="BG23">
        <f t="shared" si="35"/>
        <v>0.98198964380982279</v>
      </c>
      <c r="BH23">
        <f t="shared" si="36"/>
        <v>9.7647574480412107E-3</v>
      </c>
      <c r="BI23">
        <f t="shared" si="37"/>
        <v>15.494160028078511</v>
      </c>
      <c r="BJ23">
        <f t="shared" si="38"/>
        <v>0.84828903865665328</v>
      </c>
      <c r="BK23">
        <f t="shared" si="39"/>
        <v>7.6193762696027097E-3</v>
      </c>
      <c r="BL23">
        <f t="shared" si="40"/>
        <v>0.60413978303971816</v>
      </c>
      <c r="BM23">
        <f t="shared" si="41"/>
        <v>1.2352051374115625E-2</v>
      </c>
      <c r="BO23">
        <v>627.11099999999999</v>
      </c>
      <c r="BP23">
        <v>0.79900000000000004</v>
      </c>
      <c r="BQ23">
        <v>0.39900000000000002</v>
      </c>
      <c r="BR23">
        <f t="shared" si="42"/>
        <v>0.98308669070387211</v>
      </c>
      <c r="BS23">
        <f t="shared" si="43"/>
        <v>7.1922453381776056E-3</v>
      </c>
      <c r="BT23">
        <f t="shared" si="44"/>
        <v>14.727626786697678</v>
      </c>
      <c r="BU23">
        <f t="shared" si="45"/>
        <v>0.88409220354319618</v>
      </c>
      <c r="BV23">
        <f t="shared" si="46"/>
        <v>7.24068310383672E-3</v>
      </c>
      <c r="BW23">
        <f t="shared" si="47"/>
        <v>0.5447614271922897</v>
      </c>
      <c r="BX23">
        <f t="shared" si="48"/>
        <v>2.1246393657133166E-2</v>
      </c>
    </row>
    <row r="24" spans="1:76" x14ac:dyDescent="0.3">
      <c r="A24">
        <v>619.11099999999999</v>
      </c>
      <c r="B24">
        <v>0.55900000000000005</v>
      </c>
      <c r="C24">
        <v>0.93799999999999994</v>
      </c>
      <c r="D24">
        <f t="shared" si="0"/>
        <v>0.99407675016056529</v>
      </c>
      <c r="E24">
        <f t="shared" si="1"/>
        <v>8.1004161851156182E-3</v>
      </c>
      <c r="F24">
        <f t="shared" si="2"/>
        <v>63.459989099269968</v>
      </c>
      <c r="G24">
        <f t="shared" si="3"/>
        <v>0.66923126762012486</v>
      </c>
      <c r="H24">
        <f t="shared" si="4"/>
        <v>1.2150932361139576E-2</v>
      </c>
      <c r="I24">
        <f t="shared" si="5"/>
        <v>0.88567247424949669</v>
      </c>
      <c r="J24">
        <f t="shared" si="6"/>
        <v>2.7381699511695814E-3</v>
      </c>
      <c r="L24">
        <v>621.33299999999997</v>
      </c>
      <c r="M24">
        <v>0.72299999999999998</v>
      </c>
      <c r="N24">
        <v>0.81100000000000005</v>
      </c>
      <c r="O24">
        <f t="shared" si="7"/>
        <v>0.99540692085869897</v>
      </c>
      <c r="P24">
        <f t="shared" si="8"/>
        <v>4.8456489444807516E-3</v>
      </c>
      <c r="Q24">
        <f t="shared" si="9"/>
        <v>61.883939889379178</v>
      </c>
      <c r="R24">
        <f t="shared" si="10"/>
        <v>0.82913769078285116</v>
      </c>
      <c r="S24">
        <f t="shared" si="11"/>
        <v>1.1265209404716132E-2</v>
      </c>
      <c r="T24">
        <f t="shared" si="12"/>
        <v>0.69545887880400625</v>
      </c>
      <c r="U24">
        <f t="shared" si="13"/>
        <v>1.3349750687227328E-2</v>
      </c>
      <c r="W24">
        <v>621.55600000000004</v>
      </c>
      <c r="X24">
        <v>0.73399999999999999</v>
      </c>
      <c r="Y24">
        <v>0.80500000000000005</v>
      </c>
      <c r="Z24">
        <f t="shared" si="14"/>
        <v>0.99496718424843922</v>
      </c>
      <c r="AA24">
        <f t="shared" si="15"/>
        <v>5.2473295076989994E-3</v>
      </c>
      <c r="AB24">
        <f t="shared" si="16"/>
        <v>54.829656269321674</v>
      </c>
      <c r="AC24">
        <f t="shared" si="17"/>
        <v>0.83902947059341215</v>
      </c>
      <c r="AD24">
        <f t="shared" si="18"/>
        <v>1.103118969313243E-2</v>
      </c>
      <c r="AE24">
        <f t="shared" si="19"/>
        <v>0.65302772237139728</v>
      </c>
      <c r="AF24">
        <f t="shared" si="20"/>
        <v>2.3095573167625116E-2</v>
      </c>
      <c r="AH24">
        <v>623.33299999999997</v>
      </c>
      <c r="AI24">
        <v>0.77400000000000002</v>
      </c>
      <c r="AJ24">
        <v>0.83399999999999996</v>
      </c>
      <c r="AK24">
        <f t="shared" si="21"/>
        <v>0.99573961661341848</v>
      </c>
      <c r="AL24">
        <f t="shared" si="22"/>
        <v>4.7060705520156534E-3</v>
      </c>
      <c r="AM24">
        <f t="shared" si="23"/>
        <v>61.838818866021477</v>
      </c>
      <c r="AN24">
        <f t="shared" si="24"/>
        <v>0.85507506253723231</v>
      </c>
      <c r="AO24">
        <f t="shared" si="25"/>
        <v>6.5731657654161269E-3</v>
      </c>
      <c r="AP24">
        <f t="shared" si="26"/>
        <v>0.66505669868945594</v>
      </c>
      <c r="AQ24">
        <f t="shared" si="27"/>
        <v>2.8541839057705267E-2</v>
      </c>
      <c r="AS24">
        <v>635.11500000000001</v>
      </c>
      <c r="AT24">
        <v>0.94199999999999995</v>
      </c>
      <c r="AU24">
        <v>0.159</v>
      </c>
      <c r="AV24">
        <f t="shared" si="28"/>
        <v>0.99454274976511114</v>
      </c>
      <c r="AW24">
        <f t="shared" si="29"/>
        <v>8.774905202233751E-4</v>
      </c>
      <c r="AX24">
        <f t="shared" si="30"/>
        <v>21.052459626101438</v>
      </c>
      <c r="AY24">
        <f t="shared" si="31"/>
        <v>0.97847022245167481</v>
      </c>
      <c r="AZ24">
        <f t="shared" si="32"/>
        <v>1.3300771256746491E-3</v>
      </c>
      <c r="BA24">
        <f t="shared" si="33"/>
        <v>0.24806933770676065</v>
      </c>
      <c r="BB24">
        <f t="shared" si="34"/>
        <v>7.9333469195209741E-3</v>
      </c>
      <c r="BD24">
        <v>627.33299999999997</v>
      </c>
      <c r="BE24">
        <v>0.79300000000000004</v>
      </c>
      <c r="BF24">
        <v>0.42899999999999999</v>
      </c>
      <c r="BG24">
        <f t="shared" si="35"/>
        <v>0.98436058371253732</v>
      </c>
      <c r="BH24">
        <f t="shared" si="36"/>
        <v>7.210473044471824E-3</v>
      </c>
      <c r="BI24">
        <f t="shared" si="37"/>
        <v>16.078203424338291</v>
      </c>
      <c r="BJ24">
        <f t="shared" si="38"/>
        <v>0.88026480308977795</v>
      </c>
      <c r="BK24">
        <f t="shared" si="39"/>
        <v>7.6151458582977118E-3</v>
      </c>
      <c r="BL24">
        <f t="shared" si="40"/>
        <v>0.53941806275730519</v>
      </c>
      <c r="BM24">
        <f t="shared" si="41"/>
        <v>1.219214858307619E-2</v>
      </c>
      <c r="BO24">
        <v>629.11099999999999</v>
      </c>
      <c r="BP24">
        <v>0.83699999999999997</v>
      </c>
      <c r="BQ24">
        <v>0.32500000000000001</v>
      </c>
      <c r="BR24">
        <f t="shared" si="42"/>
        <v>0.98622197836651515</v>
      </c>
      <c r="BS24">
        <f t="shared" si="43"/>
        <v>4.6749023287089861E-3</v>
      </c>
      <c r="BT24">
        <f t="shared" si="44"/>
        <v>15.327469438992706</v>
      </c>
      <c r="BU24">
        <f t="shared" si="45"/>
        <v>0.9201004633889508</v>
      </c>
      <c r="BV24">
        <f t="shared" si="46"/>
        <v>6.9056870154583574E-3</v>
      </c>
      <c r="BW24">
        <f t="shared" si="47"/>
        <v>0.45787690564550115</v>
      </c>
      <c r="BX24">
        <f t="shared" si="48"/>
        <v>1.7656272053923415E-2</v>
      </c>
    </row>
    <row r="25" spans="1:76" x14ac:dyDescent="0.3">
      <c r="A25">
        <v>619.55600000000004</v>
      </c>
      <c r="B25">
        <v>0.62</v>
      </c>
      <c r="C25">
        <v>0.871</v>
      </c>
      <c r="D25">
        <f t="shared" si="0"/>
        <v>0.9947912652536931</v>
      </c>
      <c r="E25">
        <f t="shared" si="1"/>
        <v>6.2027811394727355E-3</v>
      </c>
      <c r="F25">
        <f t="shared" si="2"/>
        <v>67.897033749379375</v>
      </c>
      <c r="G25">
        <f t="shared" si="3"/>
        <v>0.71602309752470905</v>
      </c>
      <c r="H25">
        <f t="shared" si="4"/>
        <v>9.2204352582397862E-3</v>
      </c>
      <c r="I25">
        <f t="shared" si="5"/>
        <v>0.82186483727263071</v>
      </c>
      <c r="J25">
        <f t="shared" si="6"/>
        <v>2.4142642162450598E-3</v>
      </c>
      <c r="L25">
        <v>621.77800000000002</v>
      </c>
      <c r="M25">
        <v>0.79100000000000004</v>
      </c>
      <c r="N25">
        <v>0.70699999999999996</v>
      </c>
      <c r="O25">
        <f t="shared" si="7"/>
        <v>0.99611983338673493</v>
      </c>
      <c r="P25">
        <f t="shared" si="8"/>
        <v>3.3213823317769669E-3</v>
      </c>
      <c r="Q25">
        <f t="shared" si="9"/>
        <v>64.906725150803084</v>
      </c>
      <c r="R25">
        <f t="shared" si="10"/>
        <v>0.86963778169286121</v>
      </c>
      <c r="S25">
        <f t="shared" si="11"/>
        <v>6.1839007095740922E-3</v>
      </c>
      <c r="T25">
        <f t="shared" si="12"/>
        <v>0.61391824085961466</v>
      </c>
      <c r="U25">
        <f t="shared" si="13"/>
        <v>8.6642138846687016E-3</v>
      </c>
      <c r="W25">
        <v>622</v>
      </c>
      <c r="X25">
        <v>0.79300000000000004</v>
      </c>
      <c r="Y25">
        <v>0.72199999999999998</v>
      </c>
      <c r="Z25">
        <f t="shared" si="14"/>
        <v>0.99567792540419398</v>
      </c>
      <c r="AA25">
        <f t="shared" si="15"/>
        <v>3.8143341984239114E-3</v>
      </c>
      <c r="AB25">
        <f t="shared" si="16"/>
        <v>57.11413093214464</v>
      </c>
      <c r="AC25">
        <f t="shared" si="17"/>
        <v>0.87398758810407895</v>
      </c>
      <c r="AD25">
        <f t="shared" si="18"/>
        <v>6.5589894269159439E-3</v>
      </c>
      <c r="AE25">
        <f t="shared" si="19"/>
        <v>0.58108793992136354</v>
      </c>
      <c r="AF25">
        <f t="shared" si="20"/>
        <v>1.9856208675605246E-2</v>
      </c>
      <c r="AH25">
        <v>623.77800000000002</v>
      </c>
      <c r="AI25">
        <v>0.83599999999999997</v>
      </c>
      <c r="AJ25">
        <v>0.72699999999999998</v>
      </c>
      <c r="AK25">
        <f t="shared" si="21"/>
        <v>0.99645047923322683</v>
      </c>
      <c r="AL25">
        <f t="shared" si="22"/>
        <v>3.1630264839812403E-3</v>
      </c>
      <c r="AM25">
        <f t="shared" si="23"/>
        <v>64.590506246189278</v>
      </c>
      <c r="AN25">
        <f t="shared" si="24"/>
        <v>0.89312396615192824</v>
      </c>
      <c r="AO25">
        <f t="shared" si="25"/>
        <v>3.263147508926647E-3</v>
      </c>
      <c r="AP25">
        <f t="shared" si="26"/>
        <v>0.57858805125325463</v>
      </c>
      <c r="AQ25">
        <f t="shared" si="27"/>
        <v>2.2026106530806569E-2</v>
      </c>
      <c r="AS25">
        <v>635.77800000000002</v>
      </c>
      <c r="AT25">
        <v>0.95299999999999996</v>
      </c>
      <c r="AU25">
        <v>0.124</v>
      </c>
      <c r="AV25">
        <f t="shared" si="28"/>
        <v>0.99558095834638272</v>
      </c>
      <c r="AW25">
        <f t="shared" si="29"/>
        <v>5.5200940729706219E-4</v>
      </c>
      <c r="AX25">
        <f t="shared" si="30"/>
        <v>21.223615595362432</v>
      </c>
      <c r="AY25">
        <f t="shared" si="31"/>
        <v>0.98642516084324883</v>
      </c>
      <c r="AZ25">
        <f t="shared" si="32"/>
        <v>1.1172413773970573E-3</v>
      </c>
      <c r="BA25">
        <f t="shared" si="33"/>
        <v>0.20219184691385148</v>
      </c>
      <c r="BB25">
        <f t="shared" si="34"/>
        <v>6.1139649237991842E-3</v>
      </c>
      <c r="BD25">
        <v>628.88900000000001</v>
      </c>
      <c r="BE25">
        <v>0.83</v>
      </c>
      <c r="BF25">
        <v>0.36699999999999999</v>
      </c>
      <c r="BG25">
        <f t="shared" si="35"/>
        <v>0.98680213400282446</v>
      </c>
      <c r="BH25">
        <f t="shared" si="36"/>
        <v>5.1073961116468759E-3</v>
      </c>
      <c r="BI25">
        <f t="shared" si="37"/>
        <v>16.649983212715679</v>
      </c>
      <c r="BJ25">
        <f t="shared" si="38"/>
        <v>0.91156914783173104</v>
      </c>
      <c r="BK25">
        <f t="shared" si="39"/>
        <v>6.6535258779947997E-3</v>
      </c>
      <c r="BL25">
        <f t="shared" si="40"/>
        <v>0.46728286211224934</v>
      </c>
      <c r="BM25">
        <f t="shared" si="41"/>
        <v>1.0056652433424415E-2</v>
      </c>
      <c r="BO25">
        <v>631.11099999999999</v>
      </c>
      <c r="BP25">
        <v>0.879</v>
      </c>
      <c r="BQ25">
        <v>0.24199999999999999</v>
      </c>
      <c r="BR25">
        <f t="shared" si="42"/>
        <v>0.98935726602915819</v>
      </c>
      <c r="BS25">
        <f t="shared" si="43"/>
        <v>2.6411557662140437E-3</v>
      </c>
      <c r="BT25">
        <f t="shared" si="44"/>
        <v>15.85454455399001</v>
      </c>
      <c r="BU25">
        <f t="shared" si="45"/>
        <v>0.95174052370550066</v>
      </c>
      <c r="BV25">
        <f t="shared" si="46"/>
        <v>5.2911837889505035E-3</v>
      </c>
      <c r="BW25">
        <f t="shared" si="47"/>
        <v>0.36319778497950528</v>
      </c>
      <c r="BX25">
        <f t="shared" si="48"/>
        <v>1.4688903083938398E-2</v>
      </c>
    </row>
    <row r="26" spans="1:76" x14ac:dyDescent="0.3">
      <c r="A26">
        <v>620</v>
      </c>
      <c r="B26">
        <v>0.69199999999999995</v>
      </c>
      <c r="C26">
        <v>0.78300000000000003</v>
      </c>
      <c r="D26">
        <f t="shared" si="0"/>
        <v>0.99550417469492625</v>
      </c>
      <c r="E26">
        <f t="shared" si="1"/>
        <v>4.4844166938433697E-3</v>
      </c>
      <c r="F26">
        <f t="shared" si="2"/>
        <v>72.623499758797607</v>
      </c>
      <c r="G26">
        <f t="shared" si="3"/>
        <v>0.76586708400725301</v>
      </c>
      <c r="H26">
        <f t="shared" si="4"/>
        <v>5.4563460997345808E-3</v>
      </c>
      <c r="I26">
        <f t="shared" si="5"/>
        <v>0.74815829570880588</v>
      </c>
      <c r="J26">
        <f t="shared" si="6"/>
        <v>1.2139443579150171E-3</v>
      </c>
      <c r="L26">
        <v>622.44399999999996</v>
      </c>
      <c r="M26">
        <v>0.85799999999999998</v>
      </c>
      <c r="N26">
        <v>0.58599999999999997</v>
      </c>
      <c r="O26">
        <f t="shared" si="7"/>
        <v>0.99718679910285146</v>
      </c>
      <c r="P26">
        <f t="shared" si="8"/>
        <v>1.8699745113217045E-3</v>
      </c>
      <c r="Q26">
        <f t="shared" si="9"/>
        <v>69.117659007027598</v>
      </c>
      <c r="R26">
        <f t="shared" si="10"/>
        <v>0.92605700742138564</v>
      </c>
      <c r="S26">
        <f t="shared" si="11"/>
        <v>4.6317562591545415E-3</v>
      </c>
      <c r="T26">
        <f t="shared" si="12"/>
        <v>0.47216842063306752</v>
      </c>
      <c r="U26">
        <f t="shared" si="13"/>
        <v>1.295762846117024E-2</v>
      </c>
      <c r="W26">
        <v>622.66700000000003</v>
      </c>
      <c r="X26">
        <v>0.85099999999999998</v>
      </c>
      <c r="Y26">
        <v>0.61799999999999999</v>
      </c>
      <c r="Z26">
        <f t="shared" si="14"/>
        <v>0.99674563790619497</v>
      </c>
      <c r="AA26">
        <f t="shared" si="15"/>
        <v>2.3172831911082372E-3</v>
      </c>
      <c r="AB26">
        <f t="shared" si="16"/>
        <v>60.315063326774428</v>
      </c>
      <c r="AC26">
        <f t="shared" si="17"/>
        <v>0.9229697775834288</v>
      </c>
      <c r="AD26">
        <f t="shared" si="18"/>
        <v>5.1796488854082131E-3</v>
      </c>
      <c r="AE26">
        <f t="shared" si="19"/>
        <v>0.4590159788701686</v>
      </c>
      <c r="AF26">
        <f t="shared" si="20"/>
        <v>2.5275918974610678E-2</v>
      </c>
      <c r="AH26">
        <v>624.22199999999998</v>
      </c>
      <c r="AI26">
        <v>0.89300000000000002</v>
      </c>
      <c r="AJ26">
        <v>0.60799999999999998</v>
      </c>
      <c r="AK26">
        <f t="shared" si="21"/>
        <v>0.99715974440894561</v>
      </c>
      <c r="AL26">
        <f t="shared" si="22"/>
        <v>1.9794797394689844E-3</v>
      </c>
      <c r="AM26">
        <f t="shared" si="23"/>
        <v>67.126823711388582</v>
      </c>
      <c r="AN26">
        <f t="shared" si="24"/>
        <v>0.92819484646528472</v>
      </c>
      <c r="AO26">
        <f t="shared" si="25"/>
        <v>1.2386772177149631E-3</v>
      </c>
      <c r="AP26">
        <f t="shared" si="26"/>
        <v>0.48144840449371024</v>
      </c>
      <c r="AQ26">
        <f t="shared" si="27"/>
        <v>1.6015306325187575E-2</v>
      </c>
      <c r="AS26">
        <v>636.22199999999998</v>
      </c>
      <c r="AT26">
        <v>0.96199999999999997</v>
      </c>
      <c r="AU26">
        <v>0.09</v>
      </c>
      <c r="AV26">
        <f t="shared" si="28"/>
        <v>0.99627622925148751</v>
      </c>
      <c r="AW26">
        <f t="shared" si="29"/>
        <v>3.3667520504225199E-4</v>
      </c>
      <c r="AX26">
        <f t="shared" si="30"/>
        <v>21.317513011986509</v>
      </c>
      <c r="AY26">
        <f t="shared" si="31"/>
        <v>0.99078929822973683</v>
      </c>
      <c r="AZ26">
        <f t="shared" si="32"/>
        <v>8.2882369256072992E-4</v>
      </c>
      <c r="BA26">
        <f t="shared" si="33"/>
        <v>0.170993667168365</v>
      </c>
      <c r="BB26">
        <f t="shared" si="34"/>
        <v>6.5599741213798876E-3</v>
      </c>
      <c r="BD26">
        <v>630.44399999999996</v>
      </c>
      <c r="BE26">
        <v>0.87</v>
      </c>
      <c r="BF26">
        <v>0.30199999999999999</v>
      </c>
      <c r="BG26">
        <f t="shared" si="35"/>
        <v>0.98924211517338778</v>
      </c>
      <c r="BH26">
        <f t="shared" si="36"/>
        <v>3.3696159523410657E-3</v>
      </c>
      <c r="BI26">
        <f t="shared" si="37"/>
        <v>17.169902744736845</v>
      </c>
      <c r="BJ26">
        <f t="shared" si="38"/>
        <v>0.94003419783752651</v>
      </c>
      <c r="BK26">
        <f t="shared" si="39"/>
        <v>4.9047888667458029E-3</v>
      </c>
      <c r="BL26">
        <f t="shared" si="40"/>
        <v>0.38974913007591733</v>
      </c>
      <c r="BM26">
        <f t="shared" si="41"/>
        <v>7.6999098290802606E-3</v>
      </c>
      <c r="BO26">
        <v>633.11099999999999</v>
      </c>
      <c r="BP26">
        <v>0.91600000000000004</v>
      </c>
      <c r="BQ26">
        <v>0.158</v>
      </c>
      <c r="BR26">
        <f t="shared" si="42"/>
        <v>0.99249255369180123</v>
      </c>
      <c r="BS26">
        <f t="shared" si="43"/>
        <v>1.2006706233983993E-3</v>
      </c>
      <c r="BT26">
        <f t="shared" si="44"/>
        <v>16.273273905938321</v>
      </c>
      <c r="BU26">
        <f t="shared" si="45"/>
        <v>0.97687664107279881</v>
      </c>
      <c r="BV26">
        <f t="shared" si="46"/>
        <v>3.7059654283063711E-3</v>
      </c>
      <c r="BW26">
        <f t="shared" si="47"/>
        <v>0.26153838760187975</v>
      </c>
      <c r="BX26">
        <f t="shared" si="48"/>
        <v>1.0720197707197086E-2</v>
      </c>
    </row>
    <row r="27" spans="1:76" x14ac:dyDescent="0.3">
      <c r="A27">
        <v>620.44399999999996</v>
      </c>
      <c r="B27">
        <v>0.77200000000000002</v>
      </c>
      <c r="C27">
        <v>0.67300000000000004</v>
      </c>
      <c r="D27">
        <f t="shared" si="0"/>
        <v>0.99621708413615928</v>
      </c>
      <c r="E27">
        <f t="shared" si="1"/>
        <v>3.0212723668510385E-3</v>
      </c>
      <c r="F27">
        <f t="shared" si="2"/>
        <v>77.545408569366629</v>
      </c>
      <c r="G27">
        <f t="shared" si="3"/>
        <v>0.81777215552018934</v>
      </c>
      <c r="H27">
        <f t="shared" si="4"/>
        <v>2.0950902209643974E-3</v>
      </c>
      <c r="I27">
        <f t="shared" si="5"/>
        <v>0.66286272198545293</v>
      </c>
      <c r="J27">
        <f t="shared" si="6"/>
        <v>1.0276440554422026E-4</v>
      </c>
      <c r="L27">
        <v>622.88900000000001</v>
      </c>
      <c r="M27">
        <v>0.91800000000000004</v>
      </c>
      <c r="N27">
        <v>0.45400000000000001</v>
      </c>
      <c r="O27">
        <f t="shared" si="7"/>
        <v>0.99789971163088753</v>
      </c>
      <c r="P27">
        <f t="shared" si="8"/>
        <v>1.0260151444853054E-3</v>
      </c>
      <c r="Q27">
        <f t="shared" si="9"/>
        <v>71.497900893667349</v>
      </c>
      <c r="R27">
        <f t="shared" si="10"/>
        <v>0.95794812917156713</v>
      </c>
      <c r="S27">
        <f t="shared" si="11"/>
        <v>1.5958530243082097E-3</v>
      </c>
      <c r="T27">
        <f t="shared" si="12"/>
        <v>0.36414389696141602</v>
      </c>
      <c r="U27">
        <f t="shared" si="13"/>
        <v>8.0741192532806233E-3</v>
      </c>
      <c r="W27">
        <v>623.11099999999999</v>
      </c>
      <c r="X27">
        <v>0.90700000000000003</v>
      </c>
      <c r="Y27">
        <v>0.50600000000000001</v>
      </c>
      <c r="Z27">
        <f t="shared" si="14"/>
        <v>0.99745637906194962</v>
      </c>
      <c r="AA27">
        <f t="shared" si="15"/>
        <v>1.4112655403611231E-3</v>
      </c>
      <c r="AB27">
        <f t="shared" si="16"/>
        <v>62.160529358122211</v>
      </c>
      <c r="AC27">
        <f t="shared" si="17"/>
        <v>0.95120997627579629</v>
      </c>
      <c r="AD27">
        <f t="shared" si="18"/>
        <v>1.9545220023064682E-3</v>
      </c>
      <c r="AE27">
        <f t="shared" si="19"/>
        <v>0.36850932387197655</v>
      </c>
      <c r="AF27">
        <f t="shared" si="20"/>
        <v>1.8903686022141038E-2</v>
      </c>
      <c r="AH27">
        <v>624.66700000000003</v>
      </c>
      <c r="AI27">
        <v>0.94199999999999995</v>
      </c>
      <c r="AJ27">
        <v>0.48</v>
      </c>
      <c r="AK27">
        <f t="shared" si="21"/>
        <v>0.99787060702875408</v>
      </c>
      <c r="AL27">
        <f t="shared" si="22"/>
        <v>1.109767897705776E-3</v>
      </c>
      <c r="AM27">
        <f t="shared" si="23"/>
        <v>69.317785807033118</v>
      </c>
      <c r="AN27">
        <f t="shared" si="24"/>
        <v>0.95849033213762436</v>
      </c>
      <c r="AO27">
        <f t="shared" si="25"/>
        <v>2.7193105400916839E-4</v>
      </c>
      <c r="AP27">
        <f t="shared" si="26"/>
        <v>0.37320357153370509</v>
      </c>
      <c r="AQ27">
        <f t="shared" si="27"/>
        <v>1.1405477133156441E-2</v>
      </c>
      <c r="AS27">
        <v>636.66700000000003</v>
      </c>
      <c r="AT27">
        <v>0.96899999999999997</v>
      </c>
      <c r="AU27">
        <v>5.6000000000000001E-2</v>
      </c>
      <c r="AV27">
        <f t="shared" si="28"/>
        <v>0.99697306608205449</v>
      </c>
      <c r="AW27">
        <f t="shared" si="29"/>
        <v>1.6994330807440904E-4</v>
      </c>
      <c r="AX27">
        <f t="shared" si="30"/>
        <v>21.394062053519558</v>
      </c>
      <c r="AY27">
        <f t="shared" si="31"/>
        <v>0.99434712277981652</v>
      </c>
      <c r="AZ27">
        <f t="shared" si="32"/>
        <v>6.4247663321509473E-4</v>
      </c>
      <c r="BA27">
        <f t="shared" si="33"/>
        <v>0.13940668393229264</v>
      </c>
      <c r="BB27">
        <f t="shared" si="34"/>
        <v>6.9566749245813632E-3</v>
      </c>
      <c r="BD27">
        <v>631.83299999999997</v>
      </c>
      <c r="BE27">
        <v>0.90700000000000003</v>
      </c>
      <c r="BF27">
        <v>0.218</v>
      </c>
      <c r="BG27">
        <f t="shared" si="35"/>
        <v>0.99142162246979448</v>
      </c>
      <c r="BH27">
        <f t="shared" si="36"/>
        <v>1.9085063668403128E-3</v>
      </c>
      <c r="BI27">
        <f t="shared" si="37"/>
        <v>17.571240023213477</v>
      </c>
      <c r="BJ27">
        <f t="shared" si="38"/>
        <v>0.96200699362116737</v>
      </c>
      <c r="BK27">
        <f t="shared" si="39"/>
        <v>3.0257693472391448E-3</v>
      </c>
      <c r="BL27">
        <f t="shared" si="40"/>
        <v>0.31620320603342789</v>
      </c>
      <c r="BM27">
        <f t="shared" si="41"/>
        <v>9.6438696752438879E-3</v>
      </c>
      <c r="BO27">
        <v>635.11099999999999</v>
      </c>
      <c r="BP27">
        <v>0.95299999999999996</v>
      </c>
      <c r="BQ27">
        <v>6.7000000000000004E-2</v>
      </c>
      <c r="BR27">
        <f t="shared" si="42"/>
        <v>0.99562784135444427</v>
      </c>
      <c r="BS27">
        <f t="shared" si="43"/>
        <v>2.9401790022194597E-4</v>
      </c>
      <c r="BT27">
        <f t="shared" si="44"/>
        <v>16.54983086129209</v>
      </c>
      <c r="BU27">
        <f t="shared" si="45"/>
        <v>0.99347821929073343</v>
      </c>
      <c r="BV27">
        <f t="shared" si="46"/>
        <v>1.6384862369487076E-3</v>
      </c>
      <c r="BW27">
        <f t="shared" si="47"/>
        <v>0.15439925446651098</v>
      </c>
      <c r="BX27">
        <f t="shared" si="48"/>
        <v>7.6386296813019394E-3</v>
      </c>
    </row>
    <row r="28" spans="1:76" x14ac:dyDescent="0.3">
      <c r="A28">
        <v>621.11099999999999</v>
      </c>
      <c r="B28">
        <v>0.85399999999999998</v>
      </c>
      <c r="C28">
        <v>0.53100000000000003</v>
      </c>
      <c r="D28">
        <f t="shared" si="0"/>
        <v>0.99728805394990372</v>
      </c>
      <c r="E28">
        <f t="shared" si="1"/>
        <v>1.5947858415004108E-3</v>
      </c>
      <c r="F28">
        <f t="shared" si="2"/>
        <v>84.865679571622579</v>
      </c>
      <c r="G28">
        <f t="shared" si="3"/>
        <v>0.89496968283931944</v>
      </c>
      <c r="H28">
        <f t="shared" si="4"/>
        <v>1.678514911954427E-3</v>
      </c>
      <c r="I28">
        <f t="shared" si="5"/>
        <v>0.51001535949352728</v>
      </c>
      <c r="J28">
        <f t="shared" si="6"/>
        <v>4.40355137185897E-4</v>
      </c>
      <c r="L28">
        <v>623.33299999999997</v>
      </c>
      <c r="M28">
        <v>0.96299999999999997</v>
      </c>
      <c r="N28">
        <v>0.313</v>
      </c>
      <c r="O28">
        <f t="shared" si="7"/>
        <v>0.99861102210829855</v>
      </c>
      <c r="P28">
        <f t="shared" si="8"/>
        <v>4.498393830770814E-4</v>
      </c>
      <c r="Q28">
        <f t="shared" si="9"/>
        <v>73.328986679704826</v>
      </c>
      <c r="R28">
        <f t="shared" si="10"/>
        <v>0.98248150960879066</v>
      </c>
      <c r="S28">
        <f t="shared" si="11"/>
        <v>3.7952921663740407E-4</v>
      </c>
      <c r="T28">
        <f t="shared" si="12"/>
        <v>0.24683120093412036</v>
      </c>
      <c r="U28">
        <f t="shared" si="13"/>
        <v>4.3783099698207536E-3</v>
      </c>
      <c r="W28">
        <v>623.55600000000004</v>
      </c>
      <c r="X28">
        <v>0.95099999999999996</v>
      </c>
      <c r="Y28">
        <v>0.38700000000000001</v>
      </c>
      <c r="Z28">
        <f t="shared" si="14"/>
        <v>0.99816872098607334</v>
      </c>
      <c r="AA28">
        <f t="shared" si="15"/>
        <v>7.470266547329325E-4</v>
      </c>
      <c r="AB28">
        <f t="shared" si="16"/>
        <v>63.66557785221444</v>
      </c>
      <c r="AC28">
        <f t="shared" si="17"/>
        <v>0.97424094395162619</v>
      </c>
      <c r="AD28">
        <f t="shared" si="18"/>
        <v>5.4014147576263215E-4</v>
      </c>
      <c r="AE28">
        <f t="shared" si="19"/>
        <v>0.27106836383639427</v>
      </c>
      <c r="AF28">
        <f t="shared" si="20"/>
        <v>1.3440144263570659E-2</v>
      </c>
      <c r="AH28">
        <v>625.33000000000004</v>
      </c>
      <c r="AI28">
        <v>0.97499999999999998</v>
      </c>
      <c r="AJ28">
        <v>0.34699999999999998</v>
      </c>
      <c r="AK28">
        <f t="shared" si="21"/>
        <v>0.99892971246006401</v>
      </c>
      <c r="AL28">
        <f t="shared" si="22"/>
        <v>3.872580722931821E-4</v>
      </c>
      <c r="AM28">
        <f t="shared" si="23"/>
        <v>71.611385914569055</v>
      </c>
      <c r="AN28">
        <f t="shared" si="24"/>
        <v>0.99020504291882128</v>
      </c>
      <c r="AO28">
        <f t="shared" si="25"/>
        <v>2.3119333016319773E-4</v>
      </c>
      <c r="AP28">
        <f t="shared" si="26"/>
        <v>0.19422074596086908</v>
      </c>
      <c r="AQ28">
        <f t="shared" si="27"/>
        <v>2.3341500464753293E-2</v>
      </c>
      <c r="AS28">
        <v>637.11099999999999</v>
      </c>
      <c r="AT28">
        <v>0.97899999999999998</v>
      </c>
      <c r="AU28">
        <v>2.3E-2</v>
      </c>
      <c r="AV28">
        <f t="shared" si="28"/>
        <v>0.9976683369871594</v>
      </c>
      <c r="AW28">
        <f t="shared" si="29"/>
        <v>5.370038641987491E-5</v>
      </c>
      <c r="AX28">
        <f t="shared" si="30"/>
        <v>21.452293944863396</v>
      </c>
      <c r="AY28">
        <f t="shared" si="31"/>
        <v>0.99705360804039589</v>
      </c>
      <c r="AZ28">
        <f t="shared" si="32"/>
        <v>3.2593276327624778E-4</v>
      </c>
      <c r="BA28">
        <f t="shared" si="33"/>
        <v>0.10763152480421696</v>
      </c>
      <c r="BB28">
        <f t="shared" si="34"/>
        <v>7.1624949906867897E-3</v>
      </c>
      <c r="BD28">
        <v>633.33299999999997</v>
      </c>
      <c r="BE28">
        <v>0.93899999999999995</v>
      </c>
      <c r="BF28">
        <v>0.15</v>
      </c>
      <c r="BG28">
        <f t="shared" si="35"/>
        <v>0.99377530205554687</v>
      </c>
      <c r="BH28">
        <f t="shared" si="36"/>
        <v>9.4371742921611421E-4</v>
      </c>
      <c r="BI28">
        <f t="shared" si="37"/>
        <v>17.917000053458526</v>
      </c>
      <c r="BJ28">
        <f t="shared" si="38"/>
        <v>0.98093699325528383</v>
      </c>
      <c r="BK28">
        <f t="shared" si="39"/>
        <v>1.7587114032937259E-3</v>
      </c>
      <c r="BL28">
        <f t="shared" si="40"/>
        <v>0.23282838181907151</v>
      </c>
      <c r="BM28">
        <f t="shared" si="41"/>
        <v>6.8605408347658962E-3</v>
      </c>
      <c r="BO28">
        <v>637.11099999999999</v>
      </c>
      <c r="BP28">
        <v>0.97299999999999998</v>
      </c>
      <c r="BQ28">
        <v>-0.02</v>
      </c>
      <c r="BR28">
        <f t="shared" si="42"/>
        <v>0.9987631290170873</v>
      </c>
      <c r="BS28">
        <f t="shared" si="43"/>
        <v>2.4756037995330482E-5</v>
      </c>
      <c r="BT28">
        <f t="shared" si="44"/>
        <v>16.65847377419848</v>
      </c>
      <c r="BU28">
        <f t="shared" si="45"/>
        <v>1</v>
      </c>
      <c r="BV28">
        <f t="shared" si="46"/>
        <v>7.2900000000000135E-4</v>
      </c>
      <c r="BW28">
        <f t="shared" si="47"/>
        <v>4.3931988690425014E-2</v>
      </c>
      <c r="BX28">
        <f t="shared" si="48"/>
        <v>4.0872991779126325E-3</v>
      </c>
    </row>
    <row r="29" spans="1:76" x14ac:dyDescent="0.3">
      <c r="A29">
        <v>621.55600000000004</v>
      </c>
      <c r="B29">
        <v>0.92300000000000004</v>
      </c>
      <c r="C29">
        <v>0.371</v>
      </c>
      <c r="D29">
        <f t="shared" si="0"/>
        <v>0.99800256904303164</v>
      </c>
      <c r="E29">
        <f t="shared" si="1"/>
        <v>7.7780628244851447E-4</v>
      </c>
      <c r="F29">
        <f t="shared" si="2"/>
        <v>89.231691172939335</v>
      </c>
      <c r="G29">
        <f t="shared" si="3"/>
        <v>0.94101241811024305</v>
      </c>
      <c r="H29">
        <f t="shared" si="4"/>
        <v>3.2444720617821042E-4</v>
      </c>
      <c r="I29">
        <f t="shared" si="5"/>
        <v>0.39068160976185939</v>
      </c>
      <c r="J29">
        <f t="shared" si="6"/>
        <v>3.8736576281811914E-4</v>
      </c>
      <c r="L29">
        <v>623.77800000000002</v>
      </c>
      <c r="M29">
        <v>0.99099999999999999</v>
      </c>
      <c r="N29">
        <v>0.17100000000000001</v>
      </c>
      <c r="O29">
        <f t="shared" si="7"/>
        <v>0.99932393463633451</v>
      </c>
      <c r="P29">
        <f t="shared" si="8"/>
        <v>1.1678682909318736E-4</v>
      </c>
      <c r="Q29">
        <f t="shared" si="9"/>
        <v>74.463698341019636</v>
      </c>
      <c r="R29">
        <f t="shared" si="10"/>
        <v>0.99768468200293237</v>
      </c>
      <c r="S29">
        <f t="shared" si="11"/>
        <v>4.4684973480327972E-5</v>
      </c>
      <c r="T29">
        <f t="shared" si="12"/>
        <v>0.12198993192334617</v>
      </c>
      <c r="U29">
        <f t="shared" si="13"/>
        <v>2.4019867728782437E-3</v>
      </c>
      <c r="W29">
        <v>624</v>
      </c>
      <c r="X29">
        <v>0.98</v>
      </c>
      <c r="Y29">
        <v>0.26200000000000001</v>
      </c>
      <c r="Z29">
        <f t="shared" si="14"/>
        <v>0.99887946214182799</v>
      </c>
      <c r="AA29">
        <f t="shared" si="15"/>
        <v>3.0065670319700546E-4</v>
      </c>
      <c r="AB29">
        <f t="shared" si="16"/>
        <v>64.729107539127412</v>
      </c>
      <c r="AC29">
        <f t="shared" si="17"/>
        <v>0.99051558090699676</v>
      </c>
      <c r="AD29">
        <f t="shared" si="18"/>
        <v>1.1057744181159522E-4</v>
      </c>
      <c r="AE29">
        <f t="shared" si="19"/>
        <v>0.16837894007324516</v>
      </c>
      <c r="AF29">
        <f t="shared" si="20"/>
        <v>8.7649028618090215E-3</v>
      </c>
      <c r="AH29">
        <v>625.77800000000002</v>
      </c>
      <c r="AI29">
        <v>0.995</v>
      </c>
      <c r="AJ29">
        <v>0.216</v>
      </c>
      <c r="AK29">
        <f t="shared" si="21"/>
        <v>0.99964536741214061</v>
      </c>
      <c r="AL29">
        <f t="shared" si="22"/>
        <v>7.782839513403171E-5</v>
      </c>
      <c r="AM29">
        <f t="shared" si="23"/>
        <v>72.319754809045023</v>
      </c>
      <c r="AN29">
        <f t="shared" si="24"/>
        <v>1</v>
      </c>
      <c r="AO29">
        <f t="shared" si="25"/>
        <v>2.5000000000000045E-5</v>
      </c>
      <c r="AP29">
        <f t="shared" si="26"/>
        <v>6.5060022417475522E-2</v>
      </c>
      <c r="AQ29">
        <f t="shared" si="27"/>
        <v>2.2782876832612993E-2</v>
      </c>
      <c r="AS29">
        <v>637.77800000000002</v>
      </c>
      <c r="AT29">
        <v>0.98499999999999999</v>
      </c>
      <c r="AU29">
        <v>-1.2999999999999999E-2</v>
      </c>
      <c r="AV29">
        <f t="shared" si="28"/>
        <v>0.99871280927027872</v>
      </c>
      <c r="AW29">
        <f t="shared" si="29"/>
        <v>1.6745206280510336E-5</v>
      </c>
      <c r="AX29">
        <f t="shared" si="30"/>
        <v>21.504661918192109</v>
      </c>
      <c r="AY29">
        <f t="shared" si="31"/>
        <v>0.99948755178959847</v>
      </c>
      <c r="AZ29">
        <f t="shared" si="32"/>
        <v>2.0988915685629826E-4</v>
      </c>
      <c r="BA29">
        <f t="shared" si="33"/>
        <v>5.9546610004060273E-2</v>
      </c>
      <c r="BB29">
        <f t="shared" si="34"/>
        <v>5.2630106230812188E-3</v>
      </c>
      <c r="BD29">
        <v>634.88900000000001</v>
      </c>
      <c r="BE29">
        <v>0.96399999999999997</v>
      </c>
      <c r="BF29">
        <v>6.9000000000000006E-2</v>
      </c>
      <c r="BG29">
        <f t="shared" si="35"/>
        <v>0.99621685234583413</v>
      </c>
      <c r="BH29">
        <f t="shared" si="36"/>
        <v>2.6194867891369823E-4</v>
      </c>
      <c r="BI29">
        <f t="shared" si="37"/>
        <v>18.158849622057414</v>
      </c>
      <c r="BJ29">
        <f t="shared" si="38"/>
        <v>0.99417800391184652</v>
      </c>
      <c r="BK29">
        <f t="shared" si="39"/>
        <v>9.1071192010342577E-4</v>
      </c>
      <c r="BL29">
        <f t="shared" si="40"/>
        <v>0.14295926797028408</v>
      </c>
      <c r="BM29">
        <f t="shared" si="41"/>
        <v>5.469973318700287E-3</v>
      </c>
      <c r="BO29">
        <v>639.11099999999999</v>
      </c>
      <c r="BP29">
        <v>0.98899999999999999</v>
      </c>
      <c r="BQ29">
        <v>-0.109</v>
      </c>
      <c r="BR29">
        <f t="shared" si="42"/>
        <v>1.0018984166797305</v>
      </c>
      <c r="BS29">
        <f t="shared" si="43"/>
        <v>2.0755400789370821E-4</v>
      </c>
      <c r="BT29">
        <f t="shared" si="44"/>
        <v>16.587386934300284</v>
      </c>
      <c r="BU29">
        <f t="shared" si="45"/>
        <v>0.99573269191032976</v>
      </c>
      <c r="BV29">
        <f t="shared" si="46"/>
        <v>4.5329140359419914E-5</v>
      </c>
      <c r="BW29">
        <f t="shared" si="47"/>
        <v>-6.7265340727659745E-2</v>
      </c>
      <c r="BX29">
        <f t="shared" si="48"/>
        <v>1.7417817845783365E-3</v>
      </c>
    </row>
    <row r="30" spans="1:76" x14ac:dyDescent="0.3">
      <c r="A30">
        <v>622</v>
      </c>
      <c r="B30">
        <v>0.97199999999999998</v>
      </c>
      <c r="C30">
        <v>0.20100000000000001</v>
      </c>
      <c r="D30">
        <f t="shared" si="0"/>
        <v>0.99871547848426467</v>
      </c>
      <c r="E30">
        <f t="shared" si="1"/>
        <v>2.6189128849881662E-4</v>
      </c>
      <c r="F30">
        <f t="shared" si="2"/>
        <v>92.682779525467382</v>
      </c>
      <c r="G30">
        <f t="shared" si="3"/>
        <v>0.97740662910228304</v>
      </c>
      <c r="H30">
        <f t="shared" si="4"/>
        <v>2.9231638249654203E-5</v>
      </c>
      <c r="I30">
        <f t="shared" si="5"/>
        <v>0.25882325310206744</v>
      </c>
      <c r="J30">
        <f t="shared" si="6"/>
        <v>3.3435285993057506E-3</v>
      </c>
      <c r="L30">
        <v>624.44399999999996</v>
      </c>
      <c r="M30">
        <v>1</v>
      </c>
      <c r="N30">
        <v>3.5000000000000003E-2</v>
      </c>
      <c r="O30">
        <f t="shared" si="7"/>
        <v>1.0003909003524509</v>
      </c>
      <c r="P30">
        <f t="shared" si="8"/>
        <v>1.3684427590989053E-5</v>
      </c>
      <c r="Q30">
        <f t="shared" si="9"/>
        <v>74.636505585640307</v>
      </c>
      <c r="R30">
        <f t="shared" si="10"/>
        <v>1</v>
      </c>
      <c r="S30">
        <f t="shared" si="11"/>
        <v>0</v>
      </c>
      <c r="T30">
        <f t="shared" si="12"/>
        <v>-7.0730444390917538E-2</v>
      </c>
      <c r="U30">
        <f t="shared" si="13"/>
        <v>1.1178926871100907E-2</v>
      </c>
      <c r="W30">
        <v>624.66700000000003</v>
      </c>
      <c r="X30">
        <v>0.997</v>
      </c>
      <c r="Y30">
        <v>0.14399999999999999</v>
      </c>
      <c r="Z30">
        <f t="shared" si="14"/>
        <v>0.99994717464382898</v>
      </c>
      <c r="AA30">
        <f t="shared" si="15"/>
        <v>7.6600719719985187E-6</v>
      </c>
      <c r="AB30">
        <f t="shared" si="16"/>
        <v>65.348903931280077</v>
      </c>
      <c r="AC30">
        <f t="shared" si="17"/>
        <v>1</v>
      </c>
      <c r="AD30">
        <f t="shared" si="18"/>
        <v>9.0000000000000155E-6</v>
      </c>
      <c r="AE30">
        <f t="shared" si="19"/>
        <v>8.0092895511781684E-3</v>
      </c>
      <c r="AF30">
        <f t="shared" si="20"/>
        <v>1.8493473328375299E-2</v>
      </c>
      <c r="AH30">
        <v>626.22199999999998</v>
      </c>
      <c r="AI30">
        <v>1</v>
      </c>
      <c r="AJ30">
        <v>8.8999999999999996E-2</v>
      </c>
      <c r="AK30">
        <f t="shared" si="21"/>
        <v>1.0003546325878594</v>
      </c>
      <c r="AL30">
        <f t="shared" si="22"/>
        <v>3.164029085646792E-5</v>
      </c>
      <c r="AM30">
        <f t="shared" si="23"/>
        <v>72.268546492628928</v>
      </c>
      <c r="AN30">
        <f t="shared" si="24"/>
        <v>0.99929191800288442</v>
      </c>
      <c r="AO30">
        <f t="shared" si="25"/>
        <v>5.0138011463919366E-7</v>
      </c>
      <c r="AP30">
        <f t="shared" si="26"/>
        <v>-6.5037019108542551E-2</v>
      </c>
      <c r="AQ30">
        <f t="shared" si="27"/>
        <v>2.3727403255845506E-2</v>
      </c>
      <c r="AS30">
        <v>638.22199999999998</v>
      </c>
      <c r="AT30">
        <v>0.99099999999999999</v>
      </c>
      <c r="AU30">
        <v>-4.8000000000000001E-2</v>
      </c>
      <c r="AV30">
        <f t="shared" si="28"/>
        <v>0.99940808017538363</v>
      </c>
      <c r="AW30">
        <f t="shared" si="29"/>
        <v>2.8442412548571825E-5</v>
      </c>
      <c r="AX30">
        <f t="shared" si="30"/>
        <v>21.515687593795107</v>
      </c>
      <c r="AY30">
        <f t="shared" si="31"/>
        <v>1</v>
      </c>
      <c r="AZ30">
        <f t="shared" si="32"/>
        <v>8.1000000000000139E-5</v>
      </c>
      <c r="BA30">
        <f t="shared" si="33"/>
        <v>2.7398757871242012E-2</v>
      </c>
      <c r="BB30">
        <f t="shared" si="34"/>
        <v>5.6849726885261787E-3</v>
      </c>
      <c r="BD30">
        <v>636.44100000000003</v>
      </c>
      <c r="BE30">
        <v>0.98</v>
      </c>
      <c r="BF30">
        <v>-1.2E-2</v>
      </c>
      <c r="BG30">
        <f t="shared" si="35"/>
        <v>0.99865212615722587</v>
      </c>
      <c r="BH30">
        <f t="shared" si="36"/>
        <v>1.6186178353127372E-5</v>
      </c>
      <c r="BI30">
        <f t="shared" si="37"/>
        <v>18.26518948378137</v>
      </c>
      <c r="BJ30">
        <f t="shared" si="38"/>
        <v>1</v>
      </c>
      <c r="BK30">
        <f t="shared" si="39"/>
        <v>4.0000000000000072E-4</v>
      </c>
      <c r="BL30">
        <f t="shared" si="40"/>
        <v>5.1176530344980702E-2</v>
      </c>
      <c r="BM30">
        <f t="shared" si="41"/>
        <v>3.9912739864302682E-3</v>
      </c>
      <c r="BO30">
        <v>641.11099999999999</v>
      </c>
      <c r="BP30">
        <v>0.997</v>
      </c>
      <c r="BQ30">
        <v>-0.20200000000000001</v>
      </c>
      <c r="BR30">
        <f t="shared" si="42"/>
        <v>1.0050337043423734</v>
      </c>
      <c r="BS30">
        <f t="shared" si="43"/>
        <v>1.0282861961482461E-3</v>
      </c>
      <c r="BT30">
        <f t="shared" si="44"/>
        <v>16.341686097737011</v>
      </c>
      <c r="BU30">
        <f t="shared" si="45"/>
        <v>0.98098339135052537</v>
      </c>
      <c r="BV30">
        <f t="shared" si="46"/>
        <v>2.5653175263042549E-4</v>
      </c>
      <c r="BW30">
        <f t="shared" si="47"/>
        <v>-0.17649139617506765</v>
      </c>
      <c r="BX30">
        <f t="shared" si="48"/>
        <v>6.5068886909735394E-4</v>
      </c>
    </row>
    <row r="31" spans="1:76" x14ac:dyDescent="0.3">
      <c r="A31">
        <v>622.44399999999996</v>
      </c>
      <c r="B31">
        <v>0.998</v>
      </c>
      <c r="C31">
        <v>3.4000000000000002E-2</v>
      </c>
      <c r="D31">
        <f t="shared" si="0"/>
        <v>0.99942838792549771</v>
      </c>
      <c r="E31">
        <f t="shared" si="1"/>
        <v>1.9447862783531605E-5</v>
      </c>
      <c r="F31">
        <f t="shared" si="2"/>
        <v>94.794325895815945</v>
      </c>
      <c r="G31">
        <f t="shared" si="3"/>
        <v>0.99967440560404897</v>
      </c>
      <c r="H31">
        <f t="shared" si="4"/>
        <v>2.8036341268705873E-6</v>
      </c>
      <c r="I31">
        <f t="shared" si="5"/>
        <v>0.1172369130041071</v>
      </c>
      <c r="J31">
        <f t="shared" si="6"/>
        <v>6.9283836864532933E-3</v>
      </c>
      <c r="L31">
        <v>624.88900000000001</v>
      </c>
      <c r="M31">
        <v>0.99299999999999999</v>
      </c>
      <c r="N31">
        <v>-9.1999999999999998E-2</v>
      </c>
      <c r="O31">
        <f t="shared" si="7"/>
        <v>1.001103812880487</v>
      </c>
      <c r="P31">
        <f t="shared" si="8"/>
        <v>1.0178212373391926E-4</v>
      </c>
      <c r="Q31">
        <f t="shared" si="9"/>
        <v>73.713720168565843</v>
      </c>
      <c r="R31">
        <f t="shared" si="10"/>
        <v>0.98763627249381836</v>
      </c>
      <c r="S31">
        <f t="shared" si="11"/>
        <v>2.8769572760569484E-5</v>
      </c>
      <c r="T31">
        <f t="shared" si="12"/>
        <v>-0.19738503396814885</v>
      </c>
      <c r="U31">
        <f t="shared" si="13"/>
        <v>1.1106005384467888E-2</v>
      </c>
      <c r="W31">
        <v>625.11099999999999</v>
      </c>
      <c r="X31">
        <v>1</v>
      </c>
      <c r="Y31">
        <v>2.7E-2</v>
      </c>
      <c r="Z31">
        <f t="shared" si="14"/>
        <v>1.0006579157995836</v>
      </c>
      <c r="AA31">
        <f t="shared" si="15"/>
        <v>1.7762203337775058E-5</v>
      </c>
      <c r="AB31">
        <f t="shared" si="16"/>
        <v>65.06411829721533</v>
      </c>
      <c r="AC31">
        <f t="shared" si="17"/>
        <v>0.99564207481790024</v>
      </c>
      <c r="AD31">
        <f t="shared" si="18"/>
        <v>1.8991511892779265E-5</v>
      </c>
      <c r="AE31">
        <f t="shared" si="19"/>
        <v>-9.9390195718718821E-2</v>
      </c>
      <c r="AF31">
        <f t="shared" si="20"/>
        <v>1.5974481573816049E-2</v>
      </c>
      <c r="AH31">
        <v>626.66700000000003</v>
      </c>
      <c r="AI31">
        <v>0.99</v>
      </c>
      <c r="AJ31">
        <v>-3.4000000000000002E-2</v>
      </c>
      <c r="AK31">
        <f t="shared" si="21"/>
        <v>1.0010654952076679</v>
      </c>
      <c r="AL31">
        <f t="shared" si="22"/>
        <v>3.6221516275353385E-5</v>
      </c>
      <c r="AM31">
        <f t="shared" si="23"/>
        <v>71.46787099603921</v>
      </c>
      <c r="AN31">
        <f t="shared" si="24"/>
        <v>0.98822059318017397</v>
      </c>
      <c r="AO31">
        <f t="shared" si="25"/>
        <v>3.1662886304433634E-6</v>
      </c>
      <c r="AP31">
        <f t="shared" si="26"/>
        <v>-0.19317137197805836</v>
      </c>
      <c r="AQ31">
        <f t="shared" si="27"/>
        <v>2.5335525657377424E-2</v>
      </c>
      <c r="AS31">
        <v>638.66700000000003</v>
      </c>
      <c r="AT31">
        <v>0.99399999999999999</v>
      </c>
      <c r="AU31">
        <v>-8.2000000000000003E-2</v>
      </c>
      <c r="AV31">
        <f t="shared" si="28"/>
        <v>1.0001049170059506</v>
      </c>
      <c r="AW31">
        <f t="shared" si="29"/>
        <v>8.6220768411013206E-6</v>
      </c>
      <c r="AX31">
        <f t="shared" si="30"/>
        <v>21.507451049162274</v>
      </c>
      <c r="AY31">
        <f t="shared" si="31"/>
        <v>0.99961718422444423</v>
      </c>
      <c r="AZ31">
        <f t="shared" si="32"/>
        <v>3.1552758611345215E-5</v>
      </c>
      <c r="BA31">
        <f t="shared" si="33"/>
        <v>-4.8558782036688284E-3</v>
      </c>
      <c r="BB31">
        <f t="shared" si="34"/>
        <v>5.9512155277271789E-3</v>
      </c>
      <c r="BD31">
        <v>637.84100000000001</v>
      </c>
      <c r="BE31">
        <v>0.996</v>
      </c>
      <c r="BF31">
        <v>-9.1999999999999998E-2</v>
      </c>
      <c r="BG31">
        <f t="shared" si="35"/>
        <v>1.0008488937705948</v>
      </c>
      <c r="BH31">
        <f t="shared" si="36"/>
        <v>7.8286102382291666E-5</v>
      </c>
      <c r="BI31">
        <f t="shared" si="37"/>
        <v>18.238444586426898</v>
      </c>
      <c r="BJ31">
        <f t="shared" si="38"/>
        <v>0.99853574487260477</v>
      </c>
      <c r="BK31">
        <f t="shared" si="39"/>
        <v>6.4300020589413949E-6</v>
      </c>
      <c r="BL31">
        <f t="shared" si="40"/>
        <v>-3.2212680304805653E-2</v>
      </c>
      <c r="BM31">
        <f t="shared" si="41"/>
        <v>3.5745235963353735E-3</v>
      </c>
      <c r="BO31">
        <v>643.11099999999999</v>
      </c>
      <c r="BP31">
        <v>1</v>
      </c>
      <c r="BQ31">
        <v>-0.28399999999999997</v>
      </c>
      <c r="BR31">
        <f t="shared" si="42"/>
        <v>1.0081689920050165</v>
      </c>
      <c r="BS31">
        <f t="shared" si="43"/>
        <v>2.3747874259283314E-3</v>
      </c>
      <c r="BT31">
        <f t="shared" si="44"/>
        <v>15.942209656807007</v>
      </c>
      <c r="BU31">
        <f t="shared" si="45"/>
        <v>0.95700301677691146</v>
      </c>
      <c r="BV31">
        <f t="shared" si="46"/>
        <v>1.8487405662865571E-3</v>
      </c>
      <c r="BW31">
        <f t="shared" si="47"/>
        <v>-0.28131921857118009</v>
      </c>
      <c r="BX31">
        <f t="shared" si="48"/>
        <v>7.1865890691056081E-6</v>
      </c>
    </row>
    <row r="32" spans="1:76" x14ac:dyDescent="0.3">
      <c r="A32">
        <v>623.11099999999999</v>
      </c>
      <c r="B32">
        <v>1</v>
      </c>
      <c r="C32">
        <v>-0.122</v>
      </c>
      <c r="D32">
        <f t="shared" si="0"/>
        <v>1.0004993577392423</v>
      </c>
      <c r="E32">
        <f t="shared" si="1"/>
        <v>6.1210428033736024E-5</v>
      </c>
      <c r="F32">
        <f t="shared" si="2"/>
        <v>94.825200449677297</v>
      </c>
      <c r="G32">
        <f t="shared" si="3"/>
        <v>1</v>
      </c>
      <c r="H32">
        <f t="shared" si="4"/>
        <v>0</v>
      </c>
      <c r="I32">
        <f t="shared" si="5"/>
        <v>-0.10247417132081557</v>
      </c>
      <c r="J32">
        <f t="shared" si="6"/>
        <v>3.8125798560886105E-4</v>
      </c>
      <c r="L32">
        <v>625.33299999999997</v>
      </c>
      <c r="M32">
        <v>0.97399999999999998</v>
      </c>
      <c r="N32">
        <v>-0.20599999999999999</v>
      </c>
      <c r="O32">
        <f t="shared" si="7"/>
        <v>1.001815123357898</v>
      </c>
      <c r="P32">
        <f t="shared" si="8"/>
        <v>3.7895230849637797E-4</v>
      </c>
      <c r="Q32">
        <f t="shared" si="9"/>
        <v>72.053562285476559</v>
      </c>
      <c r="R32">
        <f t="shared" si="10"/>
        <v>0.96539303012786426</v>
      </c>
      <c r="S32">
        <f t="shared" si="11"/>
        <v>7.4079930379851916E-5</v>
      </c>
      <c r="T32">
        <f t="shared" si="12"/>
        <v>-0.31761786862094793</v>
      </c>
      <c r="U32">
        <f t="shared" si="13"/>
        <v>1.2458548595483196E-2</v>
      </c>
      <c r="W32">
        <v>625.55600000000004</v>
      </c>
      <c r="X32">
        <v>0.99099999999999999</v>
      </c>
      <c r="Y32">
        <v>-8.1000000000000003E-2</v>
      </c>
      <c r="Z32">
        <f t="shared" si="14"/>
        <v>1.0013702577237074</v>
      </c>
      <c r="AA32">
        <f t="shared" si="15"/>
        <v>1.1115814588874098E-4</v>
      </c>
      <c r="AB32">
        <f t="shared" si="16"/>
        <v>64.237024733898394</v>
      </c>
      <c r="AC32">
        <f t="shared" si="17"/>
        <v>0.98298549584625139</v>
      </c>
      <c r="AD32">
        <f t="shared" si="18"/>
        <v>6.4232276830453612E-5</v>
      </c>
      <c r="AE32">
        <f t="shared" si="19"/>
        <v>-0.20470485110942491</v>
      </c>
      <c r="AF32">
        <f t="shared" si="20"/>
        <v>1.5302890188004984E-2</v>
      </c>
      <c r="AH32">
        <v>627.33299999999997</v>
      </c>
      <c r="AI32">
        <v>0.97199999999999998</v>
      </c>
      <c r="AJ32">
        <v>-0.13300000000000001</v>
      </c>
      <c r="AK32">
        <f t="shared" si="21"/>
        <v>1.002129392971246</v>
      </c>
      <c r="AL32">
        <f t="shared" si="22"/>
        <v>2.8458838413972064E-4</v>
      </c>
      <c r="AM32">
        <f t="shared" si="23"/>
        <v>69.035961509994507</v>
      </c>
      <c r="AN32">
        <f t="shared" si="24"/>
        <v>0.95459341216350735</v>
      </c>
      <c r="AO32">
        <f t="shared" si="25"/>
        <v>3.0298930010953307E-4</v>
      </c>
      <c r="AP32">
        <f t="shared" si="26"/>
        <v>-0.37248119986524542</v>
      </c>
      <c r="AQ32">
        <f t="shared" si="27"/>
        <v>5.7351245088897621E-2</v>
      </c>
      <c r="AS32">
        <v>639.11099999999999</v>
      </c>
      <c r="AT32">
        <v>0.997</v>
      </c>
      <c r="AU32">
        <v>-0.11700000000000001</v>
      </c>
      <c r="AV32">
        <f t="shared" si="28"/>
        <v>1.0008001879110553</v>
      </c>
      <c r="AW32">
        <f t="shared" si="29"/>
        <v>9.4013935543295295E-5</v>
      </c>
      <c r="AX32">
        <f t="shared" si="30"/>
        <v>21.480015322035598</v>
      </c>
      <c r="AY32">
        <f t="shared" si="31"/>
        <v>0.99834203431314938</v>
      </c>
      <c r="AZ32">
        <f t="shared" si="32"/>
        <v>1.8010560976703477E-6</v>
      </c>
      <c r="BA32">
        <f t="shared" si="33"/>
        <v>-3.7005656677190649E-2</v>
      </c>
      <c r="BB32">
        <f t="shared" si="34"/>
        <v>6.3990949636474944E-3</v>
      </c>
      <c r="BD32">
        <v>639.33299999999997</v>
      </c>
      <c r="BE32">
        <v>0.999</v>
      </c>
      <c r="BF32">
        <v>-0.17100000000000001</v>
      </c>
      <c r="BG32">
        <f t="shared" si="35"/>
        <v>1.0031900203985564</v>
      </c>
      <c r="BH32">
        <f t="shared" si="36"/>
        <v>5.4999749232290725E-4</v>
      </c>
      <c r="BI32">
        <f t="shared" si="37"/>
        <v>18.082673626036136</v>
      </c>
      <c r="BJ32">
        <f t="shared" si="38"/>
        <v>0.99000744788838357</v>
      </c>
      <c r="BK32">
        <f t="shared" si="39"/>
        <v>8.086599348013703E-5</v>
      </c>
      <c r="BL32">
        <f t="shared" si="40"/>
        <v>-0.12036657608574873</v>
      </c>
      <c r="BM32">
        <f t="shared" si="41"/>
        <v>2.5637436172802736E-3</v>
      </c>
      <c r="BO32">
        <v>645.11099999999999</v>
      </c>
      <c r="BP32">
        <v>0.996</v>
      </c>
      <c r="BQ32">
        <v>-0.36599999999999999</v>
      </c>
      <c r="BR32">
        <f t="shared" si="42"/>
        <v>1.0113042796676595</v>
      </c>
      <c r="BS32">
        <f t="shared" si="43"/>
        <v>4.3083598840485396E-3</v>
      </c>
      <c r="BT32">
        <f t="shared" si="44"/>
        <v>15.420640813710053</v>
      </c>
      <c r="BU32">
        <f t="shared" si="45"/>
        <v>0.9256934952585123</v>
      </c>
      <c r="BV32">
        <f t="shared" si="46"/>
        <v>4.9430046089648317E-3</v>
      </c>
      <c r="BW32">
        <f t="shared" si="47"/>
        <v>-0.37988428677834984</v>
      </c>
      <c r="BX32">
        <f t="shared" si="48"/>
        <v>1.9277341934346052E-4</v>
      </c>
    </row>
    <row r="33" spans="1:76" x14ac:dyDescent="0.3">
      <c r="A33">
        <v>623.55600000000004</v>
      </c>
      <c r="B33">
        <v>0.98299999999999998</v>
      </c>
      <c r="C33">
        <v>-0.26700000000000002</v>
      </c>
      <c r="D33">
        <f t="shared" si="0"/>
        <v>1.0012138728323701</v>
      </c>
      <c r="E33">
        <f t="shared" si="1"/>
        <v>3.3183059654899767E-4</v>
      </c>
      <c r="F33">
        <f t="shared" si="2"/>
        <v>92.73866148456986</v>
      </c>
      <c r="G33">
        <f t="shared" si="3"/>
        <v>0.9779959445884352</v>
      </c>
      <c r="H33">
        <f t="shared" si="4"/>
        <v>2.5040570562010853E-5</v>
      </c>
      <c r="I33">
        <f t="shared" si="5"/>
        <v>-0.24487290702809958</v>
      </c>
      <c r="J33">
        <f t="shared" si="6"/>
        <v>4.8960824338712566E-4</v>
      </c>
      <c r="L33">
        <v>625.77800000000002</v>
      </c>
      <c r="M33">
        <v>0.95</v>
      </c>
      <c r="N33">
        <v>-0.31</v>
      </c>
      <c r="O33">
        <f t="shared" si="7"/>
        <v>1.0025280358859339</v>
      </c>
      <c r="P33">
        <f t="shared" si="8"/>
        <v>8.0877840825613453E-4</v>
      </c>
      <c r="Q33">
        <f t="shared" si="9"/>
        <v>69.792679310357343</v>
      </c>
      <c r="R33">
        <f t="shared" si="10"/>
        <v>0.93510111121527517</v>
      </c>
      <c r="S33">
        <f t="shared" si="11"/>
        <v>2.2197688701959797E-4</v>
      </c>
      <c r="T33">
        <f t="shared" si="12"/>
        <v>-0.42924283085639026</v>
      </c>
      <c r="U33">
        <f t="shared" si="13"/>
        <v>1.4218852710645697E-2</v>
      </c>
      <c r="W33">
        <v>626</v>
      </c>
      <c r="X33">
        <v>0.97199999999999998</v>
      </c>
      <c r="Y33">
        <v>-0.17699999999999999</v>
      </c>
      <c r="Z33">
        <f t="shared" si="14"/>
        <v>1.0020809988794621</v>
      </c>
      <c r="AA33">
        <f t="shared" si="15"/>
        <v>3.7184566226934775E-4</v>
      </c>
      <c r="AB33">
        <f t="shared" si="16"/>
        <v>62.930020896031373</v>
      </c>
      <c r="AC33">
        <f t="shared" si="17"/>
        <v>0.96298510166609119</v>
      </c>
      <c r="AD33">
        <f t="shared" si="18"/>
        <v>8.126839197071135E-5</v>
      </c>
      <c r="AE33">
        <f t="shared" si="19"/>
        <v>-0.30533208843113324</v>
      </c>
      <c r="AF33">
        <f t="shared" si="20"/>
        <v>1.6469124921096204E-2</v>
      </c>
      <c r="AH33">
        <v>627.77800000000002</v>
      </c>
      <c r="AI33">
        <v>0.96</v>
      </c>
      <c r="AJ33">
        <v>-0.22800000000000001</v>
      </c>
      <c r="AK33">
        <f t="shared" si="21"/>
        <v>1.0028402555910543</v>
      </c>
      <c r="AL33">
        <f t="shared" si="22"/>
        <v>6.5810458891993405E-4</v>
      </c>
      <c r="AM33">
        <f t="shared" si="23"/>
        <v>66.774014585651202</v>
      </c>
      <c r="AN33">
        <f t="shared" si="24"/>
        <v>0.92331638515593784</v>
      </c>
      <c r="AO33">
        <f t="shared" si="25"/>
        <v>1.3456875980274953E-3</v>
      </c>
      <c r="AP33">
        <f t="shared" si="26"/>
        <v>-0.48028363386572298</v>
      </c>
      <c r="AQ33">
        <f t="shared" si="27"/>
        <v>6.3647031916494151E-2</v>
      </c>
      <c r="AS33">
        <v>639.77800000000002</v>
      </c>
      <c r="AT33">
        <v>1</v>
      </c>
      <c r="AU33">
        <v>-0.14799999999999999</v>
      </c>
      <c r="AV33">
        <f t="shared" si="28"/>
        <v>1.0018446601941748</v>
      </c>
      <c r="AW33">
        <f t="shared" si="29"/>
        <v>2.7476747187383995E-4</v>
      </c>
      <c r="AX33">
        <f t="shared" si="30"/>
        <v>21.403157018851541</v>
      </c>
      <c r="AY33">
        <f t="shared" si="31"/>
        <v>0.99476983598813651</v>
      </c>
      <c r="AZ33">
        <f t="shared" si="32"/>
        <v>2.7354615590992016E-5</v>
      </c>
      <c r="BA33">
        <f t="shared" si="33"/>
        <v>-8.5097023089200599E-2</v>
      </c>
      <c r="BB33">
        <f t="shared" si="34"/>
        <v>3.9567845042405613E-3</v>
      </c>
      <c r="BD33">
        <v>640.88900000000001</v>
      </c>
      <c r="BE33">
        <v>1</v>
      </c>
      <c r="BF33">
        <v>-0.253</v>
      </c>
      <c r="BG33">
        <f t="shared" si="35"/>
        <v>1.0056315706888437</v>
      </c>
      <c r="BH33">
        <f t="shared" si="36"/>
        <v>1.4519093823879938E-3</v>
      </c>
      <c r="BI33">
        <f t="shared" si="37"/>
        <v>17.790027897509276</v>
      </c>
      <c r="BJ33">
        <f t="shared" si="38"/>
        <v>0.97398540066096684</v>
      </c>
      <c r="BK33">
        <f t="shared" si="39"/>
        <v>6.7675937877042461E-4</v>
      </c>
      <c r="BL33">
        <f t="shared" si="40"/>
        <v>-0.21011732155828114</v>
      </c>
      <c r="BM33">
        <f t="shared" si="41"/>
        <v>1.8389241103358598E-3</v>
      </c>
      <c r="BO33">
        <v>647.11099999999999</v>
      </c>
      <c r="BP33">
        <v>0.98699999999999999</v>
      </c>
      <c r="BQ33">
        <v>-0.441</v>
      </c>
      <c r="BR33">
        <f t="shared" si="42"/>
        <v>1.0144395673303026</v>
      </c>
      <c r="BS33">
        <f t="shared" si="43"/>
        <v>6.7670091680954361E-3</v>
      </c>
      <c r="BT33">
        <f t="shared" si="44"/>
        <v>14.813048918088509</v>
      </c>
      <c r="BU33">
        <f t="shared" si="45"/>
        <v>0.88922005214137545</v>
      </c>
      <c r="BV33">
        <f t="shared" si="46"/>
        <v>9.5609182032353329E-3</v>
      </c>
      <c r="BW33">
        <f t="shared" si="47"/>
        <v>-0.47100936218979084</v>
      </c>
      <c r="BX33">
        <f t="shared" si="48"/>
        <v>9.005618190380477E-4</v>
      </c>
    </row>
    <row r="34" spans="1:76" x14ac:dyDescent="0.3">
      <c r="A34">
        <v>624</v>
      </c>
      <c r="B34">
        <v>0.95</v>
      </c>
      <c r="C34">
        <v>-0.4</v>
      </c>
      <c r="D34">
        <f t="shared" si="0"/>
        <v>1.0019267822736031</v>
      </c>
      <c r="E34">
        <f t="shared" si="1"/>
        <v>8.1384718072654433E-4</v>
      </c>
      <c r="F34">
        <f t="shared" si="2"/>
        <v>89.297256163193467</v>
      </c>
      <c r="G34">
        <f t="shared" si="3"/>
        <v>0.9417038481303559</v>
      </c>
      <c r="H34">
        <f t="shared" si="4"/>
        <v>6.8826135844198515E-5</v>
      </c>
      <c r="I34">
        <f t="shared" si="5"/>
        <v>-0.3774906958322245</v>
      </c>
      <c r="J34">
        <f t="shared" si="6"/>
        <v>5.0666877411743654E-4</v>
      </c>
      <c r="L34">
        <v>626.44399999999996</v>
      </c>
      <c r="M34">
        <v>0.92100000000000004</v>
      </c>
      <c r="N34">
        <v>-0.40300000000000002</v>
      </c>
      <c r="O34">
        <f t="shared" si="7"/>
        <v>1.0035950016020505</v>
      </c>
      <c r="P34">
        <f t="shared" si="8"/>
        <v>1.5299262415456947E-3</v>
      </c>
      <c r="Q34">
        <f t="shared" si="9"/>
        <v>65.662817794833543</v>
      </c>
      <c r="R34">
        <f t="shared" si="10"/>
        <v>0.8797681145386681</v>
      </c>
      <c r="S34">
        <f t="shared" si="11"/>
        <v>1.7000683786963962E-3</v>
      </c>
      <c r="T34">
        <f t="shared" si="12"/>
        <v>-0.57675136743168298</v>
      </c>
      <c r="U34">
        <f t="shared" si="13"/>
        <v>3.0189537684379698E-2</v>
      </c>
      <c r="W34">
        <v>626.66700000000003</v>
      </c>
      <c r="X34">
        <v>0.94099999999999995</v>
      </c>
      <c r="Y34">
        <v>-0.26200000000000001</v>
      </c>
      <c r="Z34">
        <f t="shared" si="14"/>
        <v>1.003148711381463</v>
      </c>
      <c r="AA34">
        <f t="shared" si="15"/>
        <v>8.4304656118115934E-4</v>
      </c>
      <c r="AB34">
        <f t="shared" si="16"/>
        <v>60.254206896211656</v>
      </c>
      <c r="AC34">
        <f t="shared" si="17"/>
        <v>0.92203852354699123</v>
      </c>
      <c r="AD34">
        <f t="shared" si="18"/>
        <v>3.595375892780041E-4</v>
      </c>
      <c r="AE34">
        <f t="shared" si="19"/>
        <v>-0.44479418259627362</v>
      </c>
      <c r="AF34">
        <f t="shared" si="20"/>
        <v>3.3413713191039821E-2</v>
      </c>
      <c r="AH34">
        <v>628.22199999999998</v>
      </c>
      <c r="AI34">
        <v>0.94399999999999995</v>
      </c>
      <c r="AJ34">
        <v>-0.32800000000000001</v>
      </c>
      <c r="AK34">
        <f t="shared" si="21"/>
        <v>1.0035495207667731</v>
      </c>
      <c r="AL34">
        <f t="shared" si="22"/>
        <v>1.2057365231654613E-3</v>
      </c>
      <c r="AM34">
        <f t="shared" si="23"/>
        <v>64.181174124391518</v>
      </c>
      <c r="AN34">
        <f t="shared" si="24"/>
        <v>0.88746393421627567</v>
      </c>
      <c r="AO34">
        <f t="shared" si="25"/>
        <v>3.1963267343015989E-3</v>
      </c>
      <c r="AP34">
        <f t="shared" si="26"/>
        <v>-0.57696410288746214</v>
      </c>
      <c r="AQ34">
        <f t="shared" si="27"/>
        <v>6.1983124526558825E-2</v>
      </c>
      <c r="AS34">
        <v>640.22199999999998</v>
      </c>
      <c r="AT34">
        <v>1</v>
      </c>
      <c r="AU34">
        <v>-0.182</v>
      </c>
      <c r="AV34">
        <f t="shared" si="28"/>
        <v>1.0025399310992795</v>
      </c>
      <c r="AW34">
        <f t="shared" si="29"/>
        <v>4.6684792602246465E-4</v>
      </c>
      <c r="AX34">
        <f t="shared" si="30"/>
        <v>21.328803242401996</v>
      </c>
      <c r="AY34">
        <f t="shared" si="31"/>
        <v>0.99131404234336407</v>
      </c>
      <c r="AZ34">
        <f t="shared" si="32"/>
        <v>7.5445860412872413E-5</v>
      </c>
      <c r="BA34">
        <f t="shared" si="33"/>
        <v>-0.11687876851693529</v>
      </c>
      <c r="BB34">
        <f t="shared" si="34"/>
        <v>4.2407747898708971E-3</v>
      </c>
      <c r="BD34">
        <v>642.44399999999996</v>
      </c>
      <c r="BE34">
        <v>0.99199999999999999</v>
      </c>
      <c r="BF34">
        <v>-0.32300000000000001</v>
      </c>
      <c r="BG34">
        <f t="shared" si="35"/>
        <v>1.0080715518594068</v>
      </c>
      <c r="BH34">
        <f t="shared" si="36"/>
        <v>2.6909112150934021E-3</v>
      </c>
      <c r="BI34">
        <f t="shared" si="37"/>
        <v>17.38257415519637</v>
      </c>
      <c r="BJ34">
        <f t="shared" si="38"/>
        <v>0.95167773488642304</v>
      </c>
      <c r="BK34">
        <f t="shared" si="39"/>
        <v>1.6258850638895847E-3</v>
      </c>
      <c r="BL34">
        <f t="shared" si="40"/>
        <v>-0.29630952051886966</v>
      </c>
      <c r="BM34">
        <f t="shared" si="41"/>
        <v>7.1238169493264007E-4</v>
      </c>
      <c r="BO34">
        <v>649.11099999999999</v>
      </c>
      <c r="BP34">
        <v>0.97099999999999997</v>
      </c>
      <c r="BQ34">
        <v>-0.51800000000000002</v>
      </c>
      <c r="BR34">
        <f t="shared" si="42"/>
        <v>1.0175748549929455</v>
      </c>
      <c r="BS34">
        <f t="shared" si="43"/>
        <v>9.9295763676118618E-3</v>
      </c>
      <c r="BT34">
        <f t="shared" si="44"/>
        <v>14.154125047249776</v>
      </c>
      <c r="BU34">
        <f t="shared" si="45"/>
        <v>0.84966517576012446</v>
      </c>
      <c r="BV34">
        <f t="shared" si="46"/>
        <v>1.4722139573321483E-2</v>
      </c>
      <c r="BW34">
        <f t="shared" si="47"/>
        <v>-0.55417162509627182</v>
      </c>
      <c r="BX34">
        <f t="shared" si="48"/>
        <v>1.3083864621052405E-3</v>
      </c>
    </row>
    <row r="35" spans="1:76" x14ac:dyDescent="0.3">
      <c r="A35">
        <v>624.44399999999996</v>
      </c>
      <c r="B35">
        <v>0.90900000000000003</v>
      </c>
      <c r="C35">
        <v>-0.51500000000000001</v>
      </c>
      <c r="D35">
        <f t="shared" si="0"/>
        <v>1.0026396917148361</v>
      </c>
      <c r="E35">
        <f t="shared" si="1"/>
        <v>1.4919447906910934E-3</v>
      </c>
      <c r="F35">
        <f t="shared" si="2"/>
        <v>84.931441365222923</v>
      </c>
      <c r="G35">
        <f t="shared" si="3"/>
        <v>0.89566318829238978</v>
      </c>
      <c r="H35">
        <f t="shared" si="4"/>
        <v>1.7787054652424988E-4</v>
      </c>
      <c r="I35">
        <f t="shared" si="5"/>
        <v>-0.49746873041819245</v>
      </c>
      <c r="J35">
        <f t="shared" si="6"/>
        <v>3.073454131500111E-4</v>
      </c>
      <c r="L35">
        <v>626.88900000000001</v>
      </c>
      <c r="M35">
        <v>0.88900000000000001</v>
      </c>
      <c r="N35">
        <v>-0.48499999999999999</v>
      </c>
      <c r="O35">
        <f t="shared" si="7"/>
        <v>1.0043079141300864</v>
      </c>
      <c r="P35">
        <f t="shared" si="8"/>
        <v>2.2653271248857169E-3</v>
      </c>
      <c r="Q35">
        <f t="shared" si="9"/>
        <v>62.639808995680355</v>
      </c>
      <c r="R35">
        <f t="shared" si="10"/>
        <v>0.83926502860996677</v>
      </c>
      <c r="S35">
        <f t="shared" si="11"/>
        <v>2.4735673791674252E-3</v>
      </c>
      <c r="T35">
        <f t="shared" si="12"/>
        <v>-0.66196880451404161</v>
      </c>
      <c r="U35">
        <f t="shared" si="13"/>
        <v>3.1317957771129078E-2</v>
      </c>
      <c r="W35">
        <v>627.11099999999999</v>
      </c>
      <c r="X35">
        <v>0.90800000000000003</v>
      </c>
      <c r="Y35">
        <v>-0.33</v>
      </c>
      <c r="Z35">
        <f t="shared" si="14"/>
        <v>1.0038594525372178</v>
      </c>
      <c r="AA35">
        <f t="shared" si="15"/>
        <v>1.3194172587457952E-3</v>
      </c>
      <c r="AB35">
        <f t="shared" si="16"/>
        <v>58.143259315476271</v>
      </c>
      <c r="AC35">
        <f t="shared" si="17"/>
        <v>0.88973579995494412</v>
      </c>
      <c r="AD35">
        <f t="shared" si="18"/>
        <v>3.3358100328582035E-4</v>
      </c>
      <c r="AE35">
        <f t="shared" si="19"/>
        <v>-0.52859836858375442</v>
      </c>
      <c r="AF35">
        <f t="shared" si="20"/>
        <v>3.9441312004128766E-2</v>
      </c>
      <c r="AH35">
        <v>628.66700000000003</v>
      </c>
      <c r="AI35">
        <v>0.92300000000000004</v>
      </c>
      <c r="AJ35">
        <v>-0.42899999999999999</v>
      </c>
      <c r="AK35">
        <f t="shared" si="21"/>
        <v>1.0042603833865815</v>
      </c>
      <c r="AL35">
        <f t="shared" si="22"/>
        <v>1.944613673079558E-3</v>
      </c>
      <c r="AM35">
        <f t="shared" si="23"/>
        <v>61.386177324225599</v>
      </c>
      <c r="AN35">
        <f t="shared" si="24"/>
        <v>0.84881617044072222</v>
      </c>
      <c r="AO35">
        <f t="shared" si="25"/>
        <v>5.5032405680799827E-3</v>
      </c>
      <c r="AP35">
        <f t="shared" si="26"/>
        <v>-0.66298894300619171</v>
      </c>
      <c r="AQ35">
        <f t="shared" si="27"/>
        <v>5.4750825449154834E-2</v>
      </c>
      <c r="AS35">
        <v>640.66700000000003</v>
      </c>
      <c r="AT35">
        <v>1</v>
      </c>
      <c r="AU35">
        <v>-0.215</v>
      </c>
      <c r="AV35">
        <f t="shared" si="28"/>
        <v>1.0032367679298466</v>
      </c>
      <c r="AW35">
        <f t="shared" si="29"/>
        <v>7.0568965501948907E-4</v>
      </c>
      <c r="AX35">
        <f t="shared" si="30"/>
        <v>21.236296446409821</v>
      </c>
      <c r="AY35">
        <f t="shared" si="31"/>
        <v>0.98701453782653636</v>
      </c>
      <c r="AZ35">
        <f t="shared" si="32"/>
        <v>1.6862222785845492E-4</v>
      </c>
      <c r="BA35">
        <f t="shared" si="33"/>
        <v>-0.14847410145641679</v>
      </c>
      <c r="BB35">
        <f t="shared" si="34"/>
        <v>4.4256951770311262E-3</v>
      </c>
      <c r="BD35">
        <v>643.83299999999997</v>
      </c>
      <c r="BE35">
        <v>0.99099999999999999</v>
      </c>
      <c r="BF35">
        <v>-0.39600000000000002</v>
      </c>
      <c r="BG35">
        <f t="shared" si="35"/>
        <v>1.0102510591558136</v>
      </c>
      <c r="BH35">
        <f t="shared" si="36"/>
        <v>4.2640815045653924E-3</v>
      </c>
      <c r="BI35">
        <f t="shared" si="37"/>
        <v>16.940126654320999</v>
      </c>
      <c r="BJ35">
        <f t="shared" si="38"/>
        <v>0.92745419747016777</v>
      </c>
      <c r="BK35">
        <f t="shared" si="39"/>
        <v>4.0380690191604311E-3</v>
      </c>
      <c r="BL35">
        <f t="shared" si="40"/>
        <v>-0.36952606661349785</v>
      </c>
      <c r="BM35">
        <f t="shared" si="41"/>
        <v>7.0086914895295415E-4</v>
      </c>
      <c r="BO35">
        <v>651.11099999999999</v>
      </c>
      <c r="BP35">
        <v>0.95399999999999996</v>
      </c>
      <c r="BQ35">
        <v>-0.58499999999999996</v>
      </c>
      <c r="BR35">
        <f t="shared" si="42"/>
        <v>1.0207101426555887</v>
      </c>
      <c r="BS35">
        <f t="shared" si="43"/>
        <v>1.357795937727656E-2</v>
      </c>
      <c r="BT35">
        <f t="shared" si="44"/>
        <v>13.473438728550589</v>
      </c>
      <c r="BU35">
        <f t="shared" si="45"/>
        <v>0.80880391032094179</v>
      </c>
      <c r="BV35">
        <f t="shared" si="46"/>
        <v>2.1081904458089103E-2</v>
      </c>
      <c r="BW35">
        <f t="shared" si="47"/>
        <v>-0.62937091151375091</v>
      </c>
      <c r="BX35">
        <f t="shared" si="48"/>
        <v>1.9687777885611163E-3</v>
      </c>
    </row>
    <row r="36" spans="1:76" x14ac:dyDescent="0.3">
      <c r="A36">
        <v>625.11099999999999</v>
      </c>
      <c r="B36">
        <v>0.86499999999999999</v>
      </c>
      <c r="C36">
        <v>-0.61599999999999999</v>
      </c>
      <c r="D36">
        <f t="shared" si="0"/>
        <v>1.0037106615285807</v>
      </c>
      <c r="E36">
        <f t="shared" si="1"/>
        <v>2.621875495328105E-3</v>
      </c>
      <c r="F36">
        <f t="shared" si="2"/>
        <v>77.567518261894733</v>
      </c>
      <c r="G36">
        <f t="shared" si="3"/>
        <v>0.81800531814387223</v>
      </c>
      <c r="H36">
        <f t="shared" si="4"/>
        <v>2.2085001227586639E-3</v>
      </c>
      <c r="I36">
        <f t="shared" si="5"/>
        <v>-0.65172291937272775</v>
      </c>
      <c r="J36">
        <f t="shared" si="6"/>
        <v>1.2761269685104082E-3</v>
      </c>
      <c r="L36">
        <v>627.33299999999997</v>
      </c>
      <c r="M36">
        <v>0.86499999999999999</v>
      </c>
      <c r="N36">
        <v>-0.55600000000000005</v>
      </c>
      <c r="O36">
        <f t="shared" si="7"/>
        <v>1.0050192246074974</v>
      </c>
      <c r="P36">
        <f t="shared" si="8"/>
        <v>3.1111137661988179E-3</v>
      </c>
      <c r="Q36">
        <f t="shared" si="9"/>
        <v>59.566216579088305</v>
      </c>
      <c r="R36">
        <f t="shared" si="10"/>
        <v>0.79808420975363226</v>
      </c>
      <c r="S36">
        <f t="shared" si="11"/>
        <v>4.4777229842958835E-3</v>
      </c>
      <c r="T36">
        <f t="shared" si="12"/>
        <v>-0.7370057019291002</v>
      </c>
      <c r="U36">
        <f t="shared" si="13"/>
        <v>3.2763064130846252E-2</v>
      </c>
      <c r="W36">
        <v>627.55600000000004</v>
      </c>
      <c r="X36">
        <v>0.89</v>
      </c>
      <c r="Y36">
        <v>-0.38800000000000001</v>
      </c>
      <c r="Z36">
        <f t="shared" si="14"/>
        <v>1.0045717944613415</v>
      </c>
      <c r="AA36">
        <f t="shared" si="15"/>
        <v>1.864326864116399E-3</v>
      </c>
      <c r="AB36">
        <f t="shared" si="16"/>
        <v>55.874349506752999</v>
      </c>
      <c r="AC36">
        <f t="shared" si="17"/>
        <v>0.85501586324247492</v>
      </c>
      <c r="AD36">
        <f t="shared" si="18"/>
        <v>1.2238898246692187E-3</v>
      </c>
      <c r="AE36">
        <f t="shared" si="19"/>
        <v>-0.60505719419654802</v>
      </c>
      <c r="AF36">
        <f t="shared" si="20"/>
        <v>4.7113825552477957E-2</v>
      </c>
      <c r="AH36">
        <v>629.33299999999997</v>
      </c>
      <c r="AI36">
        <v>0.89</v>
      </c>
      <c r="AJ36">
        <v>-0.52700000000000002</v>
      </c>
      <c r="AK36">
        <f t="shared" si="21"/>
        <v>1.0053242811501597</v>
      </c>
      <c r="AL36">
        <f t="shared" si="22"/>
        <v>3.0899641112525638E-3</v>
      </c>
      <c r="AM36">
        <f t="shared" si="23"/>
        <v>57.085514280434985</v>
      </c>
      <c r="AN36">
        <f t="shared" si="24"/>
        <v>0.78934883602917449</v>
      </c>
      <c r="AO36">
        <f t="shared" si="25"/>
        <v>1.0130656808682005E-2</v>
      </c>
      <c r="AP36">
        <f t="shared" si="26"/>
        <v>-0.77294399958865745</v>
      </c>
      <c r="AQ36">
        <f t="shared" si="27"/>
        <v>6.0488450933665526E-2</v>
      </c>
      <c r="AS36">
        <v>641.11099999999999</v>
      </c>
      <c r="AT36">
        <v>0.998</v>
      </c>
      <c r="AU36">
        <v>-0.245</v>
      </c>
      <c r="AV36">
        <f t="shared" si="28"/>
        <v>1.0039320388349513</v>
      </c>
      <c r="AW36">
        <f t="shared" si="29"/>
        <v>9.8117362883192024E-4</v>
      </c>
      <c r="AX36">
        <f t="shared" si="30"/>
        <v>21.126721486955979</v>
      </c>
      <c r="AY36">
        <f t="shared" si="31"/>
        <v>0.98192174406960153</v>
      </c>
      <c r="AZ36">
        <f t="shared" si="32"/>
        <v>2.5851031376339346E-4</v>
      </c>
      <c r="BA36">
        <f t="shared" si="33"/>
        <v>-0.17968225939409765</v>
      </c>
      <c r="BB36">
        <f t="shared" si="34"/>
        <v>4.2664072378599434E-3</v>
      </c>
      <c r="BD36">
        <v>645.33299999999997</v>
      </c>
      <c r="BE36">
        <v>0.97499999999999998</v>
      </c>
      <c r="BF36">
        <v>-0.46200000000000002</v>
      </c>
      <c r="BG36">
        <f t="shared" si="35"/>
        <v>1.012604738741566</v>
      </c>
      <c r="BH36">
        <f t="shared" si="36"/>
        <v>6.2373671183597193E-3</v>
      </c>
      <c r="BI36">
        <f t="shared" si="37"/>
        <v>16.400314538733653</v>
      </c>
      <c r="BJ36">
        <f t="shared" si="38"/>
        <v>0.89790004934229461</v>
      </c>
      <c r="BK36">
        <f t="shared" si="39"/>
        <v>5.9444023914206013E-3</v>
      </c>
      <c r="BL36">
        <f t="shared" si="40"/>
        <v>-0.44401683812255049</v>
      </c>
      <c r="BM36">
        <f t="shared" si="41"/>
        <v>3.2339411111055399E-4</v>
      </c>
      <c r="BO36">
        <v>653.11099999999999</v>
      </c>
      <c r="BP36">
        <v>0.93300000000000005</v>
      </c>
      <c r="BQ36">
        <v>-0.64500000000000002</v>
      </c>
      <c r="BR36">
        <f t="shared" si="42"/>
        <v>1.0238454303182316</v>
      </c>
      <c r="BS36">
        <f t="shared" si="43"/>
        <v>1.7731070340999171E-2</v>
      </c>
      <c r="BT36">
        <f t="shared" si="44"/>
        <v>12.793873971949305</v>
      </c>
      <c r="BU36">
        <f t="shared" si="45"/>
        <v>0.7680099717037181</v>
      </c>
      <c r="BV36">
        <f t="shared" si="46"/>
        <v>2.7221709437207919E-2</v>
      </c>
      <c r="BW36">
        <f t="shared" si="47"/>
        <v>-0.69696609499788786</v>
      </c>
      <c r="BX36">
        <f t="shared" si="48"/>
        <v>2.700475029329504E-3</v>
      </c>
    </row>
    <row r="37" spans="1:76" x14ac:dyDescent="0.3">
      <c r="A37">
        <v>625.55600000000004</v>
      </c>
      <c r="B37">
        <v>0.81799999999999995</v>
      </c>
      <c r="C37">
        <v>-0.70699999999999996</v>
      </c>
      <c r="D37">
        <f t="shared" si="0"/>
        <v>1.0044251766217085</v>
      </c>
      <c r="E37">
        <f t="shared" si="1"/>
        <v>3.7722141724439578E-3</v>
      </c>
      <c r="F37">
        <f t="shared" si="2"/>
        <v>72.594127107916549</v>
      </c>
      <c r="G37">
        <f t="shared" si="3"/>
        <v>0.76555732825939515</v>
      </c>
      <c r="H37">
        <f t="shared" si="4"/>
        <v>2.7502338192928288E-3</v>
      </c>
      <c r="I37">
        <f t="shared" si="5"/>
        <v>-0.73804483886161976</v>
      </c>
      <c r="J37">
        <f t="shared" si="6"/>
        <v>9.6378201994393859E-4</v>
      </c>
      <c r="L37">
        <v>627.77800000000002</v>
      </c>
      <c r="M37">
        <v>0.84299999999999997</v>
      </c>
      <c r="N37">
        <v>-0.63300000000000001</v>
      </c>
      <c r="O37">
        <f t="shared" si="7"/>
        <v>1.0057321371355334</v>
      </c>
      <c r="P37">
        <f t="shared" si="8"/>
        <v>4.1937962413418238E-3</v>
      </c>
      <c r="Q37">
        <f t="shared" si="9"/>
        <v>56.523190582333669</v>
      </c>
      <c r="R37">
        <f t="shared" si="10"/>
        <v>0.75731292802122352</v>
      </c>
      <c r="S37">
        <f t="shared" si="11"/>
        <v>7.3422743042960165E-3</v>
      </c>
      <c r="T37">
        <f t="shared" si="12"/>
        <v>-0.80315592551623705</v>
      </c>
      <c r="U37">
        <f t="shared" si="13"/>
        <v>2.8953038988287206E-2</v>
      </c>
      <c r="W37">
        <v>628</v>
      </c>
      <c r="X37">
        <v>0.88300000000000001</v>
      </c>
      <c r="Y37">
        <v>-0.45100000000000001</v>
      </c>
      <c r="Z37">
        <f t="shared" si="14"/>
        <v>1.0052825356170962</v>
      </c>
      <c r="AA37">
        <f t="shared" si="15"/>
        <v>2.5515523345502476E-3</v>
      </c>
      <c r="AB37">
        <f t="shared" si="16"/>
        <v>53.538657580538988</v>
      </c>
      <c r="AC37">
        <f t="shared" si="17"/>
        <v>0.81927399481465568</v>
      </c>
      <c r="AD37">
        <f t="shared" si="18"/>
        <v>4.0610037368825321E-3</v>
      </c>
      <c r="AE37">
        <f t="shared" si="19"/>
        <v>-0.67402137292744402</v>
      </c>
      <c r="AF37">
        <f t="shared" si="20"/>
        <v>4.9738532782442058E-2</v>
      </c>
      <c r="AH37">
        <v>629.77800000000002</v>
      </c>
      <c r="AI37">
        <v>0.85299999999999998</v>
      </c>
      <c r="AJ37">
        <v>-0.61899999999999999</v>
      </c>
      <c r="AK37">
        <f t="shared" si="21"/>
        <v>1.0060351437699682</v>
      </c>
      <c r="AL37">
        <f t="shared" si="22"/>
        <v>4.2865429022487826E-3</v>
      </c>
      <c r="AM37">
        <f t="shared" si="23"/>
        <v>54.255402710181663</v>
      </c>
      <c r="AN37">
        <f t="shared" si="24"/>
        <v>0.75021552345467779</v>
      </c>
      <c r="AO37">
        <f t="shared" si="25"/>
        <v>1.0564648618695887E-2</v>
      </c>
      <c r="AP37">
        <f t="shared" si="26"/>
        <v>-0.83534421318717378</v>
      </c>
      <c r="AQ37">
        <f t="shared" si="27"/>
        <v>4.6804818579577301E-2</v>
      </c>
      <c r="AS37">
        <v>641.77800000000002</v>
      </c>
      <c r="AT37">
        <v>0.997</v>
      </c>
      <c r="AU37">
        <v>-0.27700000000000002</v>
      </c>
      <c r="AV37">
        <f t="shared" si="28"/>
        <v>1.0049765111180708</v>
      </c>
      <c r="AW37">
        <f t="shared" si="29"/>
        <v>1.4113640459987838E-3</v>
      </c>
      <c r="AX37">
        <f t="shared" si="30"/>
        <v>20.931420842719533</v>
      </c>
      <c r="AY37">
        <f t="shared" si="31"/>
        <v>0.97284461635127706</v>
      </c>
      <c r="AZ37">
        <f t="shared" si="32"/>
        <v>5.8348255921699147E-4</v>
      </c>
      <c r="BA37">
        <f t="shared" si="33"/>
        <v>-0.22585150432603404</v>
      </c>
      <c r="BB37">
        <f t="shared" si="34"/>
        <v>2.6161686097097166E-3</v>
      </c>
      <c r="BD37">
        <v>646.88900000000001</v>
      </c>
      <c r="BE37">
        <v>0.95799999999999996</v>
      </c>
      <c r="BF37">
        <v>-0.52800000000000002</v>
      </c>
      <c r="BG37">
        <f t="shared" si="35"/>
        <v>1.0150462890318532</v>
      </c>
      <c r="BH37">
        <f t="shared" si="36"/>
        <v>8.7104599201698954E-3</v>
      </c>
      <c r="BI37">
        <f t="shared" si="37"/>
        <v>15.794788856874879</v>
      </c>
      <c r="BJ37">
        <f t="shared" si="38"/>
        <v>0.86474815226526447</v>
      </c>
      <c r="BK37">
        <f t="shared" si="39"/>
        <v>8.6959071059422924E-3</v>
      </c>
      <c r="BL37">
        <f t="shared" si="40"/>
        <v>-0.51592331586942253</v>
      </c>
      <c r="BM37">
        <f t="shared" si="41"/>
        <v>1.4584629958974238E-4</v>
      </c>
      <c r="BO37">
        <v>655.11099999999999</v>
      </c>
      <c r="BP37">
        <v>0.90100000000000002</v>
      </c>
      <c r="BQ37">
        <v>-0.70899999999999996</v>
      </c>
      <c r="BR37">
        <f t="shared" si="42"/>
        <v>1.0269807179808748</v>
      </c>
      <c r="BS37">
        <f t="shared" si="43"/>
        <v>2.283981103079951E-2</v>
      </c>
      <c r="BT37">
        <f t="shared" si="44"/>
        <v>12.131684366371722</v>
      </c>
      <c r="BU37">
        <f t="shared" si="45"/>
        <v>0.72825905486983522</v>
      </c>
      <c r="BV37">
        <f t="shared" si="46"/>
        <v>2.9839434124462608E-2</v>
      </c>
      <c r="BW37">
        <f t="shared" si="47"/>
        <v>-0.75752598904519075</v>
      </c>
      <c r="BX37">
        <f t="shared" si="48"/>
        <v>2.3547716128139761E-3</v>
      </c>
    </row>
    <row r="38" spans="1:76" x14ac:dyDescent="0.3">
      <c r="A38">
        <v>626</v>
      </c>
      <c r="B38">
        <v>0.77300000000000002</v>
      </c>
      <c r="C38">
        <v>-0.78300000000000003</v>
      </c>
      <c r="D38">
        <f t="shared" si="0"/>
        <v>1.0051380860629415</v>
      </c>
      <c r="E38">
        <f t="shared" si="1"/>
        <v>5.1004313836594626E-3</v>
      </c>
      <c r="F38">
        <f t="shared" si="2"/>
        <v>67.824808288632155</v>
      </c>
      <c r="G38">
        <f t="shared" si="3"/>
        <v>0.71526142804861292</v>
      </c>
      <c r="H38">
        <f t="shared" si="4"/>
        <v>3.3337426909855047E-3</v>
      </c>
      <c r="I38">
        <f t="shared" si="5"/>
        <v>-0.81246892866939113</v>
      </c>
      <c r="J38">
        <f t="shared" si="6"/>
        <v>8.6841775692166089E-4</v>
      </c>
      <c r="L38">
        <v>628.44399999999996</v>
      </c>
      <c r="M38">
        <v>0.81799999999999995</v>
      </c>
      <c r="N38">
        <v>-0.70899999999999996</v>
      </c>
      <c r="O38">
        <f t="shared" si="7"/>
        <v>1.0067991028516501</v>
      </c>
      <c r="P38">
        <f t="shared" si="8"/>
        <v>5.8125187298523348E-3</v>
      </c>
      <c r="Q38">
        <f t="shared" si="9"/>
        <v>52.173135444828567</v>
      </c>
      <c r="R38">
        <f t="shared" si="10"/>
        <v>0.6990297179034386</v>
      </c>
      <c r="S38">
        <f t="shared" si="11"/>
        <v>1.4153928022135387E-2</v>
      </c>
      <c r="T38">
        <f t="shared" si="12"/>
        <v>-0.88752883172061647</v>
      </c>
      <c r="U38">
        <f t="shared" si="13"/>
        <v>3.1872543755528206E-2</v>
      </c>
      <c r="W38">
        <v>628.66700000000003</v>
      </c>
      <c r="X38">
        <v>0.877</v>
      </c>
      <c r="Y38">
        <v>-0.52900000000000003</v>
      </c>
      <c r="Z38">
        <f t="shared" si="14"/>
        <v>1.0063502481190971</v>
      </c>
      <c r="AA38">
        <f t="shared" si="15"/>
        <v>3.7004808214471368E-3</v>
      </c>
      <c r="AB38">
        <f t="shared" si="16"/>
        <v>50.031810676840387</v>
      </c>
      <c r="AC38">
        <f t="shared" si="17"/>
        <v>0.76561055606155359</v>
      </c>
      <c r="AD38">
        <f t="shared" si="18"/>
        <v>1.2407608220916296E-2</v>
      </c>
      <c r="AE38">
        <f t="shared" si="19"/>
        <v>-0.76487369744606459</v>
      </c>
      <c r="AF38">
        <f t="shared" si="20"/>
        <v>5.5636401146877609E-2</v>
      </c>
      <c r="AH38">
        <v>630.22199999999998</v>
      </c>
      <c r="AI38">
        <v>0.81399999999999995</v>
      </c>
      <c r="AJ38">
        <v>-0.69899999999999995</v>
      </c>
      <c r="AK38">
        <f t="shared" si="21"/>
        <v>1.006744408945687</v>
      </c>
      <c r="AL38">
        <f t="shared" si="22"/>
        <v>5.6502280717452809E-3</v>
      </c>
      <c r="AM38">
        <f t="shared" si="23"/>
        <v>51.530522025540776</v>
      </c>
      <c r="AN38">
        <f t="shared" si="24"/>
        <v>0.71253728889987689</v>
      </c>
      <c r="AO38">
        <f t="shared" si="25"/>
        <v>1.0294681743787035E-2</v>
      </c>
      <c r="AP38">
        <f t="shared" si="26"/>
        <v>-0.89003666826392713</v>
      </c>
      <c r="AQ38">
        <f t="shared" si="27"/>
        <v>3.6495008621381761E-2</v>
      </c>
      <c r="AS38">
        <v>642.22199999999998</v>
      </c>
      <c r="AT38">
        <v>0.996</v>
      </c>
      <c r="AU38">
        <v>-0.308</v>
      </c>
      <c r="AV38">
        <f t="shared" si="28"/>
        <v>1.0056717820231755</v>
      </c>
      <c r="AW38">
        <f t="shared" si="29"/>
        <v>1.7992402320512924E-3</v>
      </c>
      <c r="AX38">
        <f t="shared" si="30"/>
        <v>20.782300049543252</v>
      </c>
      <c r="AY38">
        <f t="shared" si="31"/>
        <v>0.96591382259782599</v>
      </c>
      <c r="AZ38">
        <f t="shared" si="32"/>
        <v>9.0517807067508598E-4</v>
      </c>
      <c r="BA38">
        <f t="shared" si="33"/>
        <v>-0.25603731280739561</v>
      </c>
      <c r="BB38">
        <f t="shared" si="34"/>
        <v>2.7001208602764515E-3</v>
      </c>
      <c r="BD38">
        <v>648.44399999999996</v>
      </c>
      <c r="BE38">
        <v>0.94099999999999995</v>
      </c>
      <c r="BF38">
        <v>-0.58799999999999997</v>
      </c>
      <c r="BG38">
        <f t="shared" si="35"/>
        <v>1.0174862702024166</v>
      </c>
      <c r="BH38">
        <f t="shared" si="36"/>
        <v>1.1557276685449938E-2</v>
      </c>
      <c r="BI38">
        <f t="shared" si="37"/>
        <v>15.164400110895736</v>
      </c>
      <c r="BJ38">
        <f t="shared" si="38"/>
        <v>0.83023502846006669</v>
      </c>
      <c r="BK38">
        <f t="shared" si="39"/>
        <v>1.2268878920242223E-2</v>
      </c>
      <c r="BL38">
        <f t="shared" si="40"/>
        <v>-0.58222317646191202</v>
      </c>
      <c r="BM38">
        <f t="shared" si="41"/>
        <v>3.3371690190206978E-5</v>
      </c>
      <c r="BO38">
        <v>657.11099999999999</v>
      </c>
      <c r="BP38">
        <v>0.88200000000000001</v>
      </c>
      <c r="BQ38">
        <v>-0.75800000000000001</v>
      </c>
      <c r="BR38">
        <f t="shared" si="42"/>
        <v>1.0301160056435179</v>
      </c>
      <c r="BS38">
        <f t="shared" si="43"/>
        <v>2.8092632223081039E-2</v>
      </c>
      <c r="BT38">
        <f t="shared" si="44"/>
        <v>11.497435975394069</v>
      </c>
      <c r="BU38">
        <f t="shared" si="45"/>
        <v>0.69018543542697786</v>
      </c>
      <c r="BV38">
        <f t="shared" si="46"/>
        <v>3.6792827182338082E-2</v>
      </c>
      <c r="BW38">
        <f t="shared" si="47"/>
        <v>-0.81171519929612745</v>
      </c>
      <c r="BX38">
        <f t="shared" si="48"/>
        <v>2.8853226354226907E-3</v>
      </c>
    </row>
    <row r="39" spans="1:76" x14ac:dyDescent="0.3">
      <c r="A39">
        <v>626.44399999999996</v>
      </c>
      <c r="B39">
        <v>0.72899999999999998</v>
      </c>
      <c r="C39">
        <v>-0.85</v>
      </c>
      <c r="D39">
        <f t="shared" si="0"/>
        <v>1.0058509955041748</v>
      </c>
      <c r="E39">
        <f t="shared" si="1"/>
        <v>6.6410080048857623E-3</v>
      </c>
      <c r="F39">
        <f t="shared" si="2"/>
        <v>63.355192236608538</v>
      </c>
      <c r="G39">
        <f t="shared" si="3"/>
        <v>0.66812610926386018</v>
      </c>
      <c r="H39">
        <f t="shared" si="4"/>
        <v>3.7056305733554873E-3</v>
      </c>
      <c r="I39">
        <f t="shared" si="5"/>
        <v>-0.87675832667861375</v>
      </c>
      <c r="J39">
        <f t="shared" si="6"/>
        <v>7.1600804663941376E-4</v>
      </c>
      <c r="L39">
        <v>628.88900000000001</v>
      </c>
      <c r="M39">
        <v>0.79</v>
      </c>
      <c r="N39">
        <v>-0.78500000000000003</v>
      </c>
      <c r="O39">
        <f t="shared" si="7"/>
        <v>1.0075120153796859</v>
      </c>
      <c r="P39">
        <f t="shared" si="8"/>
        <v>7.4780532182905247E-3</v>
      </c>
      <c r="Q39">
        <f t="shared" si="9"/>
        <v>49.45416305271084</v>
      </c>
      <c r="R39">
        <f t="shared" si="10"/>
        <v>0.66260019362730693</v>
      </c>
      <c r="S39">
        <f t="shared" si="11"/>
        <v>1.6230710663799695E-2</v>
      </c>
      <c r="T39">
        <f t="shared" si="12"/>
        <v>-0.93561463101214404</v>
      </c>
      <c r="U39">
        <f t="shared" si="13"/>
        <v>2.2684767074924291E-2</v>
      </c>
      <c r="W39">
        <v>629.11099999999999</v>
      </c>
      <c r="X39">
        <v>0.86</v>
      </c>
      <c r="Y39">
        <v>-0.61599999999999999</v>
      </c>
      <c r="Z39">
        <f t="shared" si="14"/>
        <v>1.0070609892748519</v>
      </c>
      <c r="AA39">
        <f t="shared" si="15"/>
        <v>4.9808630387726009E-3</v>
      </c>
      <c r="AB39">
        <f t="shared" si="16"/>
        <v>47.763366699846628</v>
      </c>
      <c r="AC39">
        <f t="shared" si="17"/>
        <v>0.73089774772770277</v>
      </c>
      <c r="AD39">
        <f t="shared" si="18"/>
        <v>1.6667391541779871E-2</v>
      </c>
      <c r="AE39">
        <f t="shared" si="19"/>
        <v>-0.81771513438848686</v>
      </c>
      <c r="AF39">
        <f t="shared" si="20"/>
        <v>4.0688995441365318E-2</v>
      </c>
      <c r="AH39">
        <v>630.66700000000003</v>
      </c>
      <c r="AI39">
        <v>0.77600000000000002</v>
      </c>
      <c r="AJ39">
        <v>-0.77300000000000002</v>
      </c>
      <c r="AK39">
        <f t="shared" si="21"/>
        <v>1.0074552715654952</v>
      </c>
      <c r="AL39">
        <f t="shared" si="22"/>
        <v>7.2457536484229496E-3</v>
      </c>
      <c r="AM39">
        <f t="shared" si="23"/>
        <v>48.930768151197611</v>
      </c>
      <c r="AN39">
        <f t="shared" si="24"/>
        <v>0.67658924287555589</v>
      </c>
      <c r="AO39">
        <f t="shared" si="25"/>
        <v>9.8824986320552206E-3</v>
      </c>
      <c r="AP39">
        <f t="shared" si="26"/>
        <v>-0.93829663013471187</v>
      </c>
      <c r="AQ39">
        <f t="shared" si="27"/>
        <v>2.7322975933891731E-2</v>
      </c>
      <c r="AS39">
        <v>642.66700000000003</v>
      </c>
      <c r="AT39">
        <v>0.99099999999999999</v>
      </c>
      <c r="AU39">
        <v>-0.34100000000000003</v>
      </c>
      <c r="AV39">
        <f t="shared" si="28"/>
        <v>1.0063686188537426</v>
      </c>
      <c r="AW39">
        <f t="shared" si="29"/>
        <v>2.2528324666239116E-3</v>
      </c>
      <c r="AX39">
        <f t="shared" si="30"/>
        <v>20.618668553186268</v>
      </c>
      <c r="AY39">
        <f t="shared" si="31"/>
        <v>0.95830860451480393</v>
      </c>
      <c r="AZ39">
        <f t="shared" si="32"/>
        <v>1.0687273387694975E-3</v>
      </c>
      <c r="BA39">
        <f t="shared" si="33"/>
        <v>-0.2857996669779338</v>
      </c>
      <c r="BB39">
        <f t="shared" si="34"/>
        <v>3.0470767657470154E-3</v>
      </c>
      <c r="BD39">
        <v>649.81899999999996</v>
      </c>
      <c r="BE39">
        <v>0.92200000000000004</v>
      </c>
      <c r="BF39">
        <v>-0.64300000000000002</v>
      </c>
      <c r="BG39">
        <f t="shared" si="35"/>
        <v>1.0196438098226894</v>
      </c>
      <c r="BH39">
        <f t="shared" si="36"/>
        <v>1.457571355248089E-2</v>
      </c>
      <c r="BI39">
        <f t="shared" si="37"/>
        <v>14.600164464786848</v>
      </c>
      <c r="BJ39">
        <f t="shared" si="38"/>
        <v>0.79934371760835599</v>
      </c>
      <c r="BK39">
        <f t="shared" si="39"/>
        <v>1.5044563610138732E-2</v>
      </c>
      <c r="BL39">
        <f t="shared" si="40"/>
        <v>-0.63629792399203255</v>
      </c>
      <c r="BM39">
        <f t="shared" si="41"/>
        <v>4.4917822816573065E-5</v>
      </c>
      <c r="BO39">
        <v>659.11099999999999</v>
      </c>
      <c r="BP39">
        <v>0.86299999999999999</v>
      </c>
      <c r="BQ39">
        <v>-0.80900000000000005</v>
      </c>
      <c r="BR39">
        <f t="shared" si="42"/>
        <v>1.0332512933061608</v>
      </c>
      <c r="BS39">
        <f t="shared" si="43"/>
        <v>3.4298218121113215E-2</v>
      </c>
      <c r="BT39">
        <f t="shared" si="44"/>
        <v>10.897256898379309</v>
      </c>
      <c r="BU39">
        <f t="shared" si="45"/>
        <v>0.65415698017050961</v>
      </c>
      <c r="BV39">
        <f t="shared" si="46"/>
        <v>4.3615406931500914E-2</v>
      </c>
      <c r="BW39">
        <f t="shared" si="47"/>
        <v>-0.86021710620508074</v>
      </c>
      <c r="BX39">
        <f t="shared" si="48"/>
        <v>2.6231919680225146E-3</v>
      </c>
    </row>
    <row r="40" spans="1:76" x14ac:dyDescent="0.3">
      <c r="A40">
        <v>627.11099999999999</v>
      </c>
      <c r="B40">
        <v>0.68799999999999994</v>
      </c>
      <c r="C40">
        <v>-0.90700000000000003</v>
      </c>
      <c r="D40">
        <f t="shared" si="0"/>
        <v>1.0069219653179191</v>
      </c>
      <c r="E40">
        <f t="shared" si="1"/>
        <v>8.8188711315741047E-3</v>
      </c>
      <c r="F40">
        <f t="shared" si="2"/>
        <v>57.295802593074733</v>
      </c>
      <c r="G40">
        <f t="shared" si="3"/>
        <v>0.60422548353568728</v>
      </c>
      <c r="H40">
        <f t="shared" si="4"/>
        <v>7.0181696088293935E-3</v>
      </c>
      <c r="I40">
        <f t="shared" si="5"/>
        <v>-0.95754439381852452</v>
      </c>
      <c r="J40">
        <f t="shared" si="6"/>
        <v>2.5547357464820969E-3</v>
      </c>
      <c r="L40">
        <v>629.33299999999997</v>
      </c>
      <c r="M40">
        <v>0.75900000000000001</v>
      </c>
      <c r="N40">
        <v>-0.85599999999999998</v>
      </c>
      <c r="O40">
        <f t="shared" si="7"/>
        <v>1.008223325857097</v>
      </c>
      <c r="P40">
        <f t="shared" si="8"/>
        <v>9.4362959420869735E-3</v>
      </c>
      <c r="Q40">
        <f t="shared" si="9"/>
        <v>46.909816823827455</v>
      </c>
      <c r="R40">
        <f t="shared" si="10"/>
        <v>0.62851035770962826</v>
      </c>
      <c r="S40">
        <f t="shared" si="11"/>
        <v>1.7027546745069174E-2</v>
      </c>
      <c r="T40">
        <f t="shared" si="12"/>
        <v>-0.97803585792560011</v>
      </c>
      <c r="U40">
        <f t="shared" si="13"/>
        <v>1.4892750619637258E-2</v>
      </c>
      <c r="W40">
        <v>629.55600000000004</v>
      </c>
      <c r="X40">
        <v>0.83299999999999996</v>
      </c>
      <c r="Y40">
        <v>-0.70099999999999996</v>
      </c>
      <c r="Z40">
        <f t="shared" si="14"/>
        <v>1.0077733311989756</v>
      </c>
      <c r="AA40">
        <f t="shared" si="15"/>
        <v>6.5353833641815561E-3</v>
      </c>
      <c r="AB40">
        <f t="shared" si="16"/>
        <v>45.576401153332597</v>
      </c>
      <c r="AC40">
        <f t="shared" si="17"/>
        <v>0.69743176107835037</v>
      </c>
      <c r="AD40">
        <f t="shared" si="18"/>
        <v>1.8378747404317469E-2</v>
      </c>
      <c r="AE40">
        <f t="shared" si="19"/>
        <v>-0.86527639280227209</v>
      </c>
      <c r="AF40">
        <f t="shared" si="20"/>
        <v>2.6986733232126407E-2</v>
      </c>
      <c r="AH40">
        <v>631.33000000000004</v>
      </c>
      <c r="AI40">
        <v>0.73599999999999999</v>
      </c>
      <c r="AJ40">
        <v>-0.84</v>
      </c>
      <c r="AK40">
        <f t="shared" si="21"/>
        <v>1.0085143769968052</v>
      </c>
      <c r="AL40">
        <f t="shared" si="22"/>
        <v>9.4588171395683183E-3</v>
      </c>
      <c r="AM40">
        <f t="shared" si="23"/>
        <v>45.335376906972961</v>
      </c>
      <c r="AN40">
        <f t="shared" si="24"/>
        <v>0.62687404052568596</v>
      </c>
      <c r="AO40">
        <f t="shared" si="25"/>
        <v>1.1908475031189627E-2</v>
      </c>
      <c r="AP40">
        <f t="shared" si="26"/>
        <v>-0.99998462512284125</v>
      </c>
      <c r="AQ40">
        <f t="shared" si="27"/>
        <v>2.5595080275696059E-2</v>
      </c>
      <c r="AS40">
        <v>643.11099999999999</v>
      </c>
      <c r="AT40">
        <v>0.98899999999999999</v>
      </c>
      <c r="AU40">
        <v>-0.37</v>
      </c>
      <c r="AV40">
        <f t="shared" si="28"/>
        <v>1.0070638897588475</v>
      </c>
      <c r="AW40">
        <f t="shared" si="29"/>
        <v>2.7302135900936246E-3</v>
      </c>
      <c r="AX40">
        <f t="shared" si="30"/>
        <v>20.442313895704803</v>
      </c>
      <c r="AY40">
        <f t="shared" si="31"/>
        <v>0.95011204297278173</v>
      </c>
      <c r="AZ40">
        <f t="shared" si="32"/>
        <v>1.5122732017507738E-3</v>
      </c>
      <c r="BA40">
        <f t="shared" si="33"/>
        <v>-0.31496554347353317</v>
      </c>
      <c r="BB40">
        <f t="shared" si="34"/>
        <v>3.0287914051635666E-3</v>
      </c>
      <c r="BD40">
        <v>651.33699999999999</v>
      </c>
      <c r="BE40">
        <v>0.89800000000000002</v>
      </c>
      <c r="BF40">
        <v>-0.70299999999999996</v>
      </c>
      <c r="BG40">
        <f t="shared" si="35"/>
        <v>1.022025733563471</v>
      </c>
      <c r="BH40">
        <f t="shared" si="36"/>
        <v>1.8464133544391987E-2</v>
      </c>
      <c r="BI40">
        <f t="shared" si="37"/>
        <v>13.981831331842869</v>
      </c>
      <c r="BJ40">
        <f t="shared" si="38"/>
        <v>0.76549062599422135</v>
      </c>
      <c r="BK40">
        <f t="shared" si="39"/>
        <v>1.755873419940333E-2</v>
      </c>
      <c r="BL40">
        <f t="shared" si="40"/>
        <v>-0.69124642406206882</v>
      </c>
      <c r="BM40">
        <f t="shared" si="41"/>
        <v>1.3814654732871383E-4</v>
      </c>
      <c r="BO40">
        <v>661.11099999999999</v>
      </c>
      <c r="BP40">
        <v>0.84</v>
      </c>
      <c r="BQ40">
        <v>-0.85299999999999998</v>
      </c>
      <c r="BR40">
        <f t="shared" si="42"/>
        <v>1.036386580968804</v>
      </c>
      <c r="BS40">
        <f t="shared" si="43"/>
        <v>4.0939979928906696E-2</v>
      </c>
      <c r="BT40">
        <f t="shared" si="44"/>
        <v>10.334046141821204</v>
      </c>
      <c r="BU40">
        <f t="shared" si="45"/>
        <v>0.62034771503660302</v>
      </c>
      <c r="BV40">
        <f t="shared" si="46"/>
        <v>4.824712628964134E-2</v>
      </c>
      <c r="BW40">
        <f t="shared" si="47"/>
        <v>-0.9036874774504563</v>
      </c>
      <c r="BX40">
        <f t="shared" si="48"/>
        <v>2.569220370290518E-3</v>
      </c>
    </row>
    <row r="41" spans="1:76" x14ac:dyDescent="0.3">
      <c r="A41">
        <v>627.55600000000004</v>
      </c>
      <c r="B41">
        <v>0.65300000000000002</v>
      </c>
      <c r="C41">
        <v>-0.95299999999999996</v>
      </c>
      <c r="D41">
        <f t="shared" si="0"/>
        <v>1.0076364804110469</v>
      </c>
      <c r="E41">
        <f t="shared" si="1"/>
        <v>1.0705992390642381E-2</v>
      </c>
      <c r="F41">
        <f t="shared" si="2"/>
        <v>53.695164826708968</v>
      </c>
      <c r="G41">
        <f t="shared" si="3"/>
        <v>0.56625416631947334</v>
      </c>
      <c r="H41">
        <f t="shared" si="4"/>
        <v>7.5248396609295977E-3</v>
      </c>
      <c r="I41">
        <f t="shared" si="5"/>
        <v>-1.0027989065307872</v>
      </c>
      <c r="J41">
        <f t="shared" si="6"/>
        <v>2.4799310916620823E-3</v>
      </c>
      <c r="L41">
        <v>629.77800000000002</v>
      </c>
      <c r="M41">
        <v>0.72599999999999998</v>
      </c>
      <c r="N41">
        <v>-0.92200000000000004</v>
      </c>
      <c r="O41">
        <f t="shared" si="7"/>
        <v>1.008936238385133</v>
      </c>
      <c r="P41">
        <f t="shared" si="8"/>
        <v>1.173227421715411E-2</v>
      </c>
      <c r="Q41">
        <f t="shared" si="9"/>
        <v>44.53215024259751</v>
      </c>
      <c r="R41">
        <f t="shared" si="10"/>
        <v>0.59665374059480714</v>
      </c>
      <c r="S41">
        <f t="shared" si="11"/>
        <v>1.6730454822115437E-2</v>
      </c>
      <c r="T41">
        <f t="shared" si="12"/>
        <v>-1.0157687650823295</v>
      </c>
      <c r="U41">
        <f t="shared" si="13"/>
        <v>8.7925813050650867E-3</v>
      </c>
      <c r="W41">
        <v>630</v>
      </c>
      <c r="X41">
        <v>0.79800000000000004</v>
      </c>
      <c r="Y41">
        <v>-0.77500000000000002</v>
      </c>
      <c r="Z41">
        <f t="shared" si="14"/>
        <v>1.0084840723547301</v>
      </c>
      <c r="AA41">
        <f t="shared" si="15"/>
        <v>8.2744919059106435E-3</v>
      </c>
      <c r="AB41">
        <f t="shared" si="16"/>
        <v>43.497357345188441</v>
      </c>
      <c r="AC41">
        <f t="shared" si="17"/>
        <v>0.66561724418407398</v>
      </c>
      <c r="AD41">
        <f t="shared" si="18"/>
        <v>1.7525194037419107E-2</v>
      </c>
      <c r="AE41">
        <f t="shared" si="19"/>
        <v>-0.90794308732043205</v>
      </c>
      <c r="AF41">
        <f t="shared" si="20"/>
        <v>1.7673864466288016E-2</v>
      </c>
      <c r="AH41">
        <v>631.77800000000002</v>
      </c>
      <c r="AI41">
        <v>0.69799999999999995</v>
      </c>
      <c r="AJ41">
        <v>-0.90200000000000002</v>
      </c>
      <c r="AK41">
        <f t="shared" si="21"/>
        <v>1.0092300319488818</v>
      </c>
      <c r="AL41">
        <f t="shared" si="22"/>
        <v>1.1625789275727286E-2</v>
      </c>
      <c r="AM41">
        <f t="shared" si="23"/>
        <v>43.101155758265961</v>
      </c>
      <c r="AN41">
        <f t="shared" si="24"/>
        <v>0.59598039114030987</v>
      </c>
      <c r="AO41">
        <f t="shared" si="25"/>
        <v>1.0408000591884155E-2</v>
      </c>
      <c r="AP41">
        <f t="shared" si="26"/>
        <v>-1.0358824842445118</v>
      </c>
      <c r="AQ41">
        <f t="shared" si="27"/>
        <v>1.7924519587481941E-2</v>
      </c>
      <c r="AS41">
        <v>643.774</v>
      </c>
      <c r="AT41">
        <v>0.98199999999999998</v>
      </c>
      <c r="AU41">
        <v>-0.4</v>
      </c>
      <c r="AV41">
        <f t="shared" si="28"/>
        <v>1.008102098340119</v>
      </c>
      <c r="AW41">
        <f t="shared" si="29"/>
        <v>3.41174684579545E-3</v>
      </c>
      <c r="AX41">
        <f t="shared" si="30"/>
        <v>20.156999193230185</v>
      </c>
      <c r="AY41">
        <f t="shared" si="31"/>
        <v>0.93685126749299175</v>
      </c>
      <c r="AZ41">
        <f t="shared" si="32"/>
        <v>2.0384080469893822E-3</v>
      </c>
      <c r="BA41">
        <f t="shared" si="33"/>
        <v>-0.35745968615432366</v>
      </c>
      <c r="BB41">
        <f t="shared" si="34"/>
        <v>1.8096783020886437E-3</v>
      </c>
      <c r="BD41">
        <v>652.88900000000001</v>
      </c>
      <c r="BE41">
        <v>0.878</v>
      </c>
      <c r="BF41">
        <v>-0.752</v>
      </c>
      <c r="BG41">
        <f t="shared" si="35"/>
        <v>1.0244610073748628</v>
      </c>
      <c r="BH41">
        <f t="shared" si="36"/>
        <v>2.2606194188451337E-2</v>
      </c>
      <c r="BI41">
        <f t="shared" si="37"/>
        <v>13.364245099995474</v>
      </c>
      <c r="BJ41">
        <f t="shared" si="38"/>
        <v>0.73167842643309533</v>
      </c>
      <c r="BK41">
        <f t="shared" si="39"/>
        <v>2.1410002891095094E-2</v>
      </c>
      <c r="BL41">
        <f t="shared" si="40"/>
        <v>-0.74258371374177856</v>
      </c>
      <c r="BM41">
        <f t="shared" si="41"/>
        <v>8.8666446896769937E-5</v>
      </c>
      <c r="BO41">
        <v>663.11099999999999</v>
      </c>
      <c r="BP41">
        <v>0.81399999999999995</v>
      </c>
      <c r="BQ41">
        <v>-0.89100000000000001</v>
      </c>
      <c r="BR41">
        <f t="shared" si="42"/>
        <v>1.0395218686314469</v>
      </c>
      <c r="BS41">
        <f t="shared" si="43"/>
        <v>4.7964114563970497E-2</v>
      </c>
      <c r="BT41">
        <f t="shared" si="44"/>
        <v>9.8084859764512391</v>
      </c>
      <c r="BU41">
        <f t="shared" si="45"/>
        <v>0.58879859640221888</v>
      </c>
      <c r="BV41">
        <f t="shared" si="46"/>
        <v>5.071567218241068E-2</v>
      </c>
      <c r="BW41">
        <f t="shared" si="47"/>
        <v>-0.94273005708942259</v>
      </c>
      <c r="BX41">
        <f t="shared" si="48"/>
        <v>2.6759988064749191E-3</v>
      </c>
    </row>
    <row r="42" spans="1:76" x14ac:dyDescent="0.3">
      <c r="A42">
        <v>628</v>
      </c>
      <c r="B42">
        <v>0.623</v>
      </c>
      <c r="C42">
        <v>-0.997</v>
      </c>
      <c r="D42">
        <f t="shared" si="0"/>
        <v>1.0083493898522802</v>
      </c>
      <c r="E42">
        <f t="shared" si="1"/>
        <v>1.2864517881345041E-2</v>
      </c>
      <c r="F42">
        <f t="shared" si="2"/>
        <v>50.434800638161676</v>
      </c>
      <c r="G42">
        <f t="shared" si="3"/>
        <v>0.53187127893209019</v>
      </c>
      <c r="H42">
        <f t="shared" si="4"/>
        <v>8.3044438034729096E-3</v>
      </c>
      <c r="I42">
        <f t="shared" si="5"/>
        <v>-1.0423256303732509</v>
      </c>
      <c r="J42">
        <f t="shared" si="6"/>
        <v>2.0544127687325627E-3</v>
      </c>
      <c r="L42">
        <v>630.44399999999996</v>
      </c>
      <c r="M42">
        <v>0.69199999999999995</v>
      </c>
      <c r="N42">
        <v>-0.98099999999999998</v>
      </c>
      <c r="O42">
        <f t="shared" si="7"/>
        <v>1.0100032041012494</v>
      </c>
      <c r="P42">
        <f t="shared" si="8"/>
        <v>1.4872631105327458E-2</v>
      </c>
      <c r="Q42">
        <f t="shared" si="9"/>
        <v>41.287540759427451</v>
      </c>
      <c r="R42">
        <f t="shared" si="10"/>
        <v>0.55318158902888093</v>
      </c>
      <c r="S42">
        <f t="shared" si="11"/>
        <v>1.9270551224546496E-2</v>
      </c>
      <c r="T42">
        <f t="shared" si="12"/>
        <v>-1.0647341818730693</v>
      </c>
      <c r="U42">
        <f t="shared" si="13"/>
        <v>7.0114132139522571E-3</v>
      </c>
      <c r="W42">
        <v>630.66700000000003</v>
      </c>
      <c r="X42">
        <v>0.76100000000000001</v>
      </c>
      <c r="Y42">
        <v>-0.84</v>
      </c>
      <c r="Z42">
        <f t="shared" si="14"/>
        <v>1.0095517848567312</v>
      </c>
      <c r="AA42">
        <f t="shared" si="15"/>
        <v>1.060586844683788E-2</v>
      </c>
      <c r="AB42">
        <f t="shared" si="16"/>
        <v>40.584905208887797</v>
      </c>
      <c r="AC42">
        <f t="shared" si="17"/>
        <v>0.62104951678403464</v>
      </c>
      <c r="AD42">
        <f t="shared" si="18"/>
        <v>1.9586137752382205E-2</v>
      </c>
      <c r="AE42">
        <f t="shared" si="19"/>
        <v>-0.96425306721684367</v>
      </c>
      <c r="AF42">
        <f t="shared" si="20"/>
        <v>1.5438824712793479E-2</v>
      </c>
      <c r="AH42">
        <v>632.22199999999998</v>
      </c>
      <c r="AI42">
        <v>0.66100000000000003</v>
      </c>
      <c r="AJ42">
        <v>-0.95099999999999996</v>
      </c>
      <c r="AK42">
        <f t="shared" si="21"/>
        <v>1.0099392971246006</v>
      </c>
      <c r="AL42">
        <f t="shared" si="22"/>
        <v>1.385981870775369E-2</v>
      </c>
      <c r="AM42">
        <f t="shared" si="23"/>
        <v>41.039484908221098</v>
      </c>
      <c r="AN42">
        <f t="shared" si="24"/>
        <v>0.56747267764641662</v>
      </c>
      <c r="AO42">
        <f t="shared" si="25"/>
        <v>8.7473600266311027E-3</v>
      </c>
      <c r="AP42">
        <f t="shared" si="26"/>
        <v>-1.0676107376750523</v>
      </c>
      <c r="AQ42">
        <f t="shared" si="27"/>
        <v>1.3598064141119878E-2</v>
      </c>
      <c r="AS42">
        <v>644.22199999999998</v>
      </c>
      <c r="AT42">
        <v>0.97699999999999998</v>
      </c>
      <c r="AU42">
        <v>-0.43</v>
      </c>
      <c r="AV42">
        <f t="shared" si="28"/>
        <v>1.0088036329470718</v>
      </c>
      <c r="AW42">
        <f t="shared" si="29"/>
        <v>4.0199137783336952E-3</v>
      </c>
      <c r="AX42">
        <f t="shared" si="30"/>
        <v>19.950944750864785</v>
      </c>
      <c r="AY42">
        <f t="shared" si="31"/>
        <v>0.92727432780806984</v>
      </c>
      <c r="AZ42">
        <f t="shared" si="32"/>
        <v>2.4726424749392942E-3</v>
      </c>
      <c r="BA42">
        <f t="shared" si="33"/>
        <v>-0.38541519386645684</v>
      </c>
      <c r="BB42">
        <f t="shared" si="34"/>
        <v>1.9878049379656272E-3</v>
      </c>
      <c r="BD42">
        <v>654.44399999999996</v>
      </c>
      <c r="BE42">
        <v>0.85599999999999998</v>
      </c>
      <c r="BF42">
        <v>-0.79200000000000004</v>
      </c>
      <c r="BG42">
        <f t="shared" si="35"/>
        <v>1.0269009885454261</v>
      </c>
      <c r="BH42">
        <f t="shared" si="36"/>
        <v>2.6901509848938656E-2</v>
      </c>
      <c r="BI42">
        <f t="shared" si="37"/>
        <v>12.76732607478276</v>
      </c>
      <c r="BJ42">
        <f t="shared" si="38"/>
        <v>0.69899773479599248</v>
      </c>
      <c r="BK42">
        <f t="shared" si="39"/>
        <v>2.4649711279189506E-2</v>
      </c>
      <c r="BL42">
        <f t="shared" si="40"/>
        <v>-0.78948542806491706</v>
      </c>
      <c r="BM42">
        <f t="shared" si="41"/>
        <v>6.3230720167069453E-6</v>
      </c>
      <c r="BO42">
        <v>665.11099999999999</v>
      </c>
      <c r="BP42">
        <v>0.79400000000000004</v>
      </c>
      <c r="BQ42">
        <v>-0.93100000000000005</v>
      </c>
      <c r="BR42">
        <f t="shared" si="42"/>
        <v>1.0426571562940901</v>
      </c>
      <c r="BS42">
        <f t="shared" si="43"/>
        <v>5.6144893707327038E-2</v>
      </c>
      <c r="BT42">
        <f t="shared" si="44"/>
        <v>9.3198201708756425</v>
      </c>
      <c r="BU42">
        <f t="shared" si="45"/>
        <v>0.5594642280681601</v>
      </c>
      <c r="BV42">
        <f t="shared" si="46"/>
        <v>5.5007028315664043E-2</v>
      </c>
      <c r="BW42">
        <f t="shared" si="47"/>
        <v>-0.97788646373221111</v>
      </c>
      <c r="BX42">
        <f t="shared" si="48"/>
        <v>2.198340481311943E-3</v>
      </c>
    </row>
    <row r="43" spans="1:76" x14ac:dyDescent="0.3">
      <c r="A43">
        <v>628.452</v>
      </c>
      <c r="B43">
        <v>0.59499999999999997</v>
      </c>
      <c r="C43">
        <v>-1.04</v>
      </c>
      <c r="D43">
        <f t="shared" si="0"/>
        <v>1.0090751445086705</v>
      </c>
      <c r="E43">
        <f t="shared" si="1"/>
        <v>1.5391026362202074E-2</v>
      </c>
      <c r="F43">
        <f t="shared" si="2"/>
        <v>47.429002253270632</v>
      </c>
      <c r="G43">
        <f t="shared" si="3"/>
        <v>0.50017297119704685</v>
      </c>
      <c r="H43">
        <f t="shared" si="4"/>
        <v>8.9921653915961026E-3</v>
      </c>
      <c r="I43">
        <f t="shared" si="5"/>
        <v>-1.077705924728944</v>
      </c>
      <c r="J43">
        <f t="shared" si="6"/>
        <v>1.4217367596647879E-3</v>
      </c>
      <c r="L43">
        <v>630.88900000000001</v>
      </c>
      <c r="M43">
        <v>0.65800000000000003</v>
      </c>
      <c r="N43">
        <v>-1.0349999999999999</v>
      </c>
      <c r="O43">
        <f t="shared" si="7"/>
        <v>1.0107161166292855</v>
      </c>
      <c r="P43">
        <f t="shared" si="8"/>
        <v>1.7953128245203172E-2</v>
      </c>
      <c r="Q43">
        <f t="shared" si="9"/>
        <v>39.317388574296857</v>
      </c>
      <c r="R43">
        <f t="shared" si="10"/>
        <v>0.52678495952872328</v>
      </c>
      <c r="S43">
        <f t="shared" si="11"/>
        <v>1.7217386845878795E-2</v>
      </c>
      <c r="T43">
        <f t="shared" si="12"/>
        <v>-1.0932371727306331</v>
      </c>
      <c r="U43">
        <f t="shared" si="13"/>
        <v>3.3915682876576102E-3</v>
      </c>
      <c r="W43">
        <v>631.11099999999999</v>
      </c>
      <c r="X43">
        <v>0.72299999999999998</v>
      </c>
      <c r="Y43">
        <v>-0.89400000000000002</v>
      </c>
      <c r="Z43">
        <f t="shared" si="14"/>
        <v>1.010262526012486</v>
      </c>
      <c r="AA43">
        <f t="shared" si="15"/>
        <v>1.2709361870945655E-2</v>
      </c>
      <c r="AB43">
        <f t="shared" si="16"/>
        <v>38.789340207840361</v>
      </c>
      <c r="AC43">
        <f t="shared" si="17"/>
        <v>0.59357292738422429</v>
      </c>
      <c r="AD43">
        <f t="shared" si="18"/>
        <v>1.6751367125889271E-2</v>
      </c>
      <c r="AE43">
        <f t="shared" si="19"/>
        <v>-0.99726412312550961</v>
      </c>
      <c r="AF43">
        <f t="shared" si="20"/>
        <v>1.0663479124880405E-2</v>
      </c>
      <c r="AH43">
        <v>632.66700000000003</v>
      </c>
      <c r="AI43">
        <v>0.628</v>
      </c>
      <c r="AJ43">
        <v>-0.99199999999999999</v>
      </c>
      <c r="AK43">
        <f t="shared" si="21"/>
        <v>1.0106501597444091</v>
      </c>
      <c r="AL43">
        <f t="shared" si="22"/>
        <v>1.621249246993969E-2</v>
      </c>
      <c r="AM43">
        <f t="shared" si="23"/>
        <v>39.119050965779394</v>
      </c>
      <c r="AN43">
        <f t="shared" si="24"/>
        <v>0.54091791473948392</v>
      </c>
      <c r="AO43">
        <f t="shared" si="25"/>
        <v>7.5832895733197927E-3</v>
      </c>
      <c r="AP43">
        <f t="shared" si="26"/>
        <v>-1.0961021811752953</v>
      </c>
      <c r="AQ43">
        <f t="shared" si="27"/>
        <v>1.0837264125454018E-2</v>
      </c>
      <c r="AS43">
        <v>644.66700000000003</v>
      </c>
      <c r="AT43">
        <v>0.97299999999999998</v>
      </c>
      <c r="AU43">
        <v>-0.45900000000000002</v>
      </c>
      <c r="AV43">
        <f t="shared" si="28"/>
        <v>1.0095004697776386</v>
      </c>
      <c r="AW43">
        <f t="shared" si="29"/>
        <v>4.6730761068030932E-3</v>
      </c>
      <c r="AX43">
        <f t="shared" si="30"/>
        <v>19.736993920199964</v>
      </c>
      <c r="AY43">
        <f t="shared" si="31"/>
        <v>0.91733038203677497</v>
      </c>
      <c r="AZ43">
        <f t="shared" si="32"/>
        <v>3.0991063641714243E-3</v>
      </c>
      <c r="BA43">
        <f t="shared" si="33"/>
        <v>-0.41255141575706467</v>
      </c>
      <c r="BB43">
        <f t="shared" si="34"/>
        <v>2.1574709781730624E-3</v>
      </c>
      <c r="BD43">
        <v>655.82600000000002</v>
      </c>
      <c r="BE43">
        <v>0.83399999999999996</v>
      </c>
      <c r="BF43">
        <v>-0.82699999999999996</v>
      </c>
      <c r="BG43">
        <f t="shared" si="35"/>
        <v>1.0290695120037661</v>
      </c>
      <c r="BH43">
        <f t="shared" si="36"/>
        <v>3.1148462924382583E-2</v>
      </c>
      <c r="BI43">
        <f t="shared" si="37"/>
        <v>12.258881976079083</v>
      </c>
      <c r="BJ43">
        <f t="shared" si="38"/>
        <v>0.67116095274918408</v>
      </c>
      <c r="BK43">
        <f t="shared" si="39"/>
        <v>2.6516555309553446E-2</v>
      </c>
      <c r="BL43">
        <f t="shared" si="40"/>
        <v>-0.82767834748729541</v>
      </c>
      <c r="BM43">
        <f t="shared" si="41"/>
        <v>4.6015531352005044E-7</v>
      </c>
      <c r="BO43">
        <v>667.11099999999999</v>
      </c>
      <c r="BP43">
        <v>0.77600000000000002</v>
      </c>
      <c r="BQ43">
        <v>-0.96399999999999997</v>
      </c>
      <c r="BR43">
        <f t="shared" si="42"/>
        <v>1.045792443956733</v>
      </c>
      <c r="BS43">
        <f t="shared" si="43"/>
        <v>6.4523774919112417E-2</v>
      </c>
      <c r="BT43">
        <f t="shared" si="44"/>
        <v>8.8664185630968131</v>
      </c>
      <c r="BU43">
        <f t="shared" si="45"/>
        <v>0.53224675221025275</v>
      </c>
      <c r="BV43">
        <f t="shared" si="46"/>
        <v>5.9415645808049936E-2</v>
      </c>
      <c r="BW43">
        <f t="shared" si="47"/>
        <v>-1.0096346660931397</v>
      </c>
      <c r="BX43">
        <f t="shared" si="48"/>
        <v>2.082522749432355E-3</v>
      </c>
    </row>
    <row r="44" spans="1:76" x14ac:dyDescent="0.3">
      <c r="A44">
        <v>629.11099999999999</v>
      </c>
      <c r="B44">
        <v>0.56999999999999995</v>
      </c>
      <c r="C44">
        <v>-1.085</v>
      </c>
      <c r="D44">
        <f t="shared" si="0"/>
        <v>1.0101332691072575</v>
      </c>
      <c r="E44">
        <f t="shared" si="1"/>
        <v>1.9095514767673554E-2</v>
      </c>
      <c r="F44">
        <f t="shared" si="2"/>
        <v>43.550264620177522</v>
      </c>
      <c r="G44">
        <f t="shared" si="3"/>
        <v>0.4592688906920811</v>
      </c>
      <c r="H44">
        <f t="shared" si="4"/>
        <v>1.2261378568562274E-2</v>
      </c>
      <c r="I44">
        <f t="shared" si="5"/>
        <v>-1.1220552285545951</v>
      </c>
      <c r="J44">
        <f t="shared" si="6"/>
        <v>1.3730899632332792E-3</v>
      </c>
      <c r="L44">
        <v>631.33299999999997</v>
      </c>
      <c r="M44">
        <v>0.625</v>
      </c>
      <c r="N44">
        <v>-1.083</v>
      </c>
      <c r="O44">
        <f t="shared" si="7"/>
        <v>1.0114274271066965</v>
      </c>
      <c r="P44">
        <f t="shared" si="8"/>
        <v>2.1416717730160007E-2</v>
      </c>
      <c r="Q44">
        <f t="shared" si="9"/>
        <v>37.497609475777864</v>
      </c>
      <c r="R44">
        <f t="shared" si="10"/>
        <v>0.502403069135544</v>
      </c>
      <c r="S44">
        <f t="shared" si="11"/>
        <v>1.5030007457384205E-2</v>
      </c>
      <c r="T44">
        <f t="shared" si="12"/>
        <v>-1.1188408272620449</v>
      </c>
      <c r="U44">
        <f t="shared" si="13"/>
        <v>1.2845648988277453E-3</v>
      </c>
      <c r="W44">
        <v>631.55600000000004</v>
      </c>
      <c r="X44">
        <v>0.69</v>
      </c>
      <c r="Y44">
        <v>-0.94399999999999995</v>
      </c>
      <c r="Z44">
        <f t="shared" si="14"/>
        <v>1.0109748679366095</v>
      </c>
      <c r="AA44">
        <f t="shared" si="15"/>
        <v>1.5071811424027783E-2</v>
      </c>
      <c r="AB44">
        <f t="shared" si="16"/>
        <v>37.10222116734171</v>
      </c>
      <c r="AC44">
        <f t="shared" si="17"/>
        <v>0.56775582963652838</v>
      </c>
      <c r="AD44">
        <f t="shared" si="18"/>
        <v>1.4943637187853461E-2</v>
      </c>
      <c r="AE44">
        <f t="shared" si="19"/>
        <v>-1.0272593420939198</v>
      </c>
      <c r="AF44">
        <f t="shared" si="20"/>
        <v>6.9321180459123704E-3</v>
      </c>
      <c r="AH44">
        <v>633.33299999999997</v>
      </c>
      <c r="AI44">
        <v>0.59699999999999998</v>
      </c>
      <c r="AJ44">
        <v>-1.0349999999999999</v>
      </c>
      <c r="AK44">
        <f t="shared" si="21"/>
        <v>1.0117140575079873</v>
      </c>
      <c r="AL44">
        <f t="shared" si="22"/>
        <v>1.9615390190575632E-2</v>
      </c>
      <c r="AM44">
        <f t="shared" si="23"/>
        <v>36.498935593235238</v>
      </c>
      <c r="AN44">
        <f t="shared" si="24"/>
        <v>0.50468832049566514</v>
      </c>
      <c r="AO44">
        <f t="shared" si="25"/>
        <v>8.5214461729110312E-3</v>
      </c>
      <c r="AP44">
        <f t="shared" si="26"/>
        <v>-1.1335198343400306</v>
      </c>
      <c r="AQ44">
        <f t="shared" si="27"/>
        <v>9.7061577583870805E-3</v>
      </c>
      <c r="AS44">
        <v>645.11099999999999</v>
      </c>
      <c r="AT44">
        <v>0.96599999999999997</v>
      </c>
      <c r="AU44">
        <v>-0.48799999999999999</v>
      </c>
      <c r="AV44">
        <f t="shared" si="28"/>
        <v>1.0101957406827435</v>
      </c>
      <c r="AW44">
        <f t="shared" si="29"/>
        <v>5.3848103536517436E-3</v>
      </c>
      <c r="AX44">
        <f t="shared" si="30"/>
        <v>19.515415856934041</v>
      </c>
      <c r="AY44">
        <f t="shared" si="31"/>
        <v>0.90703193992099407</v>
      </c>
      <c r="AZ44">
        <f t="shared" si="32"/>
        <v>3.4772321094812494E-3</v>
      </c>
      <c r="BA44">
        <f t="shared" si="33"/>
        <v>-0.43898147685100636</v>
      </c>
      <c r="BB44">
        <f t="shared" si="34"/>
        <v>2.4028156117084244E-3</v>
      </c>
      <c r="BD44">
        <v>657.33299999999997</v>
      </c>
      <c r="BE44">
        <v>0.81299999999999994</v>
      </c>
      <c r="BF44">
        <v>-0.873</v>
      </c>
      <c r="BG44">
        <f t="shared" si="35"/>
        <v>1.0314341754275851</v>
      </c>
      <c r="BH44">
        <f t="shared" si="36"/>
        <v>3.6916081612008357E-2</v>
      </c>
      <c r="BI44">
        <f t="shared" si="37"/>
        <v>11.730357624119582</v>
      </c>
      <c r="BJ44">
        <f t="shared" si="38"/>
        <v>0.64222479786128628</v>
      </c>
      <c r="BK44">
        <f t="shared" si="39"/>
        <v>2.9164169665518512E-2</v>
      </c>
      <c r="BL44">
        <f t="shared" si="40"/>
        <v>-0.86591616865247245</v>
      </c>
      <c r="BM44">
        <f t="shared" si="41"/>
        <v>5.0180666560213943E-5</v>
      </c>
      <c r="BO44">
        <v>669.11099999999999</v>
      </c>
      <c r="BP44">
        <v>0.75700000000000001</v>
      </c>
      <c r="BQ44">
        <v>-1.0009999999999999</v>
      </c>
      <c r="BR44">
        <f t="shared" si="42"/>
        <v>1.0489277316193761</v>
      </c>
      <c r="BS44">
        <f t="shared" si="43"/>
        <v>7.4587173936056836E-2</v>
      </c>
      <c r="BT44">
        <f t="shared" si="44"/>
        <v>8.4461691343778398</v>
      </c>
      <c r="BU44">
        <f t="shared" si="45"/>
        <v>0.50701938538089308</v>
      </c>
      <c r="BV44">
        <f t="shared" si="46"/>
        <v>6.2490307685346455E-2</v>
      </c>
      <c r="BW44">
        <f t="shared" si="47"/>
        <v>-1.0383921578929654</v>
      </c>
      <c r="BX44">
        <f t="shared" si="48"/>
        <v>1.3981734718924593E-3</v>
      </c>
    </row>
    <row r="45" spans="1:76" x14ac:dyDescent="0.3">
      <c r="A45">
        <v>629.55600000000004</v>
      </c>
      <c r="B45">
        <v>0.54500000000000004</v>
      </c>
      <c r="C45">
        <v>-1.125</v>
      </c>
      <c r="D45">
        <f t="shared" si="0"/>
        <v>1.0108477842003856</v>
      </c>
      <c r="E45">
        <f t="shared" si="1"/>
        <v>2.2577961830173781E-2</v>
      </c>
      <c r="F45">
        <f t="shared" si="2"/>
        <v>41.227962488963371</v>
      </c>
      <c r="G45">
        <f t="shared" si="3"/>
        <v>0.43477854297648022</v>
      </c>
      <c r="H45">
        <f t="shared" si="4"/>
        <v>1.2148769588387627E-2</v>
      </c>
      <c r="I45">
        <f t="shared" si="5"/>
        <v>-1.1479871342879815</v>
      </c>
      <c r="J45">
        <f t="shared" si="6"/>
        <v>5.2840834277369437E-4</v>
      </c>
      <c r="L45">
        <v>631.77800000000002</v>
      </c>
      <c r="M45">
        <v>0.59399999999999997</v>
      </c>
      <c r="N45">
        <v>-1.123</v>
      </c>
      <c r="O45">
        <f t="shared" si="7"/>
        <v>1.0121403396347324</v>
      </c>
      <c r="P45">
        <f t="shared" si="8"/>
        <v>2.5122887822683362E-2</v>
      </c>
      <c r="Q45">
        <f t="shared" si="9"/>
        <v>35.808965113477264</v>
      </c>
      <c r="R45">
        <f t="shared" si="10"/>
        <v>0.47977815725026024</v>
      </c>
      <c r="S45">
        <f t="shared" si="11"/>
        <v>1.3046629361146271E-2</v>
      </c>
      <c r="T45">
        <f t="shared" si="12"/>
        <v>-1.1420362094745728</v>
      </c>
      <c r="U45">
        <f t="shared" si="13"/>
        <v>3.6237727115981719E-4</v>
      </c>
      <c r="W45">
        <v>632</v>
      </c>
      <c r="X45">
        <v>0.65800000000000003</v>
      </c>
      <c r="Y45">
        <v>-0.98599999999999999</v>
      </c>
      <c r="Z45">
        <f t="shared" si="14"/>
        <v>1.0116856090923643</v>
      </c>
      <c r="AA45">
        <f t="shared" si="15"/>
        <v>1.7548832451249077E-2</v>
      </c>
      <c r="AB45">
        <f t="shared" si="16"/>
        <v>35.526731612352364</v>
      </c>
      <c r="AC45">
        <f t="shared" si="17"/>
        <v>0.54364693935359254</v>
      </c>
      <c r="AD45">
        <f t="shared" si="18"/>
        <v>1.3076622479200949E-2</v>
      </c>
      <c r="AE45">
        <f t="shared" si="19"/>
        <v>-1.0544696139459573</v>
      </c>
      <c r="AF45">
        <f t="shared" si="20"/>
        <v>4.6880880339084299E-3</v>
      </c>
      <c r="AH45">
        <v>633.77800000000002</v>
      </c>
      <c r="AI45">
        <v>0.56599999999999995</v>
      </c>
      <c r="AJ45">
        <v>-1.069</v>
      </c>
      <c r="AK45">
        <f t="shared" si="21"/>
        <v>1.0124249201277955</v>
      </c>
      <c r="AL45">
        <f t="shared" si="22"/>
        <v>2.2507911809078379E-2</v>
      </c>
      <c r="AM45">
        <f t="shared" si="23"/>
        <v>34.904189922574183</v>
      </c>
      <c r="AN45">
        <f t="shared" si="24"/>
        <v>0.48263700581861929</v>
      </c>
      <c r="AO45">
        <f t="shared" si="25"/>
        <v>6.9493887988849052E-3</v>
      </c>
      <c r="AP45">
        <f t="shared" si="26"/>
        <v>-1.1555632839778767</v>
      </c>
      <c r="AQ45">
        <f t="shared" si="27"/>
        <v>7.4932021330345279E-3</v>
      </c>
      <c r="AS45">
        <v>645.77800000000002</v>
      </c>
      <c r="AT45">
        <v>0.96</v>
      </c>
      <c r="AU45">
        <v>-0.51700000000000002</v>
      </c>
      <c r="AV45">
        <f t="shared" si="28"/>
        <v>1.0112402129658629</v>
      </c>
      <c r="AW45">
        <f t="shared" si="29"/>
        <v>6.3554994125288927E-3</v>
      </c>
      <c r="AX45">
        <f t="shared" si="30"/>
        <v>19.169677946163453</v>
      </c>
      <c r="AY45">
        <f t="shared" si="31"/>
        <v>0.89096283177544289</v>
      </c>
      <c r="AZ45">
        <f t="shared" si="32"/>
        <v>4.7661305964657938E-3</v>
      </c>
      <c r="BA45">
        <f t="shared" si="33"/>
        <v>-0.47744779423873374</v>
      </c>
      <c r="BB45">
        <f t="shared" si="34"/>
        <v>1.5643769805815454E-3</v>
      </c>
      <c r="BD45">
        <v>658.88900000000001</v>
      </c>
      <c r="BE45">
        <v>0.79</v>
      </c>
      <c r="BF45">
        <v>-0.90800000000000003</v>
      </c>
      <c r="BG45">
        <f t="shared" si="35"/>
        <v>1.0338757257178723</v>
      </c>
      <c r="BH45">
        <f t="shared" si="36"/>
        <v>4.2686322010353973E-2</v>
      </c>
      <c r="BI45">
        <f t="shared" si="37"/>
        <v>11.214089117674801</v>
      </c>
      <c r="BJ45">
        <f t="shared" si="38"/>
        <v>0.6139596376830575</v>
      </c>
      <c r="BK45">
        <f t="shared" si="39"/>
        <v>3.0990209164680402E-2</v>
      </c>
      <c r="BL45">
        <f t="shared" si="40"/>
        <v>-0.90201448306761312</v>
      </c>
      <c r="BM45">
        <f t="shared" si="41"/>
        <v>3.5826412947890454E-5</v>
      </c>
      <c r="BO45">
        <v>671.11099999999999</v>
      </c>
      <c r="BP45">
        <v>0.73599999999999999</v>
      </c>
      <c r="BQ45">
        <v>-1.0289999999999999</v>
      </c>
      <c r="BR45">
        <f t="shared" si="42"/>
        <v>1.0520630192820191</v>
      </c>
      <c r="BS45">
        <f t="shared" si="43"/>
        <v>8.4361187927822295E-2</v>
      </c>
      <c r="BT45">
        <f t="shared" si="44"/>
        <v>8.0567403724288411</v>
      </c>
      <c r="BU45">
        <f t="shared" si="45"/>
        <v>0.4836421680422815</v>
      </c>
      <c r="BV45">
        <f t="shared" si="46"/>
        <v>6.3684475350400088E-2</v>
      </c>
      <c r="BW45">
        <f t="shared" si="47"/>
        <v>-1.0645213869680541</v>
      </c>
      <c r="BX45">
        <f t="shared" si="48"/>
        <v>1.2617689321342493E-3</v>
      </c>
    </row>
    <row r="46" spans="1:76" x14ac:dyDescent="0.3">
      <c r="A46">
        <v>630</v>
      </c>
      <c r="B46">
        <v>0.52200000000000002</v>
      </c>
      <c r="C46">
        <v>-1.1639999999999999</v>
      </c>
      <c r="D46">
        <f t="shared" si="0"/>
        <v>1.0115606936416186</v>
      </c>
      <c r="E46">
        <f t="shared" si="1"/>
        <v>2.6680351528050768E-2</v>
      </c>
      <c r="F46">
        <f t="shared" si="2"/>
        <v>39.119202700835849</v>
      </c>
      <c r="G46">
        <f t="shared" si="3"/>
        <v>0.41254015299019575</v>
      </c>
      <c r="H46">
        <f t="shared" si="4"/>
        <v>1.1981458107409757E-2</v>
      </c>
      <c r="I46">
        <f t="shared" si="5"/>
        <v>-1.1711744714711272</v>
      </c>
      <c r="J46">
        <f t="shared" si="6"/>
        <v>5.1473040890019005E-5</v>
      </c>
      <c r="L46">
        <v>632.44399999999996</v>
      </c>
      <c r="M46">
        <v>0.56499999999999995</v>
      </c>
      <c r="N46">
        <v>-1.1579999999999999</v>
      </c>
      <c r="O46">
        <f t="shared" si="7"/>
        <v>1.013207305350849</v>
      </c>
      <c r="P46">
        <f t="shared" si="8"/>
        <v>2.995988459009067E-2</v>
      </c>
      <c r="Q46">
        <f t="shared" si="9"/>
        <v>33.510800864257696</v>
      </c>
      <c r="R46">
        <f t="shared" si="10"/>
        <v>0.44898673378815057</v>
      </c>
      <c r="S46">
        <f t="shared" si="11"/>
        <v>1.3459077937141432E-2</v>
      </c>
      <c r="T46">
        <f t="shared" si="12"/>
        <v>-1.1728179768466391</v>
      </c>
      <c r="U46">
        <f t="shared" si="13"/>
        <v>2.1957243782753583E-4</v>
      </c>
      <c r="W46">
        <v>632.66700000000003</v>
      </c>
      <c r="X46">
        <v>0.63200000000000001</v>
      </c>
      <c r="Y46">
        <v>-1.026</v>
      </c>
      <c r="Z46">
        <f t="shared" si="14"/>
        <v>1.0127533215943654</v>
      </c>
      <c r="AA46">
        <f t="shared" si="15"/>
        <v>2.0913675294761676E-2</v>
      </c>
      <c r="AB46">
        <f t="shared" si="16"/>
        <v>33.349956465755724</v>
      </c>
      <c r="AC46">
        <f t="shared" si="17"/>
        <v>0.51033689104909907</v>
      </c>
      <c r="AD46">
        <f t="shared" si="18"/>
        <v>1.4801912079598792E-2</v>
      </c>
      <c r="AE46">
        <f t="shared" si="19"/>
        <v>-1.0909309715506084</v>
      </c>
      <c r="AF46">
        <f t="shared" si="20"/>
        <v>4.2160310665059096E-3</v>
      </c>
      <c r="AH46">
        <v>634.22199999999998</v>
      </c>
      <c r="AI46">
        <v>0.54100000000000004</v>
      </c>
      <c r="AJ46">
        <v>-1.099</v>
      </c>
      <c r="AK46">
        <f t="shared" si="21"/>
        <v>1.0131341853035143</v>
      </c>
      <c r="AL46">
        <f t="shared" si="22"/>
        <v>2.5574949449950906E-2</v>
      </c>
      <c r="AM46">
        <f t="shared" si="23"/>
        <v>33.426361688600139</v>
      </c>
      <c r="AN46">
        <f t="shared" si="24"/>
        <v>0.46220236471846426</v>
      </c>
      <c r="AO46">
        <f t="shared" si="25"/>
        <v>6.2090673259619315E-3</v>
      </c>
      <c r="AP46">
        <f t="shared" si="26"/>
        <v>-1.1755468494330925</v>
      </c>
      <c r="AQ46">
        <f t="shared" si="27"/>
        <v>5.8594201581325389E-3</v>
      </c>
      <c r="AS46">
        <v>646.22199999999998</v>
      </c>
      <c r="AT46">
        <v>0.95199999999999996</v>
      </c>
      <c r="AU46">
        <v>-0.54400000000000004</v>
      </c>
      <c r="AV46">
        <f t="shared" si="28"/>
        <v>1.0119354838709678</v>
      </c>
      <c r="AW46">
        <f t="shared" si="29"/>
        <v>7.1769591382487277E-3</v>
      </c>
      <c r="AX46">
        <f t="shared" si="30"/>
        <v>18.932465420059668</v>
      </c>
      <c r="AY46">
        <f t="shared" si="31"/>
        <v>0.87993773554880894</v>
      </c>
      <c r="AZ46">
        <f t="shared" si="32"/>
        <v>5.1929699578333885E-3</v>
      </c>
      <c r="BA46">
        <f t="shared" si="33"/>
        <v>-0.50221794030116096</v>
      </c>
      <c r="BB46">
        <f t="shared" si="34"/>
        <v>1.7457405126773528E-3</v>
      </c>
      <c r="BD46">
        <v>660.44399999999996</v>
      </c>
      <c r="BE46">
        <v>0.76900000000000002</v>
      </c>
      <c r="BF46">
        <v>-0.94199999999999995</v>
      </c>
      <c r="BG46">
        <f t="shared" si="35"/>
        <v>1.0363157068884357</v>
      </c>
      <c r="BH46">
        <f t="shared" si="36"/>
        <v>4.9059170224413258E-2</v>
      </c>
      <c r="BI46">
        <f t="shared" si="37"/>
        <v>10.728138552078548</v>
      </c>
      <c r="BJ46">
        <f t="shared" si="38"/>
        <v>0.58735435302243266</v>
      </c>
      <c r="BK46">
        <f t="shared" si="39"/>
        <v>3.2995141065899021E-2</v>
      </c>
      <c r="BL46">
        <f t="shared" si="40"/>
        <v>-0.93499962845395412</v>
      </c>
      <c r="BM46">
        <f t="shared" si="41"/>
        <v>4.9005201782688014E-5</v>
      </c>
      <c r="BO46">
        <v>673.11099999999999</v>
      </c>
      <c r="BP46">
        <v>0.71399999999999997</v>
      </c>
      <c r="BQ46">
        <v>-1.054</v>
      </c>
      <c r="BR46">
        <f t="shared" si="42"/>
        <v>1.0551983069446622</v>
      </c>
      <c r="BS46">
        <f t="shared" si="43"/>
        <v>9.458576274104219E-2</v>
      </c>
      <c r="BT46">
        <f t="shared" si="44"/>
        <v>7.6957505288523524</v>
      </c>
      <c r="BU46">
        <f t="shared" si="45"/>
        <v>0.46197212500775042</v>
      </c>
      <c r="BV46">
        <f t="shared" si="46"/>
        <v>6.3518049773108959E-2</v>
      </c>
      <c r="BW46">
        <f t="shared" si="47"/>
        <v>-1.0883359868078426</v>
      </c>
      <c r="BX46">
        <f t="shared" si="48"/>
        <v>1.1789599900683381E-3</v>
      </c>
    </row>
    <row r="47" spans="1:76" x14ac:dyDescent="0.3">
      <c r="A47">
        <v>630.44799999999998</v>
      </c>
      <c r="B47">
        <v>0.5</v>
      </c>
      <c r="C47">
        <v>-1.1990000000000001</v>
      </c>
      <c r="D47">
        <f t="shared" si="0"/>
        <v>1.0122800256904303</v>
      </c>
      <c r="E47">
        <f t="shared" si="1"/>
        <v>3.1301783193874902E-2</v>
      </c>
      <c r="F47">
        <f t="shared" si="2"/>
        <v>37.178801339458829</v>
      </c>
      <c r="G47">
        <f t="shared" si="3"/>
        <v>0.39207722380918364</v>
      </c>
      <c r="H47">
        <f t="shared" si="4"/>
        <v>1.1647325620733038E-2</v>
      </c>
      <c r="I47">
        <f t="shared" si="5"/>
        <v>-1.1922328047827562</v>
      </c>
      <c r="J47">
        <f t="shared" si="6"/>
        <v>4.5794931108288625E-5</v>
      </c>
      <c r="L47">
        <v>632.88900000000001</v>
      </c>
      <c r="M47">
        <v>0.53800000000000003</v>
      </c>
      <c r="N47">
        <v>-1.1890000000000001</v>
      </c>
      <c r="O47">
        <f t="shared" si="7"/>
        <v>1.0139202178788849</v>
      </c>
      <c r="P47">
        <f t="shared" si="8"/>
        <v>3.4432779944820281E-2</v>
      </c>
      <c r="Q47">
        <f t="shared" si="9"/>
        <v>32.113185640491359</v>
      </c>
      <c r="R47">
        <f t="shared" si="10"/>
        <v>0.43026110866945216</v>
      </c>
      <c r="S47">
        <f t="shared" si="11"/>
        <v>1.1607668705135602E-2</v>
      </c>
      <c r="T47">
        <f t="shared" si="12"/>
        <v>-1.1911346175962683</v>
      </c>
      <c r="U47">
        <f t="shared" si="13"/>
        <v>4.5565922822978569E-6</v>
      </c>
      <c r="W47">
        <v>633.11099999999999</v>
      </c>
      <c r="X47">
        <v>0.60399999999999998</v>
      </c>
      <c r="Y47">
        <v>-1.0569999999999999</v>
      </c>
      <c r="Z47">
        <f t="shared" si="14"/>
        <v>1.0134640627501199</v>
      </c>
      <c r="AA47">
        <f t="shared" si="15"/>
        <v>2.369902376137788E-2</v>
      </c>
      <c r="AB47">
        <f t="shared" si="16"/>
        <v>32.01828024588005</v>
      </c>
      <c r="AC47">
        <f t="shared" si="17"/>
        <v>0.48995894834823839</v>
      </c>
      <c r="AD47">
        <f t="shared" si="18"/>
        <v>1.3005361461839756E-2</v>
      </c>
      <c r="AE47">
        <f t="shared" si="19"/>
        <v>-1.1126529202651922</v>
      </c>
      <c r="AF47">
        <f t="shared" si="20"/>
        <v>3.0972475340438526E-3</v>
      </c>
      <c r="AH47">
        <v>634.66700000000003</v>
      </c>
      <c r="AI47">
        <v>0.51700000000000002</v>
      </c>
      <c r="AJ47">
        <v>-1.1259999999999999</v>
      </c>
      <c r="AK47">
        <f t="shared" si="21"/>
        <v>1.0138450479233228</v>
      </c>
      <c r="AL47">
        <f t="shared" si="22"/>
        <v>2.8848047919769668E-2</v>
      </c>
      <c r="AM47">
        <f t="shared" si="23"/>
        <v>32.049535245563526</v>
      </c>
      <c r="AN47">
        <f t="shared" si="24"/>
        <v>0.44316432391381799</v>
      </c>
      <c r="AO47">
        <f t="shared" si="25"/>
        <v>5.4517070631035919E-3</v>
      </c>
      <c r="AP47">
        <f t="shared" si="26"/>
        <v>-1.1938107782834761</v>
      </c>
      <c r="AQ47">
        <f t="shared" si="27"/>
        <v>4.5983016514107751E-3</v>
      </c>
      <c r="AS47">
        <v>646.66700000000003</v>
      </c>
      <c r="AT47">
        <v>0.94099999999999995</v>
      </c>
      <c r="AU47">
        <v>-0.57099999999999995</v>
      </c>
      <c r="AV47">
        <f t="shared" si="28"/>
        <v>1.0126323207015346</v>
      </c>
      <c r="AW47">
        <f t="shared" si="29"/>
        <v>8.064139227681193E-3</v>
      </c>
      <c r="AX47">
        <f t="shared" si="30"/>
        <v>18.690196850416303</v>
      </c>
      <c r="AY47">
        <f t="shared" si="31"/>
        <v>0.86867764597057795</v>
      </c>
      <c r="AZ47">
        <f t="shared" si="32"/>
        <v>5.2305228923570524E-3</v>
      </c>
      <c r="BA47">
        <f t="shared" si="33"/>
        <v>-0.52636951867733206</v>
      </c>
      <c r="BB47">
        <f t="shared" si="34"/>
        <v>1.9918798630930074E-3</v>
      </c>
      <c r="BD47">
        <v>661.822</v>
      </c>
      <c r="BE47">
        <v>0.753</v>
      </c>
      <c r="BF47">
        <v>-0.96699999999999997</v>
      </c>
      <c r="BG47">
        <f t="shared" si="35"/>
        <v>1.0384779538678801</v>
      </c>
      <c r="BH47">
        <f t="shared" si="36"/>
        <v>5.4753898493791676E-2</v>
      </c>
      <c r="BI47">
        <f t="shared" si="37"/>
        <v>10.322056041687613</v>
      </c>
      <c r="BJ47">
        <f t="shared" si="38"/>
        <v>0.56512176075989329</v>
      </c>
      <c r="BK47">
        <f t="shared" si="39"/>
        <v>3.5298232779962774E-2</v>
      </c>
      <c r="BL47">
        <f t="shared" si="40"/>
        <v>-0.96190458000789969</v>
      </c>
      <c r="BM47">
        <f t="shared" si="41"/>
        <v>2.5963304895895225E-5</v>
      </c>
      <c r="BO47">
        <v>675.11099999999999</v>
      </c>
      <c r="BP47">
        <v>0.7</v>
      </c>
      <c r="BQ47">
        <v>-1.083</v>
      </c>
      <c r="BR47">
        <f t="shared" si="42"/>
        <v>1.0583335946073051</v>
      </c>
      <c r="BS47">
        <f t="shared" si="43"/>
        <v>0.10691699180880981</v>
      </c>
      <c r="BT47">
        <f t="shared" si="44"/>
        <v>7.3608722402618927</v>
      </c>
      <c r="BU47">
        <f t="shared" si="45"/>
        <v>0.44186954579613402</v>
      </c>
      <c r="BV47">
        <f t="shared" si="46"/>
        <v>6.6631331387494122E-2</v>
      </c>
      <c r="BW47">
        <f t="shared" si="47"/>
        <v>-1.1101070018801058</v>
      </c>
      <c r="BX47">
        <f t="shared" si="48"/>
        <v>7.3478955092806165E-4</v>
      </c>
    </row>
    <row r="48" spans="1:76" x14ac:dyDescent="0.3">
      <c r="A48">
        <v>631.11099999999999</v>
      </c>
      <c r="B48">
        <v>0.47799999999999998</v>
      </c>
      <c r="C48">
        <v>-1.2350000000000001</v>
      </c>
      <c r="D48">
        <f t="shared" si="0"/>
        <v>1.0133445728965962</v>
      </c>
      <c r="E48">
        <f t="shared" si="1"/>
        <v>3.7983287827742213E-2</v>
      </c>
      <c r="F48">
        <f t="shared" si="2"/>
        <v>34.608288507475777</v>
      </c>
      <c r="G48">
        <f t="shared" si="3"/>
        <v>0.36496931557600049</v>
      </c>
      <c r="H48">
        <f t="shared" si="4"/>
        <v>1.2775935621357763E-2</v>
      </c>
      <c r="I48">
        <f t="shared" si="5"/>
        <v>-1.2197547132732167</v>
      </c>
      <c r="J48">
        <f t="shared" si="6"/>
        <v>2.3241876738183751E-4</v>
      </c>
      <c r="L48">
        <v>633.33299999999997</v>
      </c>
      <c r="M48">
        <v>0.51400000000000001</v>
      </c>
      <c r="N48">
        <v>-1.216</v>
      </c>
      <c r="O48">
        <f t="shared" si="7"/>
        <v>1.0146315283562959</v>
      </c>
      <c r="P48">
        <f t="shared" si="8"/>
        <v>3.9209367596192556E-2</v>
      </c>
      <c r="Q48">
        <f t="shared" si="9"/>
        <v>30.817651097957707</v>
      </c>
      <c r="R48">
        <f t="shared" si="10"/>
        <v>0.41290318800625725</v>
      </c>
      <c r="S48">
        <f t="shared" si="11"/>
        <v>1.022056539529817E-2</v>
      </c>
      <c r="T48">
        <f t="shared" si="12"/>
        <v>-1.2078639776971101</v>
      </c>
      <c r="U48">
        <f t="shared" si="13"/>
        <v>6.6194858913121884E-5</v>
      </c>
      <c r="W48">
        <v>633.55600000000004</v>
      </c>
      <c r="X48">
        <v>0.58099999999999996</v>
      </c>
      <c r="Y48">
        <v>-1.089</v>
      </c>
      <c r="Z48">
        <f t="shared" si="14"/>
        <v>1.0141764046742436</v>
      </c>
      <c r="AA48">
        <f t="shared" si="15"/>
        <v>2.6921833845257242E-2</v>
      </c>
      <c r="AB48">
        <f t="shared" si="16"/>
        <v>30.7701865784625</v>
      </c>
      <c r="AC48">
        <f t="shared" si="17"/>
        <v>0.47086002560685586</v>
      </c>
      <c r="AD48">
        <f t="shared" si="18"/>
        <v>1.2130813959322438E-2</v>
      </c>
      <c r="AE48">
        <f t="shared" si="19"/>
        <v>-1.1326462437813374</v>
      </c>
      <c r="AF48">
        <f t="shared" si="20"/>
        <v>1.9049945962199347E-3</v>
      </c>
      <c r="AH48">
        <v>635.33299999999997</v>
      </c>
      <c r="AI48">
        <v>0.495</v>
      </c>
      <c r="AJ48">
        <v>-1.151</v>
      </c>
      <c r="AK48">
        <f t="shared" si="21"/>
        <v>1.0149089456869009</v>
      </c>
      <c r="AL48">
        <f t="shared" si="22"/>
        <v>3.31581948130577E-2</v>
      </c>
      <c r="AM48">
        <f t="shared" si="23"/>
        <v>30.165178580743799</v>
      </c>
      <c r="AN48">
        <f t="shared" si="24"/>
        <v>0.41710841886000205</v>
      </c>
      <c r="AO48">
        <f t="shared" si="25"/>
        <v>6.0670984124888833E-3</v>
      </c>
      <c r="AP48">
        <f t="shared" si="26"/>
        <v>-1.218299845895745</v>
      </c>
      <c r="AQ48">
        <f t="shared" si="27"/>
        <v>4.5292692575910256E-3</v>
      </c>
      <c r="AS48">
        <v>647.11099999999999</v>
      </c>
      <c r="AT48">
        <v>0.93400000000000005</v>
      </c>
      <c r="AU48">
        <v>-0.59799999999999998</v>
      </c>
      <c r="AV48">
        <f t="shared" si="28"/>
        <v>1.0133275916066395</v>
      </c>
      <c r="AW48">
        <f t="shared" si="29"/>
        <v>9.0191147556997163E-3</v>
      </c>
      <c r="AX48">
        <f t="shared" si="30"/>
        <v>18.444881071051743</v>
      </c>
      <c r="AY48">
        <f t="shared" si="31"/>
        <v>0.85727592904681549</v>
      </c>
      <c r="AZ48">
        <f t="shared" si="32"/>
        <v>5.8865830636292997E-3</v>
      </c>
      <c r="BA48">
        <f t="shared" si="33"/>
        <v>-0.54979413601050231</v>
      </c>
      <c r="BB48">
        <f t="shared" si="34"/>
        <v>2.3238053229739479E-3</v>
      </c>
      <c r="BD48">
        <v>663.33699999999999</v>
      </c>
      <c r="BE48">
        <v>0.73299999999999998</v>
      </c>
      <c r="BF48">
        <v>-1.002</v>
      </c>
      <c r="BG48">
        <f t="shared" si="35"/>
        <v>1.0408551702494901</v>
      </c>
      <c r="BH48">
        <f t="shared" si="36"/>
        <v>6.2654670907271739E-2</v>
      </c>
      <c r="BI48">
        <f t="shared" si="37"/>
        <v>9.9012811316736826</v>
      </c>
      <c r="BJ48">
        <f t="shared" si="38"/>
        <v>0.54208477500140662</v>
      </c>
      <c r="BK48">
        <f t="shared" si="39"/>
        <v>3.6448623136263528E-2</v>
      </c>
      <c r="BL48">
        <f t="shared" si="40"/>
        <v>-0.98921183882715169</v>
      </c>
      <c r="BM48">
        <f t="shared" si="41"/>
        <v>1.6353706618274511E-4</v>
      </c>
      <c r="BO48">
        <v>677.11099999999999</v>
      </c>
      <c r="BP48">
        <v>0.68300000000000005</v>
      </c>
      <c r="BQ48">
        <v>-1.101</v>
      </c>
      <c r="BR48">
        <f t="shared" si="42"/>
        <v>1.0614688822699483</v>
      </c>
      <c r="BS48">
        <f t="shared" si="43"/>
        <v>0.1175653602199405</v>
      </c>
      <c r="BT48">
        <f t="shared" si="44"/>
        <v>7.0498934506801545</v>
      </c>
      <c r="BU48">
        <f t="shared" si="45"/>
        <v>0.42320164177341385</v>
      </c>
      <c r="BV48">
        <f t="shared" si="46"/>
        <v>6.7495186937229612E-2</v>
      </c>
      <c r="BW48">
        <f t="shared" si="47"/>
        <v>-1.1300686940756537</v>
      </c>
      <c r="BX48">
        <f t="shared" si="48"/>
        <v>8.449889752639452E-4</v>
      </c>
    </row>
    <row r="49" spans="1:76" x14ac:dyDescent="0.3">
      <c r="A49">
        <v>631.55600000000004</v>
      </c>
      <c r="B49">
        <v>0.45700000000000002</v>
      </c>
      <c r="C49">
        <v>-1.266</v>
      </c>
      <c r="D49">
        <f t="shared" si="0"/>
        <v>1.014059087989724</v>
      </c>
      <c r="E49">
        <f t="shared" si="1"/>
        <v>4.4379073969142639E-2</v>
      </c>
      <c r="F49">
        <f t="shared" si="2"/>
        <v>33.058827913254781</v>
      </c>
      <c r="G49">
        <f t="shared" si="3"/>
        <v>0.34862913820887459</v>
      </c>
      <c r="H49">
        <f t="shared" si="4"/>
        <v>1.174424368535121E-2</v>
      </c>
      <c r="I49">
        <f t="shared" si="5"/>
        <v>-1.2361546290558634</v>
      </c>
      <c r="J49">
        <f t="shared" si="6"/>
        <v>8.9074616679311555E-4</v>
      </c>
      <c r="L49">
        <v>633.77800000000002</v>
      </c>
      <c r="M49">
        <v>0.49199999999999999</v>
      </c>
      <c r="N49">
        <v>-1.24</v>
      </c>
      <c r="O49">
        <f t="shared" si="7"/>
        <v>1.015344440884332</v>
      </c>
      <c r="P49">
        <f t="shared" si="8"/>
        <v>4.434430668120283E-2</v>
      </c>
      <c r="Q49">
        <f t="shared" si="9"/>
        <v>29.609589259950987</v>
      </c>
      <c r="R49">
        <f t="shared" si="10"/>
        <v>0.39671725019301712</v>
      </c>
      <c r="S49">
        <f t="shared" si="11"/>
        <v>9.0788024107800944E-3</v>
      </c>
      <c r="T49">
        <f t="shared" si="12"/>
        <v>-1.2232618315790276</v>
      </c>
      <c r="U49">
        <f t="shared" si="13"/>
        <v>2.8016628208883839E-4</v>
      </c>
      <c r="W49">
        <v>634</v>
      </c>
      <c r="X49">
        <v>0.55700000000000005</v>
      </c>
      <c r="Y49">
        <v>-1.1160000000000001</v>
      </c>
      <c r="Z49">
        <f t="shared" si="14"/>
        <v>1.0148871458299984</v>
      </c>
      <c r="AA49">
        <f t="shared" si="15"/>
        <v>3.022173909178888E-2</v>
      </c>
      <c r="AB49">
        <f t="shared" si="16"/>
        <v>29.604995499853306</v>
      </c>
      <c r="AC49">
        <f t="shared" si="17"/>
        <v>0.45302971769787409</v>
      </c>
      <c r="AD49">
        <f t="shared" si="18"/>
        <v>1.0809819601983767E-2</v>
      </c>
      <c r="AE49">
        <f t="shared" si="19"/>
        <v>-1.1510155968003644</v>
      </c>
      <c r="AF49">
        <f t="shared" si="20"/>
        <v>1.2260920192856796E-3</v>
      </c>
      <c r="AH49">
        <v>635.77800000000002</v>
      </c>
      <c r="AI49">
        <v>0.47599999999999998</v>
      </c>
      <c r="AJ49">
        <v>-1.175</v>
      </c>
      <c r="AK49">
        <f t="shared" si="21"/>
        <v>1.0156198083067094</v>
      </c>
      <c r="AL49">
        <f t="shared" si="22"/>
        <v>3.7094198502816658E-2</v>
      </c>
      <c r="AM49">
        <f t="shared" si="23"/>
        <v>29.012252926703983</v>
      </c>
      <c r="AN49">
        <f t="shared" si="24"/>
        <v>0.40116636185104187</v>
      </c>
      <c r="AO49">
        <f t="shared" si="25"/>
        <v>5.6000733986091974E-3</v>
      </c>
      <c r="AP49">
        <f t="shared" si="26"/>
        <v>-1.2330165625679776</v>
      </c>
      <c r="AQ49">
        <f t="shared" si="27"/>
        <v>3.3659215322040599E-3</v>
      </c>
      <c r="AS49">
        <v>647.77800000000002</v>
      </c>
      <c r="AT49">
        <v>0.92300000000000004</v>
      </c>
      <c r="AU49">
        <v>-0.621</v>
      </c>
      <c r="AV49">
        <f t="shared" si="28"/>
        <v>1.0143720638897589</v>
      </c>
      <c r="AW49">
        <f t="shared" si="29"/>
        <v>1.0209218046346991E-2</v>
      </c>
      <c r="AX49">
        <f t="shared" si="30"/>
        <v>18.071487230642695</v>
      </c>
      <c r="AY49">
        <f t="shared" si="31"/>
        <v>0.83992143648034367</v>
      </c>
      <c r="AZ49">
        <f t="shared" si="32"/>
        <v>6.9020477164895774E-3</v>
      </c>
      <c r="BA49">
        <f t="shared" si="33"/>
        <v>-0.58372843727236701</v>
      </c>
      <c r="BB49">
        <f t="shared" si="34"/>
        <v>1.3891693881598808E-3</v>
      </c>
      <c r="BD49">
        <v>664.88900000000001</v>
      </c>
      <c r="BE49">
        <v>0.71399999999999997</v>
      </c>
      <c r="BF49">
        <v>-1.024</v>
      </c>
      <c r="BG49">
        <f t="shared" si="35"/>
        <v>1.0432904440608819</v>
      </c>
      <c r="BH49">
        <f t="shared" si="36"/>
        <v>6.9643309323995747E-2</v>
      </c>
      <c r="BI49">
        <f t="shared" si="37"/>
        <v>9.4968184982421846</v>
      </c>
      <c r="BJ49">
        <f t="shared" si="38"/>
        <v>0.51994086930633343</v>
      </c>
      <c r="BK49">
        <f t="shared" si="39"/>
        <v>3.765894620558155E-2</v>
      </c>
      <c r="BL49">
        <f t="shared" si="40"/>
        <v>-1.0149614616785625</v>
      </c>
      <c r="BM49">
        <f t="shared" si="41"/>
        <v>8.169517498809473E-5</v>
      </c>
      <c r="BO49">
        <v>679.11099999999999</v>
      </c>
      <c r="BP49">
        <v>0.67100000000000004</v>
      </c>
      <c r="BQ49">
        <v>-1.1220000000000001</v>
      </c>
      <c r="BR49">
        <f t="shared" si="42"/>
        <v>1.0646041699325914</v>
      </c>
      <c r="BS49">
        <f t="shared" si="43"/>
        <v>0.13008239303054006</v>
      </c>
      <c r="BT49">
        <f t="shared" si="44"/>
        <v>6.7607494847482448</v>
      </c>
      <c r="BU49">
        <f t="shared" si="45"/>
        <v>0.40584447149171904</v>
      </c>
      <c r="BV49">
        <f t="shared" si="46"/>
        <v>7.0307454298505823E-2</v>
      </c>
      <c r="BW49">
        <f t="shared" si="47"/>
        <v>-1.1484237509280919</v>
      </c>
      <c r="BX49">
        <f t="shared" si="48"/>
        <v>6.9821461310983195E-4</v>
      </c>
    </row>
    <row r="50" spans="1:76" x14ac:dyDescent="0.3">
      <c r="A50">
        <v>632</v>
      </c>
      <c r="B50">
        <v>0.436</v>
      </c>
      <c r="C50">
        <v>-1.2929999999999999</v>
      </c>
      <c r="D50">
        <f t="shared" si="0"/>
        <v>1.014771997430957</v>
      </c>
      <c r="E50">
        <f t="shared" si="1"/>
        <v>5.1423651291962816E-2</v>
      </c>
      <c r="F50">
        <f t="shared" si="2"/>
        <v>31.635905304088162</v>
      </c>
      <c r="G50">
        <f t="shared" si="3"/>
        <v>0.33362339498430055</v>
      </c>
      <c r="H50">
        <f t="shared" si="4"/>
        <v>1.0480969254540538E-2</v>
      </c>
      <c r="I50">
        <f t="shared" si="5"/>
        <v>-1.251098866874282</v>
      </c>
      <c r="J50">
        <f t="shared" si="6"/>
        <v>1.7557049572191397E-3</v>
      </c>
      <c r="L50">
        <v>634.44399999999996</v>
      </c>
      <c r="M50">
        <v>0.47199999999999998</v>
      </c>
      <c r="N50">
        <v>-1.262</v>
      </c>
      <c r="O50">
        <f t="shared" si="7"/>
        <v>1.0164114066004484</v>
      </c>
      <c r="P50">
        <f t="shared" si="8"/>
        <v>5.1030944481285707E-2</v>
      </c>
      <c r="Q50">
        <f t="shared" si="9"/>
        <v>27.953380490456926</v>
      </c>
      <c r="R50">
        <f t="shared" si="10"/>
        <v>0.37452691911443153</v>
      </c>
      <c r="S50">
        <f t="shared" si="11"/>
        <v>9.5010014973245672E-3</v>
      </c>
      <c r="T50">
        <f t="shared" si="12"/>
        <v>-1.2440772397590851</v>
      </c>
      <c r="U50">
        <f t="shared" si="13"/>
        <v>3.2122533465331923E-4</v>
      </c>
      <c r="W50">
        <v>634.66700000000003</v>
      </c>
      <c r="X50">
        <v>0.53100000000000003</v>
      </c>
      <c r="Y50">
        <v>-1.1399999999999999</v>
      </c>
      <c r="Z50">
        <f t="shared" si="14"/>
        <v>1.0159548583319993</v>
      </c>
      <c r="AA50">
        <f t="shared" si="15"/>
        <v>3.444318598618324E-2</v>
      </c>
      <c r="AB50">
        <f t="shared" si="16"/>
        <v>27.991860764390637</v>
      </c>
      <c r="AC50">
        <f t="shared" si="17"/>
        <v>0.42834476296383572</v>
      </c>
      <c r="AD50">
        <f t="shared" si="18"/>
        <v>1.0538097690951079E-2</v>
      </c>
      <c r="AE50">
        <f t="shared" si="19"/>
        <v>-1.1760113238213086</v>
      </c>
      <c r="AF50">
        <f t="shared" si="20"/>
        <v>1.2968154433631535E-3</v>
      </c>
      <c r="AH50">
        <v>636.22199999999998</v>
      </c>
      <c r="AI50">
        <v>0.45700000000000002</v>
      </c>
      <c r="AJ50">
        <v>-1.194</v>
      </c>
      <c r="AK50">
        <f t="shared" si="21"/>
        <v>1.0163290734824282</v>
      </c>
      <c r="AL50">
        <f t="shared" si="22"/>
        <v>4.093451017388567E-2</v>
      </c>
      <c r="AM50">
        <f t="shared" si="23"/>
        <v>27.938233831824267</v>
      </c>
      <c r="AN50">
        <f t="shared" si="24"/>
        <v>0.38631538375085911</v>
      </c>
      <c r="AO50">
        <f t="shared" si="25"/>
        <v>4.9963149742883149E-3</v>
      </c>
      <c r="AP50">
        <f t="shared" si="26"/>
        <v>-1.2465571679797385</v>
      </c>
      <c r="AQ50">
        <f t="shared" si="27"/>
        <v>2.7622559060504529E-3</v>
      </c>
      <c r="AS50">
        <v>648.22199999999998</v>
      </c>
      <c r="AT50">
        <v>0.91500000000000004</v>
      </c>
      <c r="AU50">
        <v>-0.64600000000000002</v>
      </c>
      <c r="AV50">
        <f t="shared" si="28"/>
        <v>1.0150673347948638</v>
      </c>
      <c r="AW50">
        <f t="shared" si="29"/>
        <v>1.1275134393008609E-2</v>
      </c>
      <c r="AX50">
        <f t="shared" si="30"/>
        <v>17.820840455007968</v>
      </c>
      <c r="AY50">
        <f t="shared" si="31"/>
        <v>0.82827194703028251</v>
      </c>
      <c r="AZ50">
        <f t="shared" si="32"/>
        <v>7.5217551719181297E-3</v>
      </c>
      <c r="BA50">
        <f t="shared" si="33"/>
        <v>-0.60549087799842671</v>
      </c>
      <c r="BB50">
        <f t="shared" si="34"/>
        <v>1.6409889653383504E-3</v>
      </c>
      <c r="BD50">
        <v>666.44399999999996</v>
      </c>
      <c r="BE50">
        <v>0.7</v>
      </c>
      <c r="BF50">
        <v>-1.0509999999999999</v>
      </c>
      <c r="BG50">
        <f t="shared" si="35"/>
        <v>1.0457304252314452</v>
      </c>
      <c r="BH50">
        <f t="shared" si="36"/>
        <v>7.8160381481493069E-2</v>
      </c>
      <c r="BI50">
        <f t="shared" si="37"/>
        <v>9.1170311685481469</v>
      </c>
      <c r="BJ50">
        <f t="shared" si="38"/>
        <v>0.49914791065505465</v>
      </c>
      <c r="BK50">
        <f t="shared" si="39"/>
        <v>4.0341561794229895E-2</v>
      </c>
      <c r="BL50">
        <f t="shared" si="40"/>
        <v>-1.0387330512366888</v>
      </c>
      <c r="BM50">
        <f t="shared" si="41"/>
        <v>1.5047803196170063E-4</v>
      </c>
      <c r="BO50">
        <v>681.11099999999999</v>
      </c>
      <c r="BP50">
        <v>0.66100000000000003</v>
      </c>
      <c r="BQ50">
        <v>-1.145</v>
      </c>
      <c r="BR50">
        <f t="shared" si="42"/>
        <v>1.0677394575952344</v>
      </c>
      <c r="BS50">
        <f t="shared" si="43"/>
        <v>0.14461849349639561</v>
      </c>
      <c r="BT50">
        <f t="shared" si="44"/>
        <v>6.4915365386711601</v>
      </c>
      <c r="BU50">
        <f t="shared" si="45"/>
        <v>0.3896837505441581</v>
      </c>
      <c r="BV50">
        <f t="shared" si="46"/>
        <v>7.3612507218784651E-2</v>
      </c>
      <c r="BW50">
        <f t="shared" si="47"/>
        <v>-1.1653478474448338</v>
      </c>
      <c r="BX50">
        <f t="shared" si="48"/>
        <v>4.1403489563822756E-4</v>
      </c>
    </row>
    <row r="51" spans="1:76" x14ac:dyDescent="0.3">
      <c r="A51">
        <v>632.44799999999998</v>
      </c>
      <c r="B51">
        <v>0.41799999999999998</v>
      </c>
      <c r="C51">
        <v>-1.3169999999999999</v>
      </c>
      <c r="D51">
        <f t="shared" si="0"/>
        <v>1.0154913294797687</v>
      </c>
      <c r="E51">
        <f t="shared" si="1"/>
        <v>5.926668912120208E-2</v>
      </c>
      <c r="F51">
        <f t="shared" si="2"/>
        <v>30.311447184500953</v>
      </c>
      <c r="G51">
        <f t="shared" si="3"/>
        <v>0.31965603068339316</v>
      </c>
      <c r="H51">
        <f t="shared" si="4"/>
        <v>9.6715363009457055E-3</v>
      </c>
      <c r="I51">
        <f t="shared" si="5"/>
        <v>-1.264914802309699</v>
      </c>
      <c r="J51">
        <f t="shared" si="6"/>
        <v>2.712867818437732E-3</v>
      </c>
      <c r="L51">
        <v>634.88900000000001</v>
      </c>
      <c r="M51">
        <v>0.45300000000000001</v>
      </c>
      <c r="N51">
        <v>-1.2809999999999999</v>
      </c>
      <c r="O51">
        <f t="shared" si="7"/>
        <v>1.0171243191284844</v>
      </c>
      <c r="P51">
        <f t="shared" si="8"/>
        <v>5.6943928816550547E-2</v>
      </c>
      <c r="Q51">
        <f t="shared" si="9"/>
        <v>26.937853832938217</v>
      </c>
      <c r="R51">
        <f t="shared" si="10"/>
        <v>0.36092061949536025</v>
      </c>
      <c r="S51">
        <f t="shared" si="11"/>
        <v>8.4786123141182331E-3</v>
      </c>
      <c r="T51">
        <f t="shared" si="12"/>
        <v>-1.2566832380368951</v>
      </c>
      <c r="U51">
        <f t="shared" si="13"/>
        <v>5.9130491237030232E-4</v>
      </c>
      <c r="W51">
        <v>635.11099999999999</v>
      </c>
      <c r="X51">
        <v>0.51200000000000001</v>
      </c>
      <c r="Y51">
        <v>-1.163</v>
      </c>
      <c r="Z51">
        <f t="shared" si="14"/>
        <v>1.016665599487754</v>
      </c>
      <c r="AA51">
        <f t="shared" si="15"/>
        <v>3.8260367374436124E-2</v>
      </c>
      <c r="AB51">
        <f t="shared" si="16"/>
        <v>27.001292584511653</v>
      </c>
      <c r="AC51">
        <f t="shared" si="17"/>
        <v>0.41318661768077708</v>
      </c>
      <c r="AD51">
        <f t="shared" si="18"/>
        <v>9.7640845253649192E-3</v>
      </c>
      <c r="AE51">
        <f t="shared" si="19"/>
        <v>-1.1911277283312995</v>
      </c>
      <c r="AF51">
        <f t="shared" si="20"/>
        <v>7.9116910107938888E-4</v>
      </c>
      <c r="AH51">
        <v>636.678</v>
      </c>
      <c r="AI51">
        <v>0.44</v>
      </c>
      <c r="AJ51">
        <v>-1.214</v>
      </c>
      <c r="AK51">
        <f t="shared" si="21"/>
        <v>1.0170575079872204</v>
      </c>
      <c r="AL51">
        <f t="shared" si="22"/>
        <v>4.5377553913773787E-2</v>
      </c>
      <c r="AM51">
        <f t="shared" si="23"/>
        <v>26.907705618353145</v>
      </c>
      <c r="AN51">
        <f t="shared" si="24"/>
        <v>0.37206577496565019</v>
      </c>
      <c r="AO51">
        <f t="shared" si="25"/>
        <v>4.6150589310176814E-3</v>
      </c>
      <c r="AP51">
        <f t="shared" si="26"/>
        <v>-1.2594052342963553</v>
      </c>
      <c r="AQ51">
        <f t="shared" si="27"/>
        <v>2.0616353015069236E-3</v>
      </c>
      <c r="AS51">
        <v>648.66700000000003</v>
      </c>
      <c r="AT51">
        <v>0.90300000000000002</v>
      </c>
      <c r="AU51">
        <v>-0.67200000000000004</v>
      </c>
      <c r="AV51">
        <f t="shared" si="28"/>
        <v>1.0157641716254306</v>
      </c>
      <c r="AW51">
        <f t="shared" si="29"/>
        <v>1.2443317652152302E-2</v>
      </c>
      <c r="AX51">
        <f t="shared" si="30"/>
        <v>17.568794705032563</v>
      </c>
      <c r="AY51">
        <f t="shared" si="31"/>
        <v>0.81655743644926382</v>
      </c>
      <c r="AZ51">
        <f t="shared" si="32"/>
        <v>7.4723167932230676E-3</v>
      </c>
      <c r="BA51">
        <f t="shared" si="33"/>
        <v>-0.62664969356908373</v>
      </c>
      <c r="BB51">
        <f t="shared" si="34"/>
        <v>2.0566502933780091E-3</v>
      </c>
      <c r="BD51">
        <v>667.82600000000002</v>
      </c>
      <c r="BE51">
        <v>0.68400000000000005</v>
      </c>
      <c r="BF51">
        <v>-1.075</v>
      </c>
      <c r="BG51">
        <f t="shared" si="35"/>
        <v>1.0478989486897852</v>
      </c>
      <c r="BH51">
        <f t="shared" si="36"/>
        <v>8.6537207064375885E-2</v>
      </c>
      <c r="BI51">
        <f t="shared" si="37"/>
        <v>8.7995801487375651</v>
      </c>
      <c r="BJ51">
        <f t="shared" si="38"/>
        <v>0.48176779970178679</v>
      </c>
      <c r="BK51">
        <f t="shared" si="39"/>
        <v>4.0897862837456646E-2</v>
      </c>
      <c r="BL51">
        <f t="shared" si="40"/>
        <v>-1.0583238383689721</v>
      </c>
      <c r="BM51">
        <f t="shared" si="41"/>
        <v>2.7809436674416406E-4</v>
      </c>
      <c r="BO51">
        <v>683.11099999999999</v>
      </c>
      <c r="BP51">
        <v>0.64300000000000002</v>
      </c>
      <c r="BQ51">
        <v>-1.163</v>
      </c>
      <c r="BR51">
        <f t="shared" si="42"/>
        <v>1.0708747452578775</v>
      </c>
      <c r="BS51">
        <f t="shared" si="43"/>
        <v>0.15862772658401111</v>
      </c>
      <c r="BT51">
        <f t="shared" si="44"/>
        <v>6.2405135509983891</v>
      </c>
      <c r="BU51">
        <f t="shared" si="45"/>
        <v>0.37461496386685944</v>
      </c>
      <c r="BV51">
        <f t="shared" si="46"/>
        <v>7.2030527620187176E-2</v>
      </c>
      <c r="BW51">
        <f t="shared" si="47"/>
        <v>-1.180993582680216</v>
      </c>
      <c r="BX51">
        <f t="shared" si="48"/>
        <v>3.237690176697693E-4</v>
      </c>
    </row>
    <row r="52" spans="1:76" x14ac:dyDescent="0.3">
      <c r="A52">
        <v>633.11099999999999</v>
      </c>
      <c r="B52">
        <v>0.4</v>
      </c>
      <c r="C52">
        <v>-1.337</v>
      </c>
      <c r="D52">
        <f t="shared" si="0"/>
        <v>1.0165558766859346</v>
      </c>
      <c r="E52">
        <f t="shared" si="1"/>
        <v>6.8952188964092109E-2</v>
      </c>
      <c r="F52">
        <f t="shared" si="2"/>
        <v>28.531916282091164</v>
      </c>
      <c r="G52">
        <f t="shared" si="3"/>
        <v>0.30088959629705969</v>
      </c>
      <c r="H52">
        <f t="shared" si="4"/>
        <v>9.8228721221598082E-3</v>
      </c>
      <c r="I52">
        <f t="shared" si="5"/>
        <v>-1.2833438873317617</v>
      </c>
      <c r="J52">
        <f t="shared" si="6"/>
        <v>2.8789784266666741E-3</v>
      </c>
      <c r="L52">
        <v>635.33299999999997</v>
      </c>
      <c r="M52">
        <v>0.436</v>
      </c>
      <c r="N52">
        <v>-1.2989999999999999</v>
      </c>
      <c r="O52">
        <f t="shared" si="7"/>
        <v>1.0178356296058955</v>
      </c>
      <c r="P52">
        <f t="shared" si="8"/>
        <v>6.3436687875584472E-2</v>
      </c>
      <c r="Q52">
        <f t="shared" si="9"/>
        <v>25.989981650434085</v>
      </c>
      <c r="R52">
        <f t="shared" si="10"/>
        <v>0.34822077275057245</v>
      </c>
      <c r="S52">
        <f t="shared" si="11"/>
        <v>7.7051927365066443E-3</v>
      </c>
      <c r="T52">
        <f t="shared" si="12"/>
        <v>-1.2683483399551754</v>
      </c>
      <c r="U52">
        <f t="shared" si="13"/>
        <v>9.3952426350349426E-4</v>
      </c>
      <c r="W52">
        <v>635.55600000000004</v>
      </c>
      <c r="X52">
        <v>0.49299999999999999</v>
      </c>
      <c r="Y52">
        <v>-1.1839999999999999</v>
      </c>
      <c r="Z52">
        <f t="shared" si="14"/>
        <v>1.0173779414118778</v>
      </c>
      <c r="AA52">
        <f t="shared" si="15"/>
        <v>4.230026110881039E-2</v>
      </c>
      <c r="AB52">
        <f t="shared" si="16"/>
        <v>26.069227292148856</v>
      </c>
      <c r="AC52">
        <f t="shared" si="17"/>
        <v>0.39892371139939642</v>
      </c>
      <c r="AD52">
        <f t="shared" si="18"/>
        <v>8.8503480768640543E-3</v>
      </c>
      <c r="AE52">
        <f t="shared" si="19"/>
        <v>-1.2052007373736322</v>
      </c>
      <c r="AF52">
        <f t="shared" si="20"/>
        <v>4.4947126518572777E-4</v>
      </c>
      <c r="AH52">
        <v>637.32600000000002</v>
      </c>
      <c r="AI52">
        <v>0.42299999999999999</v>
      </c>
      <c r="AJ52">
        <v>-1.23</v>
      </c>
      <c r="AK52">
        <f t="shared" si="21"/>
        <v>1.0180926517571884</v>
      </c>
      <c r="AL52">
        <f t="shared" si="22"/>
        <v>5.0564620969106376E-2</v>
      </c>
      <c r="AM52">
        <f t="shared" si="23"/>
        <v>25.557375460891556</v>
      </c>
      <c r="AN52">
        <f t="shared" si="24"/>
        <v>0.35339411103333968</v>
      </c>
      <c r="AO52">
        <f t="shared" si="25"/>
        <v>4.8449797788390437E-3</v>
      </c>
      <c r="AP52">
        <f t="shared" si="26"/>
        <v>-1.2760398695897606</v>
      </c>
      <c r="AQ52">
        <f t="shared" si="27"/>
        <v>2.1196695918421615E-3</v>
      </c>
      <c r="AS52">
        <v>649.11500000000001</v>
      </c>
      <c r="AT52">
        <v>0.89300000000000002</v>
      </c>
      <c r="AU52">
        <v>-0.69299999999999995</v>
      </c>
      <c r="AV52">
        <f t="shared" si="28"/>
        <v>1.0164657062323834</v>
      </c>
      <c r="AW52">
        <f t="shared" si="29"/>
        <v>1.3562249400845806E-2</v>
      </c>
      <c r="AX52">
        <f t="shared" si="30"/>
        <v>17.314868129453757</v>
      </c>
      <c r="AY52">
        <f t="shared" si="31"/>
        <v>0.80475550939153706</v>
      </c>
      <c r="AZ52">
        <f t="shared" si="32"/>
        <v>7.7870901227471067E-3</v>
      </c>
      <c r="BA52">
        <f t="shared" si="33"/>
        <v>-0.64730211834354068</v>
      </c>
      <c r="BB52">
        <f t="shared" si="34"/>
        <v>2.088296387887757E-3</v>
      </c>
      <c r="BD52">
        <v>669.33299999999997</v>
      </c>
      <c r="BE52">
        <v>0.67</v>
      </c>
      <c r="BF52">
        <v>-1.1000000000000001</v>
      </c>
      <c r="BG52">
        <f t="shared" si="35"/>
        <v>1.0502636121136042</v>
      </c>
      <c r="BH52">
        <f t="shared" si="36"/>
        <v>9.6392782441947503E-2</v>
      </c>
      <c r="BI52">
        <f t="shared" si="37"/>
        <v>8.4735703974270482</v>
      </c>
      <c r="BJ52">
        <f t="shared" si="38"/>
        <v>0.46391910716016282</v>
      </c>
      <c r="BK52">
        <f t="shared" si="39"/>
        <v>4.2469334393664467E-2</v>
      </c>
      <c r="BL52">
        <f t="shared" si="40"/>
        <v>-1.0781972514262481</v>
      </c>
      <c r="BM52">
        <f t="shared" si="41"/>
        <v>4.7535984537024371E-4</v>
      </c>
      <c r="BO52">
        <v>689.55600000000004</v>
      </c>
      <c r="BP52">
        <v>0.61299999999999999</v>
      </c>
      <c r="BQ52">
        <v>-1.2230000000000001</v>
      </c>
      <c r="BR52">
        <f t="shared" si="42"/>
        <v>1.0809782097507448</v>
      </c>
      <c r="BS52">
        <f t="shared" si="43"/>
        <v>0.21500125286424202</v>
      </c>
      <c r="BT52">
        <f t="shared" si="44"/>
        <v>5.5375539060609427</v>
      </c>
      <c r="BU52">
        <f t="shared" si="45"/>
        <v>0.33241664159160828</v>
      </c>
      <c r="BV52">
        <f t="shared" si="46"/>
        <v>7.8727021015732007E-2</v>
      </c>
      <c r="BW52">
        <f t="shared" si="47"/>
        <v>-1.2241815259429527</v>
      </c>
      <c r="BX52">
        <f t="shared" si="48"/>
        <v>1.3960035538700813E-6</v>
      </c>
    </row>
    <row r="53" spans="1:76" x14ac:dyDescent="0.3">
      <c r="A53">
        <v>636.88900000000001</v>
      </c>
      <c r="B53">
        <v>0.30399999999999999</v>
      </c>
      <c r="C53">
        <v>-1.4419999999999999</v>
      </c>
      <c r="D53">
        <f t="shared" si="0"/>
        <v>1.0226220295439949</v>
      </c>
      <c r="E53">
        <f t="shared" si="1"/>
        <v>0.17273761224323161</v>
      </c>
      <c r="F53">
        <f t="shared" si="2"/>
        <v>21.277863244004827</v>
      </c>
      <c r="G53">
        <f t="shared" si="3"/>
        <v>0.22439038507803374</v>
      </c>
      <c r="H53">
        <f t="shared" si="4"/>
        <v>6.3376907880237513E-3</v>
      </c>
      <c r="I53">
        <f t="shared" si="5"/>
        <v>-1.3571073253959971</v>
      </c>
      <c r="J53">
        <f t="shared" si="6"/>
        <v>7.2067662014211106E-3</v>
      </c>
      <c r="L53">
        <v>636.88900000000001</v>
      </c>
      <c r="M53">
        <v>0.39</v>
      </c>
      <c r="N53">
        <v>-1.345</v>
      </c>
      <c r="O53">
        <f t="shared" si="7"/>
        <v>1.0203284203780838</v>
      </c>
      <c r="P53">
        <f t="shared" si="8"/>
        <v>8.7613087585484306E-2</v>
      </c>
      <c r="Q53">
        <f t="shared" si="9"/>
        <v>23.107225172916927</v>
      </c>
      <c r="R53">
        <f t="shared" si="10"/>
        <v>0.30959682519438103</v>
      </c>
      <c r="S53">
        <f t="shared" si="11"/>
        <v>6.4646705188229226E-3</v>
      </c>
      <c r="T53">
        <f t="shared" si="12"/>
        <v>-1.3032757898851202</v>
      </c>
      <c r="U53">
        <f t="shared" si="13"/>
        <v>1.7409097097106387E-3</v>
      </c>
      <c r="W53">
        <v>636</v>
      </c>
      <c r="X53">
        <v>0.47499999999999998</v>
      </c>
      <c r="Y53">
        <v>-1.2050000000000001</v>
      </c>
      <c r="Z53">
        <f t="shared" si="14"/>
        <v>1.0180886825676323</v>
      </c>
      <c r="AA53">
        <f t="shared" si="15"/>
        <v>4.6805100991067057E-2</v>
      </c>
      <c r="AB53">
        <f t="shared" si="16"/>
        <v>25.19514207795492</v>
      </c>
      <c r="AC53">
        <f t="shared" si="17"/>
        <v>0.38554804384247593</v>
      </c>
      <c r="AD53">
        <f t="shared" si="18"/>
        <v>8.0016524604076041E-3</v>
      </c>
      <c r="AE53">
        <f t="shared" si="19"/>
        <v>-1.2182728124252484</v>
      </c>
      <c r="AF53">
        <f t="shared" si="20"/>
        <v>1.7616754967582723E-4</v>
      </c>
      <c r="AH53">
        <v>637.77800000000002</v>
      </c>
      <c r="AI53">
        <v>0.40799999999999997</v>
      </c>
      <c r="AJ53">
        <v>-1.246</v>
      </c>
      <c r="AK53">
        <f t="shared" si="21"/>
        <v>1.0188146964856231</v>
      </c>
      <c r="AL53">
        <f t="shared" si="22"/>
        <v>5.5360283795903617E-2</v>
      </c>
      <c r="AM53">
        <f t="shared" si="23"/>
        <v>24.687086279565399</v>
      </c>
      <c r="AN53">
        <f t="shared" si="24"/>
        <v>0.34136020434181269</v>
      </c>
      <c r="AO53">
        <f t="shared" si="25"/>
        <v>4.4408623653649565E-3</v>
      </c>
      <c r="AP53">
        <f t="shared" si="26"/>
        <v>-1.2866474838351296</v>
      </c>
      <c r="AQ53">
        <f t="shared" si="27"/>
        <v>1.6522179421271234E-3</v>
      </c>
      <c r="AS53">
        <v>649.77800000000002</v>
      </c>
      <c r="AT53">
        <v>0.88400000000000001</v>
      </c>
      <c r="AU53">
        <v>-0.71199999999999997</v>
      </c>
      <c r="AV53">
        <f t="shared" si="28"/>
        <v>1.0175039148136549</v>
      </c>
      <c r="AW53">
        <f t="shared" si="29"/>
        <v>1.4976159151889308E-2</v>
      </c>
      <c r="AX53">
        <f t="shared" si="30"/>
        <v>16.940018199153833</v>
      </c>
      <c r="AY53">
        <f t="shared" si="31"/>
        <v>0.78733334109383302</v>
      </c>
      <c r="AZ53">
        <f t="shared" si="32"/>
        <v>9.3444429440812347E-3</v>
      </c>
      <c r="BA53">
        <f t="shared" si="33"/>
        <v>-0.67669798095636013</v>
      </c>
      <c r="BB53">
        <f t="shared" si="34"/>
        <v>1.2462325485575094E-3</v>
      </c>
      <c r="BD53">
        <v>678.89300000000003</v>
      </c>
      <c r="BE53">
        <v>0.59099999999999997</v>
      </c>
      <c r="BF53">
        <v>-1.2010000000000001</v>
      </c>
      <c r="BG53">
        <f t="shared" si="35"/>
        <v>1.0652643966734663</v>
      </c>
      <c r="BH53">
        <f t="shared" si="36"/>
        <v>0.16321063946051351</v>
      </c>
      <c r="BI53">
        <f t="shared" si="37"/>
        <v>6.8088260301718977</v>
      </c>
      <c r="BJ53">
        <f t="shared" si="38"/>
        <v>0.37277609609349061</v>
      </c>
      <c r="BK53">
        <f t="shared" si="39"/>
        <v>4.7621672236197433E-2</v>
      </c>
      <c r="BL53">
        <f t="shared" si="40"/>
        <v>-1.1763821904959653</v>
      </c>
      <c r="BM53">
        <f t="shared" si="41"/>
        <v>6.0603654477694633E-4</v>
      </c>
      <c r="BO53">
        <v>700</v>
      </c>
      <c r="BP53">
        <v>0.55800000000000005</v>
      </c>
      <c r="BQ53">
        <v>-1.3080000000000001</v>
      </c>
      <c r="BR53">
        <f t="shared" si="42"/>
        <v>1.0973506819250667</v>
      </c>
      <c r="BS53">
        <f t="shared" si="43"/>
        <v>0.3458225315587195</v>
      </c>
      <c r="BT53">
        <f t="shared" si="44"/>
        <v>4.660925832089668</v>
      </c>
      <c r="BU53">
        <f t="shared" si="45"/>
        <v>0.27979308880677622</v>
      </c>
      <c r="BV53">
        <f t="shared" si="46"/>
        <v>7.7399085435674322E-2</v>
      </c>
      <c r="BW53">
        <f t="shared" si="47"/>
        <v>-1.2769372145976425</v>
      </c>
      <c r="BX53">
        <f t="shared" si="48"/>
        <v>9.6489663695291535E-4</v>
      </c>
    </row>
    <row r="54" spans="1:76" x14ac:dyDescent="0.3">
      <c r="A54">
        <v>647.33299999999997</v>
      </c>
      <c r="B54">
        <v>0.185</v>
      </c>
      <c r="C54">
        <v>-1.552</v>
      </c>
      <c r="D54">
        <f t="shared" si="0"/>
        <v>1.0393914579319203</v>
      </c>
      <c r="E54">
        <f t="shared" si="1"/>
        <v>2.0557456258510571</v>
      </c>
      <c r="F54">
        <f t="shared" si="2"/>
        <v>12.334781727896697</v>
      </c>
      <c r="G54">
        <f t="shared" si="3"/>
        <v>0.13007915268729256</v>
      </c>
      <c r="H54">
        <f t="shared" si="4"/>
        <v>3.016299469545724E-3</v>
      </c>
      <c r="I54">
        <f t="shared" si="5"/>
        <v>-1.4458272807331765</v>
      </c>
      <c r="J54">
        <f t="shared" si="6"/>
        <v>1.1272646316511733E-2</v>
      </c>
      <c r="L54">
        <v>647.33299999999997</v>
      </c>
      <c r="M54">
        <v>0.23</v>
      </c>
      <c r="N54">
        <v>-1.4970000000000001</v>
      </c>
      <c r="O54">
        <f t="shared" si="7"/>
        <v>1.0370602371034923</v>
      </c>
      <c r="P54">
        <f t="shared" si="8"/>
        <v>0.49232735083878076</v>
      </c>
      <c r="Q54">
        <f t="shared" si="9"/>
        <v>13.028177381722934</v>
      </c>
      <c r="R54">
        <f t="shared" si="10"/>
        <v>0.17455502879584825</v>
      </c>
      <c r="S54">
        <f t="shared" si="11"/>
        <v>3.0741448318292179E-3</v>
      </c>
      <c r="T54">
        <f t="shared" si="12"/>
        <v>-1.4203854718548545</v>
      </c>
      <c r="U54">
        <f t="shared" si="13"/>
        <v>5.8697859229033039E-3</v>
      </c>
      <c r="W54">
        <v>636.88900000000001</v>
      </c>
      <c r="X54">
        <v>0.44900000000000001</v>
      </c>
      <c r="Y54">
        <v>-1.2310000000000001</v>
      </c>
      <c r="Z54">
        <f t="shared" si="14"/>
        <v>1.0195117656475108</v>
      </c>
      <c r="AA54">
        <f t="shared" si="15"/>
        <v>5.4666566705997378E-2</v>
      </c>
      <c r="AB54">
        <f t="shared" si="16"/>
        <v>23.595794486848817</v>
      </c>
      <c r="AC54">
        <f t="shared" si="17"/>
        <v>0.36107406654688196</v>
      </c>
      <c r="AD54">
        <f t="shared" si="18"/>
        <v>7.7309697736021449E-3</v>
      </c>
      <c r="AE54">
        <f t="shared" si="19"/>
        <v>-1.2418974842106596</v>
      </c>
      <c r="AF54">
        <f t="shared" si="20"/>
        <v>1.1875516212157316E-4</v>
      </c>
      <c r="AH54">
        <v>647.33299999999997</v>
      </c>
      <c r="AI54">
        <v>0.246</v>
      </c>
      <c r="AJ54">
        <v>-1.4119999999999999</v>
      </c>
      <c r="AK54">
        <f t="shared" si="21"/>
        <v>1.0340782747603834</v>
      </c>
      <c r="AL54">
        <f t="shared" si="22"/>
        <v>0.20929041451341912</v>
      </c>
      <c r="AM54">
        <f t="shared" si="23"/>
        <v>14.129385413681561</v>
      </c>
      <c r="AN54">
        <f t="shared" si="24"/>
        <v>0.19537380140445942</v>
      </c>
      <c r="AO54">
        <f t="shared" si="25"/>
        <v>2.5630119842351144E-3</v>
      </c>
      <c r="AP54">
        <f t="shared" si="26"/>
        <v>-1.4097726231769916</v>
      </c>
      <c r="AQ54">
        <f t="shared" si="27"/>
        <v>4.961207511674687E-6</v>
      </c>
      <c r="AS54">
        <v>650.22199999999998</v>
      </c>
      <c r="AT54">
        <v>0.873</v>
      </c>
      <c r="AU54">
        <v>-0.73399999999999999</v>
      </c>
      <c r="AV54">
        <f t="shared" si="28"/>
        <v>1.0181991857187598</v>
      </c>
      <c r="AW54">
        <f t="shared" si="29"/>
        <v>1.6271610157635143E-2</v>
      </c>
      <c r="AX54">
        <f t="shared" si="30"/>
        <v>16.690368986870681</v>
      </c>
      <c r="AY54">
        <f t="shared" si="31"/>
        <v>0.77573021610910564</v>
      </c>
      <c r="AZ54">
        <f t="shared" si="32"/>
        <v>9.4614108581812916E-3</v>
      </c>
      <c r="BA54">
        <f t="shared" si="33"/>
        <v>-0.69562462731020769</v>
      </c>
      <c r="BB54">
        <f t="shared" si="34"/>
        <v>1.4726692290804564E-3</v>
      </c>
      <c r="BD54">
        <v>689.55200000000002</v>
      </c>
      <c r="BE54">
        <v>0.53500000000000003</v>
      </c>
      <c r="BF54">
        <v>-1.298</v>
      </c>
      <c r="BG54">
        <f t="shared" si="35"/>
        <v>1.0819896438098229</v>
      </c>
      <c r="BH54">
        <f t="shared" si="36"/>
        <v>0.28195629162444719</v>
      </c>
      <c r="BI54">
        <f t="shared" si="37"/>
        <v>5.5343208124537471</v>
      </c>
      <c r="BJ54">
        <f t="shared" si="38"/>
        <v>0.30299826987110995</v>
      </c>
      <c r="BK54">
        <f t="shared" si="39"/>
        <v>5.3824802782798345E-2</v>
      </c>
      <c r="BL54">
        <f t="shared" si="40"/>
        <v>-1.2486111586092314</v>
      </c>
      <c r="BM54">
        <f t="shared" si="41"/>
        <v>2.4392576539224975E-3</v>
      </c>
      <c r="BR54">
        <f t="shared" si="42"/>
        <v>0</v>
      </c>
      <c r="BS54" t="e">
        <f t="shared" si="43"/>
        <v>#DIV/0!</v>
      </c>
      <c r="BT54">
        <f t="shared" si="44"/>
        <v>1</v>
      </c>
      <c r="BU54">
        <f t="shared" si="45"/>
        <v>6.0029508918689328E-2</v>
      </c>
      <c r="BV54">
        <f t="shared" si="46"/>
        <v>3.6035419410190015E-3</v>
      </c>
      <c r="BW54">
        <f t="shared" si="47"/>
        <v>1.5707963267948966</v>
      </c>
      <c r="BX54">
        <f t="shared" si="48"/>
        <v>2.4674011002723395</v>
      </c>
    </row>
    <row r="55" spans="1:76" x14ac:dyDescent="0.3">
      <c r="A55">
        <v>658</v>
      </c>
      <c r="B55">
        <v>0.13900000000000001</v>
      </c>
      <c r="C55">
        <v>-1.573</v>
      </c>
      <c r="D55">
        <f t="shared" si="0"/>
        <v>1.0565189466923572</v>
      </c>
      <c r="E55">
        <f t="shared" si="1"/>
        <v>24.961552621311444</v>
      </c>
      <c r="F55">
        <f t="shared" si="2"/>
        <v>8.5645931275511042</v>
      </c>
      <c r="G55">
        <f t="shared" si="3"/>
        <v>9.0319799873201864E-2</v>
      </c>
      <c r="H55">
        <f t="shared" si="4"/>
        <v>2.3697618843851183E-3</v>
      </c>
      <c r="I55">
        <f t="shared" si="5"/>
        <v>-1.4827681366974266</v>
      </c>
      <c r="J55">
        <f t="shared" si="6"/>
        <v>8.1417891550542888E-3</v>
      </c>
      <c r="L55">
        <v>658</v>
      </c>
      <c r="M55">
        <v>0.17</v>
      </c>
      <c r="N55">
        <v>-1.5429999999999999</v>
      </c>
      <c r="O55">
        <f t="shared" si="7"/>
        <v>1.0541493111182312</v>
      </c>
      <c r="P55">
        <f t="shared" si="8"/>
        <v>1.89755136037706</v>
      </c>
      <c r="Q55">
        <f t="shared" si="9"/>
        <v>8.919002539202852</v>
      </c>
      <c r="R55">
        <f t="shared" si="10"/>
        <v>0.1194991977346649</v>
      </c>
      <c r="S55">
        <f t="shared" si="11"/>
        <v>2.5503310294424761E-3</v>
      </c>
      <c r="T55">
        <f t="shared" si="12"/>
        <v>-1.4666169514177776</v>
      </c>
      <c r="U55">
        <f t="shared" si="13"/>
        <v>5.8343701107141377E-3</v>
      </c>
      <c r="W55">
        <v>647.33699999999999</v>
      </c>
      <c r="X55">
        <v>0.26800000000000002</v>
      </c>
      <c r="Y55">
        <v>-1.419</v>
      </c>
      <c r="Z55">
        <f t="shared" si="14"/>
        <v>1.0362365935649112</v>
      </c>
      <c r="AA55">
        <f t="shared" si="15"/>
        <v>0.23274034794762455</v>
      </c>
      <c r="AB55">
        <f t="shared" si="16"/>
        <v>13.250120803508555</v>
      </c>
      <c r="AC55">
        <f t="shared" si="17"/>
        <v>0.2027596486919227</v>
      </c>
      <c r="AD55">
        <f t="shared" si="18"/>
        <v>4.2563034388013454E-3</v>
      </c>
      <c r="AE55">
        <f t="shared" si="19"/>
        <v>-1.3876204834113808</v>
      </c>
      <c r="AF55">
        <f t="shared" si="20"/>
        <v>9.8467406133543136E-4</v>
      </c>
      <c r="AH55">
        <v>657.98500000000001</v>
      </c>
      <c r="AI55">
        <v>0.17699999999999999</v>
      </c>
      <c r="AJ55">
        <v>-1.462</v>
      </c>
      <c r="AK55">
        <f t="shared" si="21"/>
        <v>1.051094249201278</v>
      </c>
      <c r="AL55">
        <f t="shared" si="22"/>
        <v>0.45640823591355717</v>
      </c>
      <c r="AM55">
        <f t="shared" si="23"/>
        <v>9.4517762701031991</v>
      </c>
      <c r="AN55">
        <f t="shared" si="24"/>
        <v>0.13069425214534974</v>
      </c>
      <c r="AO55">
        <f t="shared" si="25"/>
        <v>2.144222284378446E-3</v>
      </c>
      <c r="AP55">
        <f t="shared" si="26"/>
        <v>-1.4620224659075347</v>
      </c>
      <c r="AQ55">
        <f t="shared" si="27"/>
        <v>5.0471700135953654E-10</v>
      </c>
      <c r="AS55">
        <v>658</v>
      </c>
      <c r="AT55">
        <v>0.72799999999999998</v>
      </c>
      <c r="AU55">
        <v>-0.98899999999999999</v>
      </c>
      <c r="AV55">
        <f t="shared" si="28"/>
        <v>1.0303789539617914</v>
      </c>
      <c r="AW55">
        <f t="shared" si="29"/>
        <v>4.5506081105457868E-2</v>
      </c>
      <c r="AX55">
        <f t="shared" si="30"/>
        <v>12.8045614128966</v>
      </c>
      <c r="AY55">
        <f t="shared" si="31"/>
        <v>0.59512675842111118</v>
      </c>
      <c r="AZ55">
        <f t="shared" si="32"/>
        <v>1.7655298327681743E-2</v>
      </c>
      <c r="BA55">
        <f t="shared" si="33"/>
        <v>-0.94557561846511984</v>
      </c>
      <c r="BB55">
        <f t="shared" si="34"/>
        <v>1.8856769116868404E-3</v>
      </c>
      <c r="BD55">
        <v>700</v>
      </c>
      <c r="BE55">
        <v>0.48899999999999999</v>
      </c>
      <c r="BF55">
        <v>-1.367</v>
      </c>
      <c r="BG55">
        <f t="shared" si="35"/>
        <v>1.09838380668445</v>
      </c>
      <c r="BH55">
        <f t="shared" si="36"/>
        <v>0.45473314783817276</v>
      </c>
      <c r="BI55">
        <f t="shared" si="37"/>
        <v>4.6505285410070289</v>
      </c>
      <c r="BJ55">
        <f t="shared" si="38"/>
        <v>0.2546115683681508</v>
      </c>
      <c r="BK55">
        <f t="shared" si="39"/>
        <v>5.4937936882838045E-2</v>
      </c>
      <c r="BL55">
        <f t="shared" si="40"/>
        <v>-1.2976025013997654</v>
      </c>
      <c r="BM55">
        <f t="shared" si="41"/>
        <v>4.8160128119695616E-3</v>
      </c>
      <c r="BO55">
        <v>658</v>
      </c>
      <c r="BP55">
        <v>0.13900000000000001</v>
      </c>
      <c r="BQ55">
        <v>-1.573</v>
      </c>
      <c r="BR55">
        <f t="shared" si="42"/>
        <v>1.0315096410095628</v>
      </c>
      <c r="BS55">
        <f t="shared" si="43"/>
        <v>14.080275803824517</v>
      </c>
      <c r="BT55">
        <f t="shared" si="44"/>
        <v>11.226215765550473</v>
      </c>
      <c r="BU55">
        <f t="shared" si="45"/>
        <v>0.6739042194212429</v>
      </c>
      <c r="BV55">
        <f t="shared" si="46"/>
        <v>0.28612252395464915</v>
      </c>
      <c r="BW55">
        <f t="shared" si="47"/>
        <v>-0.83393646800632826</v>
      </c>
      <c r="BX55">
        <f t="shared" si="48"/>
        <v>0.54621490432296094</v>
      </c>
    </row>
    <row r="56" spans="1:76" x14ac:dyDescent="0.3">
      <c r="A56">
        <v>668.44399999999996</v>
      </c>
      <c r="B56">
        <v>0.11600000000000001</v>
      </c>
      <c r="C56">
        <v>-1.5960000000000001</v>
      </c>
      <c r="D56">
        <f t="shared" si="0"/>
        <v>1.0732883750802826</v>
      </c>
      <c r="E56">
        <f t="shared" si="1"/>
        <v>2.8079707046479792</v>
      </c>
      <c r="F56">
        <f t="shared" si="2"/>
        <v>6.5631988925357332</v>
      </c>
      <c r="G56">
        <f t="shared" si="3"/>
        <v>6.9213656933092921E-2</v>
      </c>
      <c r="H56">
        <f t="shared" si="4"/>
        <v>2.1889618975743249E-3</v>
      </c>
      <c r="I56">
        <f t="shared" si="5"/>
        <v>-1.5023205211117363</v>
      </c>
      <c r="J56">
        <f t="shared" si="6"/>
        <v>8.7758447647766583E-3</v>
      </c>
      <c r="L56">
        <v>668.44399999999996</v>
      </c>
      <c r="M56">
        <v>0.14000000000000001</v>
      </c>
      <c r="N56">
        <v>-1.569</v>
      </c>
      <c r="O56">
        <f t="shared" si="7"/>
        <v>1.0708811278436396</v>
      </c>
      <c r="P56">
        <f t="shared" si="8"/>
        <v>38.153001861945576</v>
      </c>
      <c r="Q56">
        <f t="shared" si="9"/>
        <v>6.7804407364130057</v>
      </c>
      <c r="R56">
        <f t="shared" si="10"/>
        <v>9.0846170827664371E-2</v>
      </c>
      <c r="S56">
        <f t="shared" si="11"/>
        <v>2.4160989223031542E-3</v>
      </c>
      <c r="T56">
        <f t="shared" si="12"/>
        <v>-1.4904807125677297</v>
      </c>
      <c r="U56">
        <f t="shared" si="13"/>
        <v>6.1652784988714673E-3</v>
      </c>
      <c r="W56">
        <v>658</v>
      </c>
      <c r="X56">
        <v>0.19800000000000001</v>
      </c>
      <c r="Y56">
        <v>-1.488</v>
      </c>
      <c r="Z56">
        <f t="shared" si="14"/>
        <v>1.053305586681607</v>
      </c>
      <c r="AA56">
        <f t="shared" si="15"/>
        <v>0.62609015696222536</v>
      </c>
      <c r="AB56">
        <f t="shared" si="16"/>
        <v>9.0388815331569941</v>
      </c>
      <c r="AC56">
        <f t="shared" si="17"/>
        <v>0.13831726302038891</v>
      </c>
      <c r="AD56">
        <f t="shared" si="18"/>
        <v>3.5620290933774386E-3</v>
      </c>
      <c r="AE56">
        <f t="shared" si="19"/>
        <v>-1.4445287034135967</v>
      </c>
      <c r="AF56">
        <f t="shared" si="20"/>
        <v>1.889753626903035E-3</v>
      </c>
      <c r="AH56">
        <v>668.44399999999996</v>
      </c>
      <c r="AI56">
        <v>0.14399999999999999</v>
      </c>
      <c r="AJ56">
        <v>-1.494</v>
      </c>
      <c r="AK56">
        <f t="shared" si="21"/>
        <v>1.0678019169329074</v>
      </c>
      <c r="AL56">
        <f t="shared" si="22"/>
        <v>0.85316850220164575</v>
      </c>
      <c r="AM56">
        <f t="shared" si="23"/>
        <v>7.0934674123481685</v>
      </c>
      <c r="AN56">
        <f t="shared" si="24"/>
        <v>9.8084782381770319E-2</v>
      </c>
      <c r="AO56">
        <f t="shared" si="25"/>
        <v>2.1082072089293885E-3</v>
      </c>
      <c r="AP56">
        <f t="shared" si="26"/>
        <v>-1.4880582745531179</v>
      </c>
      <c r="AQ56">
        <f t="shared" si="27"/>
        <v>3.5304101286126241E-5</v>
      </c>
      <c r="AS56">
        <v>668.44399999999996</v>
      </c>
      <c r="AT56">
        <v>0.58599999999999997</v>
      </c>
      <c r="AU56">
        <v>-1.1870000000000001</v>
      </c>
      <c r="AV56">
        <f t="shared" si="28"/>
        <v>1.0467334794863763</v>
      </c>
      <c r="AW56">
        <f t="shared" si="29"/>
        <v>0.11314464044950195</v>
      </c>
      <c r="AX56">
        <f t="shared" si="30"/>
        <v>9.3180910676778357</v>
      </c>
      <c r="AY56">
        <f t="shared" si="31"/>
        <v>0.43308358271408781</v>
      </c>
      <c r="AZ56">
        <f t="shared" si="32"/>
        <v>2.3383430675559213E-2</v>
      </c>
      <c r="BA56">
        <f t="shared" si="33"/>
        <v>-1.1290990171985973</v>
      </c>
      <c r="BB56">
        <f t="shared" si="34"/>
        <v>3.3525238093683389E-3</v>
      </c>
      <c r="BG56">
        <f t="shared" si="35"/>
        <v>0</v>
      </c>
      <c r="BH56" t="e">
        <f t="shared" si="36"/>
        <v>#DIV/0!</v>
      </c>
      <c r="BI56">
        <f t="shared" si="37"/>
        <v>1</v>
      </c>
      <c r="BJ56">
        <f t="shared" si="38"/>
        <v>5.4748952968046292E-2</v>
      </c>
      <c r="BK56">
        <f t="shared" si="39"/>
        <v>2.9974478510973448E-3</v>
      </c>
      <c r="BL56">
        <f t="shared" si="40"/>
        <v>1.5707963267948966</v>
      </c>
      <c r="BM56">
        <f t="shared" si="41"/>
        <v>2.4674011002723395</v>
      </c>
      <c r="BO56">
        <v>668.44399999999996</v>
      </c>
      <c r="BP56">
        <v>0.11600000000000001</v>
      </c>
      <c r="BQ56">
        <v>-1.5960000000000001</v>
      </c>
      <c r="BR56">
        <f t="shared" si="42"/>
        <v>1.0478821131838847</v>
      </c>
      <c r="BS56">
        <f t="shared" si="43"/>
        <v>1.8560087828614955</v>
      </c>
      <c r="BT56">
        <f t="shared" si="44"/>
        <v>8.5827794315125647</v>
      </c>
      <c r="BU56">
        <f t="shared" si="45"/>
        <v>0.51522003443112685</v>
      </c>
      <c r="BV56">
        <f t="shared" si="46"/>
        <v>0.15937663589119011</v>
      </c>
      <c r="BW56">
        <f t="shared" si="47"/>
        <v>-1.0291104762076475</v>
      </c>
      <c r="BX56">
        <f t="shared" si="48"/>
        <v>0.32136373218552028</v>
      </c>
    </row>
    <row r="57" spans="1:76" x14ac:dyDescent="0.3">
      <c r="A57">
        <v>678.88900000000001</v>
      </c>
      <c r="B57">
        <v>0.104</v>
      </c>
      <c r="C57">
        <v>-1.6220000000000001</v>
      </c>
      <c r="D57">
        <f t="shared" si="0"/>
        <v>1.0900594091201028</v>
      </c>
      <c r="E57">
        <f t="shared" si="1"/>
        <v>1.6847158596190026</v>
      </c>
      <c r="F57">
        <f t="shared" si="2"/>
        <v>5.3028814779320044</v>
      </c>
      <c r="G57">
        <f t="shared" si="3"/>
        <v>5.5922702538827598E-2</v>
      </c>
      <c r="H57">
        <f t="shared" si="4"/>
        <v>2.3114265311700538E-3</v>
      </c>
      <c r="I57">
        <f t="shared" si="5"/>
        <v>-1.5146268420428215</v>
      </c>
      <c r="J57">
        <f t="shared" si="6"/>
        <v>1.1528995049697229E-2</v>
      </c>
      <c r="L57">
        <v>678.88900000000001</v>
      </c>
      <c r="M57">
        <v>0.124</v>
      </c>
      <c r="N57">
        <v>-1.589</v>
      </c>
      <c r="O57">
        <f t="shared" si="7"/>
        <v>1.0876145466196732</v>
      </c>
      <c r="P57">
        <f t="shared" si="8"/>
        <v>4.6186443739624634</v>
      </c>
      <c r="Q57">
        <f t="shared" si="9"/>
        <v>5.4501096479645232</v>
      </c>
      <c r="R57">
        <f t="shared" si="10"/>
        <v>7.3022036672267476E-2</v>
      </c>
      <c r="S57">
        <f t="shared" si="11"/>
        <v>2.598752745043642E-3</v>
      </c>
      <c r="T57">
        <f t="shared" si="12"/>
        <v>-1.5052865188081013</v>
      </c>
      <c r="U57">
        <f t="shared" si="13"/>
        <v>7.0079469332663766E-3</v>
      </c>
      <c r="W57">
        <v>668.44399999999996</v>
      </c>
      <c r="X57">
        <v>0.16300000000000001</v>
      </c>
      <c r="Y57">
        <v>-1.5129999999999999</v>
      </c>
      <c r="Z57">
        <f t="shared" si="14"/>
        <v>1.0700240115255322</v>
      </c>
      <c r="AA57">
        <f t="shared" si="15"/>
        <v>1.170616553320772</v>
      </c>
      <c r="AB57">
        <f t="shared" si="16"/>
        <v>6.8552627724977899</v>
      </c>
      <c r="AC57">
        <f t="shared" si="17"/>
        <v>0.1049024904795141</v>
      </c>
      <c r="AD57">
        <f t="shared" si="18"/>
        <v>3.3753206124829509E-3</v>
      </c>
      <c r="AE57">
        <f t="shared" si="19"/>
        <v>-1.4737263983925644</v>
      </c>
      <c r="AF57">
        <f t="shared" si="20"/>
        <v>1.5424157832195633E-3</v>
      </c>
      <c r="AH57">
        <v>678.89599999999996</v>
      </c>
      <c r="AI57">
        <v>0.127</v>
      </c>
      <c r="AJ57">
        <v>-1.5109999999999999</v>
      </c>
      <c r="AK57">
        <f t="shared" si="21"/>
        <v>1.0844984025559106</v>
      </c>
      <c r="AL57">
        <f t="shared" si="22"/>
        <v>1.3564337678099665</v>
      </c>
      <c r="AM57">
        <f t="shared" si="23"/>
        <v>5.6569799514835424</v>
      </c>
      <c r="AN57">
        <f t="shared" si="24"/>
        <v>7.8221780015991213E-2</v>
      </c>
      <c r="AO57">
        <f t="shared" si="25"/>
        <v>2.3793147448083543E-3</v>
      </c>
      <c r="AP57">
        <f t="shared" si="26"/>
        <v>-1.5038560398600087</v>
      </c>
      <c r="AQ57">
        <f t="shared" si="27"/>
        <v>5.1036166481782946E-5</v>
      </c>
      <c r="AS57">
        <v>678.88900000000001</v>
      </c>
      <c r="AT57">
        <v>0.502</v>
      </c>
      <c r="AU57">
        <v>-1.2909999999999999</v>
      </c>
      <c r="AV57">
        <f t="shared" si="28"/>
        <v>1.0630895709364234</v>
      </c>
      <c r="AW57">
        <f t="shared" si="29"/>
        <v>0.21305368544208728</v>
      </c>
      <c r="AX57">
        <f t="shared" si="30"/>
        <v>7.1825195791063567</v>
      </c>
      <c r="AY57">
        <f t="shared" si="31"/>
        <v>0.33382709931044535</v>
      </c>
      <c r="AZ57">
        <f t="shared" si="32"/>
        <v>2.8282124526338812E-2</v>
      </c>
      <c r="BA57">
        <f t="shared" si="33"/>
        <v>-1.2315226628348304</v>
      </c>
      <c r="BB57">
        <f t="shared" si="34"/>
        <v>3.5375536362592607E-3</v>
      </c>
      <c r="BD57">
        <v>678.88900000000001</v>
      </c>
      <c r="BE57">
        <v>0.104</v>
      </c>
      <c r="BF57">
        <v>-1.6220000000000001</v>
      </c>
      <c r="BG57">
        <f t="shared" si="35"/>
        <v>1.065258120194571</v>
      </c>
      <c r="BH57">
        <f t="shared" si="36"/>
        <v>1.2343637312069113</v>
      </c>
      <c r="BI57">
        <f t="shared" si="37"/>
        <v>6.8094013485619049</v>
      </c>
      <c r="BJ57">
        <f t="shared" si="38"/>
        <v>0.37280759417296677</v>
      </c>
      <c r="BK57">
        <f t="shared" si="39"/>
        <v>7.2257522685058403E-2</v>
      </c>
      <c r="BL57">
        <f t="shared" si="40"/>
        <v>-1.1763490822018865</v>
      </c>
      <c r="BM57">
        <f t="shared" si="41"/>
        <v>0.19860474053430102</v>
      </c>
      <c r="BO57">
        <v>678.88900000000001</v>
      </c>
      <c r="BP57">
        <v>0.104</v>
      </c>
      <c r="BQ57">
        <v>-1.6220000000000001</v>
      </c>
      <c r="BR57">
        <f t="shared" si="42"/>
        <v>1.064256153002038</v>
      </c>
      <c r="BS57">
        <f t="shared" si="43"/>
        <v>1.2159654830581925</v>
      </c>
      <c r="BT57">
        <f t="shared" si="44"/>
        <v>6.7918277046258027</v>
      </c>
      <c r="BU57">
        <f t="shared" si="45"/>
        <v>0.40771008176903589</v>
      </c>
      <c r="BV57">
        <f t="shared" si="46"/>
        <v>9.2239813768154474E-2</v>
      </c>
      <c r="BW57">
        <f t="shared" si="47"/>
        <v>-1.1464599400173283</v>
      </c>
      <c r="BX57">
        <f t="shared" si="48"/>
        <v>0.22613834864832308</v>
      </c>
    </row>
    <row r="58" spans="1:76" x14ac:dyDescent="0.3">
      <c r="A58">
        <v>689.55600000000004</v>
      </c>
      <c r="B58">
        <v>9.2999999999999999E-2</v>
      </c>
      <c r="C58">
        <v>-1.643</v>
      </c>
      <c r="D58">
        <f t="shared" si="0"/>
        <v>1.1071868978805397</v>
      </c>
      <c r="E58">
        <f t="shared" si="1"/>
        <v>1.410194127636573</v>
      </c>
      <c r="F58">
        <f t="shared" si="2"/>
        <v>4.4216205676792768</v>
      </c>
      <c r="G58">
        <f t="shared" si="3"/>
        <v>4.662917185211523E-2</v>
      </c>
      <c r="H58">
        <f t="shared" si="4"/>
        <v>2.1502537031206624E-3</v>
      </c>
      <c r="I58">
        <f t="shared" si="5"/>
        <v>-1.5232361326306967</v>
      </c>
      <c r="J58">
        <f t="shared" si="6"/>
        <v>1.434338392725208E-2</v>
      </c>
      <c r="L58">
        <v>689.55600000000004</v>
      </c>
      <c r="M58">
        <v>0.111</v>
      </c>
      <c r="N58">
        <v>-1.611</v>
      </c>
      <c r="O58">
        <f t="shared" si="7"/>
        <v>1.1047036206344121</v>
      </c>
      <c r="P58">
        <f t="shared" si="8"/>
        <v>2.4795739432861321</v>
      </c>
      <c r="Q58">
        <f t="shared" si="9"/>
        <v>4.5276626457115556</v>
      </c>
      <c r="R58">
        <f t="shared" si="10"/>
        <v>6.0662843338992752E-2</v>
      </c>
      <c r="S58">
        <f t="shared" si="11"/>
        <v>2.5338293407147867E-3</v>
      </c>
      <c r="T58">
        <f t="shared" si="12"/>
        <v>-1.5155465342648708</v>
      </c>
      <c r="U58">
        <f t="shared" si="13"/>
        <v>9.1113641208474729E-3</v>
      </c>
      <c r="W58">
        <v>678.88900000000001</v>
      </c>
      <c r="X58">
        <v>0.14499999999999999</v>
      </c>
      <c r="Y58">
        <v>-1.5429999999999999</v>
      </c>
      <c r="Z58">
        <f t="shared" si="14"/>
        <v>1.0867440371378261</v>
      </c>
      <c r="AA58">
        <f t="shared" si="15"/>
        <v>2.9953823794241048</v>
      </c>
      <c r="AB58">
        <f t="shared" si="16"/>
        <v>5.5013082006323817</v>
      </c>
      <c r="AC58">
        <f t="shared" si="17"/>
        <v>8.4183633843613881E-2</v>
      </c>
      <c r="AD58">
        <f t="shared" si="18"/>
        <v>3.6986303924676257E-3</v>
      </c>
      <c r="AE58">
        <f t="shared" si="19"/>
        <v>-1.4917660353419375</v>
      </c>
      <c r="AF58">
        <f t="shared" si="20"/>
        <v>2.6249191345835872E-3</v>
      </c>
      <c r="AH58">
        <v>689.55200000000002</v>
      </c>
      <c r="AI58">
        <v>0.114</v>
      </c>
      <c r="AJ58">
        <v>-1.54</v>
      </c>
      <c r="AK58">
        <f t="shared" si="21"/>
        <v>1.101520766773163</v>
      </c>
      <c r="AL58">
        <f t="shared" si="22"/>
        <v>3.1436171072560817</v>
      </c>
      <c r="AM58">
        <f t="shared" si="23"/>
        <v>4.6753013044350462</v>
      </c>
      <c r="AN58">
        <f t="shared" si="24"/>
        <v>6.464763765833878E-2</v>
      </c>
      <c r="AO58">
        <f t="shared" si="25"/>
        <v>2.4356556687026207E-3</v>
      </c>
      <c r="AP58">
        <f t="shared" si="26"/>
        <v>-1.5146391414986864</v>
      </c>
      <c r="AQ58">
        <f t="shared" si="27"/>
        <v>6.4317314392365254E-4</v>
      </c>
      <c r="AS58">
        <v>689.55600000000004</v>
      </c>
      <c r="AT58">
        <v>0.44400000000000001</v>
      </c>
      <c r="AU58">
        <v>-1.387</v>
      </c>
      <c r="AV58">
        <f t="shared" si="28"/>
        <v>1.0797932978390228</v>
      </c>
      <c r="AW58">
        <f t="shared" si="29"/>
        <v>0.41338042547687093</v>
      </c>
      <c r="AX58">
        <f t="shared" si="30"/>
        <v>5.7676800181362538</v>
      </c>
      <c r="AY58">
        <f t="shared" si="31"/>
        <v>0.26806858916280185</v>
      </c>
      <c r="AZ58">
        <f t="shared" si="32"/>
        <v>3.0951861319167003E-2</v>
      </c>
      <c r="BA58">
        <f t="shared" si="33"/>
        <v>-1.2967228343766342</v>
      </c>
      <c r="BB58">
        <f t="shared" si="34"/>
        <v>8.1499666329886283E-3</v>
      </c>
      <c r="BD58">
        <v>689.55600000000004</v>
      </c>
      <c r="BE58">
        <v>9.2999999999999999E-2</v>
      </c>
      <c r="BF58">
        <v>-1.643</v>
      </c>
      <c r="BG58">
        <f t="shared" si="35"/>
        <v>1.0819959202887182</v>
      </c>
      <c r="BH58">
        <f t="shared" si="36"/>
        <v>1.090690614039602</v>
      </c>
      <c r="BI58">
        <f t="shared" si="37"/>
        <v>5.5339243803143159</v>
      </c>
      <c r="BJ58">
        <f t="shared" si="38"/>
        <v>0.30297656562655323</v>
      </c>
      <c r="BK58">
        <f t="shared" si="39"/>
        <v>4.4090158112322218E-2</v>
      </c>
      <c r="BL58">
        <f t="shared" si="40"/>
        <v>-1.24863331248308</v>
      </c>
      <c r="BM58">
        <f t="shared" si="41"/>
        <v>0.15552508422306807</v>
      </c>
      <c r="BO58">
        <v>689.55600000000004</v>
      </c>
      <c r="BP58">
        <v>9.2999999999999999E-2</v>
      </c>
      <c r="BQ58">
        <v>-1.643</v>
      </c>
      <c r="BR58">
        <f t="shared" si="42"/>
        <v>1.0809782097507448</v>
      </c>
      <c r="BS58">
        <f t="shared" si="43"/>
        <v>1.0776403509759487</v>
      </c>
      <c r="BT58">
        <f t="shared" si="44"/>
        <v>5.5375539060609427</v>
      </c>
      <c r="BU58">
        <f t="shared" si="45"/>
        <v>0.33241664159160828</v>
      </c>
      <c r="BV58">
        <f t="shared" si="46"/>
        <v>5.7320328271004611E-2</v>
      </c>
      <c r="BW58">
        <f t="shared" si="47"/>
        <v>-1.2241815259429527</v>
      </c>
      <c r="BX58">
        <f t="shared" si="48"/>
        <v>0.17540891421147362</v>
      </c>
    </row>
    <row r="59" spans="1:76" x14ac:dyDescent="0.3">
      <c r="A59">
        <v>700</v>
      </c>
      <c r="B59">
        <v>8.5999999999999993E-2</v>
      </c>
      <c r="C59">
        <v>-1.6479999999999999</v>
      </c>
      <c r="D59">
        <f t="shared" si="0"/>
        <v>1.1239563262684651</v>
      </c>
      <c r="E59">
        <f t="shared" si="1"/>
        <v>1.5140242243039914</v>
      </c>
      <c r="F59">
        <f t="shared" si="2"/>
        <v>3.7944638215973878</v>
      </c>
      <c r="G59">
        <f t="shared" si="3"/>
        <v>4.0015352497051335E-2</v>
      </c>
      <c r="H59">
        <f t="shared" si="4"/>
        <v>2.1145878059704421E-3</v>
      </c>
      <c r="I59">
        <f t="shared" si="5"/>
        <v>-1.5293694986792401</v>
      </c>
      <c r="J59">
        <f t="shared" si="6"/>
        <v>1.4073195843614794E-2</v>
      </c>
      <c r="L59">
        <v>700</v>
      </c>
      <c r="M59">
        <v>0.10199999999999999</v>
      </c>
      <c r="N59">
        <v>-1.623</v>
      </c>
      <c r="O59">
        <f t="shared" si="7"/>
        <v>1.1214354373598205</v>
      </c>
      <c r="P59">
        <f t="shared" si="8"/>
        <v>2.1982402687184583</v>
      </c>
      <c r="Q59">
        <f t="shared" si="9"/>
        <v>3.8751668378883917</v>
      </c>
      <c r="R59">
        <f t="shared" si="10"/>
        <v>5.1920528801310262E-2</v>
      </c>
      <c r="S59">
        <f t="shared" si="11"/>
        <v>2.5079534355403944E-3</v>
      </c>
      <c r="T59">
        <f t="shared" si="12"/>
        <v>-1.5228069419772694</v>
      </c>
      <c r="U59">
        <f t="shared" si="13"/>
        <v>1.0038648875946261E-2</v>
      </c>
      <c r="W59">
        <v>689.55600000000004</v>
      </c>
      <c r="X59">
        <v>0.13</v>
      </c>
      <c r="Y59">
        <v>-1.575</v>
      </c>
      <c r="Z59">
        <f t="shared" si="14"/>
        <v>1.1038194333279974</v>
      </c>
      <c r="AA59">
        <f t="shared" si="15"/>
        <v>23.535724972602036</v>
      </c>
      <c r="AB59">
        <f t="shared" si="16"/>
        <v>4.5647605860420004</v>
      </c>
      <c r="AC59">
        <f t="shared" si="17"/>
        <v>6.985213693625579E-2</v>
      </c>
      <c r="AD59">
        <f t="shared" si="18"/>
        <v>3.6177654311349257E-3</v>
      </c>
      <c r="AE59">
        <f t="shared" si="19"/>
        <v>-1.5042307918695776</v>
      </c>
      <c r="AF59">
        <f t="shared" si="20"/>
        <v>5.0082808194070313E-3</v>
      </c>
      <c r="AH59">
        <v>700</v>
      </c>
      <c r="AI59">
        <v>0.104</v>
      </c>
      <c r="AJ59">
        <v>-1.5569999999999999</v>
      </c>
      <c r="AK59">
        <f t="shared" si="21"/>
        <v>1.1182108626198084</v>
      </c>
      <c r="AL59">
        <f t="shared" si="22"/>
        <v>8.1148752229624677</v>
      </c>
      <c r="AM59">
        <f t="shared" si="23"/>
        <v>3.9861035330868497</v>
      </c>
      <c r="AN59">
        <f t="shared" si="24"/>
        <v>5.5117768908534912E-2</v>
      </c>
      <c r="AO59">
        <f t="shared" si="25"/>
        <v>2.3894725164793958E-3</v>
      </c>
      <c r="AP59">
        <f t="shared" si="26"/>
        <v>-1.5222100863831296</v>
      </c>
      <c r="AQ59">
        <f t="shared" si="27"/>
        <v>1.2103380894693003E-3</v>
      </c>
      <c r="AS59">
        <v>700</v>
      </c>
      <c r="AT59">
        <v>0.39900000000000002</v>
      </c>
      <c r="AU59">
        <v>-1.4490000000000001</v>
      </c>
      <c r="AV59">
        <f t="shared" si="28"/>
        <v>1.0961478233636079</v>
      </c>
      <c r="AW59">
        <f t="shared" si="29"/>
        <v>0.75105734098434984</v>
      </c>
      <c r="AX59">
        <f t="shared" si="30"/>
        <v>4.8103992011146826</v>
      </c>
      <c r="AY59">
        <f t="shared" si="31"/>
        <v>0.22357636399693542</v>
      </c>
      <c r="AZ59">
        <f t="shared" si="32"/>
        <v>3.0773452068535701E-2</v>
      </c>
      <c r="BA59">
        <f t="shared" si="33"/>
        <v>-1.3399731847712806</v>
      </c>
      <c r="BB59">
        <f t="shared" si="34"/>
        <v>1.1886846438917339E-2</v>
      </c>
      <c r="BD59">
        <v>700</v>
      </c>
      <c r="BE59">
        <v>8.5999999999999993E-2</v>
      </c>
      <c r="BF59">
        <v>-1.6479999999999999</v>
      </c>
      <c r="BG59">
        <f t="shared" si="35"/>
        <v>1.09838380668445</v>
      </c>
      <c r="BH59">
        <f t="shared" si="36"/>
        <v>1.2148493011284873</v>
      </c>
      <c r="BI59">
        <f t="shared" si="37"/>
        <v>4.6505285410070289</v>
      </c>
      <c r="BJ59">
        <f t="shared" si="38"/>
        <v>0.2546115683681508</v>
      </c>
      <c r="BK59">
        <f t="shared" si="39"/>
        <v>2.8429860987567591E-2</v>
      </c>
      <c r="BL59">
        <f t="shared" si="40"/>
        <v>-1.2976025013997654</v>
      </c>
      <c r="BM59">
        <f t="shared" si="41"/>
        <v>0.12277840702530134</v>
      </c>
      <c r="BO59">
        <v>700</v>
      </c>
      <c r="BP59">
        <v>8.5999999999999993E-2</v>
      </c>
      <c r="BQ59">
        <v>-1.6479999999999999</v>
      </c>
      <c r="BR59">
        <f t="shared" si="42"/>
        <v>1.0973506819250667</v>
      </c>
      <c r="BS59">
        <f t="shared" si="43"/>
        <v>1.2026315499721751</v>
      </c>
      <c r="BT59">
        <f t="shared" si="44"/>
        <v>4.660925832089668</v>
      </c>
      <c r="BU59">
        <f t="shared" si="45"/>
        <v>0.27979308880677622</v>
      </c>
      <c r="BV59">
        <f t="shared" si="46"/>
        <v>3.7555761269271057E-2</v>
      </c>
      <c r="BW59">
        <f t="shared" si="47"/>
        <v>-1.2769372145976425</v>
      </c>
      <c r="BX59">
        <f t="shared" si="48"/>
        <v>0.13768759071055592</v>
      </c>
    </row>
    <row r="60" spans="1:76" x14ac:dyDescent="0.3">
      <c r="W60">
        <v>700</v>
      </c>
      <c r="X60">
        <v>0.11899999999999999</v>
      </c>
      <c r="Y60">
        <v>-1.5940000000000001</v>
      </c>
    </row>
    <row r="61" spans="1:76" x14ac:dyDescent="0.3">
      <c r="E61">
        <v>4.8547298937081018E-3</v>
      </c>
      <c r="F61">
        <v>5.2465294814022538E-3</v>
      </c>
      <c r="H61">
        <f>SUM(H4:H59)</f>
        <v>0.32376026240501371</v>
      </c>
      <c r="J61">
        <f>SUM(J4:J59)</f>
        <v>0.1897429449439067</v>
      </c>
      <c r="P61">
        <v>5.5163236868138784E-3</v>
      </c>
      <c r="Q61">
        <v>6.6851025525665698E-3</v>
      </c>
      <c r="S61">
        <f>SUM(S4:S59)</f>
        <v>0.52787437730315201</v>
      </c>
      <c r="U61">
        <f>SUM(U4:U59)</f>
        <v>0.54944324318307114</v>
      </c>
      <c r="AA61">
        <v>6.5955440332115343E-3</v>
      </c>
      <c r="AB61">
        <v>7.651459580820536E-3</v>
      </c>
      <c r="AD61">
        <f>SUM(AD4:AD59)</f>
        <v>0.55815322122539657</v>
      </c>
      <c r="AF61">
        <f>SUM(AF4:AF59)</f>
        <v>1.1528362896905413</v>
      </c>
      <c r="AL61">
        <v>5.4441250617592351E-3</v>
      </c>
      <c r="AM61">
        <v>6.907091731726084E-3</v>
      </c>
      <c r="AO61">
        <f>SUM(AO4:AO59)</f>
        <v>0.37057966324602348</v>
      </c>
      <c r="AQ61">
        <f>SUM(AQ4:AQ59)</f>
        <v>2.182189234655699</v>
      </c>
      <c r="AW61">
        <v>2.1604882525595469E-2</v>
      </c>
      <c r="AX61">
        <v>2.3245081625485633E-2</v>
      </c>
      <c r="AZ61">
        <f>SUM(AZ4:AZ59)</f>
        <v>0.47070271205955516</v>
      </c>
      <c r="BB61">
        <f>SUM(BB4:BB59)</f>
        <v>0.53226824675550655</v>
      </c>
      <c r="BH61">
        <v>2.6332495214596647E-2</v>
      </c>
      <c r="BI61">
        <v>2.7378219963098437E-2</v>
      </c>
      <c r="BK61">
        <f>SUM(BK4:BK59)</f>
        <v>1.1902565827453542</v>
      </c>
      <c r="BM61">
        <f>SUM(BM4:BM59)</f>
        <v>3.8331422805733504</v>
      </c>
      <c r="BS61">
        <v>2.8153529315933418E-2</v>
      </c>
      <c r="BT61">
        <v>3.0026429024922169E-2</v>
      </c>
      <c r="BV61">
        <f>SUM(BV4:BV59)</f>
        <v>2.2144577133814614</v>
      </c>
      <c r="BX61">
        <f>SUM(BX4:BX59)</f>
        <v>5.0379684951561883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49D7-C7C6-4CFF-9E00-58812AF8F1D9}">
  <dimension ref="K20"/>
  <sheetViews>
    <sheetView topLeftCell="A26" workbookViewId="0">
      <selection activeCell="R42" sqref="R42"/>
    </sheetView>
  </sheetViews>
  <sheetFormatPr defaultRowHeight="14.4" x14ac:dyDescent="0.3"/>
  <sheetData>
    <row r="20" spans="11:11" x14ac:dyDescent="0.3">
      <c r="K20" t="s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0110-9578-4A4B-9AEA-5BF456F4B039}">
  <dimension ref="A1"/>
  <sheetViews>
    <sheetView workbookViewId="0">
      <selection activeCell="J18" sqref="J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Bergan_Short</vt:lpstr>
      <vt:lpstr>Bergan_Long</vt:lpstr>
      <vt:lpstr>Cupr_Short</vt:lpstr>
      <vt:lpstr>Cupr_Long</vt:lpstr>
      <vt:lpstr>Francis99</vt:lpstr>
      <vt:lpstr>Francis99_Theory</vt:lpstr>
      <vt:lpstr>Bergan_Compare</vt:lpstr>
      <vt:lpstr>Cupr_Compare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Lamoureux</dc:creator>
  <cp:lastModifiedBy>Danick Lamoureux</cp:lastModifiedBy>
  <dcterms:created xsi:type="dcterms:W3CDTF">2022-10-06T12:44:44Z</dcterms:created>
  <dcterms:modified xsi:type="dcterms:W3CDTF">2022-10-14T20:15:36Z</dcterms:modified>
</cp:coreProperties>
</file>