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nancial_projection_and_sensitivity/"/>
    </mc:Choice>
  </mc:AlternateContent>
  <xr:revisionPtr revIDLastSave="0" documentId="13_ncr:1_{5D4D50C2-5194-734F-8ED1-24579EB49DB0}" xr6:coauthVersionLast="47" xr6:coauthVersionMax="47" xr10:uidLastSave="{00000000-0000-0000-0000-000000000000}"/>
  <bookViews>
    <workbookView xWindow="1080" yWindow="500" windowWidth="17840" windowHeight="15680" activeTab="1" xr2:uid="{4FDEE020-B19C-CD4F-AABD-53E7D007E88B}"/>
  </bookViews>
  <sheets>
    <sheet name="Depreciation_Schedule" sheetId="1" r:id="rId1"/>
    <sheet name="Debt_Amortisation" sheetId="2" r:id="rId2"/>
  </sheets>
  <externalReferences>
    <externalReference r:id="rId3"/>
  </externalReferences>
  <definedNames>
    <definedName name="loan_amt">Debt_Amortisation!$F$2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G4" i="2"/>
  <c r="G5" i="2"/>
  <c r="G6" i="2"/>
  <c r="G7" i="2"/>
  <c r="G8" i="2"/>
  <c r="G9" i="2"/>
  <c r="G10" i="2"/>
  <c r="G11" i="2"/>
  <c r="G12" i="2"/>
  <c r="C3" i="2" a="1"/>
  <c r="C3" i="2" s="1"/>
  <c r="D3" i="2" a="1"/>
  <c r="D3" i="2" s="1"/>
  <c r="D4" i="2" a="1"/>
  <c r="D4" i="2" s="1"/>
  <c r="D5" i="2" a="1"/>
  <c r="D5" i="2" s="1"/>
  <c r="D6" i="2" a="1"/>
  <c r="D6" i="2"/>
  <c r="D7" i="2" a="1"/>
  <c r="D7" i="2" s="1"/>
  <c r="D8" i="2" a="1"/>
  <c r="D8" i="2" s="1"/>
  <c r="D9" i="2" a="1"/>
  <c r="D9" i="2"/>
  <c r="D10" i="2" a="1"/>
  <c r="D10" i="2"/>
  <c r="D11" i="2" a="1"/>
  <c r="D11" i="2" s="1"/>
  <c r="D12" i="2" a="1"/>
  <c r="D12" i="2" s="1"/>
  <c r="G3" i="2"/>
  <c r="K22" i="1"/>
  <c r="G22" i="1"/>
  <c r="F22" i="1"/>
  <c r="E22" i="1" a="1"/>
  <c r="E22" i="1" s="1"/>
  <c r="D22" i="1"/>
  <c r="C22" i="1"/>
  <c r="B22" i="1" a="1"/>
  <c r="B22" i="1" s="1"/>
  <c r="A22" i="1"/>
  <c r="F2" i="2" a="1"/>
  <c r="F2" i="2" s="1"/>
  <c r="B3" i="2" s="1"/>
  <c r="A12" i="2"/>
  <c r="A4" i="2"/>
  <c r="A5" i="2"/>
  <c r="A6" i="2" s="1"/>
  <c r="A7" i="2" s="1"/>
  <c r="A8" i="2" s="1"/>
  <c r="A9" i="2" s="1"/>
  <c r="A10" i="2" s="1"/>
  <c r="A11" i="2" s="1"/>
  <c r="A3" i="2"/>
  <c r="K12" i="1"/>
  <c r="K13" i="1"/>
  <c r="K14" i="1"/>
  <c r="K15" i="1"/>
  <c r="K16" i="1"/>
  <c r="K17" i="1"/>
  <c r="K18" i="1"/>
  <c r="K19" i="1"/>
  <c r="K20" i="1"/>
  <c r="K21" i="1"/>
  <c r="J4" i="1"/>
  <c r="J5" i="1" s="1"/>
  <c r="J6" i="1" s="1"/>
  <c r="J7" i="1" s="1"/>
  <c r="J8" i="1" s="1"/>
  <c r="J9" i="1" s="1"/>
  <c r="J10" i="1" s="1"/>
  <c r="J11" i="1" s="1"/>
  <c r="J3" i="1"/>
  <c r="I5" i="1"/>
  <c r="I6" i="1" s="1"/>
  <c r="I7" i="1" s="1"/>
  <c r="I8" i="1" s="1"/>
  <c r="I9" i="1" s="1"/>
  <c r="I10" i="1" s="1"/>
  <c r="I11" i="1" s="1"/>
  <c r="I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3" i="1"/>
  <c r="C4" i="1"/>
  <c r="K3" i="1"/>
  <c r="K4" i="1"/>
  <c r="K5" i="1"/>
  <c r="K6" i="1"/>
  <c r="K7" i="1"/>
  <c r="K8" i="1"/>
  <c r="K9" i="1"/>
  <c r="K10" i="1"/>
  <c r="K11" i="1"/>
  <c r="K2" i="1"/>
  <c r="H4" i="1" a="1"/>
  <c r="H4" i="1" s="1"/>
  <c r="H5" i="1" a="1"/>
  <c r="H5" i="1"/>
  <c r="H6" i="1" a="1"/>
  <c r="H6" i="1"/>
  <c r="H7" i="1" a="1"/>
  <c r="H7" i="1"/>
  <c r="H8" i="1" a="1"/>
  <c r="H8" i="1" s="1"/>
  <c r="H9" i="1" a="1"/>
  <c r="H9" i="1"/>
  <c r="H10" i="1" a="1"/>
  <c r="H10" i="1" s="1"/>
  <c r="H11" i="1" a="1"/>
  <c r="H11" i="1"/>
  <c r="B4" i="1" a="1"/>
  <c r="B4" i="1" s="1"/>
  <c r="B5" i="1" a="1"/>
  <c r="B5" i="1"/>
  <c r="B6" i="1" a="1"/>
  <c r="B6" i="1"/>
  <c r="B7" i="1" a="1"/>
  <c r="B7" i="1"/>
  <c r="B8" i="1" a="1"/>
  <c r="B8" i="1" s="1"/>
  <c r="B9" i="1" a="1"/>
  <c r="B9" i="1" s="1"/>
  <c r="B10" i="1" a="1"/>
  <c r="B10" i="1"/>
  <c r="B11" i="1" a="1"/>
  <c r="B11" i="1" s="1"/>
  <c r="B12" i="1" a="1"/>
  <c r="B12" i="1" s="1"/>
  <c r="B13" i="1" a="1"/>
  <c r="B13" i="1"/>
  <c r="B14" i="1" a="1"/>
  <c r="B14" i="1"/>
  <c r="B15" i="1" a="1"/>
  <c r="B15" i="1" s="1"/>
  <c r="B16" i="1" a="1"/>
  <c r="B16" i="1" s="1"/>
  <c r="B17" i="1" a="1"/>
  <c r="B17" i="1"/>
  <c r="B18" i="1" a="1"/>
  <c r="B18" i="1"/>
  <c r="B19" i="1" a="1"/>
  <c r="B19" i="1"/>
  <c r="B20" i="1" a="1"/>
  <c r="B20" i="1" s="1"/>
  <c r="B21" i="1" a="1"/>
  <c r="B21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4" i="1"/>
  <c r="E4" i="1" a="1"/>
  <c r="E4" i="1" s="1"/>
  <c r="E5" i="1" a="1"/>
  <c r="E5" i="1" s="1"/>
  <c r="E6" i="1" a="1"/>
  <c r="E6" i="1"/>
  <c r="E7" i="1" a="1"/>
  <c r="E7" i="1"/>
  <c r="E8" i="1" a="1"/>
  <c r="E8" i="1" s="1"/>
  <c r="E9" i="1" a="1"/>
  <c r="E9" i="1"/>
  <c r="E10" i="1" a="1"/>
  <c r="E10" i="1"/>
  <c r="E11" i="1" a="1"/>
  <c r="E11" i="1"/>
  <c r="E12" i="1" a="1"/>
  <c r="E12" i="1" s="1"/>
  <c r="E13" i="1" a="1"/>
  <c r="E13" i="1"/>
  <c r="E14" i="1" a="1"/>
  <c r="E14" i="1"/>
  <c r="E15" i="1" a="1"/>
  <c r="E15" i="1"/>
  <c r="E16" i="1" a="1"/>
  <c r="E16" i="1" s="1"/>
  <c r="E17" i="1" a="1"/>
  <c r="E17" i="1"/>
  <c r="E18" i="1" a="1"/>
  <c r="E18" i="1"/>
  <c r="E19" i="1" a="1"/>
  <c r="E19" i="1" s="1"/>
  <c r="E20" i="1" a="1"/>
  <c r="E20" i="1" s="1"/>
  <c r="E21" i="1" a="1"/>
  <c r="E21" i="1"/>
  <c r="G3" i="1"/>
  <c r="F3" i="1" a="1"/>
  <c r="F3" i="1" s="1"/>
  <c r="E3" i="1" a="1"/>
  <c r="E3" i="1" s="1"/>
  <c r="I3" i="1" a="1"/>
  <c r="I3" i="1" s="1"/>
  <c r="H3" i="1" a="1"/>
  <c r="H3" i="1" s="1"/>
  <c r="C3" i="1" a="1"/>
  <c r="C3" i="1" s="1"/>
  <c r="B3" i="1" a="1"/>
  <c r="B3" i="1" s="1"/>
  <c r="J2" i="1"/>
  <c r="G2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F3" i="2" l="1"/>
  <c r="B4" i="2" s="1"/>
  <c r="C4" i="2" l="1" a="1"/>
  <c r="C4" i="2" s="1"/>
  <c r="F4" i="2" l="1"/>
  <c r="B5" i="2" s="1"/>
  <c r="C5" i="2" l="1" a="1"/>
  <c r="C5" i="2" s="1"/>
  <c r="E5" i="2" s="1"/>
  <c r="F5" i="2" l="1"/>
  <c r="B6" i="2" s="1"/>
  <c r="C6" i="2" l="1" a="1"/>
  <c r="C6" i="2" s="1"/>
  <c r="E6" i="2" s="1"/>
  <c r="F6" i="2" l="1"/>
  <c r="B7" i="2" s="1"/>
  <c r="C7" i="2" s="1" a="1"/>
  <c r="C7" i="2" s="1"/>
  <c r="E7" i="2" s="1"/>
  <c r="F7" i="2" l="1"/>
  <c r="B8" i="2" s="1"/>
  <c r="C8" i="2" l="1" a="1"/>
  <c r="C8" i="2" s="1"/>
  <c r="E8" i="2" s="1"/>
  <c r="F8" i="2" l="1"/>
  <c r="B9" i="2" s="1"/>
  <c r="C9" i="2" s="1" a="1"/>
  <c r="C9" i="2" s="1"/>
  <c r="E9" i="2" s="1"/>
  <c r="F9" i="2" l="1"/>
  <c r="B10" i="2" s="1"/>
  <c r="C10" i="2" l="1" a="1"/>
  <c r="C10" i="2" s="1"/>
  <c r="E10" i="2" s="1"/>
  <c r="F10" i="2" l="1"/>
  <c r="B11" i="2" s="1"/>
  <c r="C11" i="2" l="1" a="1"/>
  <c r="C11" i="2" s="1"/>
  <c r="E11" i="2" s="1"/>
  <c r="F11" i="2" l="1"/>
  <c r="B12" i="2" s="1"/>
  <c r="C12" i="2" l="1" a="1"/>
  <c r="C12" i="2" s="1"/>
  <c r="E12" i="2" s="1"/>
  <c r="F1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tc={4AE15AB5-DC00-1D4F-BFCC-89988A6792EC}</author>
  </authors>
  <commentList>
    <comment ref="B1" authorId="0" shapeId="0" xr:uid="{4AE15AB5-DC00-1D4F-BFCC-89988A6792EC}">
      <text>
        <t>[Threaded comment]
Your version of Excel allows you to read this threaded comment; however, any edits to it will get removed if the file is opened in a newer version of Excel. Learn more: https://go.microsoft.com/fwlink/?linkid=870924
Comment:
    (cost of asset - salvage value) / useful life of asset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tc={652F46BF-F676-CD4C-BF6E-D2CE68AF5650}</author>
  </authors>
  <commentList>
    <comment ref="G1" authorId="0" shapeId="0" xr:uid="{652F46BF-F676-CD4C-BF6E-D2CE68AF5650}">
      <text>
        <t>[Threaded comment]
Your version of Excel allows you to read this threaded comment; however, any edits to it will get removed if the file is opened in a newer version of Excel. Learn more: https://go.microsoft.com/fwlink/?linkid=870924
Comment:
    Tax applied to interest+debt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<sst xmlns="http://schemas.openxmlformats.org/spreadsheetml/2006/main" count="18" uniqueCount="17">
  <si>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year</t>
  </si>
  <si>
    <t>total_depreciation</t>
  </si>
  <si>
    <t>quay_crane_depreciation</t>
  </si>
  <si>
    <t>quay_crane_accum_depreciation</t>
  </si>
  <si>
    <t>quay_crane_value</t>
  </si>
  <si>
    <t>yard_crane_depreciation</t>
  </si>
  <si>
    <t>yard_crane_accum_depreciation</t>
  </si>
  <si>
    <t>yard_crane_value</t>
  </si>
  <si>
    <t>yard_upgrade_depreciation</t>
  </si>
  <si>
    <t>yard_upgrade_accum_depreciation</t>
  </si>
  <si>
    <t>yard_upgrade_value</t>
  </si>
  <si>
    <t>opening_debt</t>
  </si>
  <si>
    <t>interest</t>
  </si>
  <si>
    <t>annuity_payment</t>
  </si>
  <si>
    <t>principal_repaid</t>
  </si>
  <si>
    <t>closing_debt</t>
  </si>
  <si>
    <t>tax_shield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</si>
</sst>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financial_projection_and_sensitivity/CapEx_OpEx_Assumptions_Hazira.xlsx" TargetMode="External"/><Relationship Id="rId1" Type="http://schemas.openxmlformats.org/officeDocument/2006/relationships/externalLinkPath" Target="CapEx_OpEx_Assumptions_Haz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ex"/>
      <sheetName val="Assumptions"/>
    </sheetNames>
    <definedNames>
      <definedName name="cost_of_debt" refersTo="='Assumptions'!$C$9"/>
      <definedName name="crane_depreciation" refersTo="='Assumptions'!$C$2"/>
      <definedName name="debt" refersTo="='Assumptions'!$C$12"/>
      <definedName name="loan_tenor" refersTo="='Assumptions'!$C$10"/>
      <definedName name="salvage_value" refersTo="='Assumptions'!$C$8"/>
      <definedName name="subtotal_capex" refersTo="='Capex'!$D$5"/>
      <definedName name="yard_depreciation" refersTo="='Assumptions'!$C$11"/>
    </definedNames>
    <sheetDataSet>
      <sheetData sheetId="0">
        <row r="2">
          <cell r="C2">
            <v>130</v>
          </cell>
          <cell r="D2">
            <v>780</v>
          </cell>
        </row>
        <row r="3">
          <cell r="D3">
            <v>1190</v>
          </cell>
        </row>
        <row r="4">
          <cell r="D4">
            <v>60</v>
          </cell>
        </row>
        <row r="5">
          <cell r="D5">
            <v>2030</v>
          </cell>
        </row>
      </sheetData>
      <sheetData sheetId="1">
        <row r="2">
          <cell r="C2">
            <v>20</v>
          </cell>
        </row>
        <row r="4">
          <cell r="C4">
            <v>4.2000000000000003E-2</v>
          </cell>
        </row>
        <row r="5">
          <cell r="D5" t="str">
            <v>decimal</v>
          </cell>
        </row>
        <row r="8">
          <cell r="C8">
            <v>0.05</v>
          </cell>
        </row>
        <row r="9">
          <cell r="C9">
            <v>9.5000000000000001E-2</v>
          </cell>
        </row>
        <row r="10">
          <cell r="C10">
            <v>10</v>
          </cell>
        </row>
        <row r="11">
          <cell r="C11">
            <v>10</v>
          </cell>
        </row>
        <row r="12">
          <cell r="C12">
            <v>0.7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y Malmud" id="{579B748F-16EF-4D43-9CAC-FD4F0E51FC7F}" userId="S::lmalmud2@jh.edu::698e3534-dd3c-4c20-9ec4-5e1d8aad22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5-29T01:07:09.75" personId="{579B748F-16EF-4D43-9CAC-FD4F0E51FC7F}" id="{4AE15AB5-DC00-1D4F-BFCC-89988A6792EC}">
    <text>(cost of asset - salvage value) / useful life of asset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5-05-29T02:19:23.06" personId="{579B748F-16EF-4D43-9CAC-FD4F0E51FC7F}" id="{652F46BF-F676-CD4C-BF6E-D2CE68AF5650}">
    <text>Tax applied to interest+debt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97E6-CE87-E540-9924-21285156A04C}">
  <dimension ref="A1:K22"/>
  <sheetViews>
    <sheetView topLeftCell="F1" workbookViewId="0">
      <selection activeCell="K22" sqref="K22"/>
    </sheetView>
  </sheetViews>
  <sheetFormatPr baseColWidth="10" defaultRowHeight="16" x14ac:dyDescent="0.2"/>
  <cols>
    <col min="2" max="2" width="22.1640625" customWidth="1"/>
    <col min="3" max="3" width="29.83203125" customWidth="1"/>
    <col min="4" max="4" width="16.83203125" customWidth="1"/>
    <col min="5" max="5" width="25.1640625" customWidth="1"/>
    <col min="6" max="6" width="30.33203125" customWidth="1"/>
    <col min="7" max="7" width="15.6640625" customWidth="1"/>
    <col min="8" max="8" width="22.83203125" customWidth="1"/>
    <col min="9" max="9" width="29.6640625" customWidth="1"/>
    <col min="10" max="10" width="18.33203125" customWidth="1"/>
    <col min="11" max="11" width="16.1640625" customWidth="1"/>
  </cols>
  <sheetData>
    <row r="1" spans="1:1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2">
      <c r="A2">
        <v>0</v>
      </c>
      <c r="D2">
        <f>[1]Capex!$D$2</f>
        <v>780</v>
      </c>
      <c r="G2">
        <f>[1]Capex!$D$3</f>
        <v>1190</v>
      </c>
      <c r="J2">
        <f>[1]Capex!$D$4</f>
        <v>60</v>
      </c>
      <c r="K2">
        <f>H2+E2+B2</f>
        <v>0</v>
      </c>
    </row>
    <row r="3" spans="1:11" x14ac:dyDescent="0.2">
      <c r="A3">
        <f>A2+1</f>
        <v>1</v>
      </c>
      <c r="B3" cm="1">
        <f t="array" ref="B3">($D$2-($D$2*[1]!salvage_value))/[1]!crane_depreciation</f>
        <v>37.049999999999997</v>
      </c>
      <c r="C3" cm="1">
        <f t="array" ref="C3">($D$2-($D$2*[1]!salvage_value))/[1]!crane_depreciation</f>
        <v>37.049999999999997</v>
      </c>
      <c r="D3">
        <f>D2-B3</f>
        <v>742.95</v>
      </c>
      <c r="E3" cm="1">
        <f t="array" ref="E3">($G$2-([1]!salvage_value*$G$2))/[1]!crane_depreciation</f>
        <v>56.524999999999999</v>
      </c>
      <c r="F3" cm="1">
        <f t="array" ref="F3">($G$2-([1]!salvage_value*$G$2))/[1]!crane_depreciation</f>
        <v>56.524999999999999</v>
      </c>
      <c r="G3">
        <f>G2-E3</f>
        <v>1133.4749999999999</v>
      </c>
      <c r="H3" cm="1">
        <f t="array" ref="H3">($J$2-($J$2*[1]!salvage_value))/[1]!yard_depreciation</f>
        <v>5.7</v>
      </c>
      <c r="I3" cm="1">
        <f t="array" ref="I3">($J$2-($J$2*[1]!salvage_value))/[1]!yard_depreciation</f>
        <v>5.7</v>
      </c>
      <c r="J3">
        <f>J2-H3</f>
        <v>54.3</v>
      </c>
      <c r="K3">
        <f t="shared" ref="K3:K22" si="0">H3+E3+B3</f>
        <v>99.275000000000006</v>
      </c>
    </row>
    <row r="4" spans="1:11" x14ac:dyDescent="0.2">
      <c r="A4">
        <f t="shared" ref="A4:A20" si="1">A3+1</f>
        <v>2</v>
      </c>
      <c r="B4" cm="1">
        <f t="array" ref="B4">($D$2-($D$2*[1]!salvage_value))/[1]!crane_depreciation</f>
        <v>37.049999999999997</v>
      </c>
      <c r="C4">
        <f>C3+B4</f>
        <v>74.099999999999994</v>
      </c>
      <c r="D4">
        <f t="shared" ref="D4:D22" si="2">D3-B4</f>
        <v>705.90000000000009</v>
      </c>
      <c r="E4" cm="1">
        <f t="array" ref="E4">($G$2-([1]!salvage_value*$G$2))/[1]!crane_depreciation</f>
        <v>56.524999999999999</v>
      </c>
      <c r="F4">
        <f>F3+E4</f>
        <v>113.05</v>
      </c>
      <c r="G4">
        <f>G3-E4</f>
        <v>1076.9499999999998</v>
      </c>
      <c r="H4" cm="1">
        <f t="array" ref="H4">($J$2-($J$2*[1]!salvage_value))/[1]!yard_depreciation</f>
        <v>5.7</v>
      </c>
      <c r="I4">
        <f>I3+H4</f>
        <v>11.4</v>
      </c>
      <c r="J4">
        <f t="shared" ref="J4:J21" si="3">J3-H4</f>
        <v>48.599999999999994</v>
      </c>
      <c r="K4">
        <f t="shared" si="0"/>
        <v>99.275000000000006</v>
      </c>
    </row>
    <row r="5" spans="1:11" x14ac:dyDescent="0.2">
      <c r="A5">
        <f t="shared" si="1"/>
        <v>3</v>
      </c>
      <c r="B5" cm="1">
        <f t="array" ref="B5">($D$2-($D$2*[1]!salvage_value))/[1]!crane_depreciation</f>
        <v>37.049999999999997</v>
      </c>
      <c r="C5">
        <f t="shared" ref="C5:C22" si="4">C4+B5</f>
        <v>111.14999999999999</v>
      </c>
      <c r="D5">
        <f t="shared" si="2"/>
        <v>668.85000000000014</v>
      </c>
      <c r="E5" cm="1">
        <f t="array" ref="E5">($G$2-([1]!salvage_value*$G$2))/[1]!crane_depreciation</f>
        <v>56.524999999999999</v>
      </c>
      <c r="F5">
        <f t="shared" ref="F5:F22" si="5">F4+E5</f>
        <v>169.57499999999999</v>
      </c>
      <c r="G5">
        <f t="shared" ref="G5:G22" si="6">G4-E5</f>
        <v>1020.4249999999998</v>
      </c>
      <c r="H5" cm="1">
        <f t="array" ref="H5">($J$2-($J$2*[1]!salvage_value))/[1]!yard_depreciation</f>
        <v>5.7</v>
      </c>
      <c r="I5">
        <f t="shared" ref="I5:I21" si="7">I4+H5</f>
        <v>17.100000000000001</v>
      </c>
      <c r="J5">
        <f t="shared" si="3"/>
        <v>42.899999999999991</v>
      </c>
      <c r="K5">
        <f t="shared" si="0"/>
        <v>99.275000000000006</v>
      </c>
    </row>
    <row r="6" spans="1:11" x14ac:dyDescent="0.2">
      <c r="A6">
        <f t="shared" si="1"/>
        <v>4</v>
      </c>
      <c r="B6" cm="1">
        <f t="array" ref="B6">($D$2-($D$2*[1]!salvage_value))/[1]!crane_depreciation</f>
        <v>37.049999999999997</v>
      </c>
      <c r="C6">
        <f t="shared" si="4"/>
        <v>148.19999999999999</v>
      </c>
      <c r="D6">
        <f t="shared" si="2"/>
        <v>631.80000000000018</v>
      </c>
      <c r="E6" cm="1">
        <f t="array" ref="E6">($G$2-([1]!salvage_value*$G$2))/[1]!crane_depreciation</f>
        <v>56.524999999999999</v>
      </c>
      <c r="F6">
        <f t="shared" si="5"/>
        <v>226.1</v>
      </c>
      <c r="G6">
        <f t="shared" si="6"/>
        <v>963.89999999999986</v>
      </c>
      <c r="H6" cm="1">
        <f t="array" ref="H6">($J$2-($J$2*[1]!salvage_value))/[1]!yard_depreciation</f>
        <v>5.7</v>
      </c>
      <c r="I6">
        <f t="shared" si="7"/>
        <v>22.8</v>
      </c>
      <c r="J6">
        <f t="shared" si="3"/>
        <v>37.199999999999989</v>
      </c>
      <c r="K6">
        <f t="shared" si="0"/>
        <v>99.275000000000006</v>
      </c>
    </row>
    <row r="7" spans="1:11" x14ac:dyDescent="0.2">
      <c r="A7">
        <f t="shared" si="1"/>
        <v>5</v>
      </c>
      <c r="B7" cm="1">
        <f t="array" ref="B7">($D$2-($D$2*[1]!salvage_value))/[1]!crane_depreciation</f>
        <v>37.049999999999997</v>
      </c>
      <c r="C7">
        <f t="shared" si="4"/>
        <v>185.25</v>
      </c>
      <c r="D7">
        <f t="shared" si="2"/>
        <v>594.75000000000023</v>
      </c>
      <c r="E7" cm="1">
        <f t="array" ref="E7">($G$2-([1]!salvage_value*$G$2))/[1]!crane_depreciation</f>
        <v>56.524999999999999</v>
      </c>
      <c r="F7">
        <f t="shared" si="5"/>
        <v>282.625</v>
      </c>
      <c r="G7">
        <f t="shared" si="6"/>
        <v>907.37499999999989</v>
      </c>
      <c r="H7" cm="1">
        <f t="array" ref="H7">($J$2-($J$2*[1]!salvage_value))/[1]!yard_depreciation</f>
        <v>5.7</v>
      </c>
      <c r="I7">
        <f t="shared" si="7"/>
        <v>28.5</v>
      </c>
      <c r="J7">
        <f t="shared" si="3"/>
        <v>31.499999999999989</v>
      </c>
      <c r="K7">
        <f t="shared" si="0"/>
        <v>99.275000000000006</v>
      </c>
    </row>
    <row r="8" spans="1:11" x14ac:dyDescent="0.2">
      <c r="A8">
        <f t="shared" si="1"/>
        <v>6</v>
      </c>
      <c r="B8" cm="1">
        <f t="array" ref="B8">($D$2-($D$2*[1]!salvage_value))/[1]!crane_depreciation</f>
        <v>37.049999999999997</v>
      </c>
      <c r="C8">
        <f t="shared" si="4"/>
        <v>222.3</v>
      </c>
      <c r="D8">
        <f t="shared" si="2"/>
        <v>557.70000000000027</v>
      </c>
      <c r="E8" cm="1">
        <f t="array" ref="E8">($G$2-([1]!salvage_value*$G$2))/[1]!crane_depreciation</f>
        <v>56.524999999999999</v>
      </c>
      <c r="F8">
        <f t="shared" si="5"/>
        <v>339.15</v>
      </c>
      <c r="G8">
        <f t="shared" si="6"/>
        <v>850.84999999999991</v>
      </c>
      <c r="H8" cm="1">
        <f t="array" ref="H8">($J$2-($J$2*[1]!salvage_value))/[1]!yard_depreciation</f>
        <v>5.7</v>
      </c>
      <c r="I8">
        <f t="shared" si="7"/>
        <v>34.200000000000003</v>
      </c>
      <c r="J8">
        <f t="shared" si="3"/>
        <v>25.79999999999999</v>
      </c>
      <c r="K8">
        <f t="shared" si="0"/>
        <v>99.275000000000006</v>
      </c>
    </row>
    <row r="9" spans="1:11" x14ac:dyDescent="0.2">
      <c r="A9">
        <f t="shared" si="1"/>
        <v>7</v>
      </c>
      <c r="B9" cm="1">
        <f t="array" ref="B9">($D$2-($D$2*[1]!salvage_value))/[1]!crane_depreciation</f>
        <v>37.049999999999997</v>
      </c>
      <c r="C9">
        <f t="shared" si="4"/>
        <v>259.35000000000002</v>
      </c>
      <c r="D9">
        <f t="shared" si="2"/>
        <v>520.65000000000032</v>
      </c>
      <c r="E9" cm="1">
        <f t="array" ref="E9">($G$2-([1]!salvage_value*$G$2))/[1]!crane_depreciation</f>
        <v>56.524999999999999</v>
      </c>
      <c r="F9">
        <f t="shared" si="5"/>
        <v>395.67499999999995</v>
      </c>
      <c r="G9">
        <f t="shared" si="6"/>
        <v>794.32499999999993</v>
      </c>
      <c r="H9" cm="1">
        <f t="array" ref="H9">($J$2-($J$2*[1]!salvage_value))/[1]!yard_depreciation</f>
        <v>5.7</v>
      </c>
      <c r="I9">
        <f t="shared" si="7"/>
        <v>39.900000000000006</v>
      </c>
      <c r="J9">
        <f t="shared" si="3"/>
        <v>20.099999999999991</v>
      </c>
      <c r="K9">
        <f t="shared" si="0"/>
        <v>99.275000000000006</v>
      </c>
    </row>
    <row r="10" spans="1:11" x14ac:dyDescent="0.2">
      <c r="A10">
        <f t="shared" si="1"/>
        <v>8</v>
      </c>
      <c r="B10" cm="1">
        <f t="array" ref="B10">($D$2-($D$2*[1]!salvage_value))/[1]!crane_depreciation</f>
        <v>37.049999999999997</v>
      </c>
      <c r="C10">
        <f t="shared" si="4"/>
        <v>296.40000000000003</v>
      </c>
      <c r="D10">
        <f t="shared" si="2"/>
        <v>483.60000000000031</v>
      </c>
      <c r="E10" cm="1">
        <f t="array" ref="E10">($G$2-([1]!salvage_value*$G$2))/[1]!crane_depreciation</f>
        <v>56.524999999999999</v>
      </c>
      <c r="F10">
        <f t="shared" si="5"/>
        <v>452.19999999999993</v>
      </c>
      <c r="G10">
        <f t="shared" si="6"/>
        <v>737.8</v>
      </c>
      <c r="H10" cm="1">
        <f t="array" ref="H10">($J$2-($J$2*[1]!salvage_value))/[1]!yard_depreciation</f>
        <v>5.7</v>
      </c>
      <c r="I10">
        <f t="shared" si="7"/>
        <v>45.600000000000009</v>
      </c>
      <c r="J10">
        <f t="shared" si="3"/>
        <v>14.399999999999991</v>
      </c>
      <c r="K10">
        <f t="shared" si="0"/>
        <v>99.275000000000006</v>
      </c>
    </row>
    <row r="11" spans="1:11" x14ac:dyDescent="0.2">
      <c r="A11">
        <f t="shared" si="1"/>
        <v>9</v>
      </c>
      <c r="B11" cm="1">
        <f t="array" ref="B11">($D$2-($D$2*[1]!salvage_value))/[1]!crane_depreciation</f>
        <v>37.049999999999997</v>
      </c>
      <c r="C11">
        <f t="shared" si="4"/>
        <v>333.45000000000005</v>
      </c>
      <c r="D11">
        <f t="shared" si="2"/>
        <v>446.5500000000003</v>
      </c>
      <c r="E11" cm="1">
        <f t="array" ref="E11">($G$2-([1]!salvage_value*$G$2))/[1]!crane_depreciation</f>
        <v>56.524999999999999</v>
      </c>
      <c r="F11">
        <f t="shared" si="5"/>
        <v>508.72499999999991</v>
      </c>
      <c r="G11">
        <f t="shared" si="6"/>
        <v>681.27499999999998</v>
      </c>
      <c r="H11" cm="1">
        <f t="array" ref="H11">($J$2-($J$2*[1]!salvage_value))/[1]!yard_depreciation</f>
        <v>5.7</v>
      </c>
      <c r="I11">
        <f t="shared" si="7"/>
        <v>51.300000000000011</v>
      </c>
      <c r="J11">
        <f t="shared" si="3"/>
        <v>8.6999999999999922</v>
      </c>
      <c r="K11">
        <f t="shared" si="0"/>
        <v>99.275000000000006</v>
      </c>
    </row>
    <row r="12" spans="1:11" x14ac:dyDescent="0.2">
      <c r="A12">
        <f t="shared" si="1"/>
        <v>10</v>
      </c>
      <c r="B12" cm="1">
        <f t="array" ref="B12">($D$2-($D$2*[1]!salvage_value))/[1]!crane_depreciation</f>
        <v>37.049999999999997</v>
      </c>
      <c r="C12">
        <f t="shared" si="4"/>
        <v>370.50000000000006</v>
      </c>
      <c r="D12">
        <f t="shared" si="2"/>
        <v>409.50000000000028</v>
      </c>
      <c r="E12" cm="1">
        <f t="array" ref="E12">($G$2-([1]!salvage_value*$G$2))/[1]!crane_depreciation</f>
        <v>56.524999999999999</v>
      </c>
      <c r="F12">
        <f t="shared" si="5"/>
        <v>565.24999999999989</v>
      </c>
      <c r="G12">
        <f t="shared" si="6"/>
        <v>624.75</v>
      </c>
      <c r="K12">
        <f>H12+E12+B12</f>
        <v>93.574999999999989</v>
      </c>
    </row>
    <row r="13" spans="1:11" x14ac:dyDescent="0.2">
      <c r="A13">
        <f t="shared" si="1"/>
        <v>11</v>
      </c>
      <c r="B13" cm="1">
        <f t="array" ref="B13">($D$2-($D$2*[1]!salvage_value))/[1]!crane_depreciation</f>
        <v>37.049999999999997</v>
      </c>
      <c r="C13">
        <f t="shared" si="4"/>
        <v>407.55000000000007</v>
      </c>
      <c r="D13">
        <f t="shared" si="2"/>
        <v>372.45000000000027</v>
      </c>
      <c r="E13" cm="1">
        <f t="array" ref="E13">($G$2-([1]!salvage_value*$G$2))/[1]!crane_depreciation</f>
        <v>56.524999999999999</v>
      </c>
      <c r="F13">
        <f t="shared" si="5"/>
        <v>621.77499999999986</v>
      </c>
      <c r="G13">
        <f t="shared" si="6"/>
        <v>568.22500000000002</v>
      </c>
      <c r="K13">
        <f t="shared" si="0"/>
        <v>93.574999999999989</v>
      </c>
    </row>
    <row r="14" spans="1:11" x14ac:dyDescent="0.2">
      <c r="A14">
        <f t="shared" si="1"/>
        <v>12</v>
      </c>
      <c r="B14" cm="1">
        <f t="array" ref="B14">($D$2-($D$2*[1]!salvage_value))/[1]!crane_depreciation</f>
        <v>37.049999999999997</v>
      </c>
      <c r="C14">
        <f t="shared" si="4"/>
        <v>444.60000000000008</v>
      </c>
      <c r="D14">
        <f t="shared" si="2"/>
        <v>335.40000000000026</v>
      </c>
      <c r="E14" cm="1">
        <f t="array" ref="E14">($G$2-([1]!salvage_value*$G$2))/[1]!crane_depreciation</f>
        <v>56.524999999999999</v>
      </c>
      <c r="F14">
        <f t="shared" si="5"/>
        <v>678.29999999999984</v>
      </c>
      <c r="G14">
        <f t="shared" si="6"/>
        <v>511.70000000000005</v>
      </c>
      <c r="K14">
        <f t="shared" si="0"/>
        <v>93.574999999999989</v>
      </c>
    </row>
    <row r="15" spans="1:11" x14ac:dyDescent="0.2">
      <c r="A15">
        <f t="shared" si="1"/>
        <v>13</v>
      </c>
      <c r="B15" cm="1">
        <f t="array" ref="B15">($D$2-($D$2*[1]!salvage_value))/[1]!crane_depreciation</f>
        <v>37.049999999999997</v>
      </c>
      <c r="C15">
        <f t="shared" si="4"/>
        <v>481.65000000000009</v>
      </c>
      <c r="D15">
        <f t="shared" si="2"/>
        <v>298.35000000000025</v>
      </c>
      <c r="E15" cm="1">
        <f t="array" ref="E15">($G$2-([1]!salvage_value*$G$2))/[1]!crane_depreciation</f>
        <v>56.524999999999999</v>
      </c>
      <c r="F15">
        <f t="shared" si="5"/>
        <v>734.82499999999982</v>
      </c>
      <c r="G15">
        <f t="shared" si="6"/>
        <v>455.17500000000007</v>
      </c>
      <c r="K15">
        <f t="shared" si="0"/>
        <v>93.574999999999989</v>
      </c>
    </row>
    <row r="16" spans="1:11" x14ac:dyDescent="0.2">
      <c r="A16">
        <f t="shared" si="1"/>
        <v>14</v>
      </c>
      <c r="B16" cm="1">
        <f t="array" ref="B16">($D$2-($D$2*[1]!salvage_value))/[1]!crane_depreciation</f>
        <v>37.049999999999997</v>
      </c>
      <c r="C16">
        <f t="shared" si="4"/>
        <v>518.70000000000005</v>
      </c>
      <c r="D16">
        <f t="shared" si="2"/>
        <v>261.30000000000024</v>
      </c>
      <c r="E16" cm="1">
        <f t="array" ref="E16">($G$2-([1]!salvage_value*$G$2))/[1]!crane_depreciation</f>
        <v>56.524999999999999</v>
      </c>
      <c r="F16">
        <f t="shared" si="5"/>
        <v>791.3499999999998</v>
      </c>
      <c r="G16">
        <f t="shared" si="6"/>
        <v>398.65000000000009</v>
      </c>
      <c r="K16">
        <f t="shared" si="0"/>
        <v>93.574999999999989</v>
      </c>
    </row>
    <row r="17" spans="1:11" x14ac:dyDescent="0.2">
      <c r="A17">
        <f t="shared" si="1"/>
        <v>15</v>
      </c>
      <c r="B17" cm="1">
        <f t="array" ref="B17">($D$2-($D$2*[1]!salvage_value))/[1]!crane_depreciation</f>
        <v>37.049999999999997</v>
      </c>
      <c r="C17">
        <f t="shared" si="4"/>
        <v>555.75</v>
      </c>
      <c r="D17">
        <f t="shared" si="2"/>
        <v>224.25000000000023</v>
      </c>
      <c r="E17" cm="1">
        <f t="array" ref="E17">($G$2-([1]!salvage_value*$G$2))/[1]!crane_depreciation</f>
        <v>56.524999999999999</v>
      </c>
      <c r="F17">
        <f t="shared" si="5"/>
        <v>847.87499999999977</v>
      </c>
      <c r="G17">
        <f t="shared" si="6"/>
        <v>342.12500000000011</v>
      </c>
      <c r="K17">
        <f t="shared" si="0"/>
        <v>93.574999999999989</v>
      </c>
    </row>
    <row r="18" spans="1:11" x14ac:dyDescent="0.2">
      <c r="A18">
        <f t="shared" si="1"/>
        <v>16</v>
      </c>
      <c r="B18" cm="1">
        <f t="array" ref="B18">($D$2-($D$2*[1]!salvage_value))/[1]!crane_depreciation</f>
        <v>37.049999999999997</v>
      </c>
      <c r="C18">
        <f t="shared" si="4"/>
        <v>592.79999999999995</v>
      </c>
      <c r="D18">
        <f t="shared" si="2"/>
        <v>187.20000000000022</v>
      </c>
      <c r="E18" cm="1">
        <f t="array" ref="E18">($G$2-([1]!salvage_value*$G$2))/[1]!crane_depreciation</f>
        <v>56.524999999999999</v>
      </c>
      <c r="F18">
        <f t="shared" si="5"/>
        <v>904.39999999999975</v>
      </c>
      <c r="G18">
        <f t="shared" si="6"/>
        <v>285.60000000000014</v>
      </c>
      <c r="K18">
        <f t="shared" si="0"/>
        <v>93.574999999999989</v>
      </c>
    </row>
    <row r="19" spans="1:11" x14ac:dyDescent="0.2">
      <c r="A19">
        <f t="shared" si="1"/>
        <v>17</v>
      </c>
      <c r="B19" cm="1">
        <f t="array" ref="B19">($D$2-($D$2*[1]!salvage_value))/[1]!crane_depreciation</f>
        <v>37.049999999999997</v>
      </c>
      <c r="C19">
        <f t="shared" si="4"/>
        <v>629.84999999999991</v>
      </c>
      <c r="D19">
        <f t="shared" si="2"/>
        <v>150.1500000000002</v>
      </c>
      <c r="E19" cm="1">
        <f t="array" ref="E19">($G$2-([1]!salvage_value*$G$2))/[1]!crane_depreciation</f>
        <v>56.524999999999999</v>
      </c>
      <c r="F19">
        <f t="shared" si="5"/>
        <v>960.92499999999973</v>
      </c>
      <c r="G19">
        <f t="shared" si="6"/>
        <v>229.07500000000013</v>
      </c>
      <c r="K19">
        <f t="shared" si="0"/>
        <v>93.574999999999989</v>
      </c>
    </row>
    <row r="20" spans="1:11" x14ac:dyDescent="0.2">
      <c r="A20">
        <f t="shared" si="1"/>
        <v>18</v>
      </c>
      <c r="B20" cm="1">
        <f t="array" ref="B20">($D$2-($D$2*[1]!salvage_value))/[1]!crane_depreciation</f>
        <v>37.049999999999997</v>
      </c>
      <c r="C20">
        <f t="shared" si="4"/>
        <v>666.89999999999986</v>
      </c>
      <c r="D20">
        <f t="shared" si="2"/>
        <v>113.10000000000021</v>
      </c>
      <c r="E20" cm="1">
        <f t="array" ref="E20">($G$2-([1]!salvage_value*$G$2))/[1]!crane_depreciation</f>
        <v>56.524999999999999</v>
      </c>
      <c r="F20">
        <f t="shared" si="5"/>
        <v>1017.4499999999997</v>
      </c>
      <c r="G20">
        <f t="shared" si="6"/>
        <v>172.55000000000013</v>
      </c>
      <c r="K20">
        <f t="shared" si="0"/>
        <v>93.574999999999989</v>
      </c>
    </row>
    <row r="21" spans="1:11" x14ac:dyDescent="0.2">
      <c r="A21">
        <f>A20+1</f>
        <v>19</v>
      </c>
      <c r="B21" cm="1">
        <f t="array" ref="B21">($D$2-($D$2*[1]!salvage_value))/[1]!crane_depreciation</f>
        <v>37.049999999999997</v>
      </c>
      <c r="C21">
        <f t="shared" si="4"/>
        <v>703.94999999999982</v>
      </c>
      <c r="D21">
        <f t="shared" si="2"/>
        <v>76.05000000000021</v>
      </c>
      <c r="E21" cm="1">
        <f t="array" ref="E21">($G$2-([1]!salvage_value*$G$2))/[1]!crane_depreciation</f>
        <v>56.524999999999999</v>
      </c>
      <c r="F21">
        <f t="shared" si="5"/>
        <v>1073.9749999999997</v>
      </c>
      <c r="G21">
        <f t="shared" si="6"/>
        <v>116.02500000000012</v>
      </c>
      <c r="K21">
        <f t="shared" si="0"/>
        <v>93.574999999999989</v>
      </c>
    </row>
    <row r="22" spans="1:11" x14ac:dyDescent="0.2">
      <c r="A22">
        <f>A21+1</f>
        <v>20</v>
      </c>
      <c r="B22" cm="1">
        <f t="array" ref="B22">($D$2-($D$2*[1]!salvage_value))/[1]!crane_depreciation</f>
        <v>37.049999999999997</v>
      </c>
      <c r="C22">
        <f t="shared" si="4"/>
        <v>740.99999999999977</v>
      </c>
      <c r="D22">
        <f t="shared" si="2"/>
        <v>39.000000000000213</v>
      </c>
      <c r="E22" cm="1">
        <f t="array" ref="E22">($G$2-([1]!salvage_value*$G$2))/[1]!crane_depreciation</f>
        <v>56.524999999999999</v>
      </c>
      <c r="F22">
        <f t="shared" si="5"/>
        <v>1130.4999999999998</v>
      </c>
      <c r="G22">
        <f t="shared" si="6"/>
        <v>59.500000000000121</v>
      </c>
      <c r="K22">
        <f t="shared" si="0"/>
        <v>93.574999999999989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1E38-3CE4-E84F-A74B-1D98B2FCB054}">
  <dimension ref="A1:G13"/>
  <sheetViews>
    <sheetView tabSelected="1" workbookViewId="0">
      <selection activeCell="H7" sqref="H7"/>
    </sheetView>
  </sheetViews>
  <sheetFormatPr baseColWidth="10" defaultRowHeight="16" x14ac:dyDescent="0.2"/>
  <cols>
    <col min="2" max="2" width="14.1640625" customWidth="1"/>
    <col min="4" max="4" width="15.83203125" customWidth="1"/>
    <col min="5" max="5" width="14.6640625" customWidth="1"/>
    <col min="6" max="6" width="13.6640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0</v>
      </c>
      <c r="F2" cm="1">
        <f t="array" ref="F2">[1]!subtotal_capex*[1]!debt</f>
        <v>1421</v>
      </c>
    </row>
    <row r="3" spans="1:7" x14ac:dyDescent="0.2">
      <c r="A3">
        <f>A2+1</f>
        <v>1</v>
      </c>
      <c r="B3">
        <f>F2</f>
        <v>1421</v>
      </c>
      <c r="C3" cm="1">
        <f t="array" ref="C3">B3*[1]!cost_of_debt</f>
        <v>134.995</v>
      </c>
      <c r="D3" s="2" cm="1">
        <f t="array" ref="D3">PMT([1]!cost_of_debt, [1]!loan_tenor, -loan_amt, 0)</f>
        <v>226.31720151411514</v>
      </c>
      <c r="E3" s="2">
        <f>D3-C3</f>
        <v>91.322201514115136</v>
      </c>
      <c r="F3" s="2">
        <f>B3-E3</f>
        <v>1329.677798485885</v>
      </c>
      <c r="G3">
        <f>(Depreciation_Schedule!K3)*[1]Assumptions!$C$4</f>
        <v>4.1695500000000001</v>
      </c>
    </row>
    <row r="4" spans="1:7" x14ac:dyDescent="0.2">
      <c r="A4">
        <f t="shared" ref="A4:A12" si="0">A3+1</f>
        <v>2</v>
      </c>
      <c r="B4" s="2">
        <f>F3</f>
        <v>1329.677798485885</v>
      </c>
      <c r="C4" cm="1">
        <f t="array" ref="C4">B4*[1]!cost_of_debt</f>
        <v>126.31939085615907</v>
      </c>
      <c r="D4" s="2" cm="1">
        <f t="array" ref="D4">PMT([1]!cost_of_debt, [1]!loan_tenor, -loan_amt)</f>
        <v>226.31720151411514</v>
      </c>
      <c r="E4" s="2">
        <f t="shared" ref="E4:E12" si="1">D4-C4</f>
        <v>99.997810657956066</v>
      </c>
      <c r="F4" s="2">
        <f t="shared" ref="F4:F13" si="2">B4-E4</f>
        <v>1229.6799878279289</v>
      </c>
      <c r="G4">
        <f>(Depreciation_Schedule!K4)*[1]Assumptions!$C$4</f>
        <v>4.1695500000000001</v>
      </c>
    </row>
    <row r="5" spans="1:7" x14ac:dyDescent="0.2">
      <c r="A5">
        <f t="shared" si="0"/>
        <v>3</v>
      </c>
      <c r="B5" s="2">
        <f t="shared" ref="B5:B13" si="3">F4</f>
        <v>1229.6799878279289</v>
      </c>
      <c r="C5" cm="1">
        <f t="array" ref="C5">B5*[1]!cost_of_debt</f>
        <v>116.81959884365325</v>
      </c>
      <c r="D5" s="2" cm="1">
        <f t="array" ref="D5">PMT([1]!cost_of_debt, [1]!loan_tenor, -loan_amt)</f>
        <v>226.31720151411514</v>
      </c>
      <c r="E5" s="2">
        <f t="shared" si="1"/>
        <v>109.49760267046189</v>
      </c>
      <c r="F5" s="2">
        <f t="shared" si="2"/>
        <v>1120.182385157467</v>
      </c>
      <c r="G5">
        <f>(Depreciation_Schedule!K5)*[1]Assumptions!$C$4</f>
        <v>4.1695500000000001</v>
      </c>
    </row>
    <row r="6" spans="1:7" x14ac:dyDescent="0.2">
      <c r="A6">
        <f t="shared" si="0"/>
        <v>4</v>
      </c>
      <c r="B6" s="2">
        <f t="shared" si="3"/>
        <v>1120.182385157467</v>
      </c>
      <c r="C6" cm="1">
        <f t="array" ref="C6">B6*[1]!cost_of_debt</f>
        <v>106.41732658995937</v>
      </c>
      <c r="D6" s="2" cm="1">
        <f t="array" ref="D6">PMT([1]!cost_of_debt, [1]!loan_tenor, -loan_amt)</f>
        <v>226.31720151411514</v>
      </c>
      <c r="E6" s="2">
        <f t="shared" si="1"/>
        <v>119.89987492415577</v>
      </c>
      <c r="F6" s="2">
        <f t="shared" si="2"/>
        <v>1000.2825102333113</v>
      </c>
      <c r="G6">
        <f>(Depreciation_Schedule!K6)*[1]Assumptions!$C$4</f>
        <v>4.1695500000000001</v>
      </c>
    </row>
    <row r="7" spans="1:7" x14ac:dyDescent="0.2">
      <c r="A7">
        <f t="shared" si="0"/>
        <v>5</v>
      </c>
      <c r="B7" s="2">
        <f t="shared" si="3"/>
        <v>1000.2825102333113</v>
      </c>
      <c r="C7" cm="1">
        <f t="array" ref="C7">B7*[1]!cost_of_debt</f>
        <v>95.02683847216457</v>
      </c>
      <c r="D7" s="2" cm="1">
        <f t="array" ref="D7">PMT([1]!cost_of_debt, [1]!loan_tenor, -loan_amt)</f>
        <v>226.31720151411514</v>
      </c>
      <c r="E7" s="2">
        <f t="shared" si="1"/>
        <v>131.29036304195057</v>
      </c>
      <c r="F7" s="2">
        <f t="shared" si="2"/>
        <v>868.9921471913608</v>
      </c>
      <c r="G7">
        <f>(Depreciation_Schedule!K7)*[1]Assumptions!$C$4</f>
        <v>4.1695500000000001</v>
      </c>
    </row>
    <row r="8" spans="1:7" x14ac:dyDescent="0.2">
      <c r="A8">
        <f t="shared" si="0"/>
        <v>6</v>
      </c>
      <c r="B8" s="2">
        <f t="shared" si="3"/>
        <v>868.9921471913608</v>
      </c>
      <c r="C8" cm="1">
        <f t="array" ref="C8">B8*[1]!cost_of_debt</f>
        <v>82.554253983179279</v>
      </c>
      <c r="D8" s="2" cm="1">
        <f t="array" ref="D8">PMT([1]!cost_of_debt, [1]!loan_tenor, -loan_amt)</f>
        <v>226.31720151411514</v>
      </c>
      <c r="E8" s="2">
        <f t="shared" si="1"/>
        <v>143.76294753093586</v>
      </c>
      <c r="F8" s="2">
        <f t="shared" si="2"/>
        <v>725.22919966042491</v>
      </c>
      <c r="G8">
        <f>(Depreciation_Schedule!K8)*[1]Assumptions!$C$4</f>
        <v>4.1695500000000001</v>
      </c>
    </row>
    <row r="9" spans="1:7" x14ac:dyDescent="0.2">
      <c r="A9">
        <f t="shared" si="0"/>
        <v>7</v>
      </c>
      <c r="B9" s="2">
        <f t="shared" si="3"/>
        <v>725.22919966042491</v>
      </c>
      <c r="C9" cm="1">
        <f t="array" ref="C9">B9*[1]!cost_of_debt</f>
        <v>68.896773967740373</v>
      </c>
      <c r="D9" s="2" cm="1">
        <f t="array" ref="D9">PMT([1]!cost_of_debt, [1]!loan_tenor, -loan_amt)</f>
        <v>226.31720151411514</v>
      </c>
      <c r="E9" s="2">
        <f t="shared" si="1"/>
        <v>157.42042754637475</v>
      </c>
      <c r="F9" s="2">
        <f t="shared" si="2"/>
        <v>567.80877211405016</v>
      </c>
      <c r="G9">
        <f>(Depreciation_Schedule!K9)*[1]Assumptions!$C$4</f>
        <v>4.1695500000000001</v>
      </c>
    </row>
    <row r="10" spans="1:7" x14ac:dyDescent="0.2">
      <c r="A10">
        <f t="shared" si="0"/>
        <v>8</v>
      </c>
      <c r="B10" s="2">
        <f t="shared" si="3"/>
        <v>567.80877211405016</v>
      </c>
      <c r="C10" cm="1">
        <f t="array" ref="C10">B10*[1]!cost_of_debt</f>
        <v>53.941833350834763</v>
      </c>
      <c r="D10" s="2" cm="1">
        <f t="array" ref="D10">PMT([1]!cost_of_debt, [1]!loan_tenor, -loan_amt)</f>
        <v>226.31720151411514</v>
      </c>
      <c r="E10" s="2">
        <f t="shared" si="1"/>
        <v>172.37536816328037</v>
      </c>
      <c r="F10" s="2">
        <f t="shared" si="2"/>
        <v>395.43340395076979</v>
      </c>
      <c r="G10">
        <f>(Depreciation_Schedule!K10)*[1]Assumptions!$C$4</f>
        <v>4.1695500000000001</v>
      </c>
    </row>
    <row r="11" spans="1:7" x14ac:dyDescent="0.2">
      <c r="A11">
        <f t="shared" si="0"/>
        <v>9</v>
      </c>
      <c r="B11" s="2">
        <f t="shared" si="3"/>
        <v>395.43340395076979</v>
      </c>
      <c r="C11" cm="1">
        <f t="array" ref="C11">B11*[1]!cost_of_debt</f>
        <v>37.566173375323132</v>
      </c>
      <c r="D11" s="2" cm="1">
        <f t="array" ref="D11">PMT([1]!cost_of_debt, [1]!loan_tenor, -loan_amt)</f>
        <v>226.31720151411514</v>
      </c>
      <c r="E11" s="2">
        <f t="shared" si="1"/>
        <v>188.75102813879201</v>
      </c>
      <c r="F11" s="2">
        <f t="shared" si="2"/>
        <v>206.68237581197778</v>
      </c>
      <c r="G11">
        <f>(Depreciation_Schedule!K11)*[1]Assumptions!$C$4</f>
        <v>4.1695500000000001</v>
      </c>
    </row>
    <row r="12" spans="1:7" x14ac:dyDescent="0.2">
      <c r="A12">
        <f t="shared" si="0"/>
        <v>10</v>
      </c>
      <c r="B12" s="2">
        <f t="shared" si="3"/>
        <v>206.68237581197778</v>
      </c>
      <c r="C12" cm="1">
        <f t="array" ref="C12">B12*[1]!cost_of_debt</f>
        <v>19.634825702137888</v>
      </c>
      <c r="D12" s="2" cm="1">
        <f t="array" ref="D12">PMT([1]!cost_of_debt, [1]!loan_tenor, -loan_amt)</f>
        <v>226.31720151411514</v>
      </c>
      <c r="E12" s="2">
        <f t="shared" si="1"/>
        <v>206.68237581197724</v>
      </c>
      <c r="F12" s="2">
        <f t="shared" si="2"/>
        <v>5.4001247917767614E-13</v>
      </c>
      <c r="G12">
        <f>(Depreciation_Schedule!K12)*[1]Assumptions!$C$4</f>
        <v>3.9301499999999998</v>
      </c>
    </row>
    <row r="13" spans="1:7" x14ac:dyDescent="0.2">
      <c r="D13" s="2"/>
      <c r="E1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Depreciation_Schedule</vt:lpstr>
      <vt:lpstr>Debt_Amortisation</vt:lpstr>
      <vt:lpstr>loan_amt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2025-05-29T00:39:01Z</dcterms:created>
  <dcterms:modified xsi:type="dcterms:W3CDTF">2025-05-29T15:11:06Z</dcterms:modified>
</cp:coreProperties>
</file>