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maorenz\Documents\UNI\Sem 2 2016\IFB299\Release 2\"/>
    </mc:Choice>
  </mc:AlternateContent>
  <bookViews>
    <workbookView xWindow="0" yWindow="0" windowWidth="15270" windowHeight="4635"/>
  </bookViews>
  <sheets>
    <sheet name="Stories" sheetId="7" r:id="rId1"/>
    <sheet name="Sprint 1" sheetId="1" r:id="rId2"/>
    <sheet name="Sprint 2" sheetId="2" r:id="rId3"/>
    <sheet name="Sprint 3" sheetId="3" r:id="rId4"/>
    <sheet name="Sprint 4" sheetId="4" r:id="rId5"/>
    <sheet name="Release" sheetId="5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5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G6" i="5"/>
  <c r="E6" i="5" s="1"/>
  <c r="G5" i="5"/>
  <c r="E5" i="5" s="1"/>
  <c r="M3" i="2"/>
  <c r="L3" i="2"/>
  <c r="E7" i="5" l="1"/>
  <c r="G4" i="5"/>
  <c r="C3" i="1"/>
  <c r="E3" i="2" l="1"/>
  <c r="C3" i="2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C3" i="4"/>
  <c r="L5" i="4"/>
  <c r="F4" i="5"/>
  <c r="F5" i="5" s="1"/>
  <c r="F6" i="5" s="1"/>
  <c r="F7" i="5" s="1"/>
  <c r="E4" i="5"/>
  <c r="D4" i="5"/>
  <c r="D5" i="5" s="1"/>
  <c r="D6" i="5" s="1"/>
  <c r="D7" i="5" s="1"/>
  <c r="L5" i="2"/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M12" i="2"/>
  <c r="L6" i="2"/>
  <c r="M4" i="4"/>
  <c r="F3" i="4" s="1"/>
  <c r="C4" i="4"/>
  <c r="M4" i="2"/>
  <c r="C4" i="2"/>
  <c r="C5" i="4" l="1"/>
  <c r="F4" i="4"/>
  <c r="F4" i="2"/>
  <c r="C5" i="2"/>
  <c r="F3" i="2"/>
  <c r="F5" i="4" l="1"/>
  <c r="C6" i="4"/>
  <c r="F5" i="2"/>
  <c r="C6" i="2"/>
  <c r="M4" i="1"/>
  <c r="L5" i="1"/>
  <c r="C7" i="4" l="1"/>
  <c r="F6" i="4"/>
  <c r="C7" i="2"/>
  <c r="F6" i="2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F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F17" i="1" s="1"/>
  <c r="C8" i="4" l="1"/>
  <c r="F7" i="4"/>
  <c r="C8" i="2"/>
  <c r="F7" i="2"/>
  <c r="F7" i="1"/>
  <c r="F8" i="1"/>
  <c r="F6" i="1"/>
  <c r="F5" i="1"/>
  <c r="F16" i="1"/>
  <c r="F4" i="1"/>
  <c r="F13" i="1"/>
  <c r="F15" i="1"/>
  <c r="F14" i="1"/>
  <c r="F12" i="1"/>
  <c r="F11" i="1"/>
  <c r="M5" i="1"/>
  <c r="F10" i="1"/>
  <c r="F9" i="1"/>
  <c r="M8" i="1"/>
  <c r="F8" i="4" l="1"/>
  <c r="C9" i="4"/>
  <c r="F8" i="2"/>
  <c r="C9" i="2"/>
  <c r="F9" i="4" l="1"/>
  <c r="C10" i="4"/>
  <c r="F9" i="2"/>
  <c r="C10" i="2"/>
  <c r="C11" i="4" l="1"/>
  <c r="F10" i="4"/>
  <c r="C11" i="2"/>
  <c r="F10" i="2"/>
  <c r="C12" i="4" l="1"/>
  <c r="F11" i="4"/>
  <c r="C12" i="2"/>
  <c r="F11" i="2"/>
  <c r="C13" i="4" l="1"/>
  <c r="F12" i="4"/>
  <c r="C13" i="2"/>
  <c r="F12" i="2"/>
  <c r="F13" i="4" l="1"/>
  <c r="C14" i="4"/>
  <c r="F13" i="2"/>
  <c r="C14" i="2"/>
  <c r="C15" i="4" l="1"/>
  <c r="F14" i="4"/>
  <c r="C15" i="2"/>
  <c r="F14" i="2"/>
  <c r="F15" i="4" l="1"/>
  <c r="C16" i="4"/>
  <c r="C16" i="2"/>
  <c r="F15" i="2"/>
  <c r="C17" i="4" l="1"/>
  <c r="F16" i="4"/>
  <c r="C17" i="2"/>
  <c r="F16" i="2"/>
  <c r="F17" i="4" l="1"/>
  <c r="M8" i="4" s="1"/>
  <c r="M5" i="4"/>
  <c r="F17" i="2"/>
  <c r="M8" i="2" s="1"/>
  <c r="M5" i="2"/>
</calcChain>
</file>

<file path=xl/sharedStrings.xml><?xml version="1.0" encoding="utf-8"?>
<sst xmlns="http://schemas.openxmlformats.org/spreadsheetml/2006/main" count="195" uniqueCount="96">
  <si>
    <t>Actual Story Points Remaining</t>
  </si>
  <si>
    <t>Day</t>
  </si>
  <si>
    <t>Task ID</t>
  </si>
  <si>
    <t>Hours Remaining</t>
  </si>
  <si>
    <t>Ideal Story Points Remaining</t>
  </si>
  <si>
    <t>Date</t>
  </si>
  <si>
    <t>Start of Sprint 1</t>
  </si>
  <si>
    <t>Hours Taken to Complete</t>
  </si>
  <si>
    <t>Identify Data to be Organised</t>
  </si>
  <si>
    <t>Task Worked</t>
  </si>
  <si>
    <t>Develop Website Template</t>
  </si>
  <si>
    <t>Develop Dynamic Web Pages</t>
  </si>
  <si>
    <t>Hours Taken</t>
  </si>
  <si>
    <t>Start of Sprint 2</t>
  </si>
  <si>
    <t>Access - Permit Form</t>
  </si>
  <si>
    <t>1,2,3</t>
  </si>
  <si>
    <t>Plan &amp; Identify Required Form Fields</t>
  </si>
  <si>
    <t>9,14,19</t>
  </si>
  <si>
    <t>UI Design (Wireframe w/Form Details)</t>
  </si>
  <si>
    <t>12,17,22</t>
  </si>
  <si>
    <t>Create DB #9</t>
  </si>
  <si>
    <t>Create DB #10</t>
  </si>
  <si>
    <t>Create DB #12</t>
  </si>
  <si>
    <t>Develop UI #9</t>
  </si>
  <si>
    <t>Develop UI #10</t>
  </si>
  <si>
    <t>Develop UI #12</t>
  </si>
  <si>
    <t>Organise Status' and check database</t>
  </si>
  <si>
    <t>5,6,7,8</t>
  </si>
  <si>
    <t>Search Options</t>
  </si>
  <si>
    <t>Compulsory Fields and Develop CSS</t>
  </si>
  <si>
    <t>4,25</t>
  </si>
  <si>
    <t>Configure sign in and connect databases</t>
  </si>
  <si>
    <t>26,29</t>
  </si>
  <si>
    <t>Sprint</t>
  </si>
  <si>
    <t>Planned Story Points Remaining</t>
  </si>
  <si>
    <t>Velocity (Story Points)</t>
  </si>
  <si>
    <t>Start</t>
  </si>
  <si>
    <t>Date Completed</t>
  </si>
  <si>
    <t>Date Started</t>
  </si>
  <si>
    <t>Upon resolution, enter additional info</t>
  </si>
  <si>
    <t>Organise - Resolution Status</t>
  </si>
  <si>
    <t>Regular Edits to H&amp;S Issues</t>
  </si>
  <si>
    <t>Notification - new H&amp;S Issue</t>
  </si>
  <si>
    <t>Automated - Overdue Notification</t>
  </si>
  <si>
    <t>Organise - Payment Status</t>
  </si>
  <si>
    <t>Ensure Physical Permit for Vehicle Owner</t>
  </si>
  <si>
    <t>Organise - Approval Status</t>
  </si>
  <si>
    <t>Unique - Permit Entry</t>
  </si>
  <si>
    <t>Automated - create entry “Approval Pending”</t>
  </si>
  <si>
    <t>Access - Physical Print-out of Violation</t>
  </si>
  <si>
    <t>Notification - Digital, to violator</t>
  </si>
  <si>
    <t>Access - Portable</t>
  </si>
  <si>
    <t>Up-to-date Connection</t>
  </si>
  <si>
    <t>Templates w/ Compulsory Fields</t>
  </si>
  <si>
    <t>Access - Citation Forms</t>
  </si>
  <si>
    <t>Notification - Issue Resolution</t>
  </si>
  <si>
    <t>Access - Issue Report Forms</t>
  </si>
  <si>
    <t>Exclusive Staff/Student Permit</t>
  </si>
  <si>
    <t>Detailed Payment System</t>
  </si>
  <si>
    <t>Access - Permit Validity</t>
  </si>
  <si>
    <t>Access - Physical Approved Permit</t>
  </si>
  <si>
    <t>Notification - Permit Approval</t>
  </si>
  <si>
    <t>Access - Online</t>
  </si>
  <si>
    <t>Story Title</t>
  </si>
  <si>
    <t>Story ID</t>
  </si>
  <si>
    <t>Status</t>
  </si>
  <si>
    <t>Priority</t>
  </si>
  <si>
    <t xml:space="preserve">Must  </t>
  </si>
  <si>
    <t xml:space="preserve">Should  </t>
  </si>
  <si>
    <t xml:space="preserve">Could  </t>
  </si>
  <si>
    <t xml:space="preserve">Won't  </t>
  </si>
  <si>
    <t>Closed</t>
  </si>
  <si>
    <t>Identify Required form Fields, Plan UI design and Paper Wireframes</t>
  </si>
  <si>
    <t>Paper Wireframes</t>
  </si>
  <si>
    <t>1,4,7</t>
  </si>
  <si>
    <t>Release</t>
  </si>
  <si>
    <t>Access - Permit Validity, Access for Dept. Members</t>
  </si>
  <si>
    <t>1, 2, 3</t>
  </si>
  <si>
    <t>Edit data - Health &amp; Safety</t>
  </si>
  <si>
    <t>Payment System - Payment Page and Tracking</t>
  </si>
  <si>
    <t>1, 2</t>
  </si>
  <si>
    <t>Not to be completed (check priority)</t>
  </si>
  <si>
    <t>Notification - new Violation</t>
  </si>
  <si>
    <t>Access - varied Payment Options</t>
  </si>
  <si>
    <t>Notification - new Permit Request</t>
  </si>
  <si>
    <t>Automated - send Notification of Permit Approval</t>
  </si>
  <si>
    <t>Story Points</t>
  </si>
  <si>
    <t>11,16,21,27,31,32</t>
  </si>
  <si>
    <t>Test Cases, Provide Web Forms &amp; Connect</t>
  </si>
  <si>
    <t>Story Points this sprint</t>
  </si>
  <si>
    <t>Hours this sprint</t>
  </si>
  <si>
    <t>Notifications</t>
  </si>
  <si>
    <t>7-15</t>
  </si>
  <si>
    <t>Access, Physical Permit, Resolution + Info</t>
  </si>
  <si>
    <t>5,6,16,17,24,25</t>
  </si>
  <si>
    <t>1-4, 18-23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</si>
</sst>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5" xfId="0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14" fontId="0" fillId="2" borderId="9" xfId="0" applyNumberForma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 wrapText="1"/>
    </xf>
    <xf numFmtId="2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2" fontId="0" fillId="2" borderId="12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2" borderId="6" xfId="0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/>
    </xf>
    <xf numFmtId="0" fontId="1" fillId="3" borderId="8" xfId="0" applyFont="1" applyFill="1" applyBorder="1" applyAlignment="1">
      <alignment horizontal="center"/>
    </xf>
    <xf numFmtId="0" fontId="3" fillId="2" borderId="12" xfId="0" applyFont="1" applyFill="1" applyBorder="1" applyAlignment="1">
      <alignment vertical="top"/>
    </xf>
    <xf numFmtId="0" fontId="3" fillId="2" borderId="5" xfId="0" applyFont="1" applyFill="1" applyBorder="1" applyAlignment="1">
      <alignment horizontal="center" vertical="top" wrapText="1"/>
    </xf>
    <xf numFmtId="0" fontId="0" fillId="2" borderId="6" xfId="0" applyFont="1" applyFill="1" applyBorder="1" applyAlignment="1">
      <alignment horizontal="center"/>
    </xf>
    <xf numFmtId="0" fontId="3" fillId="2" borderId="13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vertical="top"/>
    </xf>
    <xf numFmtId="0" fontId="3" fillId="2" borderId="3" xfId="0" applyFont="1" applyFill="1" applyBorder="1" applyAlignment="1">
      <alignment horizontal="center" vertical="top" wrapText="1"/>
    </xf>
    <xf numFmtId="0" fontId="0" fillId="4" borderId="15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1" fontId="0" fillId="2" borderId="13" xfId="0" applyNumberForma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 vertical="top"/>
    </xf>
    <xf numFmtId="0" fontId="0" fillId="2" borderId="22" xfId="0" applyFont="1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/>
    <xf numFmtId="164" fontId="4" fillId="0" borderId="0" xfId="0" applyNumberFormat="1" applyFont="1"/>
    <xf numFmtId="2" fontId="4" fillId="0" borderId="0" xfId="0" applyNumberFormat="1" applyFont="1"/>
    <xf numFmtId="2" fontId="0" fillId="2" borderId="4" xfId="0" applyNumberForma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14" fontId="0" fillId="2" borderId="23" xfId="0" applyNumberFormat="1" applyFill="1" applyBorder="1" applyAlignment="1">
      <alignment horizontal="center"/>
    </xf>
    <xf numFmtId="14" fontId="0" fillId="2" borderId="24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1'!$F$2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'Sprint 1'!$D$3:$D$17</c:f>
              <c:numCache>
                <c:formatCode>m/d/yyyy</c:formatCode>
                <c:ptCount val="15"/>
                <c:pt idx="0">
                  <c:v>42606</c:v>
                </c:pt>
                <c:pt idx="1">
                  <c:v>42607</c:v>
                </c:pt>
                <c:pt idx="2">
                  <c:v>42608</c:v>
                </c:pt>
                <c:pt idx="3">
                  <c:v>42609</c:v>
                </c:pt>
                <c:pt idx="4">
                  <c:v>42610</c:v>
                </c:pt>
                <c:pt idx="5">
                  <c:v>42611</c:v>
                </c:pt>
                <c:pt idx="6">
                  <c:v>42612</c:v>
                </c:pt>
                <c:pt idx="7">
                  <c:v>42613</c:v>
                </c:pt>
                <c:pt idx="8">
                  <c:v>42614</c:v>
                </c:pt>
                <c:pt idx="9">
                  <c:v>42615</c:v>
                </c:pt>
                <c:pt idx="10">
                  <c:v>42616</c:v>
                </c:pt>
                <c:pt idx="11">
                  <c:v>42617</c:v>
                </c:pt>
                <c:pt idx="12">
                  <c:v>42618</c:v>
                </c:pt>
                <c:pt idx="13">
                  <c:v>42619</c:v>
                </c:pt>
                <c:pt idx="14">
                  <c:v>42620</c:v>
                </c:pt>
              </c:numCache>
            </c:numRef>
          </c:cat>
          <c:val>
            <c:numRef>
              <c:f>'Sprint 1'!$F$3:$F$17</c:f>
              <c:numCache>
                <c:formatCode>0.00</c:formatCode>
                <c:ptCount val="15"/>
                <c:pt idx="0">
                  <c:v>38.999999999999993</c:v>
                </c:pt>
                <c:pt idx="1">
                  <c:v>38.999999999999993</c:v>
                </c:pt>
                <c:pt idx="2">
                  <c:v>38.999999999999993</c:v>
                </c:pt>
                <c:pt idx="3">
                  <c:v>38.999999999999993</c:v>
                </c:pt>
                <c:pt idx="4">
                  <c:v>35.645161290322577</c:v>
                </c:pt>
                <c:pt idx="5">
                  <c:v>35.645161290322577</c:v>
                </c:pt>
                <c:pt idx="6">
                  <c:v>35.645161290322577</c:v>
                </c:pt>
                <c:pt idx="7">
                  <c:v>22.2258064516129</c:v>
                </c:pt>
                <c:pt idx="8">
                  <c:v>20.548387096774192</c:v>
                </c:pt>
                <c:pt idx="9">
                  <c:v>19.849462365591396</c:v>
                </c:pt>
                <c:pt idx="10">
                  <c:v>19.1505376344086</c:v>
                </c:pt>
                <c:pt idx="11">
                  <c:v>18.451612903225804</c:v>
                </c:pt>
                <c:pt idx="12">
                  <c:v>18.451612903225804</c:v>
                </c:pt>
                <c:pt idx="13">
                  <c:v>13.419354838709676</c:v>
                </c:pt>
                <c:pt idx="14">
                  <c:v>13.419354838709676</c:v>
                </c:pt>
              </c:numCache>
            </c:numRef>
          </c:val>
          <c:smooth val="0"/>
        </c:ser>
        <c:ser>
          <c:idx val="1"/>
          <c:order val="1"/>
          <c:tx>
            <c:v>Ideal Story Points Remaining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'Sprint 1'!$D$3:$D$17</c:f>
              <c:numCache>
                <c:formatCode>m/d/yyyy</c:formatCode>
                <c:ptCount val="15"/>
                <c:pt idx="0">
                  <c:v>42606</c:v>
                </c:pt>
                <c:pt idx="1">
                  <c:v>42607</c:v>
                </c:pt>
                <c:pt idx="2">
                  <c:v>42608</c:v>
                </c:pt>
                <c:pt idx="3">
                  <c:v>42609</c:v>
                </c:pt>
                <c:pt idx="4">
                  <c:v>42610</c:v>
                </c:pt>
                <c:pt idx="5">
                  <c:v>42611</c:v>
                </c:pt>
                <c:pt idx="6">
                  <c:v>42612</c:v>
                </c:pt>
                <c:pt idx="7">
                  <c:v>42613</c:v>
                </c:pt>
                <c:pt idx="8">
                  <c:v>42614</c:v>
                </c:pt>
                <c:pt idx="9">
                  <c:v>42615</c:v>
                </c:pt>
                <c:pt idx="10">
                  <c:v>42616</c:v>
                </c:pt>
                <c:pt idx="11">
                  <c:v>42617</c:v>
                </c:pt>
                <c:pt idx="12">
                  <c:v>42618</c:v>
                </c:pt>
                <c:pt idx="13">
                  <c:v>42619</c:v>
                </c:pt>
                <c:pt idx="14">
                  <c:v>42620</c:v>
                </c:pt>
              </c:numCache>
            </c:numRef>
          </c:cat>
          <c:val>
            <c:numRef>
              <c:f>'Sprint 1'!$E$3:$E$17</c:f>
              <c:numCache>
                <c:formatCode>0.00</c:formatCode>
                <c:ptCount val="15"/>
                <c:pt idx="0">
                  <c:v>39</c:v>
                </c:pt>
                <c:pt idx="1">
                  <c:v>36.214285714285715</c:v>
                </c:pt>
                <c:pt idx="2">
                  <c:v>33.428571428571431</c:v>
                </c:pt>
                <c:pt idx="3">
                  <c:v>30.642857142857146</c:v>
                </c:pt>
                <c:pt idx="4">
                  <c:v>27.857142857142861</c:v>
                </c:pt>
                <c:pt idx="5">
                  <c:v>25.071428571428577</c:v>
                </c:pt>
                <c:pt idx="6">
                  <c:v>22.285714285714292</c:v>
                </c:pt>
                <c:pt idx="7">
                  <c:v>19.500000000000007</c:v>
                </c:pt>
                <c:pt idx="8">
                  <c:v>16.714285714285722</c:v>
                </c:pt>
                <c:pt idx="9">
                  <c:v>13.928571428571438</c:v>
                </c:pt>
                <c:pt idx="10">
                  <c:v>11.142857142857153</c:v>
                </c:pt>
                <c:pt idx="11">
                  <c:v>8.3571428571428683</c:v>
                </c:pt>
                <c:pt idx="12">
                  <c:v>5.5714285714285827</c:v>
                </c:pt>
                <c:pt idx="13">
                  <c:v>2.7857142857142971</c:v>
                </c:pt>
                <c:pt idx="14">
                  <c:v>1.1546319456101628E-14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dropLines>
        <c:smooth val="0"/>
        <c:axId val="281533728"/>
        <c:axId val="281534816"/>
      </c:lineChart>
      <c:dateAx>
        <c:axId val="28153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34816"/>
        <c:crosses val="autoZero"/>
        <c:auto val="0"/>
        <c:lblOffset val="100"/>
        <c:baseTimeUnit val="days"/>
        <c:majorUnit val="3"/>
        <c:majorTimeUnit val="days"/>
      </c:dateAx>
      <c:valAx>
        <c:axId val="281534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337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2'!$F$2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'Sprint 2'!$D$3:$D$17</c:f>
              <c:numCache>
                <c:formatCode>m/d/yyyy</c:formatCode>
                <c:ptCount val="15"/>
                <c:pt idx="0">
                  <c:v>42620</c:v>
                </c:pt>
                <c:pt idx="1">
                  <c:v>42621</c:v>
                </c:pt>
                <c:pt idx="2">
                  <c:v>42622</c:v>
                </c:pt>
                <c:pt idx="3">
                  <c:v>42623</c:v>
                </c:pt>
                <c:pt idx="4">
                  <c:v>42624</c:v>
                </c:pt>
                <c:pt idx="5">
                  <c:v>42625</c:v>
                </c:pt>
                <c:pt idx="6">
                  <c:v>42626</c:v>
                </c:pt>
                <c:pt idx="7">
                  <c:v>42627</c:v>
                </c:pt>
                <c:pt idx="8">
                  <c:v>42628</c:v>
                </c:pt>
                <c:pt idx="9">
                  <c:v>42629</c:v>
                </c:pt>
                <c:pt idx="10">
                  <c:v>42630</c:v>
                </c:pt>
                <c:pt idx="11">
                  <c:v>42631</c:v>
                </c:pt>
                <c:pt idx="12">
                  <c:v>42632</c:v>
                </c:pt>
                <c:pt idx="13">
                  <c:v>42633</c:v>
                </c:pt>
                <c:pt idx="14">
                  <c:v>42634</c:v>
                </c:pt>
              </c:numCache>
            </c:numRef>
          </c:cat>
          <c:val>
            <c:numRef>
              <c:f>'Sprint 2'!$F$3:$F$17</c:f>
              <c:numCache>
                <c:formatCode>0.00</c:formatCode>
                <c:ptCount val="15"/>
                <c:pt idx="0">
                  <c:v>79.41935483870968</c:v>
                </c:pt>
                <c:pt idx="1">
                  <c:v>69.395552771688074</c:v>
                </c:pt>
                <c:pt idx="2">
                  <c:v>64.769182586908869</c:v>
                </c:pt>
                <c:pt idx="3">
                  <c:v>60.142812402129657</c:v>
                </c:pt>
                <c:pt idx="4">
                  <c:v>53.974318822424053</c:v>
                </c:pt>
                <c:pt idx="5">
                  <c:v>47.805825242718448</c:v>
                </c:pt>
                <c:pt idx="6">
                  <c:v>41.637331663012837</c:v>
                </c:pt>
                <c:pt idx="7">
                  <c:v>38.553084873160039</c:v>
                </c:pt>
                <c:pt idx="8">
                  <c:v>35.468838083307233</c:v>
                </c:pt>
                <c:pt idx="9">
                  <c:v>32.384591293454434</c:v>
                </c:pt>
                <c:pt idx="10">
                  <c:v>28.529282806138429</c:v>
                </c:pt>
                <c:pt idx="11">
                  <c:v>24.673974318822424</c:v>
                </c:pt>
                <c:pt idx="12">
                  <c:v>18.50548073911682</c:v>
                </c:pt>
                <c:pt idx="13">
                  <c:v>9.2527403695584098</c:v>
                </c:pt>
                <c:pt idx="14">
                  <c:v>1.5421233949264015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2'!$E$2</c:f>
              <c:strCache>
                <c:ptCount val="1"/>
                <c:pt idx="0">
                  <c:v>Ideal Story Points Remaining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'Sprint 2'!$D$3:$D$17</c:f>
              <c:numCache>
                <c:formatCode>m/d/yyyy</c:formatCode>
                <c:ptCount val="15"/>
                <c:pt idx="0">
                  <c:v>42620</c:v>
                </c:pt>
                <c:pt idx="1">
                  <c:v>42621</c:v>
                </c:pt>
                <c:pt idx="2">
                  <c:v>42622</c:v>
                </c:pt>
                <c:pt idx="3">
                  <c:v>42623</c:v>
                </c:pt>
                <c:pt idx="4">
                  <c:v>42624</c:v>
                </c:pt>
                <c:pt idx="5">
                  <c:v>42625</c:v>
                </c:pt>
                <c:pt idx="6">
                  <c:v>42626</c:v>
                </c:pt>
                <c:pt idx="7">
                  <c:v>42627</c:v>
                </c:pt>
                <c:pt idx="8">
                  <c:v>42628</c:v>
                </c:pt>
                <c:pt idx="9">
                  <c:v>42629</c:v>
                </c:pt>
                <c:pt idx="10">
                  <c:v>42630</c:v>
                </c:pt>
                <c:pt idx="11">
                  <c:v>42631</c:v>
                </c:pt>
                <c:pt idx="12">
                  <c:v>42632</c:v>
                </c:pt>
                <c:pt idx="13">
                  <c:v>42633</c:v>
                </c:pt>
                <c:pt idx="14">
                  <c:v>42634</c:v>
                </c:pt>
              </c:numCache>
            </c:numRef>
          </c:cat>
          <c:val>
            <c:numRef>
              <c:f>'Sprint 2'!$E$3:$E$17</c:f>
              <c:numCache>
                <c:formatCode>0.00</c:formatCode>
                <c:ptCount val="15"/>
                <c:pt idx="0">
                  <c:v>79.41935483870968</c:v>
                </c:pt>
                <c:pt idx="1">
                  <c:v>73.746543778801851</c:v>
                </c:pt>
                <c:pt idx="2">
                  <c:v>68.073732718894021</c:v>
                </c:pt>
                <c:pt idx="3">
                  <c:v>62.400921658986185</c:v>
                </c:pt>
                <c:pt idx="4">
                  <c:v>56.728110599078349</c:v>
                </c:pt>
                <c:pt idx="5">
                  <c:v>51.055299539170512</c:v>
                </c:pt>
                <c:pt idx="6">
                  <c:v>45.382488479262676</c:v>
                </c:pt>
                <c:pt idx="7">
                  <c:v>39.70967741935484</c:v>
                </c:pt>
                <c:pt idx="8">
                  <c:v>34.036866359447004</c:v>
                </c:pt>
                <c:pt idx="9">
                  <c:v>28.364055299539167</c:v>
                </c:pt>
                <c:pt idx="10">
                  <c:v>22.691244239631331</c:v>
                </c:pt>
                <c:pt idx="11">
                  <c:v>17.018433179723495</c:v>
                </c:pt>
                <c:pt idx="12">
                  <c:v>11.34562211981566</c:v>
                </c:pt>
                <c:pt idx="13">
                  <c:v>5.6728110599078256</c:v>
                </c:pt>
                <c:pt idx="14">
                  <c:v>-8.8817841970012523E-15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dropLines>
        <c:smooth val="0"/>
        <c:axId val="281543520"/>
        <c:axId val="281544608"/>
      </c:lineChart>
      <c:dateAx>
        <c:axId val="28154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44608"/>
        <c:crosses val="autoZero"/>
        <c:auto val="0"/>
        <c:lblOffset val="100"/>
        <c:baseTimeUnit val="days"/>
        <c:majorUnit val="3"/>
        <c:majorTimeUnit val="days"/>
      </c:dateAx>
      <c:valAx>
        <c:axId val="281544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435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3'!$F$2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'Sprint 3'!$D$3:$D$17</c:f>
              <c:numCache>
                <c:formatCode>m/d/yyyy</c:formatCode>
                <c:ptCount val="15"/>
                <c:pt idx="0">
                  <c:v>42641</c:v>
                </c:pt>
                <c:pt idx="1">
                  <c:v>42642</c:v>
                </c:pt>
                <c:pt idx="2">
                  <c:v>42643</c:v>
                </c:pt>
                <c:pt idx="3">
                  <c:v>42644</c:v>
                </c:pt>
                <c:pt idx="4">
                  <c:v>42645</c:v>
                </c:pt>
                <c:pt idx="5">
                  <c:v>42646</c:v>
                </c:pt>
                <c:pt idx="6">
                  <c:v>42647</c:v>
                </c:pt>
                <c:pt idx="7">
                  <c:v>42648</c:v>
                </c:pt>
                <c:pt idx="8">
                  <c:v>42649</c:v>
                </c:pt>
                <c:pt idx="9">
                  <c:v>42650</c:v>
                </c:pt>
                <c:pt idx="10">
                  <c:v>42651</c:v>
                </c:pt>
                <c:pt idx="11">
                  <c:v>42652</c:v>
                </c:pt>
                <c:pt idx="12">
                  <c:v>42653</c:v>
                </c:pt>
                <c:pt idx="13">
                  <c:v>42654</c:v>
                </c:pt>
                <c:pt idx="14">
                  <c:v>42655</c:v>
                </c:pt>
              </c:numCache>
            </c:numRef>
          </c:cat>
          <c:val>
            <c:numRef>
              <c:f>'Sprint 3'!$F$3:$F$17</c:f>
              <c:numCache>
                <c:formatCode>0.00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12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3'!$E$2</c:f>
              <c:strCache>
                <c:ptCount val="1"/>
                <c:pt idx="0">
                  <c:v>Ideal Story Points Remaining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'Sprint 3'!$D$3:$D$17</c:f>
              <c:numCache>
                <c:formatCode>m/d/yyyy</c:formatCode>
                <c:ptCount val="15"/>
                <c:pt idx="0">
                  <c:v>42641</c:v>
                </c:pt>
                <c:pt idx="1">
                  <c:v>42642</c:v>
                </c:pt>
                <c:pt idx="2">
                  <c:v>42643</c:v>
                </c:pt>
                <c:pt idx="3">
                  <c:v>42644</c:v>
                </c:pt>
                <c:pt idx="4">
                  <c:v>42645</c:v>
                </c:pt>
                <c:pt idx="5">
                  <c:v>42646</c:v>
                </c:pt>
                <c:pt idx="6">
                  <c:v>42647</c:v>
                </c:pt>
                <c:pt idx="7">
                  <c:v>42648</c:v>
                </c:pt>
                <c:pt idx="8">
                  <c:v>42649</c:v>
                </c:pt>
                <c:pt idx="9">
                  <c:v>42650</c:v>
                </c:pt>
                <c:pt idx="10">
                  <c:v>42651</c:v>
                </c:pt>
                <c:pt idx="11">
                  <c:v>42652</c:v>
                </c:pt>
                <c:pt idx="12">
                  <c:v>42653</c:v>
                </c:pt>
                <c:pt idx="13">
                  <c:v>42654</c:v>
                </c:pt>
                <c:pt idx="14">
                  <c:v>42655</c:v>
                </c:pt>
              </c:numCache>
            </c:numRef>
          </c:cat>
          <c:val>
            <c:numRef>
              <c:f>'Sprint 3'!$E$3:$E$17</c:f>
              <c:numCache>
                <c:formatCode>0.00</c:formatCode>
                <c:ptCount val="15"/>
                <c:pt idx="0">
                  <c:v>20</c:v>
                </c:pt>
                <c:pt idx="1">
                  <c:v>18.571428571428573</c:v>
                </c:pt>
                <c:pt idx="2">
                  <c:v>17.142857142857146</c:v>
                </c:pt>
                <c:pt idx="3">
                  <c:v>15.714285714285717</c:v>
                </c:pt>
                <c:pt idx="4">
                  <c:v>14.285714285714288</c:v>
                </c:pt>
                <c:pt idx="5">
                  <c:v>12.857142857142859</c:v>
                </c:pt>
                <c:pt idx="6">
                  <c:v>11.428571428571431</c:v>
                </c:pt>
                <c:pt idx="7">
                  <c:v>10.000000000000002</c:v>
                </c:pt>
                <c:pt idx="8">
                  <c:v>8.571428571428573</c:v>
                </c:pt>
                <c:pt idx="9">
                  <c:v>7.1428571428571441</c:v>
                </c:pt>
                <c:pt idx="10">
                  <c:v>5.7142857142857153</c:v>
                </c:pt>
                <c:pt idx="11">
                  <c:v>4.2857142857142865</c:v>
                </c:pt>
                <c:pt idx="12">
                  <c:v>2.8571428571428577</c:v>
                </c:pt>
                <c:pt idx="13">
                  <c:v>1.428571428571429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dropLines>
        <c:smooth val="0"/>
        <c:axId val="281545152"/>
        <c:axId val="281545696"/>
      </c:lineChart>
      <c:dateAx>
        <c:axId val="28154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45696"/>
        <c:crosses val="autoZero"/>
        <c:auto val="0"/>
        <c:lblOffset val="100"/>
        <c:baseTimeUnit val="days"/>
        <c:majorUnit val="3"/>
        <c:majorTimeUnit val="days"/>
      </c:dateAx>
      <c:valAx>
        <c:axId val="281545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451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4'!$F$2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'Sprint 4'!$D$3:$D$17</c:f>
              <c:numCache>
                <c:formatCode>m/d/yyyy</c:formatCode>
                <c:ptCount val="15"/>
                <c:pt idx="0">
                  <c:v>42655</c:v>
                </c:pt>
                <c:pt idx="1">
                  <c:v>42656</c:v>
                </c:pt>
                <c:pt idx="2">
                  <c:v>42657</c:v>
                </c:pt>
                <c:pt idx="3">
                  <c:v>42658</c:v>
                </c:pt>
                <c:pt idx="4">
                  <c:v>42659</c:v>
                </c:pt>
                <c:pt idx="5">
                  <c:v>42660</c:v>
                </c:pt>
                <c:pt idx="6">
                  <c:v>42661</c:v>
                </c:pt>
                <c:pt idx="7">
                  <c:v>42662</c:v>
                </c:pt>
                <c:pt idx="8">
                  <c:v>42663</c:v>
                </c:pt>
                <c:pt idx="9">
                  <c:v>42664</c:v>
                </c:pt>
                <c:pt idx="10">
                  <c:v>42665</c:v>
                </c:pt>
                <c:pt idx="11">
                  <c:v>42666</c:v>
                </c:pt>
                <c:pt idx="12">
                  <c:v>42667</c:v>
                </c:pt>
                <c:pt idx="13">
                  <c:v>42668</c:v>
                </c:pt>
                <c:pt idx="14">
                  <c:v>42669</c:v>
                </c:pt>
              </c:numCache>
            </c:numRef>
          </c:cat>
          <c:val>
            <c:numRef>
              <c:f>'Sprint 4'!$F$3:$F$17</c:f>
              <c:numCache>
                <c:formatCode>0.00</c:formatCode>
                <c:ptCount val="15"/>
                <c:pt idx="0">
                  <c:v>23.999999999999996</c:v>
                </c:pt>
                <c:pt idx="1">
                  <c:v>23.999999999999996</c:v>
                </c:pt>
                <c:pt idx="2">
                  <c:v>23.999999999999996</c:v>
                </c:pt>
                <c:pt idx="3">
                  <c:v>23.999999999999996</c:v>
                </c:pt>
                <c:pt idx="4">
                  <c:v>23.999999999999996</c:v>
                </c:pt>
                <c:pt idx="5">
                  <c:v>23.999999999999996</c:v>
                </c:pt>
                <c:pt idx="6">
                  <c:v>23.999999999999996</c:v>
                </c:pt>
                <c:pt idx="7">
                  <c:v>23.999999999999996</c:v>
                </c:pt>
                <c:pt idx="8">
                  <c:v>23.999999999999996</c:v>
                </c:pt>
                <c:pt idx="9">
                  <c:v>23.999999999999996</c:v>
                </c:pt>
                <c:pt idx="10">
                  <c:v>23.999999999999996</c:v>
                </c:pt>
                <c:pt idx="11">
                  <c:v>16.851063829787233</c:v>
                </c:pt>
                <c:pt idx="12">
                  <c:v>6.6382978723404253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4'!$E$2</c:f>
              <c:strCache>
                <c:ptCount val="1"/>
                <c:pt idx="0">
                  <c:v>Ideal Story Points Remaining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'Sprint 4'!$D$3:$D$17</c:f>
              <c:numCache>
                <c:formatCode>m/d/yyyy</c:formatCode>
                <c:ptCount val="15"/>
                <c:pt idx="0">
                  <c:v>42655</c:v>
                </c:pt>
                <c:pt idx="1">
                  <c:v>42656</c:v>
                </c:pt>
                <c:pt idx="2">
                  <c:v>42657</c:v>
                </c:pt>
                <c:pt idx="3">
                  <c:v>42658</c:v>
                </c:pt>
                <c:pt idx="4">
                  <c:v>42659</c:v>
                </c:pt>
                <c:pt idx="5">
                  <c:v>42660</c:v>
                </c:pt>
                <c:pt idx="6">
                  <c:v>42661</c:v>
                </c:pt>
                <c:pt idx="7">
                  <c:v>42662</c:v>
                </c:pt>
                <c:pt idx="8">
                  <c:v>42663</c:v>
                </c:pt>
                <c:pt idx="9">
                  <c:v>42664</c:v>
                </c:pt>
                <c:pt idx="10">
                  <c:v>42665</c:v>
                </c:pt>
                <c:pt idx="11">
                  <c:v>42666</c:v>
                </c:pt>
                <c:pt idx="12">
                  <c:v>42667</c:v>
                </c:pt>
                <c:pt idx="13">
                  <c:v>42668</c:v>
                </c:pt>
                <c:pt idx="14">
                  <c:v>42669</c:v>
                </c:pt>
              </c:numCache>
            </c:numRef>
          </c:cat>
          <c:val>
            <c:numRef>
              <c:f>'Sprint 4'!$E$3:$E$17</c:f>
              <c:numCache>
                <c:formatCode>0.00</c:formatCode>
                <c:ptCount val="15"/>
                <c:pt idx="0">
                  <c:v>24</c:v>
                </c:pt>
                <c:pt idx="1">
                  <c:v>22.285714285714285</c:v>
                </c:pt>
                <c:pt idx="2">
                  <c:v>20.571428571428569</c:v>
                </c:pt>
                <c:pt idx="3">
                  <c:v>18.857142857142854</c:v>
                </c:pt>
                <c:pt idx="4">
                  <c:v>17.142857142857139</c:v>
                </c:pt>
                <c:pt idx="5">
                  <c:v>15.428571428571425</c:v>
                </c:pt>
                <c:pt idx="6">
                  <c:v>13.714285714285712</c:v>
                </c:pt>
                <c:pt idx="7">
                  <c:v>11.999999999999998</c:v>
                </c:pt>
                <c:pt idx="8">
                  <c:v>10.285714285714285</c:v>
                </c:pt>
                <c:pt idx="9">
                  <c:v>8.5714285714285712</c:v>
                </c:pt>
                <c:pt idx="10">
                  <c:v>6.8571428571428568</c:v>
                </c:pt>
                <c:pt idx="11">
                  <c:v>5.1428571428571423</c:v>
                </c:pt>
                <c:pt idx="12">
                  <c:v>3.4285714285714279</c:v>
                </c:pt>
                <c:pt idx="13">
                  <c:v>1.7142857142857137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dropLines>
        <c:smooth val="0"/>
        <c:axId val="281533184"/>
        <c:axId val="291362688"/>
      </c:lineChart>
      <c:dateAx>
        <c:axId val="28153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62688"/>
        <c:crosses val="autoZero"/>
        <c:auto val="0"/>
        <c:lblOffset val="100"/>
        <c:baseTimeUnit val="days"/>
        <c:majorUnit val="3"/>
        <c:majorTimeUnit val="days"/>
      </c:dateAx>
      <c:valAx>
        <c:axId val="291362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331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1</a:t>
            </a:r>
            <a:r>
              <a:rPr lang="en-US" baseline="0"/>
              <a:t> &amp; 2</a:t>
            </a:r>
            <a:r>
              <a:rPr lang="en-US"/>
              <a:t>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Release!$E$2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[1]Sheet1!$B$3:$B$7</c:f>
              <c:strCache>
                <c:ptCount val="5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Release!$E$3:$E$7</c:f>
              <c:numCache>
                <c:formatCode>0.00</c:formatCode>
                <c:ptCount val="5"/>
                <c:pt idx="0">
                  <c:v>149</c:v>
                </c:pt>
                <c:pt idx="1">
                  <c:v>123.41935483870968</c:v>
                </c:pt>
                <c:pt idx="2">
                  <c:v>44</c:v>
                </c:pt>
                <c:pt idx="3">
                  <c:v>24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Ideal Story Points Remaining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[1]Sheet1!$B$3:$B$7</c:f>
              <c:strCache>
                <c:ptCount val="5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[1]Sheet1!$C$3:$C$7</c:f>
              <c:numCache>
                <c:formatCode>General</c:formatCode>
                <c:ptCount val="5"/>
                <c:pt idx="0">
                  <c:v>149</c:v>
                </c:pt>
                <c:pt idx="1">
                  <c:v>111.75</c:v>
                </c:pt>
                <c:pt idx="2">
                  <c:v>74.5</c:v>
                </c:pt>
                <c:pt idx="3">
                  <c:v>37.25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[1]Sheet1!$E$2</c:f>
              <c:strCache>
                <c:ptCount val="1"/>
                <c:pt idx="0">
                  <c:v>Planned Story Points Remaining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[1]Sheet1!$B$3:$B$7</c:f>
              <c:strCache>
                <c:ptCount val="5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[1]Sheet1!$E$3:$E$7</c:f>
              <c:numCache>
                <c:formatCode>General</c:formatCode>
                <c:ptCount val="5"/>
                <c:pt idx="0">
                  <c:v>149</c:v>
                </c:pt>
                <c:pt idx="1">
                  <c:v>110</c:v>
                </c:pt>
                <c:pt idx="2">
                  <c:v>52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363232"/>
        <c:axId val="291365408"/>
      </c:lineChart>
      <c:dateAx>
        <c:axId val="2913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65408"/>
        <c:crosses val="autoZero"/>
        <c:auto val="0"/>
        <c:lblOffset val="100"/>
        <c:baseTimeUnit val="days"/>
        <c:majorUnit val="1"/>
        <c:majorTimeUnit val="days"/>
      </c:dateAx>
      <c:valAx>
        <c:axId val="291365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63232"/>
        <c:crossesAt val="1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14287</xdr:rowOff>
    </xdr:from>
    <xdr:to>
      <xdr:col>14</xdr:col>
      <xdr:colOff>61636</xdr:colOff>
      <xdr:row>40</xdr:row>
      <xdr:rowOff>143287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14287</xdr:rowOff>
    </xdr:from>
    <xdr:to>
      <xdr:col>15</xdr:col>
      <xdr:colOff>581181</xdr:colOff>
      <xdr:row>40</xdr:row>
      <xdr:rowOff>143287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18</xdr:row>
      <xdr:rowOff>19050</xdr:rowOff>
    </xdr:from>
    <xdr:to>
      <xdr:col>15</xdr:col>
      <xdr:colOff>312749</xdr:colOff>
      <xdr:row>40</xdr:row>
      <xdr:rowOff>148050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3463</xdr:colOff>
      <xdr:row>18</xdr:row>
      <xdr:rowOff>0</xdr:rowOff>
    </xdr:from>
    <xdr:to>
      <xdr:col>14</xdr:col>
      <xdr:colOff>350849</xdr:colOff>
      <xdr:row>40</xdr:row>
      <xdr:rowOff>129000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24847</xdr:colOff>
      <xdr:row>7</xdr:row>
      <xdr:rowOff>189258</xdr:rowOff>
    </xdr:from>
    <xdr:to>
      <xdr:col>20</xdr:col>
      <xdr:colOff>151238</xdr:colOff>
      <xdr:row>30</xdr:row>
      <xdr:rowOff>127758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maorenz/Documents/UNI/Sem%202%202016/IFB299/Project/Release%20Burndown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 t="str">
            <v>Planned Story Points Remaining</v>
          </cell>
        </row>
        <row r="3">
          <cell r="B3" t="str">
            <v>Start</v>
          </cell>
          <cell r="C3">
            <v>149</v>
          </cell>
          <cell r="E3">
            <v>149</v>
          </cell>
        </row>
        <row r="4">
          <cell r="B4">
            <v>1</v>
          </cell>
          <cell r="C4">
            <v>111.75</v>
          </cell>
          <cell r="E4">
            <v>110</v>
          </cell>
        </row>
        <row r="5">
          <cell r="B5">
            <v>2</v>
          </cell>
          <cell r="C5">
            <v>74.5</v>
          </cell>
          <cell r="E5">
            <v>52</v>
          </cell>
        </row>
        <row r="6">
          <cell r="B6">
            <v>3</v>
          </cell>
          <cell r="C6">
            <v>37.25</v>
          </cell>
          <cell r="E6">
            <v>12</v>
          </cell>
        </row>
        <row r="7">
          <cell r="B7">
            <v>4</v>
          </cell>
          <cell r="C7">
            <v>0</v>
          </cell>
          <cell r="E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tabSelected="1" workbookViewId="0">
      <selection activeCell="C31" sqref="C31"/>
    </sheetView>
  </sheetViews>
  <sheetFormatPr defaultRowHeight="15" x14ac:dyDescent="0.25"/>
  <cols>
    <col min="1" max="1" width="9.140625" style="39"/>
    <col min="2" max="2" width="9.140625" style="38"/>
    <col min="3" max="3" width="47.28515625" style="39" bestFit="1" customWidth="1"/>
    <col min="4" max="4" width="11.5703125" style="38" bestFit="1" customWidth="1"/>
    <col min="5" max="5" width="47.28515625" style="38" customWidth="1"/>
    <col min="6" max="6" width="14.85546875" style="38" customWidth="1"/>
    <col min="7" max="7" width="13.5703125" style="38" customWidth="1"/>
    <col min="8" max="16384" width="9.140625" style="39"/>
  </cols>
  <sheetData>
    <row r="1" spans="2:7" ht="15.75" thickBot="1" x14ac:dyDescent="0.3"/>
    <row r="2" spans="2:7" ht="15.75" thickBot="1" x14ac:dyDescent="0.3">
      <c r="B2" s="40" t="s">
        <v>64</v>
      </c>
      <c r="C2" s="41" t="s">
        <v>63</v>
      </c>
      <c r="D2" s="41" t="s">
        <v>86</v>
      </c>
      <c r="E2" s="41" t="s">
        <v>33</v>
      </c>
      <c r="F2" s="42" t="s">
        <v>66</v>
      </c>
      <c r="G2" s="43" t="s">
        <v>65</v>
      </c>
    </row>
    <row r="3" spans="2:7" x14ac:dyDescent="0.25">
      <c r="B3" s="51">
        <v>1</v>
      </c>
      <c r="C3" s="44" t="s">
        <v>14</v>
      </c>
      <c r="D3" s="57">
        <v>16</v>
      </c>
      <c r="E3" s="58" t="s">
        <v>80</v>
      </c>
      <c r="F3" s="45" t="s">
        <v>67</v>
      </c>
      <c r="G3" s="46" t="s">
        <v>71</v>
      </c>
    </row>
    <row r="4" spans="2:7" x14ac:dyDescent="0.25">
      <c r="B4" s="52">
        <v>2</v>
      </c>
      <c r="C4" s="47" t="s">
        <v>62</v>
      </c>
      <c r="D4" s="58">
        <v>16</v>
      </c>
      <c r="E4" s="58" t="s">
        <v>80</v>
      </c>
      <c r="F4" s="48" t="s">
        <v>68</v>
      </c>
      <c r="G4" s="46" t="s">
        <v>71</v>
      </c>
    </row>
    <row r="5" spans="2:7" x14ac:dyDescent="0.25">
      <c r="B5" s="52">
        <v>3</v>
      </c>
      <c r="C5" s="47" t="s">
        <v>61</v>
      </c>
      <c r="D5" s="58">
        <v>2</v>
      </c>
      <c r="E5" s="58">
        <v>4</v>
      </c>
      <c r="F5" s="48" t="s">
        <v>68</v>
      </c>
      <c r="G5" s="46" t="s">
        <v>71</v>
      </c>
    </row>
    <row r="6" spans="2:7" x14ac:dyDescent="0.25">
      <c r="B6" s="52">
        <v>4</v>
      </c>
      <c r="C6" s="47" t="s">
        <v>60</v>
      </c>
      <c r="D6" s="58">
        <v>4</v>
      </c>
      <c r="E6" s="58">
        <v>4</v>
      </c>
      <c r="F6" s="48" t="s">
        <v>67</v>
      </c>
      <c r="G6" s="46" t="s">
        <v>71</v>
      </c>
    </row>
    <row r="7" spans="2:7" x14ac:dyDescent="0.25">
      <c r="B7" s="52">
        <v>5</v>
      </c>
      <c r="C7" s="47" t="s">
        <v>59</v>
      </c>
      <c r="D7" s="58">
        <v>1</v>
      </c>
      <c r="E7" s="58">
        <v>3</v>
      </c>
      <c r="F7" s="48" t="s">
        <v>68</v>
      </c>
      <c r="G7" s="46" t="s">
        <v>71</v>
      </c>
    </row>
    <row r="8" spans="2:7" x14ac:dyDescent="0.25">
      <c r="B8" s="52">
        <v>6</v>
      </c>
      <c r="C8" s="47" t="s">
        <v>82</v>
      </c>
      <c r="D8" s="58">
        <v>2</v>
      </c>
      <c r="E8" s="58">
        <v>4</v>
      </c>
      <c r="F8" s="48" t="s">
        <v>68</v>
      </c>
      <c r="G8" s="46" t="s">
        <v>71</v>
      </c>
    </row>
    <row r="9" spans="2:7" x14ac:dyDescent="0.25">
      <c r="B9" s="52">
        <v>7</v>
      </c>
      <c r="C9" s="47" t="s">
        <v>83</v>
      </c>
      <c r="D9" s="58">
        <v>8</v>
      </c>
      <c r="E9" s="58">
        <v>3</v>
      </c>
      <c r="F9" s="48" t="s">
        <v>67</v>
      </c>
      <c r="G9" s="46" t="s">
        <v>71</v>
      </c>
    </row>
    <row r="10" spans="2:7" x14ac:dyDescent="0.25">
      <c r="B10" s="52">
        <v>8</v>
      </c>
      <c r="C10" s="47" t="s">
        <v>58</v>
      </c>
      <c r="D10" s="58">
        <v>4</v>
      </c>
      <c r="E10" s="58">
        <v>3</v>
      </c>
      <c r="F10" s="48" t="s">
        <v>67</v>
      </c>
      <c r="G10" s="46" t="s">
        <v>71</v>
      </c>
    </row>
    <row r="11" spans="2:7" x14ac:dyDescent="0.25">
      <c r="B11" s="52">
        <v>9</v>
      </c>
      <c r="C11" s="47" t="s">
        <v>57</v>
      </c>
      <c r="D11" s="58">
        <v>16</v>
      </c>
      <c r="E11" s="58">
        <v>2</v>
      </c>
      <c r="F11" s="48" t="s">
        <v>68</v>
      </c>
      <c r="G11" s="46" t="s">
        <v>71</v>
      </c>
    </row>
    <row r="12" spans="2:7" x14ac:dyDescent="0.25">
      <c r="B12" s="52">
        <v>10</v>
      </c>
      <c r="C12" s="47" t="s">
        <v>56</v>
      </c>
      <c r="D12" s="58">
        <v>16</v>
      </c>
      <c r="E12" s="58">
        <v>2</v>
      </c>
      <c r="F12" s="48" t="s">
        <v>67</v>
      </c>
      <c r="G12" s="46" t="s">
        <v>71</v>
      </c>
    </row>
    <row r="13" spans="2:7" x14ac:dyDescent="0.25">
      <c r="B13" s="52">
        <v>11</v>
      </c>
      <c r="C13" s="47" t="s">
        <v>55</v>
      </c>
      <c r="D13" s="58">
        <v>0</v>
      </c>
      <c r="E13" s="58" t="s">
        <v>81</v>
      </c>
      <c r="F13" s="48" t="s">
        <v>70</v>
      </c>
      <c r="G13" s="46" t="s">
        <v>71</v>
      </c>
    </row>
    <row r="14" spans="2:7" x14ac:dyDescent="0.25">
      <c r="B14" s="52">
        <v>12</v>
      </c>
      <c r="C14" s="47" t="s">
        <v>54</v>
      </c>
      <c r="D14" s="58">
        <v>16</v>
      </c>
      <c r="E14" s="58">
        <v>2</v>
      </c>
      <c r="F14" s="48" t="s">
        <v>67</v>
      </c>
      <c r="G14" s="46" t="s">
        <v>71</v>
      </c>
    </row>
    <row r="15" spans="2:7" x14ac:dyDescent="0.25">
      <c r="B15" s="52">
        <v>13</v>
      </c>
      <c r="C15" s="47" t="s">
        <v>53</v>
      </c>
      <c r="D15" s="58">
        <v>4</v>
      </c>
      <c r="E15" s="58">
        <v>2</v>
      </c>
      <c r="F15" s="48" t="s">
        <v>68</v>
      </c>
      <c r="G15" s="46" t="s">
        <v>71</v>
      </c>
    </row>
    <row r="16" spans="2:7" x14ac:dyDescent="0.25">
      <c r="B16" s="52">
        <v>14</v>
      </c>
      <c r="C16" s="47" t="s">
        <v>52</v>
      </c>
      <c r="D16" s="58">
        <v>8</v>
      </c>
      <c r="E16" s="58">
        <v>2</v>
      </c>
      <c r="F16" s="48" t="s">
        <v>69</v>
      </c>
      <c r="G16" s="46" t="s">
        <v>71</v>
      </c>
    </row>
    <row r="17" spans="2:7" x14ac:dyDescent="0.25">
      <c r="B17" s="52">
        <v>15</v>
      </c>
      <c r="C17" s="47" t="s">
        <v>51</v>
      </c>
      <c r="D17" s="58">
        <v>2</v>
      </c>
      <c r="E17" s="58">
        <v>2</v>
      </c>
      <c r="F17" s="48" t="s">
        <v>68</v>
      </c>
      <c r="G17" s="46" t="s">
        <v>71</v>
      </c>
    </row>
    <row r="18" spans="2:7" x14ac:dyDescent="0.25">
      <c r="B18" s="52">
        <v>16</v>
      </c>
      <c r="C18" s="47" t="s">
        <v>50</v>
      </c>
      <c r="D18" s="58">
        <v>2</v>
      </c>
      <c r="E18" s="58">
        <v>4</v>
      </c>
      <c r="F18" s="48" t="s">
        <v>67</v>
      </c>
      <c r="G18" s="46" t="s">
        <v>71</v>
      </c>
    </row>
    <row r="19" spans="2:7" x14ac:dyDescent="0.25">
      <c r="B19" s="52">
        <v>17</v>
      </c>
      <c r="C19" s="47" t="s">
        <v>49</v>
      </c>
      <c r="D19" s="58">
        <v>4</v>
      </c>
      <c r="E19" s="58">
        <v>2</v>
      </c>
      <c r="F19" s="48" t="s">
        <v>67</v>
      </c>
      <c r="G19" s="46" t="s">
        <v>71</v>
      </c>
    </row>
    <row r="20" spans="2:7" x14ac:dyDescent="0.25">
      <c r="B20" s="52">
        <v>18</v>
      </c>
      <c r="C20" s="47" t="s">
        <v>84</v>
      </c>
      <c r="D20" s="58">
        <v>2</v>
      </c>
      <c r="E20" s="58">
        <v>4</v>
      </c>
      <c r="F20" s="48" t="s">
        <v>67</v>
      </c>
      <c r="G20" s="46" t="s">
        <v>71</v>
      </c>
    </row>
    <row r="21" spans="2:7" x14ac:dyDescent="0.25">
      <c r="B21" s="52">
        <v>19</v>
      </c>
      <c r="C21" s="47" t="s">
        <v>48</v>
      </c>
      <c r="D21" s="58">
        <v>0</v>
      </c>
      <c r="E21" s="58" t="s">
        <v>81</v>
      </c>
      <c r="F21" s="48" t="s">
        <v>70</v>
      </c>
      <c r="G21" s="46" t="s">
        <v>71</v>
      </c>
    </row>
    <row r="22" spans="2:7" x14ac:dyDescent="0.25">
      <c r="B22" s="52">
        <v>20</v>
      </c>
      <c r="C22" s="47" t="s">
        <v>47</v>
      </c>
      <c r="D22" s="58">
        <v>1</v>
      </c>
      <c r="E22" s="58" t="s">
        <v>80</v>
      </c>
      <c r="F22" s="48" t="s">
        <v>67</v>
      </c>
      <c r="G22" s="46" t="s">
        <v>71</v>
      </c>
    </row>
    <row r="23" spans="2:7" x14ac:dyDescent="0.25">
      <c r="B23" s="52">
        <v>21</v>
      </c>
      <c r="C23" s="47" t="s">
        <v>46</v>
      </c>
      <c r="D23" s="58">
        <v>2</v>
      </c>
      <c r="E23" s="58" t="s">
        <v>80</v>
      </c>
      <c r="F23" s="48" t="s">
        <v>67</v>
      </c>
      <c r="G23" s="46" t="s">
        <v>71</v>
      </c>
    </row>
    <row r="24" spans="2:7" x14ac:dyDescent="0.25">
      <c r="B24" s="52">
        <v>22</v>
      </c>
      <c r="C24" s="47" t="s">
        <v>85</v>
      </c>
      <c r="D24" s="58">
        <v>0</v>
      </c>
      <c r="E24" s="58" t="s">
        <v>81</v>
      </c>
      <c r="F24" s="48" t="s">
        <v>70</v>
      </c>
      <c r="G24" s="46" t="s">
        <v>71</v>
      </c>
    </row>
    <row r="25" spans="2:7" x14ac:dyDescent="0.25">
      <c r="B25" s="52">
        <v>23</v>
      </c>
      <c r="C25" s="47" t="s">
        <v>45</v>
      </c>
      <c r="D25" s="58">
        <v>1</v>
      </c>
      <c r="E25" s="58">
        <v>4</v>
      </c>
      <c r="F25" s="48" t="s">
        <v>67</v>
      </c>
      <c r="G25" s="46" t="s">
        <v>71</v>
      </c>
    </row>
    <row r="26" spans="2:7" x14ac:dyDescent="0.25">
      <c r="B26" s="52">
        <v>24</v>
      </c>
      <c r="C26" s="47" t="s">
        <v>44</v>
      </c>
      <c r="D26" s="58">
        <v>2</v>
      </c>
      <c r="E26" s="58" t="s">
        <v>80</v>
      </c>
      <c r="F26" s="48" t="s">
        <v>68</v>
      </c>
      <c r="G26" s="46" t="s">
        <v>71</v>
      </c>
    </row>
    <row r="27" spans="2:7" x14ac:dyDescent="0.25">
      <c r="B27" s="52">
        <v>25</v>
      </c>
      <c r="C27" s="47" t="s">
        <v>43</v>
      </c>
      <c r="D27" s="58">
        <v>2</v>
      </c>
      <c r="E27" s="58">
        <v>4</v>
      </c>
      <c r="F27" s="48" t="s">
        <v>69</v>
      </c>
      <c r="G27" s="46" t="s">
        <v>71</v>
      </c>
    </row>
    <row r="28" spans="2:7" x14ac:dyDescent="0.25">
      <c r="B28" s="52">
        <v>26</v>
      </c>
      <c r="C28" s="47" t="s">
        <v>42</v>
      </c>
      <c r="D28" s="58">
        <v>4</v>
      </c>
      <c r="E28" s="58">
        <v>4</v>
      </c>
      <c r="F28" s="48" t="s">
        <v>67</v>
      </c>
      <c r="G28" s="46" t="s">
        <v>71</v>
      </c>
    </row>
    <row r="29" spans="2:7" x14ac:dyDescent="0.25">
      <c r="B29" s="52">
        <v>27</v>
      </c>
      <c r="C29" s="47" t="s">
        <v>41</v>
      </c>
      <c r="D29" s="58">
        <v>4</v>
      </c>
      <c r="E29" s="58">
        <v>3</v>
      </c>
      <c r="F29" s="48" t="s">
        <v>68</v>
      </c>
      <c r="G29" s="46" t="s">
        <v>71</v>
      </c>
    </row>
    <row r="30" spans="2:7" x14ac:dyDescent="0.25">
      <c r="B30" s="52">
        <v>28</v>
      </c>
      <c r="C30" s="47" t="s">
        <v>40</v>
      </c>
      <c r="D30" s="58">
        <v>2</v>
      </c>
      <c r="E30" s="58" t="s">
        <v>80</v>
      </c>
      <c r="F30" s="48" t="s">
        <v>67</v>
      </c>
      <c r="G30" s="46" t="s">
        <v>71</v>
      </c>
    </row>
    <row r="31" spans="2:7" ht="15.75" thickBot="1" x14ac:dyDescent="0.3">
      <c r="B31" s="53">
        <v>29</v>
      </c>
      <c r="C31" s="49" t="s">
        <v>39</v>
      </c>
      <c r="D31" s="59">
        <v>8</v>
      </c>
      <c r="E31" s="59">
        <v>4</v>
      </c>
      <c r="F31" s="50" t="s">
        <v>67</v>
      </c>
      <c r="G31" s="60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topLeftCell="A8" zoomScale="110" zoomScaleNormal="110" workbookViewId="0">
      <selection activeCell="A35" sqref="A35"/>
    </sheetView>
  </sheetViews>
  <sheetFormatPr defaultRowHeight="15" x14ac:dyDescent="0.25"/>
  <cols>
    <col min="3" max="3" width="11.5703125" style="1" bestFit="1" customWidth="1"/>
    <col min="4" max="4" width="11.28515625" style="1" bestFit="1" customWidth="1"/>
    <col min="5" max="5" width="10.5703125" style="1" customWidth="1"/>
    <col min="6" max="6" width="10.5703125" style="2" customWidth="1"/>
    <col min="7" max="7" width="62.28515625" bestFit="1" customWidth="1"/>
    <col min="8" max="8" width="10.7109375" style="1" bestFit="1" customWidth="1"/>
    <col min="9" max="9" width="10.7109375" style="1" customWidth="1"/>
    <col min="10" max="10" width="12.7109375" bestFit="1" customWidth="1"/>
    <col min="13" max="13" width="11.140625" customWidth="1"/>
  </cols>
  <sheetData>
    <row r="1" spans="2:13" ht="15.75" thickBot="1" x14ac:dyDescent="0.3"/>
    <row r="2" spans="2:13" ht="60.75" thickBot="1" x14ac:dyDescent="0.3">
      <c r="B2" s="24" t="s">
        <v>1</v>
      </c>
      <c r="C2" s="20" t="s">
        <v>3</v>
      </c>
      <c r="D2" s="17" t="s">
        <v>38</v>
      </c>
      <c r="E2" s="17" t="s">
        <v>4</v>
      </c>
      <c r="F2" s="18" t="s">
        <v>0</v>
      </c>
      <c r="G2" s="17" t="s">
        <v>9</v>
      </c>
      <c r="H2" s="17" t="s">
        <v>2</v>
      </c>
      <c r="I2" s="36" t="s">
        <v>37</v>
      </c>
      <c r="J2" s="19" t="s">
        <v>7</v>
      </c>
      <c r="L2" s="61" t="s">
        <v>90</v>
      </c>
      <c r="M2" s="63" t="s">
        <v>89</v>
      </c>
    </row>
    <row r="3" spans="2:13" x14ac:dyDescent="0.25">
      <c r="B3" s="25">
        <v>0</v>
      </c>
      <c r="C3" s="21">
        <f>34.875</f>
        <v>34.875</v>
      </c>
      <c r="D3" s="4">
        <v>42606</v>
      </c>
      <c r="E3" s="5">
        <v>39</v>
      </c>
      <c r="F3" s="5">
        <f t="shared" ref="F3:F17" si="0">C3*$M$4</f>
        <v>38.999999999999993</v>
      </c>
      <c r="G3" s="6" t="s">
        <v>6</v>
      </c>
      <c r="H3" s="3"/>
      <c r="I3" s="4"/>
      <c r="J3" s="7"/>
      <c r="L3" s="64">
        <v>34.880000000000003</v>
      </c>
      <c r="M3" s="64">
        <v>39</v>
      </c>
    </row>
    <row r="4" spans="2:13" x14ac:dyDescent="0.25">
      <c r="B4" s="26">
        <v>1</v>
      </c>
      <c r="C4" s="22">
        <f t="shared" ref="C4:C17" si="1">C3-J4</f>
        <v>34.875</v>
      </c>
      <c r="D4" s="4">
        <v>42607</v>
      </c>
      <c r="E4" s="9">
        <f>E3-($E$3/14)</f>
        <v>36.214285714285715</v>
      </c>
      <c r="F4" s="9">
        <f t="shared" si="0"/>
        <v>38.999999999999993</v>
      </c>
      <c r="G4" s="10"/>
      <c r="H4" s="8"/>
      <c r="I4" s="4"/>
      <c r="J4" s="11"/>
      <c r="L4" s="64"/>
      <c r="M4" s="64">
        <f>E3/C3</f>
        <v>1.118279569892473</v>
      </c>
    </row>
    <row r="5" spans="2:13" x14ac:dyDescent="0.25">
      <c r="B5" s="25">
        <v>2</v>
      </c>
      <c r="C5" s="22">
        <f t="shared" si="1"/>
        <v>34.875</v>
      </c>
      <c r="D5" s="4">
        <v>42608</v>
      </c>
      <c r="E5" s="9">
        <f t="shared" ref="E5:E17" si="2">E4-($E$3/14)</f>
        <v>33.428571428571431</v>
      </c>
      <c r="F5" s="9">
        <f t="shared" si="0"/>
        <v>38.999999999999993</v>
      </c>
      <c r="G5" s="10"/>
      <c r="H5" s="8"/>
      <c r="I5" s="4"/>
      <c r="J5" s="11"/>
      <c r="L5" s="64">
        <f>SUM(J4:J17)</f>
        <v>22.875</v>
      </c>
      <c r="M5" s="64">
        <f>M4*(C3-C17)</f>
        <v>25.58064516129032</v>
      </c>
    </row>
    <row r="6" spans="2:13" x14ac:dyDescent="0.25">
      <c r="B6" s="26">
        <v>3</v>
      </c>
      <c r="C6" s="22">
        <f t="shared" si="1"/>
        <v>34.875</v>
      </c>
      <c r="D6" s="4">
        <v>42609</v>
      </c>
      <c r="E6" s="9">
        <f t="shared" si="2"/>
        <v>30.642857142857146</v>
      </c>
      <c r="F6" s="9">
        <f t="shared" si="0"/>
        <v>38.999999999999993</v>
      </c>
      <c r="G6" s="10"/>
      <c r="H6" s="8"/>
      <c r="I6" s="4"/>
      <c r="J6" s="11"/>
      <c r="L6" s="64"/>
      <c r="M6" s="64"/>
    </row>
    <row r="7" spans="2:13" x14ac:dyDescent="0.25">
      <c r="B7" s="25">
        <v>4</v>
      </c>
      <c r="C7" s="22">
        <f t="shared" si="1"/>
        <v>31.875</v>
      </c>
      <c r="D7" s="4">
        <v>42610</v>
      </c>
      <c r="E7" s="9">
        <f t="shared" si="2"/>
        <v>27.857142857142861</v>
      </c>
      <c r="F7" s="9">
        <f t="shared" si="0"/>
        <v>35.645161290322577</v>
      </c>
      <c r="G7" s="10" t="s">
        <v>10</v>
      </c>
      <c r="H7" s="8">
        <v>8</v>
      </c>
      <c r="I7" s="4">
        <v>42610</v>
      </c>
      <c r="J7" s="11">
        <v>3</v>
      </c>
      <c r="L7" s="64"/>
      <c r="M7" s="64"/>
    </row>
    <row r="8" spans="2:13" x14ac:dyDescent="0.25">
      <c r="B8" s="26">
        <v>5</v>
      </c>
      <c r="C8" s="22">
        <f t="shared" si="1"/>
        <v>31.875</v>
      </c>
      <c r="D8" s="4">
        <v>42611</v>
      </c>
      <c r="E8" s="9">
        <f t="shared" si="2"/>
        <v>25.071428571428577</v>
      </c>
      <c r="F8" s="9">
        <f t="shared" si="0"/>
        <v>35.645161290322577</v>
      </c>
      <c r="G8" s="10"/>
      <c r="H8" s="8"/>
      <c r="I8" s="4"/>
      <c r="J8" s="11"/>
      <c r="L8" s="64"/>
      <c r="M8" s="65">
        <f>F3-F17</f>
        <v>25.580645161290317</v>
      </c>
    </row>
    <row r="9" spans="2:13" x14ac:dyDescent="0.25">
      <c r="B9" s="25">
        <v>6</v>
      </c>
      <c r="C9" s="22">
        <f t="shared" si="1"/>
        <v>31.875</v>
      </c>
      <c r="D9" s="4">
        <v>42612</v>
      </c>
      <c r="E9" s="9">
        <f t="shared" si="2"/>
        <v>22.285714285714292</v>
      </c>
      <c r="F9" s="9">
        <f t="shared" si="0"/>
        <v>35.645161290322577</v>
      </c>
      <c r="G9" s="10"/>
      <c r="H9" s="8"/>
      <c r="I9" s="4"/>
      <c r="J9" s="11"/>
    </row>
    <row r="10" spans="2:13" x14ac:dyDescent="0.25">
      <c r="B10" s="26">
        <v>7</v>
      </c>
      <c r="C10" s="22">
        <f t="shared" si="1"/>
        <v>19.875</v>
      </c>
      <c r="D10" s="4">
        <v>42613</v>
      </c>
      <c r="E10" s="9">
        <f t="shared" si="2"/>
        <v>19.500000000000007</v>
      </c>
      <c r="F10" s="9">
        <f t="shared" si="0"/>
        <v>22.2258064516129</v>
      </c>
      <c r="G10" s="10" t="s">
        <v>11</v>
      </c>
      <c r="H10" s="8">
        <v>9</v>
      </c>
      <c r="I10" s="4">
        <v>42614</v>
      </c>
      <c r="J10" s="11">
        <v>12</v>
      </c>
    </row>
    <row r="11" spans="2:13" x14ac:dyDescent="0.25">
      <c r="B11" s="25">
        <v>8</v>
      </c>
      <c r="C11" s="22">
        <f t="shared" si="1"/>
        <v>18.375</v>
      </c>
      <c r="D11" s="4">
        <v>42614</v>
      </c>
      <c r="E11" s="9">
        <f t="shared" si="2"/>
        <v>16.714285714285722</v>
      </c>
      <c r="F11" s="9">
        <f t="shared" si="0"/>
        <v>20.548387096774192</v>
      </c>
      <c r="G11" s="10" t="s">
        <v>73</v>
      </c>
      <c r="H11" s="8">
        <v>6</v>
      </c>
      <c r="I11" s="4">
        <v>42614</v>
      </c>
      <c r="J11" s="11">
        <v>1.5</v>
      </c>
    </row>
    <row r="12" spans="2:13" x14ac:dyDescent="0.25">
      <c r="B12" s="26">
        <v>9</v>
      </c>
      <c r="C12" s="22">
        <f t="shared" si="1"/>
        <v>17.75</v>
      </c>
      <c r="D12" s="4">
        <v>42615</v>
      </c>
      <c r="E12" s="9">
        <f t="shared" si="2"/>
        <v>13.928571428571438</v>
      </c>
      <c r="F12" s="9">
        <f t="shared" si="0"/>
        <v>19.849462365591396</v>
      </c>
      <c r="G12" s="10" t="s">
        <v>8</v>
      </c>
      <c r="H12" s="8">
        <v>12</v>
      </c>
      <c r="I12" s="4">
        <v>42615</v>
      </c>
      <c r="J12" s="11">
        <v>0.625</v>
      </c>
    </row>
    <row r="13" spans="2:13" x14ac:dyDescent="0.25">
      <c r="B13" s="25">
        <v>10</v>
      </c>
      <c r="C13" s="22">
        <f t="shared" si="1"/>
        <v>17.125</v>
      </c>
      <c r="D13" s="4">
        <v>42616</v>
      </c>
      <c r="E13" s="9">
        <f t="shared" si="2"/>
        <v>11.142857142857153</v>
      </c>
      <c r="F13" s="9">
        <f t="shared" si="0"/>
        <v>19.1505376344086</v>
      </c>
      <c r="G13" s="10" t="s">
        <v>8</v>
      </c>
      <c r="H13" s="8">
        <v>14</v>
      </c>
      <c r="I13" s="4">
        <v>42616</v>
      </c>
      <c r="J13" s="11">
        <v>0.625</v>
      </c>
    </row>
    <row r="14" spans="2:13" x14ac:dyDescent="0.25">
      <c r="B14" s="26">
        <v>11</v>
      </c>
      <c r="C14" s="22">
        <f t="shared" si="1"/>
        <v>16.5</v>
      </c>
      <c r="D14" s="4">
        <v>42617</v>
      </c>
      <c r="E14" s="9">
        <f t="shared" si="2"/>
        <v>8.3571428571428683</v>
      </c>
      <c r="F14" s="9">
        <f t="shared" si="0"/>
        <v>18.451612903225804</v>
      </c>
      <c r="G14" s="10" t="s">
        <v>8</v>
      </c>
      <c r="H14" s="8">
        <v>16</v>
      </c>
      <c r="I14" s="4">
        <v>42617</v>
      </c>
      <c r="J14" s="11">
        <v>0.625</v>
      </c>
    </row>
    <row r="15" spans="2:13" x14ac:dyDescent="0.25">
      <c r="B15" s="25">
        <v>12</v>
      </c>
      <c r="C15" s="22">
        <f t="shared" si="1"/>
        <v>16.5</v>
      </c>
      <c r="D15" s="4">
        <v>42618</v>
      </c>
      <c r="E15" s="9">
        <f t="shared" si="2"/>
        <v>5.5714285714285827</v>
      </c>
      <c r="F15" s="9">
        <f t="shared" si="0"/>
        <v>18.451612903225804</v>
      </c>
      <c r="G15" s="10"/>
      <c r="H15" s="8"/>
      <c r="I15" s="4"/>
      <c r="J15" s="11"/>
    </row>
    <row r="16" spans="2:13" x14ac:dyDescent="0.25">
      <c r="B16" s="26">
        <v>13</v>
      </c>
      <c r="C16" s="22">
        <f t="shared" si="1"/>
        <v>12</v>
      </c>
      <c r="D16" s="4">
        <v>42619</v>
      </c>
      <c r="E16" s="9">
        <f t="shared" si="2"/>
        <v>2.7857142857142971</v>
      </c>
      <c r="F16" s="9">
        <f t="shared" si="0"/>
        <v>13.419354838709676</v>
      </c>
      <c r="G16" s="10" t="s">
        <v>72</v>
      </c>
      <c r="H16" s="8" t="s">
        <v>74</v>
      </c>
      <c r="I16" s="4">
        <v>42619</v>
      </c>
      <c r="J16" s="11">
        <v>4.5</v>
      </c>
    </row>
    <row r="17" spans="2:10" ht="15.75" thickBot="1" x14ac:dyDescent="0.3">
      <c r="B17" s="27">
        <v>14</v>
      </c>
      <c r="C17" s="23">
        <f t="shared" si="1"/>
        <v>12</v>
      </c>
      <c r="D17" s="16">
        <v>42620</v>
      </c>
      <c r="E17" s="13">
        <f t="shared" si="2"/>
        <v>1.1546319456101628E-14</v>
      </c>
      <c r="F17" s="13">
        <f t="shared" si="0"/>
        <v>13.419354838709676</v>
      </c>
      <c r="G17" s="14"/>
      <c r="H17" s="12"/>
      <c r="I17" s="16"/>
      <c r="J17" s="1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topLeftCell="A13" zoomScale="110" zoomScaleNormal="110" workbookViewId="0">
      <selection activeCell="C44" sqref="C44"/>
    </sheetView>
  </sheetViews>
  <sheetFormatPr defaultRowHeight="15" x14ac:dyDescent="0.25"/>
  <cols>
    <col min="3" max="3" width="11.5703125" style="1" bestFit="1" customWidth="1"/>
    <col min="4" max="4" width="11.85546875" style="1" bestFit="1" customWidth="1"/>
    <col min="5" max="5" width="10.5703125" style="1" customWidth="1"/>
    <col min="6" max="6" width="10.5703125" style="2" customWidth="1"/>
    <col min="7" max="7" width="37.140625" bestFit="1" customWidth="1"/>
    <col min="8" max="8" width="17.140625" style="1" bestFit="1" customWidth="1"/>
    <col min="9" max="9" width="14.28515625" style="1" customWidth="1"/>
    <col min="10" max="10" width="12.7109375" bestFit="1" customWidth="1"/>
  </cols>
  <sheetData>
    <row r="1" spans="2:13" ht="15.75" thickBot="1" x14ac:dyDescent="0.3"/>
    <row r="2" spans="2:13" ht="60.75" thickBot="1" x14ac:dyDescent="0.3">
      <c r="B2" s="24" t="s">
        <v>1</v>
      </c>
      <c r="C2" s="20" t="s">
        <v>3</v>
      </c>
      <c r="D2" s="17" t="s">
        <v>38</v>
      </c>
      <c r="E2" s="17" t="s">
        <v>4</v>
      </c>
      <c r="F2" s="18" t="s">
        <v>0</v>
      </c>
      <c r="G2" s="17" t="s">
        <v>9</v>
      </c>
      <c r="H2" s="17" t="s">
        <v>2</v>
      </c>
      <c r="I2" s="36" t="s">
        <v>37</v>
      </c>
      <c r="J2" s="19" t="s">
        <v>12</v>
      </c>
      <c r="L2" s="61" t="s">
        <v>90</v>
      </c>
      <c r="M2" s="63" t="s">
        <v>89</v>
      </c>
    </row>
    <row r="3" spans="2:13" x14ac:dyDescent="0.25">
      <c r="B3" s="25">
        <v>14</v>
      </c>
      <c r="C3" s="21">
        <f>M3</f>
        <v>51.5</v>
      </c>
      <c r="D3" s="4">
        <v>42620</v>
      </c>
      <c r="E3" s="5">
        <f>L3</f>
        <v>79.41935483870968</v>
      </c>
      <c r="F3" s="5">
        <f t="shared" ref="F3:F17" si="0">C3*$M$4</f>
        <v>79.41935483870968</v>
      </c>
      <c r="G3" s="6" t="s">
        <v>13</v>
      </c>
      <c r="H3" s="3"/>
      <c r="I3" s="37"/>
      <c r="J3" s="7"/>
      <c r="L3" s="66">
        <f>58+'Sprint 1'!F17+8</f>
        <v>79.41935483870968</v>
      </c>
      <c r="M3" s="66">
        <f>36.5+'Sprint 1'!C17+3</f>
        <v>51.5</v>
      </c>
    </row>
    <row r="4" spans="2:13" x14ac:dyDescent="0.25">
      <c r="B4" s="26">
        <v>15</v>
      </c>
      <c r="C4" s="22">
        <f t="shared" ref="C4:C17" si="1">C3-J4</f>
        <v>45</v>
      </c>
      <c r="D4" s="28">
        <v>42621</v>
      </c>
      <c r="E4" s="9">
        <f>E3-($E$3/14)</f>
        <v>73.746543778801851</v>
      </c>
      <c r="F4" s="9">
        <f t="shared" si="0"/>
        <v>69.395552771688074</v>
      </c>
      <c r="G4" s="10" t="s">
        <v>14</v>
      </c>
      <c r="H4" s="8" t="s">
        <v>15</v>
      </c>
      <c r="I4" s="28">
        <v>42621</v>
      </c>
      <c r="J4" s="11">
        <v>6.5</v>
      </c>
      <c r="L4" s="64"/>
      <c r="M4" s="64">
        <f>E3/C3</f>
        <v>1.5421233949264015</v>
      </c>
    </row>
    <row r="5" spans="2:13" x14ac:dyDescent="0.25">
      <c r="B5" s="25">
        <v>16</v>
      </c>
      <c r="C5" s="22">
        <f t="shared" si="1"/>
        <v>42</v>
      </c>
      <c r="D5" s="28">
        <v>42622</v>
      </c>
      <c r="E5" s="9">
        <f t="shared" ref="E5:E17" si="2">E4-($E$3/14)</f>
        <v>68.073732718894021</v>
      </c>
      <c r="F5" s="9">
        <f t="shared" si="0"/>
        <v>64.769182586908869</v>
      </c>
      <c r="G5" s="10" t="s">
        <v>16</v>
      </c>
      <c r="H5" s="8" t="s">
        <v>17</v>
      </c>
      <c r="I5" s="28">
        <v>42622</v>
      </c>
      <c r="J5" s="11">
        <v>3</v>
      </c>
      <c r="L5" s="64">
        <f>SUM(J4:J17)</f>
        <v>50.5</v>
      </c>
      <c r="M5" s="64">
        <f>M4*(C3-C17)</f>
        <v>77.877231443783273</v>
      </c>
    </row>
    <row r="6" spans="2:13" x14ac:dyDescent="0.25">
      <c r="B6" s="26">
        <v>17</v>
      </c>
      <c r="C6" s="22">
        <f t="shared" si="1"/>
        <v>39</v>
      </c>
      <c r="D6" s="28">
        <v>42623</v>
      </c>
      <c r="E6" s="9">
        <f t="shared" si="2"/>
        <v>62.400921658986185</v>
      </c>
      <c r="F6" s="9">
        <f t="shared" si="0"/>
        <v>60.142812402129657</v>
      </c>
      <c r="G6" s="10" t="s">
        <v>18</v>
      </c>
      <c r="H6" s="8" t="s">
        <v>19</v>
      </c>
      <c r="I6" s="28">
        <v>42623</v>
      </c>
      <c r="J6" s="11">
        <v>3</v>
      </c>
      <c r="L6" s="66">
        <f>C3-L5</f>
        <v>1</v>
      </c>
      <c r="M6" s="64"/>
    </row>
    <row r="7" spans="2:13" x14ac:dyDescent="0.25">
      <c r="B7" s="25">
        <v>18</v>
      </c>
      <c r="C7" s="22">
        <f t="shared" si="1"/>
        <v>35</v>
      </c>
      <c r="D7" s="28">
        <v>42624</v>
      </c>
      <c r="E7" s="9">
        <f t="shared" si="2"/>
        <v>56.728110599078349</v>
      </c>
      <c r="F7" s="9">
        <f t="shared" si="0"/>
        <v>53.974318822424053</v>
      </c>
      <c r="G7" s="10" t="s">
        <v>20</v>
      </c>
      <c r="H7" s="8">
        <v>10</v>
      </c>
      <c r="I7" s="28">
        <v>42624</v>
      </c>
      <c r="J7" s="11">
        <v>4</v>
      </c>
      <c r="L7" s="64"/>
      <c r="M7" s="64"/>
    </row>
    <row r="8" spans="2:13" x14ac:dyDescent="0.25">
      <c r="B8" s="26">
        <v>19</v>
      </c>
      <c r="C8" s="22">
        <f t="shared" si="1"/>
        <v>31</v>
      </c>
      <c r="D8" s="28">
        <v>42625</v>
      </c>
      <c r="E8" s="9">
        <f t="shared" si="2"/>
        <v>51.055299539170512</v>
      </c>
      <c r="F8" s="9">
        <f t="shared" si="0"/>
        <v>47.805825242718448</v>
      </c>
      <c r="G8" s="10" t="s">
        <v>21</v>
      </c>
      <c r="H8" s="8">
        <v>15</v>
      </c>
      <c r="I8" s="28">
        <v>42625</v>
      </c>
      <c r="J8" s="11">
        <v>4</v>
      </c>
      <c r="L8" s="64"/>
      <c r="M8" s="65">
        <f>F3-F17</f>
        <v>77.877231443783273</v>
      </c>
    </row>
    <row r="9" spans="2:13" x14ac:dyDescent="0.25">
      <c r="B9" s="25">
        <v>20</v>
      </c>
      <c r="C9" s="22">
        <f t="shared" si="1"/>
        <v>27</v>
      </c>
      <c r="D9" s="28">
        <v>42626</v>
      </c>
      <c r="E9" s="9">
        <f t="shared" si="2"/>
        <v>45.382488479262676</v>
      </c>
      <c r="F9" s="9">
        <f t="shared" si="0"/>
        <v>41.637331663012837</v>
      </c>
      <c r="G9" s="10" t="s">
        <v>22</v>
      </c>
      <c r="H9" s="8">
        <v>20</v>
      </c>
      <c r="I9" s="28">
        <v>42626</v>
      </c>
      <c r="J9" s="11">
        <v>4</v>
      </c>
      <c r="L9" s="64"/>
      <c r="M9" s="64"/>
    </row>
    <row r="10" spans="2:13" x14ac:dyDescent="0.25">
      <c r="B10" s="26">
        <v>21</v>
      </c>
      <c r="C10" s="22">
        <f t="shared" si="1"/>
        <v>25</v>
      </c>
      <c r="D10" s="28">
        <v>42627</v>
      </c>
      <c r="E10" s="9">
        <f t="shared" si="2"/>
        <v>39.70967741935484</v>
      </c>
      <c r="F10" s="9">
        <f t="shared" si="0"/>
        <v>38.553084873160039</v>
      </c>
      <c r="G10" s="10" t="s">
        <v>23</v>
      </c>
      <c r="H10" s="8">
        <v>13</v>
      </c>
      <c r="I10" s="28">
        <v>42627</v>
      </c>
      <c r="J10" s="11">
        <v>2</v>
      </c>
      <c r="L10" s="64"/>
      <c r="M10" s="64"/>
    </row>
    <row r="11" spans="2:13" x14ac:dyDescent="0.25">
      <c r="B11" s="25">
        <v>22</v>
      </c>
      <c r="C11" s="22">
        <f t="shared" si="1"/>
        <v>23</v>
      </c>
      <c r="D11" s="28">
        <v>42628</v>
      </c>
      <c r="E11" s="9">
        <f t="shared" si="2"/>
        <v>34.036866359447004</v>
      </c>
      <c r="F11" s="9">
        <f t="shared" si="0"/>
        <v>35.468838083307233</v>
      </c>
      <c r="G11" s="10" t="s">
        <v>24</v>
      </c>
      <c r="H11" s="8">
        <v>18</v>
      </c>
      <c r="I11" s="28">
        <v>42628</v>
      </c>
      <c r="J11" s="11">
        <v>2</v>
      </c>
      <c r="L11" s="64"/>
      <c r="M11" s="64"/>
    </row>
    <row r="12" spans="2:13" x14ac:dyDescent="0.25">
      <c r="B12" s="26">
        <v>23</v>
      </c>
      <c r="C12" s="22">
        <f t="shared" si="1"/>
        <v>21</v>
      </c>
      <c r="D12" s="28">
        <v>42629</v>
      </c>
      <c r="E12" s="9">
        <f t="shared" si="2"/>
        <v>28.364055299539167</v>
      </c>
      <c r="F12" s="9">
        <f t="shared" si="0"/>
        <v>32.384591293454434</v>
      </c>
      <c r="G12" s="10" t="s">
        <v>25</v>
      </c>
      <c r="H12" s="8">
        <v>23</v>
      </c>
      <c r="I12" s="28">
        <v>42629</v>
      </c>
      <c r="J12" s="11">
        <v>2</v>
      </c>
      <c r="L12" s="64"/>
      <c r="M12" s="64">
        <f>C3/E3</f>
        <v>0.64845653939886272</v>
      </c>
    </row>
    <row r="13" spans="2:13" x14ac:dyDescent="0.25">
      <c r="B13" s="25">
        <v>24</v>
      </c>
      <c r="C13" s="22">
        <f t="shared" si="1"/>
        <v>18.5</v>
      </c>
      <c r="D13" s="28">
        <v>42630</v>
      </c>
      <c r="E13" s="9">
        <f t="shared" si="2"/>
        <v>22.691244239631331</v>
      </c>
      <c r="F13" s="9">
        <f t="shared" si="0"/>
        <v>28.529282806138429</v>
      </c>
      <c r="G13" s="10" t="s">
        <v>26</v>
      </c>
      <c r="H13" s="8" t="s">
        <v>27</v>
      </c>
      <c r="I13" s="28">
        <v>42630</v>
      </c>
      <c r="J13" s="11">
        <v>2.5</v>
      </c>
    </row>
    <row r="14" spans="2:13" x14ac:dyDescent="0.25">
      <c r="B14" s="26">
        <v>25</v>
      </c>
      <c r="C14" s="22">
        <f t="shared" si="1"/>
        <v>16</v>
      </c>
      <c r="D14" s="28">
        <v>42631</v>
      </c>
      <c r="E14" s="9">
        <f t="shared" si="2"/>
        <v>17.018433179723495</v>
      </c>
      <c r="F14" s="9">
        <f t="shared" si="0"/>
        <v>24.673974318822424</v>
      </c>
      <c r="G14" s="10" t="s">
        <v>28</v>
      </c>
      <c r="H14" s="8">
        <v>24</v>
      </c>
      <c r="I14" s="28">
        <v>42631</v>
      </c>
      <c r="J14" s="11">
        <v>2.5</v>
      </c>
    </row>
    <row r="15" spans="2:13" x14ac:dyDescent="0.25">
      <c r="B15" s="25">
        <v>26</v>
      </c>
      <c r="C15" s="22">
        <f t="shared" si="1"/>
        <v>12</v>
      </c>
      <c r="D15" s="28">
        <v>42632</v>
      </c>
      <c r="E15" s="9">
        <f t="shared" si="2"/>
        <v>11.34562211981566</v>
      </c>
      <c r="F15" s="9">
        <f t="shared" si="0"/>
        <v>18.50548073911682</v>
      </c>
      <c r="G15" s="10" t="s">
        <v>29</v>
      </c>
      <c r="H15" s="8" t="s">
        <v>30</v>
      </c>
      <c r="I15" s="28">
        <v>42632</v>
      </c>
      <c r="J15" s="11">
        <v>4</v>
      </c>
    </row>
    <row r="16" spans="2:13" x14ac:dyDescent="0.25">
      <c r="B16" s="26">
        <v>27</v>
      </c>
      <c r="C16" s="22">
        <f t="shared" si="1"/>
        <v>6</v>
      </c>
      <c r="D16" s="28">
        <v>42633</v>
      </c>
      <c r="E16" s="9">
        <f t="shared" si="2"/>
        <v>5.6728110599078256</v>
      </c>
      <c r="F16" s="9">
        <f t="shared" si="0"/>
        <v>9.2527403695584098</v>
      </c>
      <c r="G16" s="10" t="s">
        <v>31</v>
      </c>
      <c r="H16" s="8" t="s">
        <v>32</v>
      </c>
      <c r="I16" s="28">
        <v>42633</v>
      </c>
      <c r="J16" s="11">
        <v>6</v>
      </c>
    </row>
    <row r="17" spans="2:10" ht="15.75" thickBot="1" x14ac:dyDescent="0.3">
      <c r="B17" s="25">
        <v>28</v>
      </c>
      <c r="C17" s="23">
        <f t="shared" si="1"/>
        <v>1</v>
      </c>
      <c r="D17" s="29">
        <v>42634</v>
      </c>
      <c r="E17" s="13">
        <f t="shared" si="2"/>
        <v>-8.8817841970012523E-15</v>
      </c>
      <c r="F17" s="13">
        <f t="shared" si="0"/>
        <v>1.5421233949264015</v>
      </c>
      <c r="G17" s="14" t="s">
        <v>88</v>
      </c>
      <c r="H17" s="12" t="s">
        <v>87</v>
      </c>
      <c r="I17" s="29">
        <v>42634</v>
      </c>
      <c r="J17" s="15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topLeftCell="A13" zoomScale="110" zoomScaleNormal="110" workbookViewId="0">
      <selection activeCell="E44" sqref="E44"/>
    </sheetView>
  </sheetViews>
  <sheetFormatPr defaultRowHeight="15" x14ac:dyDescent="0.25"/>
  <cols>
    <col min="3" max="3" width="11.5703125" style="1" bestFit="1" customWidth="1"/>
    <col min="4" max="4" width="11.28515625" style="1" bestFit="1" customWidth="1"/>
    <col min="5" max="5" width="10.5703125" style="1" customWidth="1"/>
    <col min="6" max="6" width="13.7109375" style="2" customWidth="1"/>
    <col min="7" max="7" width="47" bestFit="1" customWidth="1"/>
    <col min="8" max="8" width="10.7109375" style="1" bestFit="1" customWidth="1"/>
    <col min="9" max="9" width="10.7109375" style="1" customWidth="1"/>
    <col min="10" max="10" width="12.7109375" bestFit="1" customWidth="1"/>
    <col min="13" max="13" width="10.85546875" customWidth="1"/>
  </cols>
  <sheetData>
    <row r="1" spans="2:13" ht="15.75" thickBot="1" x14ac:dyDescent="0.3"/>
    <row r="2" spans="2:13" ht="45.75" thickBot="1" x14ac:dyDescent="0.3">
      <c r="B2" s="24" t="s">
        <v>1</v>
      </c>
      <c r="C2" s="20" t="s">
        <v>3</v>
      </c>
      <c r="D2" s="17" t="s">
        <v>5</v>
      </c>
      <c r="E2" s="17" t="s">
        <v>4</v>
      </c>
      <c r="F2" s="18" t="s">
        <v>0</v>
      </c>
      <c r="G2" s="17" t="s">
        <v>9</v>
      </c>
      <c r="H2" s="17" t="s">
        <v>2</v>
      </c>
      <c r="I2" s="36" t="s">
        <v>37</v>
      </c>
      <c r="J2" s="19" t="s">
        <v>7</v>
      </c>
      <c r="L2" s="61" t="s">
        <v>90</v>
      </c>
      <c r="M2" s="63" t="s">
        <v>89</v>
      </c>
    </row>
    <row r="3" spans="2:13" x14ac:dyDescent="0.25">
      <c r="B3" s="25">
        <v>28</v>
      </c>
      <c r="C3" s="21">
        <v>8.5</v>
      </c>
      <c r="D3" s="4">
        <v>42641</v>
      </c>
      <c r="E3" s="5">
        <v>20</v>
      </c>
      <c r="F3" s="5">
        <v>20</v>
      </c>
      <c r="G3" s="6"/>
      <c r="H3" s="3"/>
      <c r="I3" s="37"/>
      <c r="J3" s="7"/>
      <c r="L3" s="64">
        <v>20</v>
      </c>
      <c r="M3" s="64">
        <v>8.5</v>
      </c>
    </row>
    <row r="4" spans="2:13" x14ac:dyDescent="0.25">
      <c r="B4" s="25">
        <v>29</v>
      </c>
      <c r="C4" s="22">
        <v>8.5</v>
      </c>
      <c r="D4" s="4">
        <v>42642</v>
      </c>
      <c r="E4" s="9">
        <f>E3-($E$3/14)</f>
        <v>18.571428571428573</v>
      </c>
      <c r="F4" s="9">
        <v>20</v>
      </c>
      <c r="G4" s="10"/>
      <c r="H4" s="8"/>
      <c r="I4" s="69"/>
      <c r="J4" s="11"/>
      <c r="L4" s="64"/>
      <c r="M4" s="64">
        <v>2.3529411759999999</v>
      </c>
    </row>
    <row r="5" spans="2:13" x14ac:dyDescent="0.25">
      <c r="B5" s="25">
        <v>30</v>
      </c>
      <c r="C5" s="22">
        <v>3.5</v>
      </c>
      <c r="D5" s="4">
        <v>42643</v>
      </c>
      <c r="E5" s="9">
        <f t="shared" ref="E5:E17" si="0">E4-($E$3/14)</f>
        <v>17.142857142857146</v>
      </c>
      <c r="F5" s="9">
        <v>16</v>
      </c>
      <c r="G5" s="10" t="s">
        <v>76</v>
      </c>
      <c r="H5" s="8" t="s">
        <v>77</v>
      </c>
      <c r="I5" s="71">
        <v>42643</v>
      </c>
      <c r="J5" s="11">
        <v>5</v>
      </c>
      <c r="L5" s="64">
        <v>14</v>
      </c>
      <c r="M5" s="64">
        <v>32.941176470000002</v>
      </c>
    </row>
    <row r="6" spans="2:13" x14ac:dyDescent="0.25">
      <c r="B6" s="25">
        <v>31</v>
      </c>
      <c r="C6" s="22">
        <v>3.5</v>
      </c>
      <c r="D6" s="4">
        <v>42644</v>
      </c>
      <c r="E6" s="9">
        <f t="shared" si="0"/>
        <v>15.714285714285717</v>
      </c>
      <c r="F6" s="9">
        <v>16</v>
      </c>
      <c r="G6" s="10"/>
      <c r="H6" s="8"/>
      <c r="I6" s="69"/>
      <c r="J6" s="11"/>
      <c r="L6" s="64"/>
      <c r="M6" s="64"/>
    </row>
    <row r="7" spans="2:13" x14ac:dyDescent="0.25">
      <c r="B7" s="25">
        <v>32</v>
      </c>
      <c r="C7" s="22">
        <v>3.5</v>
      </c>
      <c r="D7" s="4">
        <v>42645</v>
      </c>
      <c r="E7" s="9">
        <f t="shared" si="0"/>
        <v>14.285714285714288</v>
      </c>
      <c r="F7" s="9">
        <v>16</v>
      </c>
      <c r="G7" s="10"/>
      <c r="H7" s="8"/>
      <c r="I7" s="69"/>
      <c r="J7" s="11"/>
      <c r="L7" s="64"/>
      <c r="M7" s="64"/>
    </row>
    <row r="8" spans="2:13" x14ac:dyDescent="0.25">
      <c r="B8" s="25">
        <v>33</v>
      </c>
      <c r="C8" s="22">
        <v>3.5</v>
      </c>
      <c r="D8" s="4">
        <v>42646</v>
      </c>
      <c r="E8" s="9">
        <f t="shared" si="0"/>
        <v>12.857142857142859</v>
      </c>
      <c r="F8" s="9">
        <v>16</v>
      </c>
      <c r="G8" s="10"/>
      <c r="H8" s="8"/>
      <c r="I8" s="69"/>
      <c r="J8" s="11"/>
      <c r="L8" s="64"/>
      <c r="M8" s="65">
        <v>20</v>
      </c>
    </row>
    <row r="9" spans="2:13" x14ac:dyDescent="0.25">
      <c r="B9" s="25">
        <v>34</v>
      </c>
      <c r="C9" s="22">
        <v>3.5</v>
      </c>
      <c r="D9" s="4">
        <v>42647</v>
      </c>
      <c r="E9" s="9">
        <f t="shared" si="0"/>
        <v>11.428571428571431</v>
      </c>
      <c r="F9" s="9">
        <v>16</v>
      </c>
      <c r="G9" s="10"/>
      <c r="H9" s="8"/>
      <c r="I9" s="69"/>
      <c r="J9" s="11"/>
    </row>
    <row r="10" spans="2:13" x14ac:dyDescent="0.25">
      <c r="B10" s="25">
        <v>35</v>
      </c>
      <c r="C10" s="22">
        <v>3.5</v>
      </c>
      <c r="D10" s="4">
        <v>42648</v>
      </c>
      <c r="E10" s="9">
        <f t="shared" si="0"/>
        <v>10.000000000000002</v>
      </c>
      <c r="F10" s="9">
        <v>16</v>
      </c>
      <c r="G10" s="10"/>
      <c r="H10" s="8"/>
      <c r="I10" s="69"/>
      <c r="J10" s="11"/>
    </row>
    <row r="11" spans="2:13" x14ac:dyDescent="0.25">
      <c r="B11" s="25">
        <v>36</v>
      </c>
      <c r="C11" s="22">
        <v>3.5</v>
      </c>
      <c r="D11" s="4">
        <v>42649</v>
      </c>
      <c r="E11" s="9">
        <f t="shared" si="0"/>
        <v>8.571428571428573</v>
      </c>
      <c r="F11" s="9">
        <v>16</v>
      </c>
      <c r="G11" s="10"/>
      <c r="H11" s="8"/>
      <c r="I11" s="69"/>
      <c r="J11" s="11"/>
    </row>
    <row r="12" spans="2:13" x14ac:dyDescent="0.25">
      <c r="B12" s="25">
        <v>37</v>
      </c>
      <c r="C12" s="22">
        <v>3.5</v>
      </c>
      <c r="D12" s="4">
        <v>42650</v>
      </c>
      <c r="E12" s="9">
        <f t="shared" si="0"/>
        <v>7.1428571428571441</v>
      </c>
      <c r="F12" s="9">
        <v>16</v>
      </c>
      <c r="G12" s="10"/>
      <c r="H12" s="8"/>
      <c r="I12" s="69"/>
      <c r="J12" s="11"/>
    </row>
    <row r="13" spans="2:13" x14ac:dyDescent="0.25">
      <c r="B13" s="25">
        <v>38</v>
      </c>
      <c r="C13" s="22">
        <v>3.5</v>
      </c>
      <c r="D13" s="4">
        <v>42651</v>
      </c>
      <c r="E13" s="9">
        <f t="shared" si="0"/>
        <v>5.7142857142857153</v>
      </c>
      <c r="F13" s="9">
        <v>16</v>
      </c>
      <c r="G13" s="10"/>
      <c r="H13" s="8"/>
      <c r="I13" s="69"/>
      <c r="J13" s="11"/>
    </row>
    <row r="14" spans="2:13" x14ac:dyDescent="0.25">
      <c r="B14" s="25">
        <v>39</v>
      </c>
      <c r="C14" s="22">
        <v>3.5</v>
      </c>
      <c r="D14" s="4">
        <v>42652</v>
      </c>
      <c r="E14" s="9">
        <f t="shared" si="0"/>
        <v>4.2857142857142865</v>
      </c>
      <c r="F14" s="9">
        <v>16</v>
      </c>
      <c r="G14" s="10"/>
      <c r="H14" s="8"/>
      <c r="I14" s="69"/>
      <c r="J14" s="11"/>
    </row>
    <row r="15" spans="2:13" x14ac:dyDescent="0.25">
      <c r="B15" s="25">
        <v>40</v>
      </c>
      <c r="C15" s="22">
        <v>3.5</v>
      </c>
      <c r="D15" s="4">
        <v>42653</v>
      </c>
      <c r="E15" s="9">
        <f t="shared" si="0"/>
        <v>2.8571428571428577</v>
      </c>
      <c r="F15" s="9">
        <v>16</v>
      </c>
      <c r="G15" s="10"/>
      <c r="H15" s="8"/>
      <c r="I15" s="69"/>
      <c r="J15" s="11"/>
    </row>
    <row r="16" spans="2:13" x14ac:dyDescent="0.25">
      <c r="B16" s="25">
        <v>41</v>
      </c>
      <c r="C16" s="22">
        <v>-1.5</v>
      </c>
      <c r="D16" s="4">
        <v>42654</v>
      </c>
      <c r="E16" s="9">
        <f t="shared" si="0"/>
        <v>1.428571428571429</v>
      </c>
      <c r="F16" s="9">
        <v>12</v>
      </c>
      <c r="G16" s="10" t="s">
        <v>78</v>
      </c>
      <c r="H16" s="8">
        <v>4</v>
      </c>
      <c r="I16" s="71">
        <v>42654</v>
      </c>
      <c r="J16" s="11">
        <v>5</v>
      </c>
    </row>
    <row r="17" spans="2:10" ht="15.75" thickBot="1" x14ac:dyDescent="0.3">
      <c r="B17" s="27">
        <v>42</v>
      </c>
      <c r="C17" s="23">
        <v>-5.5</v>
      </c>
      <c r="D17" s="16">
        <v>42655</v>
      </c>
      <c r="E17" s="13">
        <f t="shared" si="0"/>
        <v>0</v>
      </c>
      <c r="F17" s="13">
        <v>0</v>
      </c>
      <c r="G17" s="14" t="s">
        <v>79</v>
      </c>
      <c r="H17" s="12" t="s">
        <v>27</v>
      </c>
      <c r="I17" s="72">
        <v>42655</v>
      </c>
      <c r="J17" s="15">
        <v>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zoomScale="110" zoomScaleNormal="110" workbookViewId="0">
      <selection activeCell="B2" sqref="B2:J17"/>
    </sheetView>
  </sheetViews>
  <sheetFormatPr defaultRowHeight="15" x14ac:dyDescent="0.25"/>
  <cols>
    <col min="3" max="3" width="11.5703125" style="1" bestFit="1" customWidth="1"/>
    <col min="4" max="4" width="11.28515625" style="1" bestFit="1" customWidth="1"/>
    <col min="5" max="5" width="10.5703125" style="1" customWidth="1"/>
    <col min="6" max="6" width="11.5703125" style="2" customWidth="1"/>
    <col min="7" max="7" width="44.7109375" bestFit="1" customWidth="1"/>
    <col min="8" max="8" width="15" style="1" customWidth="1"/>
    <col min="9" max="9" width="10.7109375" style="1" customWidth="1"/>
    <col min="10" max="10" width="12.7109375" bestFit="1" customWidth="1"/>
    <col min="12" max="12" width="14.7109375" style="1" customWidth="1"/>
    <col min="13" max="13" width="13.5703125" customWidth="1"/>
  </cols>
  <sheetData>
    <row r="1" spans="2:13" ht="15.75" thickBot="1" x14ac:dyDescent="0.3"/>
    <row r="2" spans="2:13" ht="45.75" thickBot="1" x14ac:dyDescent="0.3">
      <c r="B2" s="24" t="s">
        <v>1</v>
      </c>
      <c r="C2" s="20" t="s">
        <v>3</v>
      </c>
      <c r="D2" s="17" t="s">
        <v>5</v>
      </c>
      <c r="E2" s="17" t="s">
        <v>4</v>
      </c>
      <c r="F2" s="18" t="s">
        <v>0</v>
      </c>
      <c r="G2" s="17" t="s">
        <v>9</v>
      </c>
      <c r="H2" s="17" t="s">
        <v>2</v>
      </c>
      <c r="I2" s="36" t="s">
        <v>37</v>
      </c>
      <c r="J2" s="19" t="s">
        <v>7</v>
      </c>
      <c r="L2" s="61" t="s">
        <v>90</v>
      </c>
      <c r="M2" s="63" t="s">
        <v>89</v>
      </c>
    </row>
    <row r="3" spans="2:13" x14ac:dyDescent="0.25">
      <c r="B3" s="25">
        <v>42</v>
      </c>
      <c r="C3" s="21">
        <f>M3</f>
        <v>23.5</v>
      </c>
      <c r="D3" s="4">
        <v>42655</v>
      </c>
      <c r="E3" s="5">
        <f>L3</f>
        <v>24</v>
      </c>
      <c r="F3" s="5">
        <f t="shared" ref="F3:F17" si="0">C3*$M$4</f>
        <v>23.999999999999996</v>
      </c>
      <c r="G3" s="6"/>
      <c r="H3" s="3"/>
      <c r="I3" s="37"/>
      <c r="J3" s="7"/>
      <c r="L3" s="62">
        <v>24</v>
      </c>
      <c r="M3" s="64">
        <v>23.5</v>
      </c>
    </row>
    <row r="4" spans="2:13" x14ac:dyDescent="0.25">
      <c r="B4" s="26">
        <v>43</v>
      </c>
      <c r="C4" s="22">
        <f>C3-J4</f>
        <v>23.5</v>
      </c>
      <c r="D4" s="4">
        <v>42656</v>
      </c>
      <c r="E4" s="9">
        <f>E3-($E$3/14)</f>
        <v>22.285714285714285</v>
      </c>
      <c r="F4" s="9">
        <f t="shared" si="0"/>
        <v>23.999999999999996</v>
      </c>
      <c r="G4" s="10"/>
      <c r="H4" s="8"/>
      <c r="I4" s="69"/>
      <c r="J4" s="11"/>
      <c r="L4" s="62"/>
      <c r="M4" s="64">
        <f>E3/C3</f>
        <v>1.0212765957446808</v>
      </c>
    </row>
    <row r="5" spans="2:13" x14ac:dyDescent="0.25">
      <c r="B5" s="25">
        <v>44</v>
      </c>
      <c r="C5" s="22">
        <f t="shared" ref="C5:C17" si="1">C4-J5</f>
        <v>23.5</v>
      </c>
      <c r="D5" s="4">
        <v>42657</v>
      </c>
      <c r="E5" s="9">
        <f t="shared" ref="E5:E17" si="2">E4-($E$3/14)</f>
        <v>20.571428571428569</v>
      </c>
      <c r="F5" s="9">
        <f t="shared" si="0"/>
        <v>23.999999999999996</v>
      </c>
      <c r="G5" s="10"/>
      <c r="H5" s="8"/>
      <c r="I5" s="69"/>
      <c r="J5" s="11"/>
      <c r="L5" s="62">
        <f>SUM(J4:J17)</f>
        <v>23.5</v>
      </c>
      <c r="M5" s="64">
        <f>M4*(C3-C17)</f>
        <v>23.999999999999996</v>
      </c>
    </row>
    <row r="6" spans="2:13" x14ac:dyDescent="0.25">
      <c r="B6" s="26">
        <v>45</v>
      </c>
      <c r="C6" s="22">
        <f t="shared" si="1"/>
        <v>23.5</v>
      </c>
      <c r="D6" s="4">
        <v>42658</v>
      </c>
      <c r="E6" s="9">
        <f t="shared" si="2"/>
        <v>18.857142857142854</v>
      </c>
      <c r="F6" s="9">
        <f t="shared" si="0"/>
        <v>23.999999999999996</v>
      </c>
      <c r="G6" s="10"/>
      <c r="H6" s="8"/>
      <c r="I6" s="69"/>
      <c r="J6" s="11"/>
      <c r="L6" s="62"/>
      <c r="M6" s="64"/>
    </row>
    <row r="7" spans="2:13" x14ac:dyDescent="0.25">
      <c r="B7" s="25">
        <v>46</v>
      </c>
      <c r="C7" s="22">
        <f t="shared" si="1"/>
        <v>23.5</v>
      </c>
      <c r="D7" s="4">
        <v>42659</v>
      </c>
      <c r="E7" s="9">
        <f t="shared" si="2"/>
        <v>17.142857142857139</v>
      </c>
      <c r="F7" s="9">
        <f t="shared" si="0"/>
        <v>23.999999999999996</v>
      </c>
      <c r="G7" s="10"/>
      <c r="H7" s="8"/>
      <c r="I7" s="69"/>
      <c r="J7" s="11"/>
      <c r="L7" s="62"/>
      <c r="M7" s="64"/>
    </row>
    <row r="8" spans="2:13" x14ac:dyDescent="0.25">
      <c r="B8" s="26">
        <v>47</v>
      </c>
      <c r="C8" s="22">
        <f t="shared" si="1"/>
        <v>23.5</v>
      </c>
      <c r="D8" s="4">
        <v>42660</v>
      </c>
      <c r="E8" s="9">
        <f t="shared" si="2"/>
        <v>15.428571428571425</v>
      </c>
      <c r="F8" s="9">
        <f t="shared" si="0"/>
        <v>23.999999999999996</v>
      </c>
      <c r="G8" s="10"/>
      <c r="H8" s="8"/>
      <c r="I8" s="69"/>
      <c r="J8" s="11"/>
      <c r="L8" s="62"/>
      <c r="M8" s="65">
        <f>F3-F17</f>
        <v>23.999999999999996</v>
      </c>
    </row>
    <row r="9" spans="2:13" x14ac:dyDescent="0.25">
      <c r="B9" s="25">
        <v>48</v>
      </c>
      <c r="C9" s="22">
        <f t="shared" si="1"/>
        <v>23.5</v>
      </c>
      <c r="D9" s="4">
        <v>42661</v>
      </c>
      <c r="E9" s="9">
        <f t="shared" si="2"/>
        <v>13.714285714285712</v>
      </c>
      <c r="F9" s="9">
        <f t="shared" si="0"/>
        <v>23.999999999999996</v>
      </c>
      <c r="G9" s="10"/>
      <c r="H9" s="8"/>
      <c r="I9" s="69"/>
      <c r="J9" s="11"/>
    </row>
    <row r="10" spans="2:13" x14ac:dyDescent="0.25">
      <c r="B10" s="26">
        <v>49</v>
      </c>
      <c r="C10" s="22">
        <f t="shared" si="1"/>
        <v>23.5</v>
      </c>
      <c r="D10" s="4">
        <v>42662</v>
      </c>
      <c r="E10" s="9">
        <f t="shared" si="2"/>
        <v>11.999999999999998</v>
      </c>
      <c r="F10" s="9">
        <f t="shared" si="0"/>
        <v>23.999999999999996</v>
      </c>
      <c r="G10" s="10"/>
      <c r="H10" s="8"/>
      <c r="I10" s="69"/>
      <c r="J10" s="11"/>
    </row>
    <row r="11" spans="2:13" x14ac:dyDescent="0.25">
      <c r="B11" s="25">
        <v>50</v>
      </c>
      <c r="C11" s="22">
        <f t="shared" si="1"/>
        <v>23.5</v>
      </c>
      <c r="D11" s="4">
        <v>42663</v>
      </c>
      <c r="E11" s="9">
        <f t="shared" si="2"/>
        <v>10.285714285714285</v>
      </c>
      <c r="F11" s="9">
        <f t="shared" si="0"/>
        <v>23.999999999999996</v>
      </c>
      <c r="G11" s="10"/>
      <c r="H11" s="8"/>
      <c r="I11" s="69"/>
      <c r="J11" s="11"/>
    </row>
    <row r="12" spans="2:13" x14ac:dyDescent="0.25">
      <c r="B12" s="26">
        <v>51</v>
      </c>
      <c r="C12" s="22">
        <f t="shared" si="1"/>
        <v>23.5</v>
      </c>
      <c r="D12" s="4">
        <v>42664</v>
      </c>
      <c r="E12" s="9">
        <f t="shared" si="2"/>
        <v>8.5714285714285712</v>
      </c>
      <c r="F12" s="9">
        <f t="shared" si="0"/>
        <v>23.999999999999996</v>
      </c>
      <c r="G12" s="10"/>
      <c r="H12" s="8"/>
      <c r="I12" s="69"/>
      <c r="J12" s="11"/>
    </row>
    <row r="13" spans="2:13" x14ac:dyDescent="0.25">
      <c r="B13" s="25">
        <v>52</v>
      </c>
      <c r="C13" s="22">
        <f t="shared" si="1"/>
        <v>23.5</v>
      </c>
      <c r="D13" s="4">
        <v>42665</v>
      </c>
      <c r="E13" s="9">
        <f t="shared" si="2"/>
        <v>6.8571428571428568</v>
      </c>
      <c r="F13" s="9">
        <f t="shared" si="0"/>
        <v>23.999999999999996</v>
      </c>
      <c r="G13" s="10"/>
      <c r="H13" s="8"/>
      <c r="I13" s="69"/>
      <c r="J13" s="11"/>
    </row>
    <row r="14" spans="2:13" x14ac:dyDescent="0.25">
      <c r="B14" s="26">
        <v>53</v>
      </c>
      <c r="C14" s="22">
        <f t="shared" si="1"/>
        <v>16.5</v>
      </c>
      <c r="D14" s="4">
        <v>42666</v>
      </c>
      <c r="E14" s="9">
        <f t="shared" si="2"/>
        <v>5.1428571428571423</v>
      </c>
      <c r="F14" s="9">
        <f t="shared" si="0"/>
        <v>16.851063829787233</v>
      </c>
      <c r="G14" s="10" t="s">
        <v>93</v>
      </c>
      <c r="H14" s="8" t="s">
        <v>94</v>
      </c>
      <c r="I14" s="71">
        <v>42668</v>
      </c>
      <c r="J14" s="11">
        <v>7</v>
      </c>
    </row>
    <row r="15" spans="2:13" x14ac:dyDescent="0.25">
      <c r="B15" s="25">
        <v>54</v>
      </c>
      <c r="C15" s="22">
        <f t="shared" si="1"/>
        <v>6.5</v>
      </c>
      <c r="D15" s="4">
        <v>42667</v>
      </c>
      <c r="E15" s="9">
        <f t="shared" si="2"/>
        <v>3.4285714285714279</v>
      </c>
      <c r="F15" s="9">
        <f t="shared" si="0"/>
        <v>6.6382978723404253</v>
      </c>
      <c r="G15" s="10" t="s">
        <v>91</v>
      </c>
      <c r="H15" s="8" t="s">
        <v>95</v>
      </c>
      <c r="I15" s="71">
        <v>42668</v>
      </c>
      <c r="J15" s="11">
        <v>10</v>
      </c>
    </row>
    <row r="16" spans="2:13" x14ac:dyDescent="0.25">
      <c r="B16" s="26">
        <v>55</v>
      </c>
      <c r="C16" s="22">
        <f t="shared" si="1"/>
        <v>0</v>
      </c>
      <c r="D16" s="4">
        <v>42668</v>
      </c>
      <c r="E16" s="9">
        <f t="shared" si="2"/>
        <v>1.7142857142857137</v>
      </c>
      <c r="F16" s="9">
        <f t="shared" si="0"/>
        <v>0</v>
      </c>
      <c r="G16" s="10" t="s">
        <v>91</v>
      </c>
      <c r="H16" s="73" t="s">
        <v>92</v>
      </c>
      <c r="I16" s="71">
        <v>42668</v>
      </c>
      <c r="J16" s="11">
        <v>6.5</v>
      </c>
    </row>
    <row r="17" spans="2:10" ht="15.75" thickBot="1" x14ac:dyDescent="0.3">
      <c r="B17" s="27">
        <v>56</v>
      </c>
      <c r="C17" s="23">
        <f t="shared" si="1"/>
        <v>0</v>
      </c>
      <c r="D17" s="16">
        <v>42669</v>
      </c>
      <c r="E17" s="13">
        <f t="shared" si="2"/>
        <v>0</v>
      </c>
      <c r="F17" s="13">
        <f t="shared" si="0"/>
        <v>0</v>
      </c>
      <c r="G17" s="14"/>
      <c r="H17" s="12"/>
      <c r="I17" s="70"/>
      <c r="J17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1"/>
  <sheetViews>
    <sheetView zoomScale="110" zoomScaleNormal="110" workbookViewId="0">
      <selection activeCell="B2" sqref="B2:G7"/>
    </sheetView>
  </sheetViews>
  <sheetFormatPr defaultRowHeight="15" x14ac:dyDescent="0.25"/>
  <cols>
    <col min="3" max="3" width="11.28515625" style="1" bestFit="1" customWidth="1"/>
    <col min="4" max="4" width="12.7109375" style="1" customWidth="1"/>
    <col min="5" max="5" width="12.7109375" style="2" customWidth="1"/>
    <col min="6" max="6" width="12.5703125" style="2" customWidth="1"/>
  </cols>
  <sheetData>
    <row r="1" spans="2:7" ht="15.75" thickBot="1" x14ac:dyDescent="0.3"/>
    <row r="2" spans="2:7" ht="45.75" thickBot="1" x14ac:dyDescent="0.3">
      <c r="B2" s="68" t="s">
        <v>75</v>
      </c>
      <c r="C2" s="20" t="s">
        <v>33</v>
      </c>
      <c r="D2" s="17" t="s">
        <v>4</v>
      </c>
      <c r="E2" s="18" t="s">
        <v>0</v>
      </c>
      <c r="F2" s="18" t="s">
        <v>34</v>
      </c>
      <c r="G2" s="19" t="s">
        <v>35</v>
      </c>
    </row>
    <row r="3" spans="2:7" x14ac:dyDescent="0.25">
      <c r="B3" s="76">
        <v>1</v>
      </c>
      <c r="C3" s="56" t="s">
        <v>36</v>
      </c>
      <c r="D3" s="30">
        <v>149</v>
      </c>
      <c r="E3" s="30">
        <v>149</v>
      </c>
      <c r="F3" s="30">
        <v>149</v>
      </c>
      <c r="G3" s="34"/>
    </row>
    <row r="4" spans="2:7" x14ac:dyDescent="0.25">
      <c r="B4" s="76"/>
      <c r="C4" s="54">
        <v>1</v>
      </c>
      <c r="D4" s="31">
        <f>D3-($D$3/4)</f>
        <v>111.75</v>
      </c>
      <c r="E4" s="31">
        <f>E3-G4</f>
        <v>123.41935483870968</v>
      </c>
      <c r="F4" s="31">
        <f>F3-39</f>
        <v>110</v>
      </c>
      <c r="G4" s="35">
        <f>'Sprint 1'!M8</f>
        <v>25.580645161290317</v>
      </c>
    </row>
    <row r="5" spans="2:7" x14ac:dyDescent="0.25">
      <c r="B5" s="77"/>
      <c r="C5" s="54">
        <v>2</v>
      </c>
      <c r="D5" s="31">
        <f t="shared" ref="D5:D7" si="0">D4-($D$3/4)</f>
        <v>74.5</v>
      </c>
      <c r="E5" s="31">
        <f>E4-G5</f>
        <v>44</v>
      </c>
      <c r="F5" s="31">
        <f>F4-58</f>
        <v>52</v>
      </c>
      <c r="G5" s="35">
        <f>'Sprint 2'!M8+'Sprint 2'!F17</f>
        <v>79.41935483870968</v>
      </c>
    </row>
    <row r="6" spans="2:7" x14ac:dyDescent="0.25">
      <c r="B6" s="74">
        <v>2</v>
      </c>
      <c r="C6" s="54">
        <v>3</v>
      </c>
      <c r="D6" s="31">
        <f t="shared" si="0"/>
        <v>37.25</v>
      </c>
      <c r="E6" s="31">
        <f>E5-G6</f>
        <v>24</v>
      </c>
      <c r="F6" s="31">
        <f>F5-40</f>
        <v>12</v>
      </c>
      <c r="G6" s="35">
        <f>'Sprint 3'!F3</f>
        <v>20</v>
      </c>
    </row>
    <row r="7" spans="2:7" ht="15.75" thickBot="1" x14ac:dyDescent="0.3">
      <c r="B7" s="75"/>
      <c r="C7" s="55">
        <v>4</v>
      </c>
      <c r="D7" s="32">
        <f t="shared" si="0"/>
        <v>0</v>
      </c>
      <c r="E7" s="32">
        <f>E6-G7</f>
        <v>0</v>
      </c>
      <c r="F7" s="32">
        <f>F6-12</f>
        <v>0</v>
      </c>
      <c r="G7" s="67">
        <f>'Sprint 4'!F3</f>
        <v>23.999999999999996</v>
      </c>
    </row>
    <row r="8" spans="2:7" x14ac:dyDescent="0.25">
      <c r="C8" s="33"/>
      <c r="D8" s="2"/>
    </row>
    <row r="9" spans="2:7" x14ac:dyDescent="0.25">
      <c r="C9" s="33"/>
      <c r="D9" s="2"/>
    </row>
    <row r="10" spans="2:7" x14ac:dyDescent="0.25">
      <c r="C10" s="33"/>
      <c r="D10" s="2"/>
    </row>
    <row r="11" spans="2:7" x14ac:dyDescent="0.25">
      <c r="C11" s="33"/>
      <c r="D11" s="2"/>
    </row>
    <row r="12" spans="2:7" x14ac:dyDescent="0.25">
      <c r="C12" s="33"/>
      <c r="D12" s="2"/>
    </row>
    <row r="13" spans="2:7" x14ac:dyDescent="0.25">
      <c r="C13" s="33"/>
      <c r="D13" s="2"/>
    </row>
    <row r="14" spans="2:7" x14ac:dyDescent="0.25">
      <c r="C14" s="33"/>
      <c r="D14" s="2"/>
    </row>
    <row r="15" spans="2:7" x14ac:dyDescent="0.25">
      <c r="C15" s="33"/>
      <c r="D15" s="2"/>
    </row>
    <row r="16" spans="2:7" x14ac:dyDescent="0.25">
      <c r="C16" s="33"/>
      <c r="D16" s="2"/>
    </row>
    <row r="17" spans="3:4" x14ac:dyDescent="0.25">
      <c r="C17" s="33"/>
      <c r="D17" s="2"/>
    </row>
    <row r="18" spans="3:4" x14ac:dyDescent="0.25">
      <c r="C18" s="33"/>
    </row>
    <row r="19" spans="3:4" x14ac:dyDescent="0.25">
      <c r="C19" s="33"/>
    </row>
    <row r="20" spans="3:4" x14ac:dyDescent="0.25">
      <c r="C20" s="33"/>
    </row>
    <row r="21" spans="3:4" x14ac:dyDescent="0.25">
      <c r="C21" s="33"/>
    </row>
    <row r="22" spans="3:4" x14ac:dyDescent="0.25">
      <c r="C22" s="33"/>
    </row>
    <row r="23" spans="3:4" x14ac:dyDescent="0.25">
      <c r="C23" s="33"/>
    </row>
    <row r="24" spans="3:4" x14ac:dyDescent="0.25">
      <c r="C24" s="33"/>
    </row>
    <row r="25" spans="3:4" x14ac:dyDescent="0.25">
      <c r="C25" s="33"/>
    </row>
    <row r="26" spans="3:4" x14ac:dyDescent="0.25">
      <c r="C26" s="33"/>
    </row>
    <row r="27" spans="3:4" x14ac:dyDescent="0.25">
      <c r="C27" s="33"/>
    </row>
    <row r="28" spans="3:4" x14ac:dyDescent="0.25">
      <c r="C28" s="33"/>
    </row>
    <row r="29" spans="3:4" x14ac:dyDescent="0.25">
      <c r="C29" s="33"/>
    </row>
    <row r="30" spans="3:4" x14ac:dyDescent="0.25">
      <c r="C30" s="33"/>
    </row>
    <row r="31" spans="3:4" x14ac:dyDescent="0.25">
      <c r="C31" s="33"/>
    </row>
    <row r="32" spans="3:4" x14ac:dyDescent="0.25">
      <c r="C32" s="33"/>
    </row>
    <row r="33" spans="3:3" x14ac:dyDescent="0.25">
      <c r="C33" s="33"/>
    </row>
    <row r="34" spans="3:3" x14ac:dyDescent="0.25">
      <c r="C34" s="33"/>
    </row>
    <row r="35" spans="3:3" x14ac:dyDescent="0.25">
      <c r="C35" s="33"/>
    </row>
    <row r="36" spans="3:3" x14ac:dyDescent="0.25">
      <c r="C36" s="33"/>
    </row>
    <row r="37" spans="3:3" x14ac:dyDescent="0.25">
      <c r="C37" s="33"/>
    </row>
    <row r="38" spans="3:3" x14ac:dyDescent="0.25">
      <c r="C38" s="33"/>
    </row>
    <row r="39" spans="3:3" x14ac:dyDescent="0.25">
      <c r="C39" s="33"/>
    </row>
    <row r="40" spans="3:3" x14ac:dyDescent="0.25">
      <c r="C40" s="33"/>
    </row>
    <row r="41" spans="3:3" x14ac:dyDescent="0.25">
      <c r="C41" s="33"/>
    </row>
    <row r="42" spans="3:3" x14ac:dyDescent="0.25">
      <c r="C42" s="33"/>
    </row>
    <row r="43" spans="3:3" x14ac:dyDescent="0.25">
      <c r="C43" s="33"/>
    </row>
    <row r="44" spans="3:3" x14ac:dyDescent="0.25">
      <c r="C44" s="33"/>
    </row>
    <row r="45" spans="3:3" x14ac:dyDescent="0.25">
      <c r="C45" s="33"/>
    </row>
    <row r="46" spans="3:3" x14ac:dyDescent="0.25">
      <c r="C46" s="33"/>
    </row>
    <row r="47" spans="3:3" x14ac:dyDescent="0.25">
      <c r="C47" s="33"/>
    </row>
    <row r="48" spans="3:3" x14ac:dyDescent="0.25">
      <c r="C48" s="33"/>
    </row>
    <row r="49" spans="3:3" x14ac:dyDescent="0.25">
      <c r="C49" s="33"/>
    </row>
    <row r="50" spans="3:3" x14ac:dyDescent="0.25">
      <c r="C50" s="33"/>
    </row>
    <row r="51" spans="3:3" x14ac:dyDescent="0.25">
      <c r="C51" s="33"/>
    </row>
  </sheetData>
  <mergeCells count="2">
    <mergeCell ref="B6:B7"/>
    <mergeCell ref="B3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Stories</vt:lpstr>
      <vt:lpstr>Sprint 1</vt:lpstr>
      <vt:lpstr>Sprint 2</vt:lpstr>
      <vt:lpstr>Sprint 3</vt:lpstr>
      <vt:lpstr>Sprint 4</vt:lpstr>
      <vt:lpstr>Release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Lmaorenz</dc:creator>
  <cp:lastModifiedBy>Lmaorenz</cp:lastModifiedBy>
  <dcterms:created xsi:type="dcterms:W3CDTF">2016-09-20T08:37:18Z</dcterms:created>
  <dcterms:modified xsi:type="dcterms:W3CDTF">2016-10-26T11:07:29Z</dcterms:modified>
</cp:coreProperties>
</file>